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PR\ROK a ZOK\ZOK 2023\2023-12-11\"/>
    </mc:Choice>
  </mc:AlternateContent>
  <bookViews>
    <workbookView xWindow="0" yWindow="0" windowWidth="28800" windowHeight="11700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List1!$A$1:$L$47</definedName>
  </definedNames>
  <calcPr calcId="162913"/>
</workbook>
</file>

<file path=xl/calcChain.xml><?xml version="1.0" encoding="utf-8"?>
<calcChain xmlns="http://schemas.openxmlformats.org/spreadsheetml/2006/main">
  <c r="K46" i="1" l="1"/>
  <c r="I46" i="1"/>
  <c r="D46" i="1"/>
  <c r="K44" i="1"/>
  <c r="D44" i="1"/>
  <c r="F44" i="1"/>
  <c r="F46" i="1" s="1"/>
  <c r="I43" i="1"/>
  <c r="I44" i="1" s="1"/>
  <c r="F39" i="1"/>
  <c r="H43" i="1" l="1"/>
  <c r="H44" i="1" s="1"/>
  <c r="H46" i="1" s="1"/>
  <c r="E44" i="1"/>
  <c r="E46" i="1" s="1"/>
  <c r="J43" i="1"/>
  <c r="J44" i="1" s="1"/>
  <c r="J46" i="1" s="1"/>
  <c r="G43" i="1"/>
  <c r="E22" i="1"/>
  <c r="E23" i="1"/>
  <c r="E21" i="1"/>
  <c r="E20" i="1"/>
  <c r="E19" i="1"/>
  <c r="E18" i="1"/>
  <c r="E17" i="1"/>
  <c r="H17" i="1" s="1"/>
  <c r="E16" i="1"/>
  <c r="H19" i="1"/>
  <c r="G19" i="1"/>
  <c r="H18" i="1"/>
  <c r="I18" i="1" s="1"/>
  <c r="G18" i="1"/>
  <c r="E12" i="1"/>
  <c r="I17" i="1" l="1"/>
  <c r="J17" i="1" s="1"/>
  <c r="J19" i="1"/>
  <c r="G17" i="1"/>
  <c r="J18" i="1"/>
  <c r="I19" i="1"/>
  <c r="F24" i="1" l="1"/>
  <c r="D24" i="1"/>
  <c r="I23" i="1"/>
  <c r="H22" i="1"/>
  <c r="E39" i="1"/>
  <c r="E40" i="1" s="1"/>
  <c r="K40" i="1"/>
  <c r="D40" i="1"/>
  <c r="G39" i="1"/>
  <c r="I39" i="1" l="1"/>
  <c r="I40" i="1" s="1"/>
  <c r="G23" i="1"/>
  <c r="H23" i="1"/>
  <c r="J23" i="1" s="1"/>
  <c r="J22" i="1"/>
  <c r="G22" i="1"/>
  <c r="H39" i="1"/>
  <c r="H40" i="1" s="1"/>
  <c r="F40" i="1"/>
  <c r="H8" i="1"/>
  <c r="I8" i="1" s="1"/>
  <c r="H12" i="1"/>
  <c r="I12" i="1" s="1"/>
  <c r="H21" i="1"/>
  <c r="E24" i="1"/>
  <c r="J8" i="1" l="1"/>
  <c r="I21" i="1"/>
  <c r="J21" i="1" s="1"/>
  <c r="J39" i="1"/>
  <c r="J40" i="1" s="1"/>
  <c r="K36" i="1"/>
  <c r="K32" i="1"/>
  <c r="F32" i="1"/>
  <c r="E32" i="1"/>
  <c r="D32" i="1"/>
  <c r="I31" i="1"/>
  <c r="I32" i="1" s="1"/>
  <c r="H31" i="1"/>
  <c r="H32" i="1" s="1"/>
  <c r="G31" i="1"/>
  <c r="J31" i="1" l="1"/>
  <c r="J32" i="1" s="1"/>
  <c r="G21" i="1" l="1"/>
  <c r="K28" i="1"/>
  <c r="F28" i="1"/>
  <c r="E28" i="1"/>
  <c r="D28" i="1"/>
  <c r="I27" i="1"/>
  <c r="I28" i="1" s="1"/>
  <c r="H27" i="1"/>
  <c r="G27" i="1"/>
  <c r="J27" i="1" l="1"/>
  <c r="J28" i="1" s="1"/>
  <c r="H28" i="1"/>
  <c r="K24" i="1"/>
  <c r="K9" i="1" l="1"/>
  <c r="D9" i="1"/>
  <c r="I9" i="1"/>
  <c r="H20" i="1"/>
  <c r="I20" i="1" s="1"/>
  <c r="J20" i="1" s="1"/>
  <c r="H16" i="1" l="1"/>
  <c r="I16" i="1" s="1"/>
  <c r="I24" i="1" s="1"/>
  <c r="G16" i="1"/>
  <c r="E9" i="1"/>
  <c r="F9" i="1"/>
  <c r="G8" i="1"/>
  <c r="G20" i="1"/>
  <c r="H9" i="1"/>
  <c r="J16" i="1" l="1"/>
  <c r="J24" i="1" s="1"/>
  <c r="H24" i="1"/>
  <c r="J9" i="1"/>
  <c r="K13" i="1" l="1"/>
  <c r="F13" i="1"/>
  <c r="D13" i="1"/>
  <c r="I13" i="1" l="1"/>
  <c r="E13" i="1"/>
  <c r="G12" i="1" l="1"/>
  <c r="H13" i="1" l="1"/>
  <c r="J12" i="1"/>
  <c r="J13" i="1" s="1"/>
  <c r="G35" i="1"/>
  <c r="F36" i="1"/>
  <c r="D36" i="1"/>
  <c r="I35" i="1"/>
  <c r="I36" i="1" s="1"/>
  <c r="H35" i="1"/>
  <c r="J35" i="1" s="1"/>
  <c r="J36" i="1" s="1"/>
  <c r="E36" i="1"/>
  <c r="H36" i="1" l="1"/>
</calcChain>
</file>

<file path=xl/sharedStrings.xml><?xml version="1.0" encoding="utf-8"?>
<sst xmlns="http://schemas.openxmlformats.org/spreadsheetml/2006/main" count="95" uniqueCount="67">
  <si>
    <t>Název projektu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</si>
  <si>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</si>
  <si>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</si>
  <si>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</si>
  <si>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</si>
  <si>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</si>
  <si>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</si>
  <si>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</si>
  <si>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</si>
  <si>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</si>
  <si>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</si>
  <si>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</si>
  <si>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</si>
  <si>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</si>
  <si>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</si>
  <si>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</si>
  <si>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t>Celkem za projekty v Kč</t>
  </si>
  <si>
    <t>1.</t>
  </si>
  <si>
    <t>Usnesení ROK/ZOK</t>
  </si>
  <si>
    <t>Vysvětlivky:  OK - Olomoucký kraj, PO - příspěvková organizace Olomouckého kraje</t>
  </si>
  <si>
    <t>Procento dotace</t>
  </si>
  <si>
    <t>3.</t>
  </si>
  <si>
    <t>5.</t>
  </si>
  <si>
    <t>2.</t>
  </si>
  <si>
    <t>4.</t>
  </si>
  <si>
    <t>6.</t>
  </si>
  <si>
    <t>7.</t>
  </si>
  <si>
    <t>8.</t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</si>
  <si>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fondů a národních fondů)</t>
    </r>
  </si>
  <si>
    <t>9.</t>
  </si>
  <si>
    <t>10.</t>
  </si>
  <si>
    <t>UR/84/82/2023</t>
  </si>
  <si>
    <t>11.</t>
  </si>
  <si>
    <t xml:space="preserve">Domov Větrný mlýn Skalička - Revitalizace rybníka </t>
  </si>
  <si>
    <t>UR/94/42/2023</t>
  </si>
  <si>
    <t>Projekt podaný do 46. výzvy Ministerstva životního prostředí v rámci Operačního programu Životní prostředí 2021 - 2027</t>
  </si>
  <si>
    <t>Projekt podaný do 21. výzvy Silnice II. třídy na prioritní regionální síti - SC 3.1. z Integrovaného regionálního operačního programu vyhlášeném Ministerstvem pro místní rozvoj</t>
  </si>
  <si>
    <t>UR/90/62/2023</t>
  </si>
  <si>
    <t>Projekty podané do 14. výzvy programu 013 310 Rozvoj a obnova materiálně technické základny sociálních služeb 2016-2024 vyhlášené Ministerstvem práce a sociálních věcí</t>
  </si>
  <si>
    <t xml:space="preserve">Domov pro seniory Červenka - Dobudování EPS s napojením CPO - objekt Litovel </t>
  </si>
  <si>
    <t>Domov Hrubá Voda - Dobudování EPS s napojením na CPO</t>
  </si>
  <si>
    <t>Sociální služby pro seniory Olomouc - Dobudování EPS s napojením na CPO</t>
  </si>
  <si>
    <t xml:space="preserve">Domov seniorů POHODA Chválkovice - Dobudování EPS s napojením na CPO                                    </t>
  </si>
  <si>
    <t xml:space="preserve">Centrum sociálních služeb Prostějov - Dobudování EPS s napojením na CPO                                        </t>
  </si>
  <si>
    <t xml:space="preserve">Domov Sněženka Jeseník - Dobudování EPS s napojením na CPO                                                          </t>
  </si>
  <si>
    <t>Sociální služby pro seniory Šumperk - Dobudování EPS s napojením na CPO</t>
  </si>
  <si>
    <t>Domov pro seniory Jesenec - Dobudování EPS s napojením na CPO</t>
  </si>
  <si>
    <t>UR/90/64/2023</t>
  </si>
  <si>
    <t>Klíč - centrum sociálních služeb - rekonstrukce denního stacionáře Domino, Selské náměstí</t>
  </si>
  <si>
    <t>Projekt podaný do výzvy č. 31_22_043 Národního plánu obnovy - Zvyšování kapacit nepobytových komunitních sociálních služeb</t>
  </si>
  <si>
    <t>II/435, kř. II/367 - Tovačov - STAVBA 2 (intravilány Tovačov, Anín, Oplocany)</t>
  </si>
  <si>
    <t>12.</t>
  </si>
  <si>
    <t>Energy Living Lab of the Olomouc Region</t>
  </si>
  <si>
    <t>UR/94/46/2023</t>
  </si>
  <si>
    <t>13.</t>
  </si>
  <si>
    <t>Regionální partnerství v Olomouckém kraji I.</t>
  </si>
  <si>
    <t>Projekt podaný do Operační program Technická pomoc 2021-2027 (Priorita 2 - Podpora regionálních partnerů EU fondů, specifický cíl 2.1 Podpora regionálních partnerů pro implementaci EU fondů, výzva č. 3)</t>
  </si>
  <si>
    <t>14.</t>
  </si>
  <si>
    <r>
      <t xml:space="preserve">Projekt podaný do výzvy č. 11_23_003 Interreg Česko-Polsko </t>
    </r>
    <r>
      <rPr>
        <sz val="12"/>
        <color theme="1"/>
        <rFont val="Arial"/>
        <family val="2"/>
        <charset val="238"/>
      </rPr>
      <t xml:space="preserve">(priorita 4 Spolupráce institucí a obyvatel, specifický cíl 4. 2 Prohloubení přeshraničních vazeb obyvatel a institucí česko-polského pohraničí) </t>
    </r>
  </si>
  <si>
    <t>PO</t>
  </si>
  <si>
    <r>
      <t>Institucionální spolupráce - APA a fyzioterapie</t>
    </r>
    <r>
      <rPr>
        <b/>
        <i/>
        <sz val="12"/>
        <rFont val="Arial"/>
        <family val="2"/>
        <charset val="238"/>
      </rPr>
      <t xml:space="preserve">                 </t>
    </r>
    <r>
      <rPr>
        <i/>
        <sz val="12"/>
        <rFont val="Arial"/>
        <family val="2"/>
        <charset val="238"/>
      </rPr>
      <t>(Střední průmyslová škola Jeseník)</t>
    </r>
  </si>
  <si>
    <t>15.</t>
  </si>
  <si>
    <t>Nákup vozidel pro poskytovatele sociálních služeb</t>
  </si>
  <si>
    <r>
      <t xml:space="preserve">Projekt podaný do výzvy č. 31_23_066  Národního plánu obnovy vyhlášené Ministerstvem práce a sociálních věcí </t>
    </r>
    <r>
      <rPr>
        <sz val="12"/>
        <color theme="1"/>
        <rFont val="Arial"/>
        <family val="2"/>
        <charset val="238"/>
      </rPr>
      <t>(komponenta 3. 3 Modernizace služeb zaměstnanosti a rozvoj trhu práce, investice 3 Rozvoj a modernizace infrastruktury sociální péče, cíl 3. 3. 3. 2. 3 Rozvoj služeb sociální prevence, poradenství a péče)</t>
    </r>
  </si>
  <si>
    <t>UR/93/54/2023</t>
  </si>
  <si>
    <r>
      <t>Projekt podaný do výzvy komunitárního programu LIFE - Programu pro životní prostředí a oblast klimatu vyhlášené Evropskou výkonnou agenturou pro klima, infrastruktura a životní prostředí  pro rok 2023</t>
    </r>
    <r>
      <rPr>
        <sz val="12"/>
        <color theme="1"/>
        <rFont val="Arial"/>
        <family val="2"/>
        <charset val="238"/>
      </rPr>
      <t xml:space="preserve"> (na podporu Krajské energetické agentury)</t>
    </r>
  </si>
  <si>
    <t>UR/95/87/2023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</si>
</sst>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u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0" fillId="0" borderId="0" xfId="0" applyNumberFormat="1"/>
    <xf numFmtId="0" fontId="0" fillId="4" borderId="0" xfId="0" applyFill="1"/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4" borderId="0" xfId="0" applyFill="1" applyAlignment="1">
      <alignment horizontal="center" vertical="center"/>
    </xf>
    <xf numFmtId="0" fontId="5" fillId="0" borderId="0" xfId="0" applyFont="1"/>
    <xf numFmtId="0" fontId="10" fillId="0" borderId="27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6" fillId="0" borderId="0" xfId="0" applyFont="1" applyBorder="1"/>
    <xf numFmtId="0" fontId="0" fillId="0" borderId="28" xfId="0" applyBorder="1" applyAlignment="1">
      <alignment horizontal="center" vertical="center"/>
    </xf>
    <xf numFmtId="0" fontId="13" fillId="0" borderId="0" xfId="0" applyFont="1"/>
    <xf numFmtId="0" fontId="14" fillId="3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5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2" fillId="5" borderId="11" xfId="0" applyNumberFormat="1" applyFont="1" applyFill="1" applyBorder="1" applyAlignment="1">
      <alignment vertical="center"/>
    </xf>
    <xf numFmtId="164" fontId="14" fillId="5" borderId="11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vertical="center"/>
    </xf>
    <xf numFmtId="164" fontId="14" fillId="0" borderId="2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/>
    </xf>
    <xf numFmtId="9" fontId="2" fillId="0" borderId="13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vertical="center"/>
    </xf>
    <xf numFmtId="164" fontId="14" fillId="0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vertical="center"/>
    </xf>
    <xf numFmtId="164" fontId="14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 wrapText="1"/>
    </xf>
    <xf numFmtId="164" fontId="5" fillId="0" borderId="37" xfId="0" applyNumberFormat="1" applyFont="1" applyFill="1" applyBorder="1" applyAlignment="1">
      <alignment horizontal="right" vertical="center"/>
    </xf>
    <xf numFmtId="9" fontId="2" fillId="0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right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 wrapText="1"/>
    </xf>
    <xf numFmtId="164" fontId="5" fillId="4" borderId="13" xfId="0" applyNumberFormat="1" applyFont="1" applyFill="1" applyBorder="1" applyAlignment="1">
      <alignment horizontal="right" vertical="center"/>
    </xf>
    <xf numFmtId="9" fontId="2" fillId="4" borderId="13" xfId="0" applyNumberFormat="1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vertical="center"/>
    </xf>
    <xf numFmtId="164" fontId="14" fillId="4" borderId="25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vertical="center"/>
    </xf>
    <xf numFmtId="164" fontId="14" fillId="4" borderId="6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vertical="center"/>
    </xf>
    <xf numFmtId="164" fontId="14" fillId="4" borderId="18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164" fontId="2" fillId="4" borderId="30" xfId="0" applyNumberFormat="1" applyFont="1" applyFill="1" applyBorder="1" applyAlignment="1">
      <alignment vertical="center"/>
    </xf>
    <xf numFmtId="164" fontId="14" fillId="4" borderId="30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2" fillId="4" borderId="22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60"/>
  <sheetViews>
    <sheetView tabSelected="1" view="pageBreakPreview" zoomScale="80" zoomScaleNormal="80" zoomScaleSheetLayoutView="80" zoomScalePageLayoutView="75" workbookViewId="0">
      <pane ySplit="6" topLeftCell="A34" activePane="bottomLeft" state="frozen"/>
      <selection pane="bottomLeft" activeCell="A44" sqref="A44:C44"/>
    </sheetView>
  </sheetViews>
  <sheetFormatPr defaultRowHeight="12.75" x14ac:dyDescent="0.2"/>
  <cols>
    <col min="1" max="1" width="5.7109375" style="7" customWidth="1"/>
    <col min="2" max="2" width="67.140625" style="2" customWidth="1"/>
    <col min="3" max="3" width="14.7109375" style="15" customWidth="1"/>
    <col min="4" max="4" width="23.140625" customWidth="1"/>
    <col min="5" max="5" width="23.5703125" customWidth="1"/>
    <col min="6" max="6" width="24.140625" customWidth="1"/>
    <col min="7" max="7" width="21" style="32" customWidth="1"/>
    <col min="8" max="8" width="24.7109375" customWidth="1"/>
    <col min="9" max="9" width="22.28515625" style="8" customWidth="1"/>
    <col min="10" max="10" width="27" customWidth="1"/>
    <col min="11" max="11" width="19.7109375" customWidth="1"/>
    <col min="12" max="12" width="21.42578125" style="1" customWidth="1"/>
    <col min="17" max="17" width="34.85546875" customWidth="1"/>
    <col min="19" max="19" width="32.85546875" customWidth="1"/>
  </cols>
  <sheetData>
    <row r="1" spans="1:19" ht="20.25" customHeight="1" x14ac:dyDescent="0.2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</row>
    <row r="2" spans="1:19" ht="15.75" customHeight="1" thickBot="1" x14ac:dyDescent="0.25">
      <c r="A2" s="22"/>
      <c r="B2" s="23"/>
      <c r="C2" s="24"/>
      <c r="D2" s="25"/>
      <c r="E2" s="25"/>
      <c r="F2" s="25"/>
      <c r="G2" s="31"/>
      <c r="H2" s="25"/>
      <c r="I2" s="26"/>
      <c r="J2" s="27"/>
      <c r="K2" s="27"/>
      <c r="L2" s="28"/>
    </row>
    <row r="3" spans="1:19" s="1" customFormat="1" ht="32.65" customHeight="1" x14ac:dyDescent="0.2">
      <c r="A3" s="113" t="s">
        <v>1</v>
      </c>
      <c r="B3" s="100" t="s">
        <v>0</v>
      </c>
      <c r="C3" s="115" t="s">
        <v>14</v>
      </c>
      <c r="D3" s="102" t="s">
        <v>2</v>
      </c>
      <c r="E3" s="102" t="s">
        <v>3</v>
      </c>
      <c r="F3" s="102" t="s">
        <v>5</v>
      </c>
      <c r="G3" s="102" t="s">
        <v>20</v>
      </c>
      <c r="H3" s="102" t="s">
        <v>6</v>
      </c>
      <c r="I3" s="104" t="s">
        <v>9</v>
      </c>
      <c r="J3" s="102" t="s">
        <v>4</v>
      </c>
      <c r="K3" s="102" t="s">
        <v>8</v>
      </c>
      <c r="L3" s="107" t="s">
        <v>18</v>
      </c>
    </row>
    <row r="4" spans="1:19" s="1" customFormat="1" ht="18.600000000000001" customHeight="1" x14ac:dyDescent="0.2">
      <c r="A4" s="114"/>
      <c r="B4" s="101"/>
      <c r="C4" s="116"/>
      <c r="D4" s="103"/>
      <c r="E4" s="103"/>
      <c r="F4" s="110"/>
      <c r="G4" s="103"/>
      <c r="H4" s="112"/>
      <c r="I4" s="105"/>
      <c r="J4" s="103"/>
      <c r="K4" s="103"/>
      <c r="L4" s="108"/>
    </row>
    <row r="5" spans="1:19" s="1" customFormat="1" ht="17.25" customHeight="1" thickBot="1" x14ac:dyDescent="0.25">
      <c r="A5" s="47"/>
      <c r="B5" s="46"/>
      <c r="C5" s="117"/>
      <c r="D5" s="5" t="s">
        <v>11</v>
      </c>
      <c r="E5" s="5" t="s">
        <v>10</v>
      </c>
      <c r="F5" s="111"/>
      <c r="G5" s="111"/>
      <c r="H5" s="111"/>
      <c r="I5" s="106"/>
      <c r="J5" s="5" t="s">
        <v>12</v>
      </c>
      <c r="K5" s="5" t="s">
        <v>13</v>
      </c>
      <c r="L5" s="109"/>
    </row>
    <row r="6" spans="1:19" s="1" customFormat="1" ht="21.4" customHeight="1" thickTop="1" thickBot="1" x14ac:dyDescent="0.25">
      <c r="A6" s="10">
        <v>1</v>
      </c>
      <c r="B6" s="11">
        <v>2</v>
      </c>
      <c r="C6" s="16">
        <v>3</v>
      </c>
      <c r="D6" s="11">
        <v>4</v>
      </c>
      <c r="E6" s="11">
        <v>5</v>
      </c>
      <c r="F6" s="11">
        <v>6</v>
      </c>
      <c r="G6" s="30"/>
      <c r="H6" s="11">
        <v>7</v>
      </c>
      <c r="I6" s="11">
        <v>8</v>
      </c>
      <c r="J6" s="11">
        <v>9</v>
      </c>
      <c r="K6" s="12">
        <v>10</v>
      </c>
      <c r="L6" s="13">
        <v>11</v>
      </c>
    </row>
    <row r="7" spans="1:19" s="3" customFormat="1" ht="45.75" customHeight="1" x14ac:dyDescent="0.2">
      <c r="A7" s="118" t="s">
        <v>35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1:19" s="3" customFormat="1" ht="45.75" customHeight="1" thickBot="1" x14ac:dyDescent="0.25">
      <c r="A8" s="48" t="s">
        <v>17</v>
      </c>
      <c r="B8" s="49" t="s">
        <v>33</v>
      </c>
      <c r="C8" s="50" t="s">
        <v>15</v>
      </c>
      <c r="D8" s="51">
        <v>9195558</v>
      </c>
      <c r="E8" s="51">
        <v>2306563</v>
      </c>
      <c r="F8" s="51">
        <v>1383938</v>
      </c>
      <c r="G8" s="52">
        <f>F8/E8</f>
        <v>0.60000008670909921</v>
      </c>
      <c r="H8" s="51">
        <f t="shared" ref="H8" si="0">E8-F8</f>
        <v>922625</v>
      </c>
      <c r="I8" s="51">
        <f t="shared" ref="I8" si="1">D8-F8-H8</f>
        <v>6888995</v>
      </c>
      <c r="J8" s="51">
        <f>H8+I8</f>
        <v>7811620</v>
      </c>
      <c r="K8" s="51">
        <v>0</v>
      </c>
      <c r="L8" s="53" t="s">
        <v>34</v>
      </c>
    </row>
    <row r="9" spans="1:19" s="44" customFormat="1" ht="27" customHeight="1" thickBot="1" x14ac:dyDescent="0.25">
      <c r="A9" s="121" t="s">
        <v>7</v>
      </c>
      <c r="B9" s="122"/>
      <c r="C9" s="122"/>
      <c r="D9" s="54">
        <f>SUM(D8:D8)</f>
        <v>9195558</v>
      </c>
      <c r="E9" s="54">
        <f>SUM(E8:E8)</f>
        <v>2306563</v>
      </c>
      <c r="F9" s="54">
        <f>SUM(F8:F8)</f>
        <v>1383938</v>
      </c>
      <c r="G9" s="55"/>
      <c r="H9" s="54">
        <f>SUM(H8:H8)</f>
        <v>922625</v>
      </c>
      <c r="I9" s="54">
        <f>SUM(I8:I8)</f>
        <v>6888995</v>
      </c>
      <c r="J9" s="54">
        <f>SUM(J8:J8)</f>
        <v>7811620</v>
      </c>
      <c r="K9" s="54">
        <f>SUM(K8:K8)</f>
        <v>0</v>
      </c>
      <c r="L9" s="56"/>
      <c r="S9" s="45"/>
    </row>
    <row r="10" spans="1:19" s="44" customFormat="1" ht="27" customHeight="1" thickBot="1" x14ac:dyDescent="0.25">
      <c r="A10" s="57"/>
      <c r="B10" s="58"/>
      <c r="C10" s="58"/>
      <c r="D10" s="59"/>
      <c r="E10" s="59"/>
      <c r="F10" s="59"/>
      <c r="G10" s="60"/>
      <c r="H10" s="59"/>
      <c r="I10" s="59"/>
      <c r="J10" s="59"/>
      <c r="K10" s="59"/>
      <c r="L10" s="61"/>
      <c r="S10" s="45"/>
    </row>
    <row r="11" spans="1:19" s="3" customFormat="1" ht="45.75" customHeight="1" x14ac:dyDescent="0.2">
      <c r="A11" s="118" t="s">
        <v>36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20"/>
    </row>
    <row r="12" spans="1:19" s="3" customFormat="1" ht="45.75" customHeight="1" thickBot="1" x14ac:dyDescent="0.25">
      <c r="A12" s="48" t="s">
        <v>23</v>
      </c>
      <c r="B12" s="49" t="s">
        <v>50</v>
      </c>
      <c r="C12" s="50" t="s">
        <v>15</v>
      </c>
      <c r="D12" s="51">
        <v>134000000</v>
      </c>
      <c r="E12" s="51">
        <f>79050000/85*100</f>
        <v>93000000</v>
      </c>
      <c r="F12" s="51">
        <v>79050000</v>
      </c>
      <c r="G12" s="52">
        <f>F12/E12</f>
        <v>0.85</v>
      </c>
      <c r="H12" s="51">
        <f t="shared" ref="H12" si="2">E12-F12</f>
        <v>13950000</v>
      </c>
      <c r="I12" s="51">
        <f t="shared" ref="I12" si="3">D12-F12-H12</f>
        <v>41000000</v>
      </c>
      <c r="J12" s="51">
        <f>H12+I12</f>
        <v>54950000</v>
      </c>
      <c r="K12" s="51">
        <v>0</v>
      </c>
      <c r="L12" s="53" t="s">
        <v>37</v>
      </c>
    </row>
    <row r="13" spans="1:19" s="44" customFormat="1" ht="27" customHeight="1" thickBot="1" x14ac:dyDescent="0.25">
      <c r="A13" s="121" t="s">
        <v>7</v>
      </c>
      <c r="B13" s="122"/>
      <c r="C13" s="122"/>
      <c r="D13" s="54">
        <f>SUM(D12:D12)</f>
        <v>134000000</v>
      </c>
      <c r="E13" s="54">
        <f>SUM(E12:E12)</f>
        <v>93000000</v>
      </c>
      <c r="F13" s="54">
        <f>SUM(F12:F12)</f>
        <v>79050000</v>
      </c>
      <c r="G13" s="55"/>
      <c r="H13" s="54">
        <f>SUM(H12:H12)</f>
        <v>13950000</v>
      </c>
      <c r="I13" s="54">
        <f>SUM(I12:I12)</f>
        <v>41000000</v>
      </c>
      <c r="J13" s="54">
        <f>SUM(J12:J12)</f>
        <v>54950000</v>
      </c>
      <c r="K13" s="54">
        <f>SUM(K12:K12)</f>
        <v>0</v>
      </c>
      <c r="L13" s="56"/>
      <c r="S13" s="45"/>
    </row>
    <row r="14" spans="1:19" s="44" customFormat="1" ht="27" customHeight="1" thickBot="1" x14ac:dyDescent="0.25">
      <c r="A14" s="57"/>
      <c r="B14" s="58"/>
      <c r="C14" s="58"/>
      <c r="D14" s="59"/>
      <c r="E14" s="59"/>
      <c r="F14" s="59"/>
      <c r="G14" s="60"/>
      <c r="H14" s="59"/>
      <c r="I14" s="59"/>
      <c r="J14" s="59"/>
      <c r="K14" s="59"/>
      <c r="L14" s="61"/>
    </row>
    <row r="15" spans="1:19" s="44" customFormat="1" ht="27" customHeight="1" x14ac:dyDescent="0.2">
      <c r="A15" s="118" t="s">
        <v>38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20"/>
      <c r="S15" s="45"/>
    </row>
    <row r="16" spans="1:19" s="44" customFormat="1" ht="72.75" customHeight="1" x14ac:dyDescent="0.2">
      <c r="A16" s="62" t="s">
        <v>21</v>
      </c>
      <c r="B16" s="63" t="s">
        <v>39</v>
      </c>
      <c r="C16" s="64" t="s">
        <v>15</v>
      </c>
      <c r="D16" s="65">
        <v>1516000</v>
      </c>
      <c r="E16" s="65">
        <f>F16/60*100</f>
        <v>1280000</v>
      </c>
      <c r="F16" s="65">
        <v>768000</v>
      </c>
      <c r="G16" s="66">
        <f>F16/E16</f>
        <v>0.6</v>
      </c>
      <c r="H16" s="51">
        <f t="shared" ref="H16:H21" si="4">E16-F16</f>
        <v>512000</v>
      </c>
      <c r="I16" s="65">
        <f t="shared" ref="I16:I21" si="5">D16-F16-H16</f>
        <v>236000</v>
      </c>
      <c r="J16" s="51">
        <f t="shared" ref="J16:J21" si="6">H16+I16</f>
        <v>748000</v>
      </c>
      <c r="K16" s="65">
        <v>0</v>
      </c>
      <c r="L16" s="67" t="s">
        <v>47</v>
      </c>
      <c r="S16" s="45"/>
    </row>
    <row r="17" spans="1:19" s="44" customFormat="1" ht="57" customHeight="1" x14ac:dyDescent="0.2">
      <c r="A17" s="48" t="s">
        <v>24</v>
      </c>
      <c r="B17" s="49" t="s">
        <v>40</v>
      </c>
      <c r="C17" s="50" t="s">
        <v>15</v>
      </c>
      <c r="D17" s="51">
        <v>2016000</v>
      </c>
      <c r="E17" s="65">
        <f t="shared" ref="E17:E23" si="7">F17/60*100</f>
        <v>1480000</v>
      </c>
      <c r="F17" s="51">
        <v>888000</v>
      </c>
      <c r="G17" s="52">
        <f>F17/E17</f>
        <v>0.6</v>
      </c>
      <c r="H17" s="51">
        <f t="shared" ref="H17:H19" si="8">E17-F17</f>
        <v>592000</v>
      </c>
      <c r="I17" s="51">
        <f t="shared" ref="I17:I18" si="9">D17-F17-H17</f>
        <v>536000</v>
      </c>
      <c r="J17" s="51">
        <f t="shared" ref="J17:J19" si="10">H17+I17</f>
        <v>1128000</v>
      </c>
      <c r="K17" s="51">
        <v>0</v>
      </c>
      <c r="L17" s="67" t="s">
        <v>47</v>
      </c>
      <c r="S17" s="45"/>
    </row>
    <row r="18" spans="1:19" s="44" customFormat="1" ht="57" customHeight="1" x14ac:dyDescent="0.2">
      <c r="A18" s="48" t="s">
        <v>22</v>
      </c>
      <c r="B18" s="49" t="s">
        <v>41</v>
      </c>
      <c r="C18" s="50" t="s">
        <v>15</v>
      </c>
      <c r="D18" s="51">
        <v>2516000</v>
      </c>
      <c r="E18" s="65">
        <f t="shared" si="7"/>
        <v>1540000</v>
      </c>
      <c r="F18" s="51">
        <v>924000</v>
      </c>
      <c r="G18" s="52">
        <f>F18/E18</f>
        <v>0.6</v>
      </c>
      <c r="H18" s="51">
        <f t="shared" si="8"/>
        <v>616000</v>
      </c>
      <c r="I18" s="51">
        <f t="shared" si="9"/>
        <v>976000</v>
      </c>
      <c r="J18" s="51">
        <f t="shared" si="10"/>
        <v>1592000</v>
      </c>
      <c r="K18" s="51">
        <v>0</v>
      </c>
      <c r="L18" s="67" t="s">
        <v>47</v>
      </c>
      <c r="S18" s="45"/>
    </row>
    <row r="19" spans="1:19" s="44" customFormat="1" ht="57" customHeight="1" x14ac:dyDescent="0.2">
      <c r="A19" s="62" t="s">
        <v>25</v>
      </c>
      <c r="B19" s="68" t="s">
        <v>42</v>
      </c>
      <c r="C19" s="64" t="s">
        <v>15</v>
      </c>
      <c r="D19" s="65">
        <v>9221000</v>
      </c>
      <c r="E19" s="65">
        <f t="shared" si="7"/>
        <v>7380000</v>
      </c>
      <c r="F19" s="65">
        <v>4428000</v>
      </c>
      <c r="G19" s="66">
        <f t="shared" ref="G19" si="11">F19/E19</f>
        <v>0.6</v>
      </c>
      <c r="H19" s="51">
        <f t="shared" si="8"/>
        <v>2952000</v>
      </c>
      <c r="I19" s="65">
        <f>D19-F19-H19</f>
        <v>1841000</v>
      </c>
      <c r="J19" s="51">
        <f t="shared" si="10"/>
        <v>4793000</v>
      </c>
      <c r="K19" s="65">
        <v>0</v>
      </c>
      <c r="L19" s="67" t="s">
        <v>47</v>
      </c>
      <c r="S19" s="45"/>
    </row>
    <row r="20" spans="1:19" s="44" customFormat="1" ht="57" customHeight="1" x14ac:dyDescent="0.2">
      <c r="A20" s="48" t="s">
        <v>26</v>
      </c>
      <c r="B20" s="49" t="s">
        <v>43</v>
      </c>
      <c r="C20" s="50" t="s">
        <v>15</v>
      </c>
      <c r="D20" s="51">
        <v>2105000</v>
      </c>
      <c r="E20" s="65">
        <f t="shared" si="7"/>
        <v>1280000</v>
      </c>
      <c r="F20" s="51">
        <v>768000</v>
      </c>
      <c r="G20" s="52">
        <f>F20/E20</f>
        <v>0.6</v>
      </c>
      <c r="H20" s="51">
        <f t="shared" si="4"/>
        <v>512000</v>
      </c>
      <c r="I20" s="51">
        <f t="shared" si="5"/>
        <v>825000</v>
      </c>
      <c r="J20" s="51">
        <f t="shared" si="6"/>
        <v>1337000</v>
      </c>
      <c r="K20" s="51">
        <v>0</v>
      </c>
      <c r="L20" s="67" t="s">
        <v>47</v>
      </c>
      <c r="S20" s="45"/>
    </row>
    <row r="21" spans="1:19" s="44" customFormat="1" ht="57" customHeight="1" x14ac:dyDescent="0.2">
      <c r="A21" s="48" t="s">
        <v>27</v>
      </c>
      <c r="B21" s="49" t="s">
        <v>44</v>
      </c>
      <c r="C21" s="50" t="s">
        <v>15</v>
      </c>
      <c r="D21" s="51">
        <v>3117000</v>
      </c>
      <c r="E21" s="65">
        <f t="shared" si="7"/>
        <v>1460000</v>
      </c>
      <c r="F21" s="51">
        <v>876000</v>
      </c>
      <c r="G21" s="52">
        <f>F21/E21</f>
        <v>0.6</v>
      </c>
      <c r="H21" s="51">
        <f t="shared" si="4"/>
        <v>584000</v>
      </c>
      <c r="I21" s="51">
        <f t="shared" si="5"/>
        <v>1657000</v>
      </c>
      <c r="J21" s="51">
        <f t="shared" si="6"/>
        <v>2241000</v>
      </c>
      <c r="K21" s="51">
        <v>0</v>
      </c>
      <c r="L21" s="67" t="s">
        <v>47</v>
      </c>
      <c r="S21" s="45"/>
    </row>
    <row r="22" spans="1:19" s="44" customFormat="1" ht="57" customHeight="1" x14ac:dyDescent="0.2">
      <c r="A22" s="62" t="s">
        <v>29</v>
      </c>
      <c r="B22" s="68" t="s">
        <v>45</v>
      </c>
      <c r="C22" s="64" t="s">
        <v>15</v>
      </c>
      <c r="D22" s="65">
        <v>3181000</v>
      </c>
      <c r="E22" s="65">
        <f>(F22/60*100)</f>
        <v>3440000</v>
      </c>
      <c r="F22" s="65">
        <v>2064000</v>
      </c>
      <c r="G22" s="66">
        <f t="shared" ref="G22" si="12">F22/E22</f>
        <v>0.6</v>
      </c>
      <c r="H22" s="51">
        <f t="shared" ref="H22" si="13">E22-F22</f>
        <v>1376000</v>
      </c>
      <c r="I22" s="65">
        <v>0</v>
      </c>
      <c r="J22" s="51">
        <f t="shared" ref="J22" si="14">H22+I22</f>
        <v>1376000</v>
      </c>
      <c r="K22" s="65">
        <v>0</v>
      </c>
      <c r="L22" s="67" t="s">
        <v>47</v>
      </c>
      <c r="S22" s="45"/>
    </row>
    <row r="23" spans="1:19" s="44" customFormat="1" ht="57" customHeight="1" thickBot="1" x14ac:dyDescent="0.25">
      <c r="A23" s="62" t="s">
        <v>30</v>
      </c>
      <c r="B23" s="49" t="s">
        <v>46</v>
      </c>
      <c r="C23" s="50" t="s">
        <v>15</v>
      </c>
      <c r="D23" s="51">
        <v>2136000</v>
      </c>
      <c r="E23" s="51">
        <f t="shared" si="7"/>
        <v>1500000</v>
      </c>
      <c r="F23" s="51">
        <v>900000</v>
      </c>
      <c r="G23" s="52">
        <f>F23/E23</f>
        <v>0.6</v>
      </c>
      <c r="H23" s="51">
        <f>E23-F23</f>
        <v>600000</v>
      </c>
      <c r="I23" s="51">
        <f>D23-E23</f>
        <v>636000</v>
      </c>
      <c r="J23" s="51">
        <f>H23-K23</f>
        <v>600000</v>
      </c>
      <c r="K23" s="51">
        <v>0</v>
      </c>
      <c r="L23" s="53" t="s">
        <v>47</v>
      </c>
      <c r="S23" s="45"/>
    </row>
    <row r="24" spans="1:19" s="44" customFormat="1" ht="27" customHeight="1" thickBot="1" x14ac:dyDescent="0.25">
      <c r="A24" s="121" t="s">
        <v>7</v>
      </c>
      <c r="B24" s="122"/>
      <c r="C24" s="122"/>
      <c r="D24" s="69">
        <f>SUM(D16:D23)</f>
        <v>25808000</v>
      </c>
      <c r="E24" s="69">
        <f>SUM(E16:E23)</f>
        <v>19360000</v>
      </c>
      <c r="F24" s="69">
        <f>SUM(F16:F23)</f>
        <v>11616000</v>
      </c>
      <c r="G24" s="55"/>
      <c r="H24" s="69">
        <f>SUM(H16:H23)</f>
        <v>7744000</v>
      </c>
      <c r="I24" s="69">
        <f>SUM(I16:I23)</f>
        <v>6707000</v>
      </c>
      <c r="J24" s="69">
        <f>SUM(J16:J23)</f>
        <v>13815000</v>
      </c>
      <c r="K24" s="69">
        <f>SUM(K16:K23)</f>
        <v>0</v>
      </c>
      <c r="L24" s="56"/>
      <c r="S24" s="45"/>
    </row>
    <row r="25" spans="1:19" s="44" customFormat="1" ht="27" customHeight="1" thickBot="1" x14ac:dyDescent="0.25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1"/>
      <c r="S25" s="45"/>
    </row>
    <row r="26" spans="1:19" s="44" customFormat="1" ht="27" customHeight="1" x14ac:dyDescent="0.2">
      <c r="A26" s="126" t="s">
        <v>49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8"/>
      <c r="S26" s="45"/>
    </row>
    <row r="27" spans="1:19" s="44" customFormat="1" ht="44.25" customHeight="1" thickBot="1" x14ac:dyDescent="0.25">
      <c r="A27" s="70" t="s">
        <v>32</v>
      </c>
      <c r="B27" s="71" t="s">
        <v>48</v>
      </c>
      <c r="C27" s="72" t="s">
        <v>15</v>
      </c>
      <c r="D27" s="73">
        <v>166680000</v>
      </c>
      <c r="E27" s="73">
        <v>30000000</v>
      </c>
      <c r="F27" s="73">
        <v>30000000</v>
      </c>
      <c r="G27" s="74">
        <f>F27/E27</f>
        <v>1</v>
      </c>
      <c r="H27" s="73">
        <f>E27-F27</f>
        <v>0</v>
      </c>
      <c r="I27" s="73">
        <f>D27-E27</f>
        <v>136680000</v>
      </c>
      <c r="J27" s="73">
        <f>H27+I27</f>
        <v>136680000</v>
      </c>
      <c r="K27" s="73">
        <v>0</v>
      </c>
      <c r="L27" s="75" t="s">
        <v>66</v>
      </c>
      <c r="S27" s="45"/>
    </row>
    <row r="28" spans="1:19" s="44" customFormat="1" ht="27" customHeight="1" thickBot="1" x14ac:dyDescent="0.25">
      <c r="A28" s="123" t="s">
        <v>7</v>
      </c>
      <c r="B28" s="124"/>
      <c r="C28" s="124"/>
      <c r="D28" s="76">
        <f>SUM(D27:D27)</f>
        <v>166680000</v>
      </c>
      <c r="E28" s="76">
        <f>SUM(E27:E27)</f>
        <v>30000000</v>
      </c>
      <c r="F28" s="76">
        <f>SUM(F27:F27)</f>
        <v>30000000</v>
      </c>
      <c r="G28" s="77"/>
      <c r="H28" s="76">
        <f>SUM(H27:H27)</f>
        <v>0</v>
      </c>
      <c r="I28" s="76">
        <f>SUM(I27:I27)</f>
        <v>136680000</v>
      </c>
      <c r="J28" s="76">
        <f>SUM(J27:J27)</f>
        <v>136680000</v>
      </c>
      <c r="K28" s="76">
        <f>SUM(K27:K27)</f>
        <v>0</v>
      </c>
      <c r="L28" s="78"/>
      <c r="S28" s="45"/>
    </row>
    <row r="29" spans="1:19" s="44" customFormat="1" ht="27" customHeight="1" thickBot="1" x14ac:dyDescent="0.25">
      <c r="A29" s="79"/>
      <c r="B29" s="80"/>
      <c r="C29" s="80"/>
      <c r="D29" s="81"/>
      <c r="E29" s="81"/>
      <c r="F29" s="81"/>
      <c r="G29" s="82"/>
      <c r="H29" s="81"/>
      <c r="I29" s="81"/>
      <c r="J29" s="81"/>
      <c r="K29" s="81"/>
      <c r="L29" s="83"/>
      <c r="S29" s="45"/>
    </row>
    <row r="30" spans="1:19" s="44" customFormat="1" ht="27" customHeight="1" x14ac:dyDescent="0.2">
      <c r="A30" s="126" t="s">
        <v>65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8"/>
      <c r="S30" s="45"/>
    </row>
    <row r="31" spans="1:19" s="44" customFormat="1" ht="44.25" customHeight="1" thickBot="1" x14ac:dyDescent="0.25">
      <c r="A31" s="70" t="s">
        <v>51</v>
      </c>
      <c r="B31" s="71" t="s">
        <v>52</v>
      </c>
      <c r="C31" s="72" t="s">
        <v>15</v>
      </c>
      <c r="D31" s="73">
        <v>26250000</v>
      </c>
      <c r="E31" s="73">
        <v>26250000</v>
      </c>
      <c r="F31" s="73">
        <v>25000000</v>
      </c>
      <c r="G31" s="74">
        <f>F31/E31</f>
        <v>0.95238095238095233</v>
      </c>
      <c r="H31" s="73">
        <f>E31-F31</f>
        <v>1250000</v>
      </c>
      <c r="I31" s="73">
        <f>D31-E31</f>
        <v>0</v>
      </c>
      <c r="J31" s="73">
        <f>H31+I31</f>
        <v>1250000</v>
      </c>
      <c r="K31" s="73">
        <v>0</v>
      </c>
      <c r="L31" s="75" t="s">
        <v>53</v>
      </c>
      <c r="S31" s="45"/>
    </row>
    <row r="32" spans="1:19" s="3" customFormat="1" ht="33.75" customHeight="1" thickBot="1" x14ac:dyDescent="0.25">
      <c r="A32" s="123" t="s">
        <v>7</v>
      </c>
      <c r="B32" s="124"/>
      <c r="C32" s="124"/>
      <c r="D32" s="76">
        <f>SUM(D31:D31)</f>
        <v>26250000</v>
      </c>
      <c r="E32" s="76">
        <f>SUM(E31:E31)</f>
        <v>26250000</v>
      </c>
      <c r="F32" s="76">
        <f>SUM(F31:F31)</f>
        <v>25000000</v>
      </c>
      <c r="G32" s="77"/>
      <c r="H32" s="76">
        <f>SUM(H31:H31)</f>
        <v>1250000</v>
      </c>
      <c r="I32" s="76">
        <f>SUM(I31:I31)</f>
        <v>0</v>
      </c>
      <c r="J32" s="76">
        <f>SUM(J31:J31)</f>
        <v>1250000</v>
      </c>
      <c r="K32" s="76">
        <f>SUM(K31:K31)</f>
        <v>0</v>
      </c>
      <c r="L32" s="78"/>
    </row>
    <row r="33" spans="1:111" s="3" customFormat="1" ht="33.75" customHeight="1" thickBot="1" x14ac:dyDescent="0.25">
      <c r="A33" s="84"/>
      <c r="B33" s="85"/>
      <c r="C33" s="85"/>
      <c r="D33" s="86"/>
      <c r="E33" s="86"/>
      <c r="F33" s="86"/>
      <c r="G33" s="87"/>
      <c r="H33" s="86"/>
      <c r="I33" s="86"/>
      <c r="J33" s="86"/>
      <c r="K33" s="86"/>
      <c r="L33" s="88"/>
    </row>
    <row r="34" spans="1:111" s="20" customFormat="1" ht="27" customHeight="1" x14ac:dyDescent="0.2">
      <c r="A34" s="126" t="s">
        <v>56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8"/>
      <c r="S34" s="34"/>
    </row>
    <row r="35" spans="1:111" s="20" customFormat="1" ht="44.25" customHeight="1" thickBot="1" x14ac:dyDescent="0.25">
      <c r="A35" s="70" t="s">
        <v>54</v>
      </c>
      <c r="B35" s="71" t="s">
        <v>55</v>
      </c>
      <c r="C35" s="72" t="s">
        <v>15</v>
      </c>
      <c r="D35" s="73">
        <v>5202144</v>
      </c>
      <c r="E35" s="73">
        <v>5202144</v>
      </c>
      <c r="F35" s="73">
        <v>4942036.8</v>
      </c>
      <c r="G35" s="74">
        <f>F35/E35</f>
        <v>0.95</v>
      </c>
      <c r="H35" s="73">
        <f>E35-F35</f>
        <v>260107.20000000019</v>
      </c>
      <c r="I35" s="73">
        <f>D35-E35</f>
        <v>0</v>
      </c>
      <c r="J35" s="73">
        <f>H35+I35</f>
        <v>260107.20000000019</v>
      </c>
      <c r="K35" s="73">
        <v>0</v>
      </c>
      <c r="L35" s="75" t="s">
        <v>31</v>
      </c>
      <c r="S35" s="34"/>
    </row>
    <row r="36" spans="1:111" s="20" customFormat="1" ht="27" customHeight="1" thickBot="1" x14ac:dyDescent="0.25">
      <c r="A36" s="123" t="s">
        <v>7</v>
      </c>
      <c r="B36" s="124"/>
      <c r="C36" s="124"/>
      <c r="D36" s="76">
        <f>SUM(D35)</f>
        <v>5202144</v>
      </c>
      <c r="E36" s="76">
        <f>SUM(E35)</f>
        <v>5202144</v>
      </c>
      <c r="F36" s="76">
        <f>SUM(F35)</f>
        <v>4942036.8</v>
      </c>
      <c r="G36" s="77"/>
      <c r="H36" s="76">
        <f>SUM(H35)</f>
        <v>260107.20000000019</v>
      </c>
      <c r="I36" s="76">
        <f>SUM(I35)</f>
        <v>0</v>
      </c>
      <c r="J36" s="76">
        <f>SUM(J35)</f>
        <v>260107.20000000019</v>
      </c>
      <c r="K36" s="76">
        <f>SUM(K35)</f>
        <v>0</v>
      </c>
      <c r="L36" s="78"/>
      <c r="S36" s="34"/>
    </row>
    <row r="37" spans="1:111" s="20" customFormat="1" ht="27" customHeight="1" thickBot="1" x14ac:dyDescent="0.25">
      <c r="A37" s="84"/>
      <c r="B37" s="85"/>
      <c r="C37" s="85"/>
      <c r="D37" s="86"/>
      <c r="E37" s="86"/>
      <c r="F37" s="86"/>
      <c r="G37" s="87"/>
      <c r="H37" s="86"/>
      <c r="I37" s="86"/>
      <c r="J37" s="86"/>
      <c r="K37" s="86"/>
      <c r="L37" s="88"/>
      <c r="S37" s="34"/>
    </row>
    <row r="38" spans="1:111" s="20" customFormat="1" ht="27" customHeight="1" x14ac:dyDescent="0.2">
      <c r="A38" s="126" t="s">
        <v>58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8"/>
      <c r="S38" s="34"/>
    </row>
    <row r="39" spans="1:111" s="20" customFormat="1" ht="35.25" customHeight="1" x14ac:dyDescent="0.2">
      <c r="A39" s="70" t="s">
        <v>57</v>
      </c>
      <c r="B39" s="71" t="s">
        <v>60</v>
      </c>
      <c r="C39" s="72" t="s">
        <v>59</v>
      </c>
      <c r="D39" s="73">
        <v>3600000</v>
      </c>
      <c r="E39" s="73">
        <f>D39</f>
        <v>3600000</v>
      </c>
      <c r="F39" s="73">
        <f>E39*0.9</f>
        <v>3240000</v>
      </c>
      <c r="G39" s="74">
        <f>F39/E39</f>
        <v>0.9</v>
      </c>
      <c r="H39" s="73">
        <f>E39-F39</f>
        <v>360000</v>
      </c>
      <c r="I39" s="73">
        <f>D39-E39</f>
        <v>0</v>
      </c>
      <c r="J39" s="73">
        <f>H39+I39</f>
        <v>360000</v>
      </c>
      <c r="K39" s="73">
        <v>0</v>
      </c>
      <c r="L39" s="75" t="s">
        <v>47</v>
      </c>
      <c r="S39" s="34"/>
    </row>
    <row r="40" spans="1:111" s="20" customFormat="1" ht="27" customHeight="1" thickBot="1" x14ac:dyDescent="0.25">
      <c r="A40" s="135" t="s">
        <v>7</v>
      </c>
      <c r="B40" s="136"/>
      <c r="C40" s="136"/>
      <c r="D40" s="89">
        <f>SUM(D39)</f>
        <v>3600000</v>
      </c>
      <c r="E40" s="89">
        <f>SUM(E39)</f>
        <v>3600000</v>
      </c>
      <c r="F40" s="89">
        <f>SUM(F39)</f>
        <v>3240000</v>
      </c>
      <c r="G40" s="90"/>
      <c r="H40" s="89">
        <f>SUM(H39)</f>
        <v>360000</v>
      </c>
      <c r="I40" s="89">
        <f>SUM(I39)</f>
        <v>0</v>
      </c>
      <c r="J40" s="89">
        <f>SUM(J39)</f>
        <v>360000</v>
      </c>
      <c r="K40" s="89">
        <f>SUM(K39)</f>
        <v>0</v>
      </c>
      <c r="L40" s="91"/>
      <c r="S40" s="34"/>
    </row>
    <row r="41" spans="1:111" s="20" customFormat="1" ht="27" customHeight="1" thickBot="1" x14ac:dyDescent="0.25">
      <c r="A41" s="92"/>
      <c r="B41" s="93"/>
      <c r="C41" s="93"/>
      <c r="D41" s="94"/>
      <c r="E41" s="94"/>
      <c r="F41" s="94"/>
      <c r="G41" s="95"/>
      <c r="H41" s="94"/>
      <c r="I41" s="94"/>
      <c r="J41" s="94"/>
      <c r="K41" s="94"/>
      <c r="L41" s="96"/>
      <c r="S41" s="34"/>
    </row>
    <row r="42" spans="1:111" s="20" customFormat="1" ht="35.25" customHeight="1" x14ac:dyDescent="0.2">
      <c r="A42" s="126" t="s">
        <v>63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8"/>
      <c r="S42" s="34"/>
    </row>
    <row r="43" spans="1:111" s="20" customFormat="1" ht="35.25" customHeight="1" x14ac:dyDescent="0.2">
      <c r="A43" s="70" t="s">
        <v>61</v>
      </c>
      <c r="B43" s="71" t="s">
        <v>62</v>
      </c>
      <c r="C43" s="72" t="s">
        <v>15</v>
      </c>
      <c r="D43" s="73">
        <v>5012000</v>
      </c>
      <c r="E43" s="73">
        <v>4122842.99</v>
      </c>
      <c r="F43" s="73">
        <v>4122842.99</v>
      </c>
      <c r="G43" s="74">
        <f>F43/E43</f>
        <v>1</v>
      </c>
      <c r="H43" s="73">
        <f>E43-F43</f>
        <v>0</v>
      </c>
      <c r="I43" s="73">
        <f>D43-E43</f>
        <v>889157.00999999978</v>
      </c>
      <c r="J43" s="73">
        <f>H43+I43</f>
        <v>889157.00999999978</v>
      </c>
      <c r="K43" s="73">
        <v>0</v>
      </c>
      <c r="L43" s="75" t="s">
        <v>64</v>
      </c>
      <c r="S43" s="34"/>
    </row>
    <row r="44" spans="1:111" s="20" customFormat="1" ht="27" customHeight="1" thickBot="1" x14ac:dyDescent="0.25">
      <c r="A44" s="135" t="s">
        <v>7</v>
      </c>
      <c r="B44" s="136"/>
      <c r="C44" s="136"/>
      <c r="D44" s="89">
        <f>SUM(D43)</f>
        <v>5012000</v>
      </c>
      <c r="E44" s="89">
        <f>SUM(E43)</f>
        <v>4122842.99</v>
      </c>
      <c r="F44" s="89">
        <f>SUM(F43)</f>
        <v>4122842.99</v>
      </c>
      <c r="G44" s="90"/>
      <c r="H44" s="89">
        <f>SUM(H43)</f>
        <v>0</v>
      </c>
      <c r="I44" s="89">
        <f>SUM(I43)</f>
        <v>889157.00999999978</v>
      </c>
      <c r="J44" s="89">
        <f>SUM(J43)</f>
        <v>889157.00999999978</v>
      </c>
      <c r="K44" s="89">
        <f>SUM(K43)</f>
        <v>0</v>
      </c>
      <c r="L44" s="91"/>
      <c r="S44" s="34"/>
    </row>
    <row r="45" spans="1:111" s="44" customFormat="1" ht="24" customHeight="1" thickBot="1" x14ac:dyDescent="0.25">
      <c r="A45" s="39"/>
      <c r="B45" s="40"/>
      <c r="C45" s="40"/>
      <c r="D45" s="41"/>
      <c r="E45" s="41"/>
      <c r="F45" s="41"/>
      <c r="G45" s="42"/>
      <c r="H45" s="41"/>
      <c r="I45" s="41"/>
      <c r="J45" s="41"/>
      <c r="K45" s="41"/>
      <c r="L45" s="43"/>
      <c r="S45" s="45"/>
    </row>
    <row r="46" spans="1:111" s="4" customFormat="1" ht="34.5" customHeight="1" thickBot="1" x14ac:dyDescent="0.25">
      <c r="A46" s="132" t="s">
        <v>16</v>
      </c>
      <c r="B46" s="133"/>
      <c r="C46" s="134"/>
      <c r="D46" s="36">
        <f>D9+D13+D24+D28+D32+D36+D40+D44</f>
        <v>375747702</v>
      </c>
      <c r="E46" s="36">
        <f>E9+E13+E24+E28+E32+E36+E40+E44</f>
        <v>183841549.99000001</v>
      </c>
      <c r="F46" s="36">
        <f>F9+F13+F24+F28+F32+F36+F40+F44</f>
        <v>159354817.79000002</v>
      </c>
      <c r="G46" s="37"/>
      <c r="H46" s="36">
        <f>H9+H13+H24+H28+H32+H36+H40+H44</f>
        <v>24486732.199999999</v>
      </c>
      <c r="I46" s="36">
        <f>I9+I13+I24+I28+I32+I36+I40+I44</f>
        <v>192165152.00999999</v>
      </c>
      <c r="J46" s="36">
        <f>J9+J13+J24+J28+J32+J36+J40+J44</f>
        <v>216015884.20999998</v>
      </c>
      <c r="K46" s="36">
        <f>K9+K13+K24+K28+K32+K36+K40+K44</f>
        <v>0</v>
      </c>
      <c r="L46" s="3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</row>
    <row r="47" spans="1:111" ht="18" customHeight="1" x14ac:dyDescent="0.3">
      <c r="A47" s="125" t="s">
        <v>19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Q47" s="29"/>
    </row>
    <row r="48" spans="1:111" x14ac:dyDescent="0.2">
      <c r="B48" s="6"/>
      <c r="C48" s="14"/>
    </row>
    <row r="49" spans="2:12" x14ac:dyDescent="0.2">
      <c r="B49" s="6"/>
      <c r="C49" s="14"/>
      <c r="H49" s="19"/>
    </row>
    <row r="51" spans="2:12" x14ac:dyDescent="0.2">
      <c r="F51" s="19"/>
      <c r="G51" s="33"/>
    </row>
    <row r="52" spans="2:12" x14ac:dyDescent="0.2">
      <c r="H52" s="19"/>
    </row>
    <row r="53" spans="2:12" x14ac:dyDescent="0.2">
      <c r="H53" s="19"/>
    </row>
    <row r="55" spans="2:12" ht="15" x14ac:dyDescent="0.2">
      <c r="I55" s="21"/>
    </row>
    <row r="56" spans="2:12" ht="15" x14ac:dyDescent="0.2">
      <c r="I56" s="21"/>
    </row>
    <row r="57" spans="2:12" x14ac:dyDescent="0.2">
      <c r="B57" s="18"/>
      <c r="C57" s="17"/>
    </row>
    <row r="58" spans="2:12" x14ac:dyDescent="0.2">
      <c r="L58" s="35"/>
    </row>
    <row r="60" spans="2:12" x14ac:dyDescent="0.2">
      <c r="H60" s="9"/>
    </row>
  </sheetData>
  <mergeCells count="32">
    <mergeCell ref="A47:L47"/>
    <mergeCell ref="A15:L15"/>
    <mergeCell ref="A24:C24"/>
    <mergeCell ref="A26:L26"/>
    <mergeCell ref="A28:C28"/>
    <mergeCell ref="A25:L25"/>
    <mergeCell ref="A46:C46"/>
    <mergeCell ref="A30:L30"/>
    <mergeCell ref="A32:C32"/>
    <mergeCell ref="A34:L34"/>
    <mergeCell ref="A38:L38"/>
    <mergeCell ref="A40:C40"/>
    <mergeCell ref="A42:L42"/>
    <mergeCell ref="A44:C44"/>
    <mergeCell ref="A11:L11"/>
    <mergeCell ref="A13:C13"/>
    <mergeCell ref="A36:C36"/>
    <mergeCell ref="A7:L7"/>
    <mergeCell ref="A9:C9"/>
    <mergeCell ref="A1:L1"/>
    <mergeCell ref="B3:B4"/>
    <mergeCell ref="D3:D4"/>
    <mergeCell ref="E3:E4"/>
    <mergeCell ref="I3:I5"/>
    <mergeCell ref="L3:L5"/>
    <mergeCell ref="F3:F5"/>
    <mergeCell ref="H3:H5"/>
    <mergeCell ref="A3:A4"/>
    <mergeCell ref="J3:J4"/>
    <mergeCell ref="K3:K4"/>
    <mergeCell ref="C3:C5"/>
    <mergeCell ref="G3:G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2" fitToHeight="0" orientation="landscape" useFirstPageNumber="1" r:id="rId1"/>
  <headerFooter scaleWithDoc="0" alignWithMargins="0">
    <oddHeader xml:space="preserve">&amp;LUsnesení_příloha č. 01 </oddHeader>
    <oddFooter>&amp;L&amp;"Arial,Kurzíva"Zastupitelstvo Olomouckého kraje 11. 12. 2023
69. Projekty spolufinancované z evropských fondů a národních fondů ke schválení financování
Usnesení_příloha č. 01 – Podané žádosti o dotaci &amp;R&amp;"Arial,Kurzíva"Strana &amp;P (celkem 2)</oddFooter>
  </headerFooter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2023-11-20T07:11:02Z</cp:lastPrinted>
  <dcterms:created xsi:type="dcterms:W3CDTF">2010-05-05T13:52:59Z</dcterms:created>
  <dcterms:modified xsi:type="dcterms:W3CDTF">2023-11-21T06:49:49Z</dcterms:modified>
</cp:coreProperties>
</file>