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800" yWindow="1065" windowWidth="19440" windowHeight="14205"/>
  </bookViews>
  <sheets>
    <sheet name="Podle SC - sloupec E" sheetId="4" r:id="rId1"/>
  </sheets>
  <definedNames>
    <definedName name="_xlnm._FilterDatabase" localSheetId="0" hidden="1">'Podle SC - sloupec E'!$A$5:$AE$63</definedName>
    <definedName name="_Ref363218695" localSheetId="0">'Podle SC - sloupec E'!#REF!</definedName>
  </definedNames>
  <calcPr calcId="145621"/>
</workbook>
</file>

<file path=xl/calcChain.xml><?xml version="1.0" encoding="utf-8"?>
<calcChain xmlns="http://schemas.openxmlformats.org/spreadsheetml/2006/main">
  <c r="L41" i="4" l="1"/>
  <c r="J41" i="4" s="1"/>
  <c r="L12" i="4" l="1"/>
  <c r="K12" i="4"/>
  <c r="L17" i="4" l="1"/>
  <c r="J17" i="4" s="1"/>
  <c r="L18" i="4" l="1"/>
  <c r="J18" i="4" s="1"/>
  <c r="K16" i="4" l="1"/>
  <c r="K15" i="4"/>
  <c r="L43" i="4" l="1"/>
  <c r="J43" i="4" s="1"/>
  <c r="L42" i="4"/>
  <c r="J42" i="4" s="1"/>
  <c r="L70" i="4" l="1"/>
  <c r="K70" i="4"/>
  <c r="J70" i="4"/>
  <c r="L10" i="4" l="1"/>
  <c r="K10" i="4"/>
  <c r="L38" i="4" l="1"/>
  <c r="L37" i="4"/>
  <c r="L36" i="4"/>
  <c r="J36" i="4" s="1"/>
  <c r="L35" i="4"/>
  <c r="J35" i="4" s="1"/>
  <c r="L34" i="4"/>
  <c r="J34" i="4" s="1"/>
  <c r="L67" i="4"/>
  <c r="J67" i="4" s="1"/>
  <c r="L66" i="4"/>
  <c r="J66" i="4" s="1"/>
  <c r="L65" i="4"/>
  <c r="J65" i="4" s="1"/>
  <c r="L64" i="4"/>
  <c r="J64" i="4" s="1"/>
  <c r="L68" i="4"/>
  <c r="J68" i="4" s="1"/>
  <c r="L69" i="4"/>
  <c r="J69" i="4" s="1"/>
  <c r="L20" i="4" l="1"/>
  <c r="J20" i="4" s="1"/>
  <c r="L21" i="4"/>
  <c r="J21" i="4" s="1"/>
  <c r="L27" i="4"/>
  <c r="J27" i="4" s="1"/>
  <c r="L26" i="4"/>
  <c r="J26" i="4" s="1"/>
  <c r="L22" i="4"/>
  <c r="J22" i="4" s="1"/>
  <c r="L19" i="4" l="1"/>
  <c r="J19" i="4" s="1"/>
  <c r="L23" i="4"/>
  <c r="J23" i="4" s="1"/>
  <c r="L16" i="4"/>
  <c r="L15" i="4"/>
  <c r="L11" i="4" l="1"/>
  <c r="J11" i="4" s="1"/>
  <c r="L14" i="4"/>
  <c r="K14" i="4"/>
  <c r="J14" i="4"/>
  <c r="L13" i="4"/>
  <c r="K13" i="4"/>
  <c r="J13" i="4"/>
  <c r="K7" i="4"/>
  <c r="L7" i="4" s="1"/>
  <c r="J7" i="4" s="1"/>
  <c r="L39" i="4"/>
  <c r="J39" i="4" s="1"/>
  <c r="L40" i="4" l="1"/>
  <c r="J40" i="4" s="1"/>
</calcChain>
</file>

<file path=xl/sharedStrings.xml><?xml version="1.0" encoding="utf-8"?>
<sst xmlns="http://schemas.openxmlformats.org/spreadsheetml/2006/main" count="962" uniqueCount="263">
  <si>
    <t xml:space="preserve">Identifikace výzvy </t>
  </si>
  <si>
    <t>Základní plánované údaje o výzvě</t>
  </si>
  <si>
    <t>Číslo výzvy</t>
  </si>
  <si>
    <t>Prioritní osa / priorita Unie</t>
  </si>
  <si>
    <t>Investiční priorita / prioritní oblast / specifický cíl (ENRF)</t>
  </si>
  <si>
    <t>Specifický cíl</t>
  </si>
  <si>
    <t>Opatření</t>
  </si>
  <si>
    <t>Podopatření / Záměr</t>
  </si>
  <si>
    <t>Operace</t>
  </si>
  <si>
    <t>Model hodnocení</t>
  </si>
  <si>
    <t>Plánované datum vyhlášení výzvy</t>
  </si>
  <si>
    <t>Plánované datum zahájení  příjmu žádostí o podporu</t>
  </si>
  <si>
    <t>Plánované datum ukončení příjmu předběžných žádostí o podporu</t>
  </si>
  <si>
    <t xml:space="preserve">Plánované datum ukončení příjmu žádostí o podporu </t>
  </si>
  <si>
    <t>a</t>
  </si>
  <si>
    <t>b</t>
  </si>
  <si>
    <t>c</t>
  </si>
  <si>
    <t>d</t>
  </si>
  <si>
    <t>e</t>
  </si>
  <si>
    <t>f</t>
  </si>
  <si>
    <t>g</t>
  </si>
  <si>
    <t>h</t>
  </si>
  <si>
    <t>i</t>
  </si>
  <si>
    <t>j</t>
  </si>
  <si>
    <t>k</t>
  </si>
  <si>
    <t>l</t>
  </si>
  <si>
    <t>m</t>
  </si>
  <si>
    <t>n</t>
  </si>
  <si>
    <t>o</t>
  </si>
  <si>
    <t>p</t>
  </si>
  <si>
    <t>q</t>
  </si>
  <si>
    <t>Zacílení výzvy</t>
  </si>
  <si>
    <t>Podporované aktivity</t>
  </si>
  <si>
    <t>Cílové skupiny</t>
  </si>
  <si>
    <t>Typy příjemců</t>
  </si>
  <si>
    <t>r</t>
  </si>
  <si>
    <t>Synergie a komplementarita výzvy</t>
  </si>
  <si>
    <t>Komplementarita plánované výzvy</t>
  </si>
  <si>
    <t>Synergie plánované výzvy</t>
  </si>
  <si>
    <t>Popis synergie</t>
  </si>
  <si>
    <t>Identifikace a název vazby</t>
  </si>
  <si>
    <t>Program</t>
  </si>
  <si>
    <t>Číslo zrcadlové synergické výzvy</t>
  </si>
  <si>
    <t>Název zrcadlové synergické výzvy</t>
  </si>
  <si>
    <t>s</t>
  </si>
  <si>
    <t>u</t>
  </si>
  <si>
    <t>w</t>
  </si>
  <si>
    <t>x</t>
  </si>
  <si>
    <t>y</t>
  </si>
  <si>
    <t>z</t>
  </si>
  <si>
    <t>Území
(místo dopadu)</t>
  </si>
  <si>
    <t>Výzvy z hlediska posloupnosti synergické vazby</t>
  </si>
  <si>
    <t>v</t>
  </si>
  <si>
    <t>j - l</t>
  </si>
  <si>
    <t>a - h</t>
  </si>
  <si>
    <t>t</t>
  </si>
  <si>
    <t>s - t</t>
  </si>
  <si>
    <t>w - z</t>
  </si>
  <si>
    <t>Alokace plánové výzvy (podpora)</t>
  </si>
  <si>
    <t>Řídící orgán vyplní druh výzvy: kolová nebo průběžná.</t>
  </si>
  <si>
    <t xml:space="preserve">Řídící orgán doplní model hodnocení: jednokolový nebo dvoukolový. </t>
  </si>
  <si>
    <t>n-q</t>
  </si>
  <si>
    <t>Řídící orgán doplní minimálně měsíc a rok k jednotlivým datovým položkám. Na zvážení řídícího orgánu je možné doplnit konkrétní den.</t>
  </si>
  <si>
    <t>Řídící orgán doplní: ANO nebo NE.</t>
  </si>
  <si>
    <t>Poznámky k vyplnění jednotlivých polí:</t>
  </si>
  <si>
    <t>Řídící orgán vyplňuje podle relevantnosti jednotlivých úrovní pro jednotlivé programy spolufinancované z ESI fondů. U nerelevantních polí uvede N/R.</t>
  </si>
  <si>
    <t>Řídící orgán doplní alokaci (podporu) v CZK se zaokrouhlením na celá čísla.</t>
  </si>
  <si>
    <t>Řídící orgán popíše zacílení výzvy - textové pole. U nerelevantních polí uvede N/R - to znamená, že výzva nebude zacílena a bude podporováno vše, co je uvedeno v programovém dokumentu.</t>
  </si>
  <si>
    <t>Řídící orgán vyplňuje pouze u relevantních výzev, tj. pouze výzev s dvoukolovým hodnocením. U nerelevantních polí uvede N/R.</t>
  </si>
  <si>
    <t>Řídící orgán vyplní, zda jde o výzvu počáteční nebo navazující, v případě, že u sloupce "t" doplnil ANO. Pokud doplnil NE, uvede N/R.</t>
  </si>
  <si>
    <t>Řídící orgán popíše synergii v případě, že u sloupce "t" doplnil ANO. Pokud doplnil NE, uvede N/R.</t>
  </si>
  <si>
    <t>Řídící orgán vyplní v případě, že u sloupce "t" doplnil ANO. Pokud doplnil NE, uvede N/R.</t>
  </si>
  <si>
    <t>N/R</t>
  </si>
  <si>
    <t>průběžná</t>
  </si>
  <si>
    <t>jednokolový</t>
  </si>
  <si>
    <t>Ano</t>
  </si>
  <si>
    <t>Ne</t>
  </si>
  <si>
    <t>3.2 Zvyšování efektivity a transparentnosti veřejné správy prostřednictvím rozvoje využití a kvality systémů IKT</t>
  </si>
  <si>
    <t>Do SVL jde 60 % z alokací prioritní osy 2</t>
  </si>
  <si>
    <t>Při přepočtu byl použit kurz 27,5  Kč za  1 EUR</t>
  </si>
  <si>
    <t>OP Z</t>
  </si>
  <si>
    <t>Celková alokace (CZK)</t>
  </si>
  <si>
    <t>Z toho příspěvek Unie (CZK)</t>
  </si>
  <si>
    <t>Z toho národní spolufinancování (CZK)</t>
  </si>
  <si>
    <t>IP2c</t>
  </si>
  <si>
    <t>IP 6c</t>
  </si>
  <si>
    <t>3.1: Zefektivnění prezentace, posílení ochrany a rozvoje kulturního a přírodního dědictví</t>
  </si>
  <si>
    <t>Výstavba a modernizace přestupních terminálů</t>
  </si>
  <si>
    <t>kolová</t>
  </si>
  <si>
    <t>IP 7c</t>
  </si>
  <si>
    <t>NR</t>
  </si>
  <si>
    <t>Deinstitucionalizace psychiatrické péče</t>
  </si>
  <si>
    <t>IP 10</t>
  </si>
  <si>
    <t>2.4 Zvýšení kvality a dostupnosti infrastruktury pro vzdělávání a celoživotní učení</t>
  </si>
  <si>
    <t>IP 9a</t>
  </si>
  <si>
    <t>2.2 Vznik nových a rozvoj existujících podnikatelských aktivit v oblasti sociálního podnikání</t>
  </si>
  <si>
    <t>05/52016</t>
  </si>
  <si>
    <t>2.3: Rozvoj infrastruktury pro poskytování zdravotních služeb a péče o zdraví</t>
  </si>
  <si>
    <t>Zateplování - finanční nástroj</t>
  </si>
  <si>
    <t>OPD</t>
  </si>
  <si>
    <t>IP 5b</t>
  </si>
  <si>
    <t>1.3 Zvýšení připravenosti k řešení a řízení rizik a katastrof</t>
  </si>
  <si>
    <t>IP 4c</t>
  </si>
  <si>
    <t>2.5 Snížení energetické náročnosti v sektoru bydlení</t>
  </si>
  <si>
    <t>Sociální podnikání</t>
  </si>
  <si>
    <t>Sociální podnikání v obcích s rozšířenou působností, na jejichž území se nenachází sociálně vyloučená lokalita</t>
  </si>
  <si>
    <t>Osoby sociálně vyloučené či ohrožené sociálním vyloučením, osoby se zdravotním postižením, osoby v bytové nouzi</t>
  </si>
  <si>
    <t>Obce s rozšířenou působností, na jejichž území se nenachází sociálně vyloučené lokality, mimo hl.m. Praha</t>
  </si>
  <si>
    <t>OP Z, OP PPR</t>
  </si>
  <si>
    <t>Sociální podnikání pro SVL</t>
  </si>
  <si>
    <t>Sociální podnikání v obcích s rozšířenou působností, na jejichž území se nachází sociálně vyloučená lokalita</t>
  </si>
  <si>
    <t>Obce s rozšířenou působností, na jejichž území se nachází sociálně vyloučené lokality, mimo hl.m. Praha</t>
  </si>
  <si>
    <t>IP 9d</t>
  </si>
  <si>
    <t>4.1 Posílení komunitně vedeného místního rozvoje za účelem zvýšení kvality ve venkovských oblastech a aktivizace místního potenciiálu</t>
  </si>
  <si>
    <t>obyvatelé a návštěvníci venkovských oblasti, území MAS</t>
  </si>
  <si>
    <t xml:space="preserve">Venkovské oblasti se schválenou SCLLD, tvořené správními územími obcí s méně než 25 000, obyvateli. Velkost MAS nebude mneší než 10 000 obyvatel a nepřekročí hranici 100 000 obyvatel. </t>
  </si>
  <si>
    <t xml:space="preserve">Subjekty, které realizují projekty v rácmi SCLLD na území MAS, kategorie příjemců vychází z jednotlivých specifických cílů IROP. </t>
  </si>
  <si>
    <t>Zvýšení kvality návazné péče</t>
  </si>
  <si>
    <t>Území celé ČR mimo hl. m. Prahy</t>
  </si>
  <si>
    <t>Území celé ČR</t>
  </si>
  <si>
    <t>Pacienti návazné péče</t>
  </si>
  <si>
    <t>Osoby s duševními poruchami a poruchami chování a jejich rodiny</t>
  </si>
  <si>
    <t>Obyvatelé ČR, orgány krizového řízení obcí a krajů a organizačních složek státu, složky IZS</t>
  </si>
  <si>
    <t>Exponovaná území, viz příloha č. 5 PD IROP</t>
  </si>
  <si>
    <t>MV - Generální ředitelství HZS ČR 
HZS krajů 
Záchranný útvar HZS ČR 
obce, které zřizují jednotky požární ochrany (§ 29 zákona č. 133/1985 Sb., o požární ochraně)  jednotky sboru dobrovolných hasičů kategorie II a III (podle přílohy zákona o požární ochraně)
Policejní prezidium ČR
krajská ředitelství Policie ČR
kraje (kromě hl. m. Prahy) jako zřizovatelé zdravotnické záchranné služby krajů
státní organizace, která zřizuje jednotku HZS podniku s územní působností</t>
  </si>
  <si>
    <t>Energeticky úsporná opatření na obálce budovy, výměna nebo instalace nových zdrojů tepla</t>
  </si>
  <si>
    <t>Majitelé a obyvatelé bytových domů, obyvatelé obcí a měst</t>
  </si>
  <si>
    <t>v případě dotace: vlastníci bytových domů a společenství vlastníků jednotek s výjimkou fyzických osob nepodnikajících. V případě finančního nástroje: vlastníci bytových domů a společenství vlastníků jednotek, správce fondu fondů/správce finančního nástroje</t>
  </si>
  <si>
    <t>ANO</t>
  </si>
  <si>
    <t>NE</t>
  </si>
  <si>
    <t>NZÚ</t>
  </si>
  <si>
    <t>Výstavba a modernizace přestupních terminálů, souvisejících záchytných parkovišť a parkovacích domů v návaznosti na veřejnou hromadnou dopravu</t>
  </si>
  <si>
    <t>Obyvatelé a návštěvníci, dojíždějící za prací a službami</t>
  </si>
  <si>
    <t>IP 7b</t>
  </si>
  <si>
    <t>Vybrané úseky silnic II. a III. třídy</t>
  </si>
  <si>
    <t>1.1: Zvýšení regionální mobility prostřednictvím modernizace a rozvoje sítí regionální silniční infratruktury navazující na síť TEN-T</t>
  </si>
  <si>
    <t>Rekonstrukce, modernizace a výstavba vybraných úseků silnic II. a III. třídy s napojením na TEN-T</t>
  </si>
  <si>
    <t>Obyvatelé, návštěvníci, podnikatelské subjekty</t>
  </si>
  <si>
    <t>Území celé ČR mimo hl. m. Prahy, Prioritní regionální silniční síť</t>
  </si>
  <si>
    <t>území aglomerací IPRÚ, Prioritní regionální silniční síť</t>
  </si>
  <si>
    <t>Území aglomerací ITI mimo území hl. m. Prahy</t>
  </si>
  <si>
    <t>Území aglomerací IPRÚ</t>
  </si>
  <si>
    <t>Území aglomerací ITI mimo území hl. m. Prahy, Prioritní regionální silniční síť</t>
  </si>
  <si>
    <t>2.1 Zvýšení kvality a dostupnosti služeb vedoucí k sociální inkluzi</t>
  </si>
  <si>
    <t>Území celé ČR vč. hl. m. Prahy</t>
  </si>
  <si>
    <t>Občané, podnikatelé, zaměstnanci ve veřejné správě</t>
  </si>
  <si>
    <t>Organizační složky státu,  příspěvkové organizace organizačních složek státu,    státní organizace,                 kraje, organizace zřizované nebo zakládané kraji,                    obce, organizace zřizované nebo zakládané obcemi,                   státní podniky</t>
  </si>
  <si>
    <t>OP ŽP, PRV, OP R</t>
  </si>
  <si>
    <t xml:space="preserve">Revitalizace a zatraktivnění 
- památek zapsaných na Seznam světového dědictví UNESCO, 
- památek zařazených na Indikativní seznam světového dědictví UNESCO, 
- národních kulturních památek k 1.1.2014,
- památek evidovaných v Indikativním seznamu národních kulturních památek k 1.1.2014
</t>
  </si>
  <si>
    <t>Návštěvníci a vlastníci kulturního dědictví nebo subjekty s právem hospodaření,
místní obyvatelé a podnikatelé</t>
  </si>
  <si>
    <t>Celá ČR mimo hl. m. Praha</t>
  </si>
  <si>
    <t>Vlastníci nebo subjekty s právem hospodaření kromě fyzických osob nepodnikajících</t>
  </si>
  <si>
    <t>OP ŽP</t>
  </si>
  <si>
    <t>Zefektivnění ochrany a využívání sbírkových a knihovních fondů a jejich zpřístupnění</t>
  </si>
  <si>
    <t xml:space="preserve">Muzea splňující následující podmínky:                                                - jsou zřizována státem nebo krajem                                                   - spravují sbírku dle zákona č. 122/2000 Sb., o ochraně sbírek muzejní povahy a o změně některých dalších zákonů, ve znění pozdějších předpisů               - návštěvnost, vypočítaná jako roční průměr za psldní 3 roky, překročila 30 tis. návštěvníků  </t>
  </si>
  <si>
    <t xml:space="preserve">Knihovny zřízené podle paragrafu 3b zákona č. 257/2001 Sb, o knihovnách a podmínkách provozování veřejných knihovnických a informačních služeb. </t>
  </si>
  <si>
    <t>Návštěvníci,
místní obyvatelé a podnikatelé</t>
  </si>
  <si>
    <t>Obyvatelé, návštěvníci, dojíždějící za prací a službami, uživatelé veřejné dopravy</t>
  </si>
  <si>
    <t>OP D, OP PPR</t>
  </si>
  <si>
    <t>Vybudování simulátorů pro výuku specializovaných činností složek IZS</t>
  </si>
  <si>
    <t>Stavby, stevební úpravy, pořízení vybavení a venkovní úpravy komunitních center</t>
  </si>
  <si>
    <t>Osoby sociálně vyloučené či ohrožené sociálním vyloučením, osoby se zdravotním postižením</t>
  </si>
  <si>
    <t>Nestátní neziskové organizace, OSS, PO OSS, kraje, organizace zřizované nebo zakládané kraji, obce, organizace zřizované nebo zakládané obcemi, dobrovolné svazky obcí, organizace zřizované nebo zakládané dobrovolnými svazky obcí, církve, církevní organizace</t>
  </si>
  <si>
    <t>Sociální bydlení</t>
  </si>
  <si>
    <t>Sociální bydlení (SVL)</t>
  </si>
  <si>
    <t>Pořízení bytů, bytových domů, nebytových prostor a jejich adaptace pro potřeby sociálního bydlení a pořízení nezbytného základního vybavení</t>
  </si>
  <si>
    <t>Osoby v bytové nouzi</t>
  </si>
  <si>
    <t>Obce, NNO, církve, církevní organizace</t>
  </si>
  <si>
    <t>Nákup objektů, zařízení a vybavení a stavební úpravy pro sociální služby.        Vybudování zázemí pro terénní služby. Ambulatní sociální služby. Pobytové sociální služby.</t>
  </si>
  <si>
    <t>žáci, osoby sociálně vyloučené, osoby ohrožené sociálním vyloučením, osoby se speciálními vzdělávacími potřebami, pedagogičtí pracovníci</t>
  </si>
  <si>
    <t>školy a školská zařízení v oblasti základního vzdělávání, kraje, organizace zřizované nebo zakládané kraji, obce, organizace zřizované nebo zakládané obcemi, NNO, církve, církevní organizace, OSS, PO OSS, další subjekty podílející se na realizaci vzdělávaích aktivit</t>
  </si>
  <si>
    <t xml:space="preserve">Stavební úpravy, pořízení vybavení pro zajištění rozvoje studentů, rozšiřování kapacit středních škol,  podpora sociální inkluze, zajištění vnitřní konektivity škol a připojení k internetu </t>
  </si>
  <si>
    <t>studenti, osoby sociálně vyloučené, osoby ohrožené sociálním vyloučením, osoby se speciálními vzdělávacími potřebami, pedagogičtí pracovníci</t>
  </si>
  <si>
    <t>školy a školská zařízení v oblasti středního a vyššího odborného vzdělávání, kraje, organizace zřizované nebo zakládané kraji, obce, organizace zřizované nebo zakládané obcemi, NNO, církve, církevní organizace, OSS, PO OSS, další subjekty podílející se na realizaci vzdělávaích aktivit</t>
  </si>
  <si>
    <t>Stavební úpravy, pořízení vybavení pro zajištění rozvoje klíčových kompetencí formou zájmového a neformálního vzdělávání v oblastech komunikace v cizích jazycích, technických a řemeslných oborů, přírodních věd a ve schopnosti práce s digitálními technologiemi</t>
  </si>
  <si>
    <t>žáci, studenti, osoby sociálně vyloučené, osoby ohrožené sociálním vyloučením, osoby se speciálními vzdělávacími potřebami, pedagogičtí pracovníci, pracovníci a dobrovolní pracovníci organizací působících v oblasti dalšího vzdělávání nebo asistenčních služeb a v oblasti neformálního a zájmového vzdělávání dětí a mládeže</t>
  </si>
  <si>
    <t xml:space="preserve">Specifické informační a komunikační systémy a infrastruktura </t>
  </si>
  <si>
    <t xml:space="preserve">OP VVV, PRV, OP ŽP, OP Z, </t>
  </si>
  <si>
    <t xml:space="preserve">Revitalizace a zatraktivnění 
- památek zapsaných na Seznam světového dědictví UNESCO, 
- památek zařazených na Indikativní seznam světového dědictví UNESCO, 
- národních kulturních památek k 1.1.2014,
- památek evidovaných v Indikativním seznamu národních kulturních památek k 1.1.2014                                          Zefektivnění ochrany a využívání sbírkových a knihovních fondů a jejich zpřístupnění   </t>
  </si>
  <si>
    <t xml:space="preserve">Vlastníci nebo subjekty s právem hospodaření kromě fyzických osob nepodnikajících;                       Muzea splňující následující podmínky:                                                - jsou zřizována státem nebo krajem                                                   - spravují sbírku dle zákona č. 122/2000 Sb., o ochraně sbírek muzejní povahy a o změně některých dalších zákonů, ve znění pozdějších předpisů               - návštěvnost, vypočítaná jako roční průměr za psldní 3 roky, překročila 30 tis. návštěvníků                  Knihovny zřízené podle paragrafu 3b zákona č. 257/2001 Sb, o knihovnách a podmínkách provozování veřejných knihovnických a informačních služeb. </t>
  </si>
  <si>
    <t>Výstavba, zavedení, rekonstrukce nebo modernizace inteligentních dopravních systémů a dopravní telematiky pro veřejnou dopravu</t>
  </si>
  <si>
    <t>Infrastruktury pro předškolní vzdělávání - podpora zařízení péče o děti do 3 let, dětských skupin a mateřských škol</t>
  </si>
  <si>
    <t>Děti do 3 let, děti v předškolním vzdělávání, osoby sociálně vyloučené či ohrožené sociálním vyloučením osoby se speciálními vzdělávacími potřebami, pedagogičtí pracovníci, pracovníci a dobrovolní pracovníci organizací působících v oblasti vzdělávání nebo asistenčních služeb a v oblasti neformálního a zájmového vzdělávání dětí a mládeže</t>
  </si>
  <si>
    <t>Zařízení péče o děti do 3 let, školy a školská zařízení v oblasti předškolního vzdělávání, další subjekty podílející se na realizaci vzdělávacích aktivit, kraje, organizace zřizované nebo zakládané kraji, obce,                                           organizace zřizované nebo zakládané obcemi, nestátní neziskové organizace</t>
  </si>
  <si>
    <t>OP VVV, OP PPR, OP Z</t>
  </si>
  <si>
    <t>Stavební úpravy, pořízení vybavení pro zajištění rozvoje žáků, rozšiřování kapacit základních škol,  podpora sociální inkluze, zajištění vnitřní konektivity škol a připojení k internetu,                        Stavební úpravy, pořízení vybavení pro zajištění rozvoje studentů, rozšiřování kapacit středních škol,  podpora sociální inkluze, zajištění vnitřní konektivity škol a připojení k internetu                        Stavební úpravy, pořízení vybavení pro zajištění rozvoje klíčových kompetencí formou zájmového a neformálního vzdělávání v oblastech komunikace v cizích jazycích, technických a řemeslných oborů, přírodních věd a ve schopnosti práce s digitálními technologiemi,                                        stavební úpravy, pořízení vybavení pro vybudování a zkvalitnění kapacity pro účely dalšího vzdělávání</t>
  </si>
  <si>
    <t>žáci, studenti, osoby sociálně vyloučené, osoby se speciálními vzdělávacími potřebami, pedagogičtí pracovníci, pracovníci a dobrovolní pracovníci organizací působících v oblasti dalšího vzdělávání nebo asistenčních služeb a v oblasti neformálního a zájmového vzdělávání dětí a mládeže, dospělí v dalším vzdělávání</t>
  </si>
  <si>
    <t xml:space="preserve">školy a školská zařízení v oblasti základního vzdělávání, školy a školská zařízení v oblasti středního a vyššího odborného vzdělávání, další subjekty podílející se na realizaci vzdělávacích aktivit, kraje, organizace zřizované nebo zakládané kraji, obce,                                           organizace zřizované nebo zakládané obcemi, nestátní neziskové organizace,  církve, církevní organizace, OSS, PO OSS, </t>
  </si>
  <si>
    <t xml:space="preserve">příspěvkové organizace zřizované Ministerstvem zdravotnictví ČR, kraje, organizace zřizované nebo zakládané kraji, obce, organizace zřizované nebo zakládané obcemi, subjekty poskytující veřejnou službu v oblasti zdravotní péče podle zákona č.372/2011 nebo zákona č. 258/2000 Sb., v platných zněních
</t>
  </si>
  <si>
    <t xml:space="preserve">Stavební úpravy, pořízení vybavení pro zajištění rozvoje žáků, rozšiřování kapacit základních škol,  podpora sociální inkluze, zajištění vnitřní konektivity škol a připojení k internetu, zájmové a neformální vzdělávání </t>
  </si>
  <si>
    <t xml:space="preserve">Stavební úpravy, pořízení vybavení pro zajištění rozvoje žáků, rozšiřování kapacit základních škol,  podpora sociální inkluze, zajištění vnitřní konektivity škol a připojení k internetu, zájmové a neformální vzdělávání  </t>
  </si>
  <si>
    <t xml:space="preserve">Stavební úpravy, pořízení vybavení pro zajištění rozvoje studentů, rozšiřování kapacit středních škol,  podpora sociální inkluze, zajištění vnitřní konektivity škol a připojení k internetu, zájmové a neformální vzdělávání  </t>
  </si>
  <si>
    <t xml:space="preserve">Stavební úpravy, pořízení vybavení pro zajištění rozvoje klíčových kompetencí formou zájmového a neformálního vzdělávání v oblastech komunikace v cizích jazycích, technických a řemeslných oborů, přírodních věd a ve schopnosti práce s digitálními technologiemi, zájmové a neformální vzdělávání </t>
  </si>
  <si>
    <r>
      <t>Druh výzvy</t>
    </r>
    <r>
      <rPr>
        <b/>
        <vertAlign val="superscript"/>
        <sz val="10"/>
        <rFont val="Arial"/>
        <family val="2"/>
        <charset val="238"/>
      </rPr>
      <t xml:space="preserve"> </t>
    </r>
  </si>
  <si>
    <r>
      <t>1.2: Zvýšení podílu udržitelných forem dopravy</t>
    </r>
    <r>
      <rPr>
        <sz val="10"/>
        <rFont val="Times New Roman"/>
        <family val="1"/>
        <charset val="238"/>
      </rPr>
      <t> </t>
    </r>
  </si>
  <si>
    <t>Celé území ČR mimo hl.m. Prahy</t>
  </si>
  <si>
    <t>N/R;</t>
  </si>
  <si>
    <t>PRV, OP ŽP, OP Z, OP VVV</t>
  </si>
  <si>
    <t>Revitalizace vybraných památek II.</t>
  </si>
  <si>
    <t>Stavby, stavební úpravy, úprava vnějších prostor a pořízení vybavení stanice základní složky IZS</t>
  </si>
  <si>
    <t>Rozvoj infrastruktury komunitních center</t>
  </si>
  <si>
    <t>Rozvoj infrastruktury komunitních center (SVL)</t>
  </si>
  <si>
    <t>Datovým zdrojem pro definování datových položek Harmonogramu výzev na rok 2016 je MP monitorování a MP MS2014+.</t>
  </si>
  <si>
    <t>Návštěvníci a vlastníci kulturního dědictví nebo subjekty s právem hospodaření</t>
  </si>
  <si>
    <t>Deinstitucionalizace sociálních služeb (včetně SVL)</t>
  </si>
  <si>
    <t>Deinstitucionalizace sociálních služeb za účelem sociálního začleňování a zvýšení uplatnitelnosti na trhu práce</t>
  </si>
  <si>
    <t xml:space="preserve">Nestátní neziskové organizace, organizační složky státu, příspěvkové organizace organizačních složek státu,    kraje, organizace zřizované nebo zakládané kraji,                    obce, organizace zřizované nebo zakládané obcemi,        dobrovolné svazky obcí, organizace zřizované nebo zakládané dobrovolnými svazky obcí,                                církve, církevní organizace
</t>
  </si>
  <si>
    <t>SC 1.2 bezpečnost, telematika, cyklo, vozidla, terminály, SC 2.2 sociální podnikání , SC 3.1 revitalizace, sbírkové fondy,knihovny SC 3.3 územní , regulační plány, studie SC 2.4 předškolní vzdělávání</t>
  </si>
  <si>
    <t>Kraje, obce, dobrovolné svazky obcí, organizace zřizované nebo zakládané kraji, organizace zřizované nebo zakládané obcemi, organizace zřizované nebo zakládané dobrovolnými svazky obcí, dopravci ve veřejné linkové dopravě na základě smlouvy o veřejných službách v přepravě cestujících dle zákona č. 194/2010 Sb.</t>
  </si>
  <si>
    <t>Kraje, obce, dobrovolné svazky obcí, organizace zřizované nebo zakládané kraji, organizace zřizované nebo zakládané obcemi, organizace zřizované nebo zakládané dobrovolnými svazky obcí, dopravci ve veřejné linkové dopravě na základě smlouvy o veřejných službách v přepravě cestujících dle zákona č. 194/2010 Sb., provozovatelé dráhy nebo drážní dopravy podle zákona č. 266/1994 Sb., Ministerstvo dopravy ČR</t>
  </si>
  <si>
    <t>Kraje a obce, pokud poskytují veřejné služby v přepravě cestujících samy, dopravci ve veřejné linkové dopravě na základě smlouvy o veřejných službách v přepravě cestujících dle zákona č. 194/2010 Sb.</t>
  </si>
  <si>
    <t>Kraje, obce, dobrovolné svazky obcí, organizace zřizované nebo zakládané kraji, organizace zřizované nebo zakládané obcemi, organizace zřizované nebo zakládané dobrovolnými svazky obcí, provozovatelé dráhy nebo drážní dopravy podle zákona č. 266/1994 Sb., dopravci ve veřejné linkové dopravě na základě smlouvy o veřejných službách v přepravě cestujících dle zákona č. 194/2010 Sb., Ministerstvo dopravy ČR</t>
  </si>
  <si>
    <t>Zvýšení bezpečnosti železniční, silniční, cyklistické a pěší dopravy.                                         Telematika.                                    Výstavba cyklostezek, cyklotras a doprovodné infrastruktury             Výstavba a modernizace přestupních terminálů, souvisejících záchytných parkovišť a parkovacích domů v návaznosti na veřejnou hromadnou dopravu                                          Pořízení nízkoemisních a bezemisních vozidel, využívajících alternativní zdroje paliv a splňujících normu EURO 6, pořízení trakčních vozidel městské dopravy</t>
  </si>
  <si>
    <t>Zvýšení bezpečnosti železniční, silniční, cyklistické a pěší dopravy.                                         Telematika.                                    Výstavba cyklostezek, cyklotras a doprovodné infrastruktury             Výstavba a modernizace přestupních terminálů, souvisejících záchytných parkovišť a parkovacích domů v návaznosti na veřejnou hromadnou dopravu                 Pořízení nízkoemisních a bezemisních vozidel, využívajících alternativní zdroje paliv a splňujících normu EURO 6, pořízení trakčních vozidel městské dopravy</t>
  </si>
  <si>
    <t>Pořízení nízkoemisních a bezemisních vozidel, využívajících alternativní zdroje paliv a splňujících normu EURO 6, pořízení trakčních vozidel městské dopravy</t>
  </si>
  <si>
    <t>příspěvkové organizace zřizované Ministerstvem zdravotnictví ČR, kraje, organizace zřizované nebo zakládané kraji, obce, organizace zřizované nebo zakládané obcemi, subjekty poskytující veřejnou službu v oblasti zdravotní péče podle zákona č.372/2011 nebo zákona č. 258/2000 Sb., v platných zněních, nestátní neziskové organizace, dobrovolné svazky obcí, organizace zřizované nebo zakládané dobrovolnými svazky obcíí, církve, církevní organizace</t>
  </si>
  <si>
    <t>OP D</t>
  </si>
  <si>
    <t>OP D, OP PPR, OP PIK</t>
  </si>
  <si>
    <t>SC. 2.1, SC 2.4  neformální vzdělávání celoživotní, ZŠ, SŠ,  SC 2.3 deinstucionalizace psychiatrické péče, SC 1.3 IZS</t>
  </si>
  <si>
    <t>Vybrané úseky silnic II. a III. třídy (ITI)</t>
  </si>
  <si>
    <t>Vybrané úseky silnic II. a III. třídy (IPRÚ)</t>
  </si>
  <si>
    <t>Nízkoemisní a bezemisní vozidla</t>
  </si>
  <si>
    <t>Dopravní obslužnost (ITI)</t>
  </si>
  <si>
    <t>Dopravní obslužnost (IPRÚ)</t>
  </si>
  <si>
    <t>Vzdělávací a výcviková střediska IZS</t>
  </si>
  <si>
    <t>Stanice IZS</t>
  </si>
  <si>
    <t>Rozvoj sociálních služeb</t>
  </si>
  <si>
    <t>Rozvoj sociálních služeb (SVL)</t>
  </si>
  <si>
    <t>Sociální podnikání (ITI)</t>
  </si>
  <si>
    <t>Sociální podnikání (IPRÚ)</t>
  </si>
  <si>
    <t xml:space="preserve">Infrastruktura základních škol </t>
  </si>
  <si>
    <t>Infrastruktura základních škol (SVL)</t>
  </si>
  <si>
    <t xml:space="preserve">Infrastruktura středních a vyšších odborných škol </t>
  </si>
  <si>
    <t>Infrastruktura středních a vyšších odborných škol (SVL)</t>
  </si>
  <si>
    <t>Regionální vzdělávání (ITI)</t>
  </si>
  <si>
    <t>Infrastruktura pro předškolní vzdělávání (ITI)</t>
  </si>
  <si>
    <t>Muzea</t>
  </si>
  <si>
    <t>Knihovny</t>
  </si>
  <si>
    <t>Kulturní dědictví (ITI)</t>
  </si>
  <si>
    <t>Kulturní dědictví (IPRÚ)</t>
  </si>
  <si>
    <t>eGovernment I.</t>
  </si>
  <si>
    <t>Komunitně vedený místní rozvoj - Dopravní obslužnost, sociální podnikání, předškolní vzdělávání, kulturní dědictví, územní plánování</t>
  </si>
  <si>
    <t>OSVČ, obchodní korporace, NNO, církve, církevní organizace</t>
  </si>
  <si>
    <t>07/2016</t>
  </si>
  <si>
    <t>1/2017</t>
  </si>
  <si>
    <t>Kraje, organizace zřizované nebo zakládané kraji</t>
  </si>
  <si>
    <t xml:space="preserve">Elektronizace odvětví: eCulture, eEducation, 
sociální služby, pojištění, dávky, eHealth, výběr daní a pojištění, eJustice,  virtualizace
</t>
  </si>
  <si>
    <t xml:space="preserve">Modernizace komunikační infrastruktury subjektů veřejné správy a složek IZS, technologická a komunikační infrastruktura (datová centra), Bezpečnost a krizové řízení, rozvoj radiokomunikační infrastruktury státu, elektronizace podpůrných procesů 
</t>
  </si>
  <si>
    <t>OSS, příspěvkové organizace organizačních složek státu, státní organizace, státní podniky</t>
  </si>
  <si>
    <t>eGovernment II. - obce a kraje</t>
  </si>
  <si>
    <t xml:space="preserve">Modernizace komunikační infrastruktury subjektů veřejné správy a složek IZS, technologická a komunikační infrastruktura (datová centra), Bezpečnost a krizové řízení, rozvoj radiokomunikační infrastruktury státu, elektronizace podpůrných procesů </t>
  </si>
  <si>
    <t>Území kraje, území obce</t>
  </si>
  <si>
    <t>obce, kraje, organizace zřizované nebo zakládané kraji, organizace zřizované nebo zakládané obcemi</t>
  </si>
  <si>
    <t>Infrastruktura pro zájmové, neformální a celoživotní vzdělávání (SVL)</t>
  </si>
  <si>
    <t xml:space="preserve">Infrastruktura pro zájmové, neformální a celoživotní vzdělávání </t>
  </si>
  <si>
    <t>Telematika pro veřejnou dopravu</t>
  </si>
  <si>
    <t>Nákup objektů, zařízení a vybavení a stavební úpravy pro sociální služby.        Vybudování zázemí pro terénní služby. Ambulatní sociální služby. Pobytové sociální služby. Pořízení bytů, bytových domů, nebytových prostor a jejich adaptace pro potřeby sociálního bydlení a pořízení nezbytného základního vybavení. Stavby, stevební úpravy, pořízení vybavení a venkovní úpravy komunitních center.</t>
  </si>
  <si>
    <t>Sociální infrastruktura (ITI)</t>
  </si>
  <si>
    <t>Sociální infrastruktura (IPRÚ)</t>
  </si>
  <si>
    <t>MV - Generální ředitelství HZS ČR 
HZS krajů 
Záchranný útvar HZS ČR 
organizační složky státu a jimi zřizované nebo zakládané organizace, které zajišťují vzdělání a výcvik složek IZS
Policejní prezidium ČR
krajská ředitelství Policie ČR
kraje (kromě hl. m. Prahy) jako zřizovatelé zdravotnické záchranné služby krajů, státní organizace, která zřizuje jednotku HZS podniku s územní působností</t>
  </si>
  <si>
    <t>Komunitně vedený místní rozvoj - služby vedoucí k sociální inkluzi, IZS, zdravotnictví, regionální vzdělávání</t>
  </si>
  <si>
    <t>Harmonogram výzev pro IROP na rok 2016 (k 27.10.2015)</t>
  </si>
  <si>
    <t>Název výzvy Specifický cíl 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</si>
</sst>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yyyy"/>
  </numFmts>
  <fonts count="19" x14ac:knownFonts="1">
    <font>
      <sz val="11"/>
      <color theme="1"/>
      <name val="Calibri"/>
      <family val="2"/>
      <charset val="238"/>
      <scheme val="minor"/>
    </font>
    <font>
      <sz val="10"/>
      <color theme="1"/>
      <name val="Calibri"/>
      <family val="2"/>
      <charset val="238"/>
      <scheme val="minor"/>
    </font>
    <font>
      <sz val="10"/>
      <name val="Arial"/>
      <family val="2"/>
      <charset val="238"/>
    </font>
    <font>
      <sz val="8"/>
      <color theme="1"/>
      <name val="Calibri"/>
      <family val="2"/>
      <charset val="238"/>
      <scheme val="minor"/>
    </font>
    <font>
      <i/>
      <sz val="8"/>
      <color theme="1"/>
      <name val="Calibri"/>
      <family val="2"/>
      <charset val="238"/>
      <scheme val="minor"/>
    </font>
    <font>
      <b/>
      <sz val="16"/>
      <name val="Arial"/>
      <family val="2"/>
      <charset val="238"/>
    </font>
    <font>
      <b/>
      <sz val="10"/>
      <name val="Arial"/>
      <family val="2"/>
      <charset val="238"/>
    </font>
    <font>
      <b/>
      <vertAlign val="superscript"/>
      <sz val="10"/>
      <name val="Arial"/>
      <family val="2"/>
      <charset val="238"/>
    </font>
    <font>
      <i/>
      <sz val="10"/>
      <name val="Arial"/>
      <family val="2"/>
      <charset val="238"/>
    </font>
    <font>
      <i/>
      <sz val="10"/>
      <name val="Calibri"/>
      <family val="2"/>
      <charset val="238"/>
      <scheme val="minor"/>
    </font>
    <font>
      <sz val="10"/>
      <name val="Times New Roman"/>
      <family val="1"/>
      <charset val="238"/>
    </font>
    <font>
      <sz val="11"/>
      <name val="Arial"/>
      <family val="2"/>
      <charset val="238"/>
    </font>
    <font>
      <sz val="11"/>
      <name val="Calibri"/>
      <family val="2"/>
      <charset val="238"/>
      <scheme val="minor"/>
    </font>
    <font>
      <sz val="10"/>
      <name val="Calibri"/>
      <family val="2"/>
      <charset val="238"/>
      <scheme val="minor"/>
    </font>
    <font>
      <b/>
      <i/>
      <sz val="10"/>
      <name val="Arial"/>
      <family val="2"/>
      <charset val="238"/>
    </font>
    <font>
      <sz val="12"/>
      <name val="Arial"/>
      <family val="2"/>
      <charset val="238"/>
    </font>
    <font>
      <sz val="8"/>
      <name val="Arial"/>
      <family val="2"/>
      <charset val="238"/>
    </font>
    <font>
      <sz val="10"/>
      <color theme="1"/>
      <name val="Arial"/>
      <family val="2"/>
      <charset val="238"/>
    </font>
    <font>
      <b/>
      <sz val="10"/>
      <color theme="1"/>
      <name val="Arial"/>
      <family val="2"/>
      <charset val="238"/>
    </font>
  </fonts>
  <fills count="12">
    <fill>
      <patternFill patternType="none"/>
    </fill>
    <fill>
      <patternFill patternType="gray125"/>
    </fill>
    <fill>
      <patternFill patternType="solid">
        <fgColor theme="6"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top/>
      <bottom style="thin">
        <color theme="4" tint="0.39997558519241921"/>
      </bottom>
      <diagonal/>
    </border>
  </borders>
  <cellStyleXfs count="1">
    <xf numFmtId="0" fontId="0" fillId="0" borderId="0"/>
  </cellStyleXfs>
  <cellXfs count="88">
    <xf numFmtId="0" fontId="0" fillId="0" borderId="0" xfId="0"/>
    <xf numFmtId="0" fontId="0" fillId="0" borderId="0" xfId="0" applyAlignment="1">
      <alignment vertical="center"/>
    </xf>
    <xf numFmtId="0" fontId="1"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3" fillId="10" borderId="0" xfId="0" applyFont="1" applyFill="1" applyAlignment="1">
      <alignment horizontal="left" vertical="center"/>
    </xf>
    <xf numFmtId="0" fontId="5" fillId="0" borderId="2" xfId="0" applyFont="1" applyBorder="1" applyAlignment="1">
      <alignment horizontal="center" vertical="center"/>
    </xf>
    <xf numFmtId="0" fontId="2" fillId="6" borderId="3"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2" fillId="0" borderId="1" xfId="0" applyFont="1" applyFill="1" applyBorder="1" applyAlignment="1">
      <alignment horizontal="left" vertical="center"/>
    </xf>
    <xf numFmtId="3" fontId="2" fillId="0" borderId="1" xfId="0" applyNumberFormat="1"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left" vertical="center" wrapText="1"/>
    </xf>
    <xf numFmtId="164" fontId="2" fillId="0" borderId="1" xfId="0" applyNumberFormat="1" applyFont="1" applyFill="1" applyBorder="1" applyAlignment="1">
      <alignment horizontal="left" vertical="center" wrapText="1"/>
    </xf>
    <xf numFmtId="0" fontId="2" fillId="10" borderId="0" xfId="0" applyFont="1" applyFill="1" applyBorder="1" applyAlignment="1">
      <alignment horizontal="left" vertical="center" wrapText="1"/>
    </xf>
    <xf numFmtId="0" fontId="2" fillId="10" borderId="0" xfId="0" applyFont="1" applyFill="1" applyBorder="1" applyAlignment="1">
      <alignment wrapText="1"/>
    </xf>
    <xf numFmtId="3" fontId="2" fillId="10" borderId="0" xfId="0" applyNumberFormat="1" applyFont="1" applyFill="1" applyBorder="1" applyAlignment="1">
      <alignment horizontal="left" vertical="center" wrapText="1"/>
    </xf>
    <xf numFmtId="164" fontId="2" fillId="10" borderId="0" xfId="0" applyNumberFormat="1" applyFont="1" applyFill="1" applyBorder="1" applyAlignment="1">
      <alignment horizontal="left" vertical="center" wrapText="1"/>
    </xf>
    <xf numFmtId="0" fontId="11" fillId="10" borderId="0" xfId="0" applyFont="1" applyFill="1" applyBorder="1" applyAlignment="1">
      <alignment horizontal="justify" vertical="center"/>
    </xf>
    <xf numFmtId="0" fontId="2" fillId="10" borderId="0" xfId="0" applyFont="1" applyFill="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left" vertical="center" wrapText="1"/>
    </xf>
    <xf numFmtId="0" fontId="12" fillId="0" borderId="0" xfId="0" applyFont="1" applyAlignment="1">
      <alignment vertical="center"/>
    </xf>
    <xf numFmtId="0" fontId="13" fillId="0" borderId="0" xfId="0" applyFont="1" applyAlignment="1">
      <alignment vertical="center"/>
    </xf>
    <xf numFmtId="0" fontId="12" fillId="0" borderId="0" xfId="0" applyFont="1" applyFill="1" applyAlignment="1">
      <alignment vertical="center"/>
    </xf>
    <xf numFmtId="164" fontId="2" fillId="0" borderId="0" xfId="0" applyNumberFormat="1" applyFont="1" applyBorder="1" applyAlignment="1">
      <alignment horizontal="left" vertical="center" wrapText="1"/>
    </xf>
    <xf numFmtId="0" fontId="11" fillId="0" borderId="0" xfId="0" applyFont="1" applyAlignment="1">
      <alignment horizontal="justify" vertical="center"/>
    </xf>
    <xf numFmtId="0" fontId="12" fillId="0" borderId="0" xfId="0" applyFont="1" applyAlignment="1">
      <alignment vertical="center" wrapText="1"/>
    </xf>
    <xf numFmtId="0" fontId="12" fillId="0" borderId="0" xfId="0" applyFont="1" applyBorder="1" applyAlignment="1">
      <alignment vertical="center"/>
    </xf>
    <xf numFmtId="0" fontId="15" fillId="0" borderId="0" xfId="0" applyFont="1" applyAlignment="1">
      <alignment horizontal="justify" vertical="center"/>
    </xf>
    <xf numFmtId="0" fontId="14" fillId="0" borderId="8" xfId="0" applyFont="1" applyBorder="1" applyAlignment="1">
      <alignment horizontal="center" vertical="center"/>
    </xf>
    <xf numFmtId="0" fontId="16" fillId="0" borderId="0" xfId="0" applyFont="1" applyAlignment="1">
      <alignment horizontal="justify" vertical="center"/>
    </xf>
    <xf numFmtId="0" fontId="12" fillId="0" borderId="0" xfId="0" applyFont="1" applyFill="1" applyBorder="1" applyAlignment="1">
      <alignment vertical="center"/>
    </xf>
    <xf numFmtId="0" fontId="11" fillId="0" borderId="0" xfId="0" applyFont="1" applyAlignment="1">
      <alignment vertical="center"/>
    </xf>
    <xf numFmtId="3" fontId="2" fillId="0" borderId="1" xfId="0" applyNumberFormat="1" applyFont="1" applyFill="1" applyBorder="1" applyAlignment="1">
      <alignment horizontal="center" vertical="center" wrapText="1"/>
    </xf>
    <xf numFmtId="0" fontId="2" fillId="0" borderId="1" xfId="0" applyFont="1" applyFill="1" applyBorder="1" applyAlignment="1">
      <alignment horizontal="justify" vertical="center"/>
    </xf>
    <xf numFmtId="16" fontId="2" fillId="0" borderId="1" xfId="0" applyNumberFormat="1" applyFont="1" applyFill="1" applyBorder="1" applyAlignment="1">
      <alignment horizontal="left" vertical="center" wrapText="1"/>
    </xf>
    <xf numFmtId="0" fontId="17" fillId="0" borderId="1" xfId="0" applyFont="1" applyFill="1" applyBorder="1" applyAlignment="1">
      <alignment horizontal="left" vertical="center" wrapText="1"/>
    </xf>
    <xf numFmtId="0" fontId="17" fillId="0" borderId="1" xfId="0" applyFont="1" applyFill="1" applyBorder="1" applyAlignment="1">
      <alignment vertical="center" wrapText="1"/>
    </xf>
    <xf numFmtId="3" fontId="17" fillId="0" borderId="1" xfId="0" applyNumberFormat="1" applyFont="1" applyFill="1" applyBorder="1" applyAlignment="1">
      <alignment horizontal="left" vertical="center" wrapText="1"/>
    </xf>
    <xf numFmtId="164" fontId="17" fillId="0" borderId="1" xfId="0" applyNumberFormat="1" applyFont="1" applyFill="1" applyBorder="1" applyAlignment="1">
      <alignment horizontal="left" vertical="center" wrapText="1"/>
    </xf>
    <xf numFmtId="0" fontId="17" fillId="0" borderId="1" xfId="0" applyFont="1" applyFill="1" applyBorder="1" applyAlignment="1">
      <alignment horizontal="left" vertical="center"/>
    </xf>
    <xf numFmtId="49" fontId="2" fillId="0" borderId="1" xfId="0" applyNumberFormat="1" applyFont="1" applyFill="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2" fillId="10" borderId="0" xfId="0" applyFont="1" applyFill="1" applyBorder="1" applyAlignment="1">
      <alignment horizontal="left" vertical="center" wrapText="1"/>
    </xf>
    <xf numFmtId="0" fontId="14" fillId="0" borderId="0" xfId="0" applyFont="1" applyAlignment="1">
      <alignment horizontal="left" vertical="center"/>
    </xf>
    <xf numFmtId="0" fontId="8" fillId="0" borderId="12" xfId="0" applyFont="1" applyBorder="1" applyAlignment="1">
      <alignment horizontal="left" vertical="center" wrapText="1"/>
    </xf>
    <xf numFmtId="0" fontId="2" fillId="11" borderId="1" xfId="0" applyFont="1" applyFill="1" applyBorder="1" applyAlignment="1">
      <alignment horizontal="center" vertical="center" wrapText="1"/>
    </xf>
    <xf numFmtId="0" fontId="2" fillId="0" borderId="1" xfId="0" applyFont="1" applyFill="1" applyBorder="1" applyAlignment="1">
      <alignment horizontal="left" vertical="top" wrapText="1"/>
    </xf>
    <xf numFmtId="0" fontId="2" fillId="0" borderId="1" xfId="0" applyFont="1" applyFill="1" applyBorder="1" applyAlignment="1">
      <alignment vertical="top" wrapText="1"/>
    </xf>
    <xf numFmtId="0" fontId="2" fillId="0" borderId="1" xfId="0" applyFont="1" applyFill="1" applyBorder="1" applyAlignment="1">
      <alignment horizontal="justify" vertical="top" wrapText="1"/>
    </xf>
    <xf numFmtId="0" fontId="6"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5" fillId="0" borderId="0" xfId="0" applyFont="1" applyBorder="1" applyAlignment="1">
      <alignment horizontal="center" vertical="center"/>
    </xf>
    <xf numFmtId="0" fontId="6" fillId="9" borderId="3"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6" fillId="9" borderId="5"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11" borderId="6"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3" borderId="1" xfId="0" applyFont="1" applyFill="1" applyBorder="1" applyAlignment="1">
      <alignment horizontal="center"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AE70"/>
  <sheetViews>
    <sheetView tabSelected="1" topLeftCell="B1" zoomScaleNormal="100" workbookViewId="0">
      <pane ySplit="6" topLeftCell="A7" activePane="bottomLeft" state="frozen"/>
      <selection pane="bottomLeft" activeCell="B73" sqref="B73"/>
    </sheetView>
  </sheetViews>
  <sheetFormatPr defaultRowHeight="15" x14ac:dyDescent="0.25"/>
  <cols>
    <col min="1" max="1" width="7.5703125" style="30" hidden="1" customWidth="1"/>
    <col min="2" max="2" width="40" style="30" customWidth="1"/>
    <col min="3" max="3" width="0" style="30" hidden="1" customWidth="1"/>
    <col min="4" max="4" width="12.7109375" style="30" hidden="1" customWidth="1"/>
    <col min="5" max="5" width="19.85546875" style="31" hidden="1" customWidth="1"/>
    <col min="6" max="6" width="0" style="30" hidden="1" customWidth="1"/>
    <col min="7" max="7" width="13.140625" style="30" hidden="1" customWidth="1"/>
    <col min="8" max="8" width="0" style="30" hidden="1" customWidth="1"/>
    <col min="9" max="9" width="9.140625" style="30" hidden="1" customWidth="1"/>
    <col min="10" max="10" width="20.42578125" style="30" hidden="1" customWidth="1"/>
    <col min="11" max="11" width="17.28515625" style="30" customWidth="1"/>
    <col min="12" max="12" width="14.7109375" style="30" hidden="1" customWidth="1"/>
    <col min="13" max="13" width="12.42578125" style="30" hidden="1" customWidth="1"/>
    <col min="14" max="14" width="11" style="30" customWidth="1"/>
    <col min="15" max="15" width="10.85546875" style="30" hidden="1" customWidth="1"/>
    <col min="16" max="16" width="12.42578125" style="30" hidden="1" customWidth="1"/>
    <col min="17" max="17" width="12.28515625" style="30" customWidth="1"/>
    <col min="18" max="18" width="33.5703125" style="30" customWidth="1"/>
    <col min="19" max="19" width="18.85546875" style="30" hidden="1" customWidth="1"/>
    <col min="20" max="20" width="19.5703125" style="30" customWidth="1"/>
    <col min="21" max="21" width="28.85546875" style="41" customWidth="1"/>
    <col min="22" max="22" width="17.140625" style="30" hidden="1" customWidth="1"/>
    <col min="23" max="23" width="12.42578125" style="30" hidden="1" customWidth="1"/>
    <col min="24" max="24" width="12.85546875" style="30" hidden="1" customWidth="1"/>
    <col min="25" max="25" width="9.140625" style="30" hidden="1" customWidth="1"/>
    <col min="26" max="26" width="11.7109375" style="30" hidden="1" customWidth="1"/>
    <col min="27" max="27" width="11.42578125" style="35" hidden="1" customWidth="1"/>
    <col min="28" max="28" width="10.5703125" style="30" hidden="1" customWidth="1"/>
    <col min="29" max="29" width="11.28515625" style="30" hidden="1" customWidth="1"/>
    <col min="30" max="30" width="10.28515625" style="1" hidden="1" customWidth="1"/>
    <col min="31" max="31" width="18.28515625" style="1" hidden="1" customWidth="1"/>
    <col min="32" max="16384" width="9.140625" style="1"/>
  </cols>
  <sheetData>
    <row r="1" spans="1:29" s="3" customFormat="1" ht="20.25" x14ac:dyDescent="0.25">
      <c r="A1" s="68" t="s">
        <v>261</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row>
    <row r="2" spans="1:29" s="3" customFormat="1" ht="20.25" x14ac:dyDescent="0.25">
      <c r="A2" s="7"/>
      <c r="B2" s="7"/>
      <c r="C2" s="7"/>
      <c r="D2" s="7"/>
      <c r="E2" s="7"/>
      <c r="F2" s="7"/>
      <c r="G2" s="7"/>
      <c r="H2" s="7"/>
      <c r="I2" s="7"/>
      <c r="J2" s="7"/>
      <c r="K2" s="7"/>
      <c r="L2" s="7"/>
      <c r="M2" s="7"/>
      <c r="N2" s="7"/>
      <c r="O2" s="7"/>
      <c r="P2" s="7"/>
      <c r="Q2" s="7"/>
      <c r="R2" s="7"/>
      <c r="S2" s="7"/>
      <c r="T2" s="7"/>
      <c r="U2" s="7"/>
      <c r="V2" s="7"/>
      <c r="W2" s="7"/>
      <c r="X2" s="7"/>
      <c r="Y2" s="7"/>
      <c r="Z2" s="7"/>
      <c r="AA2" s="7"/>
      <c r="AB2" s="7"/>
      <c r="AC2" s="7"/>
    </row>
    <row r="3" spans="1:29" s="4" customFormat="1" ht="12.75" x14ac:dyDescent="0.25">
      <c r="A3" s="69" t="s">
        <v>0</v>
      </c>
      <c r="B3" s="70"/>
      <c r="C3" s="71"/>
      <c r="D3" s="71"/>
      <c r="E3" s="71"/>
      <c r="F3" s="71"/>
      <c r="G3" s="71"/>
      <c r="H3" s="72"/>
      <c r="I3" s="73" t="s">
        <v>1</v>
      </c>
      <c r="J3" s="74"/>
      <c r="K3" s="74"/>
      <c r="L3" s="74"/>
      <c r="M3" s="74"/>
      <c r="N3" s="74"/>
      <c r="O3" s="74"/>
      <c r="P3" s="74"/>
      <c r="Q3" s="75"/>
      <c r="R3" s="76" t="s">
        <v>31</v>
      </c>
      <c r="S3" s="76"/>
      <c r="T3" s="76"/>
      <c r="U3" s="76"/>
      <c r="V3" s="77" t="s">
        <v>36</v>
      </c>
      <c r="W3" s="77"/>
      <c r="X3" s="77"/>
      <c r="Y3" s="77"/>
      <c r="Z3" s="77"/>
      <c r="AA3" s="77"/>
      <c r="AB3" s="77"/>
      <c r="AC3" s="77"/>
    </row>
    <row r="4" spans="1:29" s="3" customFormat="1" ht="12.75" x14ac:dyDescent="0.25">
      <c r="A4" s="64" t="s">
        <v>2</v>
      </c>
      <c r="B4" s="65" t="s">
        <v>262</v>
      </c>
      <c r="C4" s="64" t="s">
        <v>3</v>
      </c>
      <c r="D4" s="64" t="s">
        <v>4</v>
      </c>
      <c r="E4" s="66" t="s">
        <v>5</v>
      </c>
      <c r="F4" s="64" t="s">
        <v>6</v>
      </c>
      <c r="G4" s="64" t="s">
        <v>7</v>
      </c>
      <c r="H4" s="64" t="s">
        <v>8</v>
      </c>
      <c r="I4" s="82" t="s">
        <v>193</v>
      </c>
      <c r="J4" s="83" t="s">
        <v>58</v>
      </c>
      <c r="K4" s="70"/>
      <c r="L4" s="84"/>
      <c r="M4" s="85" t="s">
        <v>9</v>
      </c>
      <c r="N4" s="78" t="s">
        <v>10</v>
      </c>
      <c r="O4" s="85" t="s">
        <v>11</v>
      </c>
      <c r="P4" s="85" t="s">
        <v>12</v>
      </c>
      <c r="Q4" s="78" t="s">
        <v>13</v>
      </c>
      <c r="R4" s="78" t="s">
        <v>32</v>
      </c>
      <c r="S4" s="80" t="s">
        <v>33</v>
      </c>
      <c r="T4" s="78" t="s">
        <v>50</v>
      </c>
      <c r="U4" s="78" t="s">
        <v>34</v>
      </c>
      <c r="V4" s="87" t="s">
        <v>37</v>
      </c>
      <c r="W4" s="87" t="s">
        <v>38</v>
      </c>
      <c r="X4" s="87" t="s">
        <v>51</v>
      </c>
      <c r="Y4" s="87" t="s">
        <v>39</v>
      </c>
      <c r="Z4" s="87" t="s">
        <v>40</v>
      </c>
      <c r="AA4" s="87" t="s">
        <v>41</v>
      </c>
      <c r="AB4" s="87" t="s">
        <v>42</v>
      </c>
      <c r="AC4" s="87" t="s">
        <v>43</v>
      </c>
    </row>
    <row r="5" spans="1:29" s="3" customFormat="1" ht="85.5" customHeight="1" x14ac:dyDescent="0.25">
      <c r="A5" s="64"/>
      <c r="B5" s="65"/>
      <c r="C5" s="64"/>
      <c r="D5" s="64"/>
      <c r="E5" s="67"/>
      <c r="F5" s="64"/>
      <c r="G5" s="64"/>
      <c r="H5" s="64"/>
      <c r="I5" s="82"/>
      <c r="J5" s="8" t="s">
        <v>81</v>
      </c>
      <c r="K5" s="58" t="s">
        <v>82</v>
      </c>
      <c r="L5" s="9" t="s">
        <v>83</v>
      </c>
      <c r="M5" s="86"/>
      <c r="N5" s="79"/>
      <c r="O5" s="86"/>
      <c r="P5" s="86"/>
      <c r="Q5" s="79"/>
      <c r="R5" s="79"/>
      <c r="S5" s="81"/>
      <c r="T5" s="79"/>
      <c r="U5" s="79"/>
      <c r="V5" s="87"/>
      <c r="W5" s="87"/>
      <c r="X5" s="87"/>
      <c r="Y5" s="87"/>
      <c r="Z5" s="87"/>
      <c r="AA5" s="87"/>
      <c r="AB5" s="87"/>
      <c r="AC5" s="87"/>
    </row>
    <row r="6" spans="1:29" s="5" customFormat="1" ht="12.75" hidden="1" x14ac:dyDescent="0.25">
      <c r="A6" s="10" t="s">
        <v>14</v>
      </c>
      <c r="B6" s="10" t="s">
        <v>15</v>
      </c>
      <c r="C6" s="10" t="s">
        <v>16</v>
      </c>
      <c r="D6" s="10" t="s">
        <v>17</v>
      </c>
      <c r="E6" s="11" t="s">
        <v>18</v>
      </c>
      <c r="F6" s="10" t="s">
        <v>19</v>
      </c>
      <c r="G6" s="10" t="s">
        <v>20</v>
      </c>
      <c r="H6" s="10" t="s">
        <v>21</v>
      </c>
      <c r="I6" s="12" t="s">
        <v>22</v>
      </c>
      <c r="J6" s="13" t="s">
        <v>23</v>
      </c>
      <c r="K6" s="12" t="s">
        <v>24</v>
      </c>
      <c r="L6" s="12" t="s">
        <v>25</v>
      </c>
      <c r="M6" s="12" t="s">
        <v>26</v>
      </c>
      <c r="N6" s="12" t="s">
        <v>27</v>
      </c>
      <c r="O6" s="12" t="s">
        <v>28</v>
      </c>
      <c r="P6" s="12" t="s">
        <v>29</v>
      </c>
      <c r="Q6" s="12" t="s">
        <v>30</v>
      </c>
      <c r="R6" s="14" t="s">
        <v>35</v>
      </c>
      <c r="S6" s="14" t="s">
        <v>35</v>
      </c>
      <c r="T6" s="14" t="s">
        <v>35</v>
      </c>
      <c r="U6" s="14" t="s">
        <v>35</v>
      </c>
      <c r="V6" s="15" t="s">
        <v>44</v>
      </c>
      <c r="W6" s="15" t="s">
        <v>55</v>
      </c>
      <c r="X6" s="15" t="s">
        <v>45</v>
      </c>
      <c r="Y6" s="15" t="s">
        <v>52</v>
      </c>
      <c r="Z6" s="15" t="s">
        <v>46</v>
      </c>
      <c r="AA6" s="16" t="s">
        <v>47</v>
      </c>
      <c r="AB6" s="15" t="s">
        <v>48</v>
      </c>
      <c r="AC6" s="15" t="s">
        <v>49</v>
      </c>
    </row>
    <row r="7" spans="1:29" s="6" customFormat="1" ht="112.5" hidden="1" customHeight="1" x14ac:dyDescent="0.25">
      <c r="A7" s="20">
        <v>64</v>
      </c>
      <c r="B7" s="20" t="s">
        <v>134</v>
      </c>
      <c r="C7" s="20">
        <v>1</v>
      </c>
      <c r="D7" s="20" t="s">
        <v>133</v>
      </c>
      <c r="E7" s="20" t="s">
        <v>135</v>
      </c>
      <c r="F7" s="20" t="s">
        <v>72</v>
      </c>
      <c r="G7" s="20" t="s">
        <v>72</v>
      </c>
      <c r="H7" s="20" t="s">
        <v>72</v>
      </c>
      <c r="I7" s="20" t="s">
        <v>73</v>
      </c>
      <c r="J7" s="18">
        <f>K7+L7</f>
        <v>12230226411.764706</v>
      </c>
      <c r="K7" s="18">
        <f>20791384900/2</f>
        <v>10395692450</v>
      </c>
      <c r="L7" s="18">
        <f>K7*(15/85)</f>
        <v>1834533961.7647059</v>
      </c>
      <c r="M7" s="20" t="s">
        <v>74</v>
      </c>
      <c r="N7" s="21">
        <v>42675</v>
      </c>
      <c r="O7" s="21">
        <v>42675</v>
      </c>
      <c r="P7" s="20" t="s">
        <v>72</v>
      </c>
      <c r="Q7" s="21">
        <v>43435</v>
      </c>
      <c r="R7" s="20" t="s">
        <v>136</v>
      </c>
      <c r="S7" s="20" t="s">
        <v>137</v>
      </c>
      <c r="T7" s="20" t="s">
        <v>138</v>
      </c>
      <c r="U7" s="20" t="s">
        <v>245</v>
      </c>
      <c r="V7" s="17" t="s">
        <v>75</v>
      </c>
      <c r="W7" s="17" t="s">
        <v>76</v>
      </c>
      <c r="X7" s="17" t="s">
        <v>72</v>
      </c>
      <c r="Y7" s="17" t="s">
        <v>72</v>
      </c>
      <c r="Z7" s="17" t="s">
        <v>72</v>
      </c>
      <c r="AA7" s="20" t="s">
        <v>99</v>
      </c>
      <c r="AB7" s="17" t="s">
        <v>72</v>
      </c>
      <c r="AC7" s="17" t="s">
        <v>72</v>
      </c>
    </row>
    <row r="8" spans="1:29" s="6" customFormat="1" ht="112.5" hidden="1" customHeight="1" x14ac:dyDescent="0.25">
      <c r="A8" s="20">
        <v>26</v>
      </c>
      <c r="B8" s="45" t="s">
        <v>219</v>
      </c>
      <c r="C8" s="20">
        <v>1</v>
      </c>
      <c r="D8" s="20" t="s">
        <v>133</v>
      </c>
      <c r="E8" s="20" t="s">
        <v>135</v>
      </c>
      <c r="F8" s="20" t="s">
        <v>72</v>
      </c>
      <c r="G8" s="20" t="s">
        <v>72</v>
      </c>
      <c r="H8" s="20" t="s">
        <v>72</v>
      </c>
      <c r="I8" s="20" t="s">
        <v>73</v>
      </c>
      <c r="J8" s="18">
        <v>4586334921</v>
      </c>
      <c r="K8" s="18">
        <v>3898384683</v>
      </c>
      <c r="L8" s="18">
        <v>687950238</v>
      </c>
      <c r="M8" s="20" t="s">
        <v>74</v>
      </c>
      <c r="N8" s="21">
        <v>42430</v>
      </c>
      <c r="O8" s="21">
        <v>42430</v>
      </c>
      <c r="P8" s="20" t="s">
        <v>72</v>
      </c>
      <c r="Q8" s="21">
        <v>45078</v>
      </c>
      <c r="R8" s="20" t="s">
        <v>136</v>
      </c>
      <c r="S8" s="20" t="s">
        <v>137</v>
      </c>
      <c r="T8" s="20" t="s">
        <v>142</v>
      </c>
      <c r="U8" s="20" t="s">
        <v>245</v>
      </c>
      <c r="V8" s="17" t="s">
        <v>75</v>
      </c>
      <c r="W8" s="17" t="s">
        <v>76</v>
      </c>
      <c r="X8" s="17" t="s">
        <v>72</v>
      </c>
      <c r="Y8" s="17" t="s">
        <v>72</v>
      </c>
      <c r="Z8" s="17" t="s">
        <v>72</v>
      </c>
      <c r="AA8" s="20" t="s">
        <v>99</v>
      </c>
      <c r="AB8" s="17" t="s">
        <v>72</v>
      </c>
      <c r="AC8" s="17" t="s">
        <v>72</v>
      </c>
    </row>
    <row r="9" spans="1:29" s="6" customFormat="1" ht="112.5" hidden="1" customHeight="1" x14ac:dyDescent="0.25">
      <c r="A9" s="20">
        <v>27</v>
      </c>
      <c r="B9" s="45" t="s">
        <v>220</v>
      </c>
      <c r="C9" s="20">
        <v>1</v>
      </c>
      <c r="D9" s="20" t="s">
        <v>133</v>
      </c>
      <c r="E9" s="20" t="s">
        <v>135</v>
      </c>
      <c r="F9" s="20" t="s">
        <v>72</v>
      </c>
      <c r="G9" s="20" t="s">
        <v>72</v>
      </c>
      <c r="H9" s="20" t="s">
        <v>72</v>
      </c>
      <c r="I9" s="20" t="s">
        <v>73</v>
      </c>
      <c r="J9" s="18">
        <v>1528778318</v>
      </c>
      <c r="K9" s="18">
        <v>1299461570</v>
      </c>
      <c r="L9" s="18">
        <v>229316748</v>
      </c>
      <c r="M9" s="20" t="s">
        <v>74</v>
      </c>
      <c r="N9" s="21">
        <v>42430</v>
      </c>
      <c r="O9" s="21">
        <v>42430</v>
      </c>
      <c r="P9" s="20" t="s">
        <v>72</v>
      </c>
      <c r="Q9" s="21">
        <v>45078</v>
      </c>
      <c r="R9" s="20" t="s">
        <v>136</v>
      </c>
      <c r="S9" s="20" t="s">
        <v>137</v>
      </c>
      <c r="T9" s="20" t="s">
        <v>139</v>
      </c>
      <c r="U9" s="20" t="s">
        <v>245</v>
      </c>
      <c r="V9" s="17" t="s">
        <v>75</v>
      </c>
      <c r="W9" s="17" t="s">
        <v>76</v>
      </c>
      <c r="X9" s="17" t="s">
        <v>72</v>
      </c>
      <c r="Y9" s="17" t="s">
        <v>72</v>
      </c>
      <c r="Z9" s="17" t="s">
        <v>72</v>
      </c>
      <c r="AA9" s="20" t="s">
        <v>99</v>
      </c>
      <c r="AB9" s="17" t="s">
        <v>72</v>
      </c>
      <c r="AC9" s="17" t="s">
        <v>72</v>
      </c>
    </row>
    <row r="10" spans="1:29" s="6" customFormat="1" ht="140.25" hidden="1" x14ac:dyDescent="0.25">
      <c r="A10" s="20">
        <v>25</v>
      </c>
      <c r="B10" s="20" t="s">
        <v>87</v>
      </c>
      <c r="C10" s="20">
        <v>1</v>
      </c>
      <c r="D10" s="20" t="s">
        <v>89</v>
      </c>
      <c r="E10" s="20" t="s">
        <v>194</v>
      </c>
      <c r="F10" s="20" t="s">
        <v>72</v>
      </c>
      <c r="G10" s="20" t="s">
        <v>90</v>
      </c>
      <c r="H10" s="20" t="s">
        <v>72</v>
      </c>
      <c r="I10" s="20" t="s">
        <v>88</v>
      </c>
      <c r="J10" s="18">
        <v>1280000000</v>
      </c>
      <c r="K10" s="18">
        <f>J10*0.85</f>
        <v>1088000000</v>
      </c>
      <c r="L10" s="18">
        <f>J10*0.15</f>
        <v>192000000</v>
      </c>
      <c r="M10" s="20" t="s">
        <v>74</v>
      </c>
      <c r="N10" s="21">
        <v>42430</v>
      </c>
      <c r="O10" s="21">
        <v>42430</v>
      </c>
      <c r="P10" s="20" t="s">
        <v>72</v>
      </c>
      <c r="Q10" s="21">
        <v>42614</v>
      </c>
      <c r="R10" s="20" t="s">
        <v>131</v>
      </c>
      <c r="S10" s="20" t="s">
        <v>157</v>
      </c>
      <c r="T10" s="20" t="s">
        <v>118</v>
      </c>
      <c r="U10" s="20" t="s">
        <v>208</v>
      </c>
      <c r="V10" s="17" t="s">
        <v>75</v>
      </c>
      <c r="W10" s="17" t="s">
        <v>76</v>
      </c>
      <c r="X10" s="17" t="s">
        <v>72</v>
      </c>
      <c r="Y10" s="17" t="s">
        <v>72</v>
      </c>
      <c r="Z10" s="17" t="s">
        <v>72</v>
      </c>
      <c r="AA10" s="20" t="s">
        <v>158</v>
      </c>
      <c r="AB10" s="17" t="s">
        <v>72</v>
      </c>
      <c r="AC10" s="17" t="s">
        <v>72</v>
      </c>
    </row>
    <row r="11" spans="1:29" s="6" customFormat="1" ht="178.5" hidden="1" x14ac:dyDescent="0.25">
      <c r="A11" s="20">
        <v>21</v>
      </c>
      <c r="B11" s="20" t="s">
        <v>255</v>
      </c>
      <c r="C11" s="20">
        <v>1</v>
      </c>
      <c r="D11" s="20" t="s">
        <v>89</v>
      </c>
      <c r="E11" s="20" t="s">
        <v>194</v>
      </c>
      <c r="F11" s="20" t="s">
        <v>72</v>
      </c>
      <c r="G11" s="20" t="s">
        <v>90</v>
      </c>
      <c r="H11" s="20" t="s">
        <v>72</v>
      </c>
      <c r="I11" s="20" t="s">
        <v>88</v>
      </c>
      <c r="J11" s="18">
        <f>K11+L11</f>
        <v>294117647.05882353</v>
      </c>
      <c r="K11" s="18">
        <v>250000000</v>
      </c>
      <c r="L11" s="18">
        <f>K11/85*15</f>
        <v>44117647.058823526</v>
      </c>
      <c r="M11" s="20" t="s">
        <v>74</v>
      </c>
      <c r="N11" s="21">
        <v>42401</v>
      </c>
      <c r="O11" s="21">
        <v>42401</v>
      </c>
      <c r="P11" s="20" t="s">
        <v>72</v>
      </c>
      <c r="Q11" s="21">
        <v>42522</v>
      </c>
      <c r="R11" s="20" t="s">
        <v>180</v>
      </c>
      <c r="S11" s="20" t="s">
        <v>157</v>
      </c>
      <c r="T11" s="20" t="s">
        <v>118</v>
      </c>
      <c r="U11" s="20" t="s">
        <v>209</v>
      </c>
      <c r="V11" s="17" t="s">
        <v>75</v>
      </c>
      <c r="W11" s="17" t="s">
        <v>76</v>
      </c>
      <c r="X11" s="17" t="s">
        <v>72</v>
      </c>
      <c r="Y11" s="17" t="s">
        <v>72</v>
      </c>
      <c r="Z11" s="17" t="s">
        <v>72</v>
      </c>
      <c r="AA11" s="20" t="s">
        <v>216</v>
      </c>
      <c r="AB11" s="17" t="s">
        <v>72</v>
      </c>
      <c r="AC11" s="17" t="s">
        <v>72</v>
      </c>
    </row>
    <row r="12" spans="1:29" s="6" customFormat="1" ht="123" hidden="1" customHeight="1" x14ac:dyDescent="0.25">
      <c r="A12" s="20">
        <v>20</v>
      </c>
      <c r="B12" s="45" t="s">
        <v>221</v>
      </c>
      <c r="C12" s="20">
        <v>1</v>
      </c>
      <c r="D12" s="20" t="s">
        <v>89</v>
      </c>
      <c r="E12" s="20" t="s">
        <v>194</v>
      </c>
      <c r="F12" s="20" t="s">
        <v>72</v>
      </c>
      <c r="G12" s="20" t="s">
        <v>90</v>
      </c>
      <c r="H12" s="20" t="s">
        <v>72</v>
      </c>
      <c r="I12" s="20" t="s">
        <v>88</v>
      </c>
      <c r="J12" s="18">
        <v>1120000000</v>
      </c>
      <c r="K12" s="18">
        <f>J12*0.85</f>
        <v>952000000</v>
      </c>
      <c r="L12" s="18">
        <f>J12*0.15</f>
        <v>168000000</v>
      </c>
      <c r="M12" s="20" t="s">
        <v>74</v>
      </c>
      <c r="N12" s="21">
        <v>42370</v>
      </c>
      <c r="O12" s="21">
        <v>42370</v>
      </c>
      <c r="P12" s="20" t="s">
        <v>72</v>
      </c>
      <c r="Q12" s="21">
        <v>42552</v>
      </c>
      <c r="R12" s="20" t="s">
        <v>214</v>
      </c>
      <c r="S12" s="20" t="s">
        <v>157</v>
      </c>
      <c r="T12" s="20" t="s">
        <v>118</v>
      </c>
      <c r="U12" s="20" t="s">
        <v>210</v>
      </c>
      <c r="V12" s="17" t="s">
        <v>75</v>
      </c>
      <c r="W12" s="17" t="s">
        <v>76</v>
      </c>
      <c r="X12" s="17" t="s">
        <v>72</v>
      </c>
      <c r="Y12" s="17" t="s">
        <v>72</v>
      </c>
      <c r="Z12" s="17" t="s">
        <v>72</v>
      </c>
      <c r="AA12" s="20" t="s">
        <v>217</v>
      </c>
      <c r="AB12" s="17" t="s">
        <v>72</v>
      </c>
      <c r="AC12" s="17" t="s">
        <v>72</v>
      </c>
    </row>
    <row r="13" spans="1:29" s="6" customFormat="1" ht="292.5" hidden="1" customHeight="1" x14ac:dyDescent="0.25">
      <c r="A13" s="20">
        <v>41</v>
      </c>
      <c r="B13" s="45" t="s">
        <v>222</v>
      </c>
      <c r="C13" s="20">
        <v>1</v>
      </c>
      <c r="D13" s="20" t="s">
        <v>89</v>
      </c>
      <c r="E13" s="20" t="s">
        <v>194</v>
      </c>
      <c r="F13" s="20" t="s">
        <v>72</v>
      </c>
      <c r="G13" s="20" t="s">
        <v>90</v>
      </c>
      <c r="H13" s="20" t="s">
        <v>72</v>
      </c>
      <c r="I13" s="20" t="s">
        <v>73</v>
      </c>
      <c r="J13" s="18">
        <f>6955941268*0.6</f>
        <v>4173564760.7999997</v>
      </c>
      <c r="K13" s="18">
        <f>5912550078*0.6</f>
        <v>3547530046.7999997</v>
      </c>
      <c r="L13" s="18">
        <f>1043391190*0.6</f>
        <v>626034714</v>
      </c>
      <c r="M13" s="20" t="s">
        <v>74</v>
      </c>
      <c r="N13" s="21">
        <v>42461</v>
      </c>
      <c r="O13" s="21">
        <v>42461</v>
      </c>
      <c r="P13" s="20" t="s">
        <v>72</v>
      </c>
      <c r="Q13" s="21">
        <v>43070</v>
      </c>
      <c r="R13" s="20" t="s">
        <v>212</v>
      </c>
      <c r="S13" s="20" t="s">
        <v>132</v>
      </c>
      <c r="T13" s="20" t="s">
        <v>140</v>
      </c>
      <c r="U13" s="20" t="s">
        <v>211</v>
      </c>
      <c r="V13" s="17" t="s">
        <v>75</v>
      </c>
      <c r="W13" s="17" t="s">
        <v>76</v>
      </c>
      <c r="X13" s="17" t="s">
        <v>72</v>
      </c>
      <c r="Y13" s="17" t="s">
        <v>72</v>
      </c>
      <c r="Z13" s="17" t="s">
        <v>72</v>
      </c>
      <c r="AA13" s="20" t="s">
        <v>217</v>
      </c>
      <c r="AB13" s="17" t="s">
        <v>72</v>
      </c>
      <c r="AC13" s="17" t="s">
        <v>72</v>
      </c>
    </row>
    <row r="14" spans="1:29" s="6" customFormat="1" ht="195.75" hidden="1" customHeight="1" x14ac:dyDescent="0.25">
      <c r="A14" s="20">
        <v>42</v>
      </c>
      <c r="B14" s="45" t="s">
        <v>223</v>
      </c>
      <c r="C14" s="20">
        <v>1</v>
      </c>
      <c r="D14" s="20" t="s">
        <v>89</v>
      </c>
      <c r="E14" s="20" t="s">
        <v>194</v>
      </c>
      <c r="F14" s="20" t="s">
        <v>72</v>
      </c>
      <c r="G14" s="20" t="s">
        <v>90</v>
      </c>
      <c r="H14" s="20" t="s">
        <v>72</v>
      </c>
      <c r="I14" s="20" t="s">
        <v>73</v>
      </c>
      <c r="J14" s="18">
        <f>2981117700*0.6</f>
        <v>1788670620</v>
      </c>
      <c r="K14" s="18">
        <f>2533950045*0.6</f>
        <v>1520370027</v>
      </c>
      <c r="L14" s="18">
        <f>447167655*0.6</f>
        <v>268300593</v>
      </c>
      <c r="M14" s="20" t="s">
        <v>74</v>
      </c>
      <c r="N14" s="21">
        <v>42461</v>
      </c>
      <c r="O14" s="21">
        <v>42461</v>
      </c>
      <c r="P14" s="20" t="s">
        <v>72</v>
      </c>
      <c r="Q14" s="21">
        <v>43070</v>
      </c>
      <c r="R14" s="20" t="s">
        <v>213</v>
      </c>
      <c r="S14" s="20" t="s">
        <v>132</v>
      </c>
      <c r="T14" s="20" t="s">
        <v>141</v>
      </c>
      <c r="U14" s="20" t="s">
        <v>211</v>
      </c>
      <c r="V14" s="17" t="s">
        <v>75</v>
      </c>
      <c r="W14" s="17" t="s">
        <v>76</v>
      </c>
      <c r="X14" s="17" t="s">
        <v>72</v>
      </c>
      <c r="Y14" s="17" t="s">
        <v>72</v>
      </c>
      <c r="Z14" s="17" t="s">
        <v>72</v>
      </c>
      <c r="AA14" s="20" t="s">
        <v>217</v>
      </c>
      <c r="AB14" s="17" t="s">
        <v>72</v>
      </c>
      <c r="AC14" s="17" t="s">
        <v>72</v>
      </c>
    </row>
    <row r="15" spans="1:29" s="6" customFormat="1" ht="204" hidden="1" x14ac:dyDescent="0.25">
      <c r="A15" s="20">
        <v>31</v>
      </c>
      <c r="B15" s="45" t="s">
        <v>224</v>
      </c>
      <c r="C15" s="20">
        <v>1</v>
      </c>
      <c r="D15" s="20" t="s">
        <v>100</v>
      </c>
      <c r="E15" s="20" t="s">
        <v>101</v>
      </c>
      <c r="F15" s="20" t="s">
        <v>72</v>
      </c>
      <c r="G15" s="20" t="s">
        <v>72</v>
      </c>
      <c r="H15" s="20" t="s">
        <v>72</v>
      </c>
      <c r="I15" s="20" t="s">
        <v>73</v>
      </c>
      <c r="J15" s="18">
        <v>1022861559.1799999</v>
      </c>
      <c r="K15" s="18">
        <f>J15/100*85</f>
        <v>869432325.30299985</v>
      </c>
      <c r="L15" s="18">
        <f>J15-K15</f>
        <v>153429233.87700009</v>
      </c>
      <c r="M15" s="20" t="s">
        <v>74</v>
      </c>
      <c r="N15" s="21">
        <v>42430</v>
      </c>
      <c r="O15" s="21">
        <v>42430</v>
      </c>
      <c r="P15" s="20" t="s">
        <v>72</v>
      </c>
      <c r="Q15" s="21">
        <v>43101</v>
      </c>
      <c r="R15" s="20" t="s">
        <v>159</v>
      </c>
      <c r="S15" s="20" t="s">
        <v>122</v>
      </c>
      <c r="T15" s="20" t="s">
        <v>195</v>
      </c>
      <c r="U15" s="20" t="s">
        <v>259</v>
      </c>
      <c r="V15" s="17" t="s">
        <v>75</v>
      </c>
      <c r="W15" s="17" t="s">
        <v>76</v>
      </c>
      <c r="X15" s="17" t="s">
        <v>72</v>
      </c>
      <c r="Y15" s="17" t="s">
        <v>72</v>
      </c>
      <c r="Z15" s="17" t="s">
        <v>72</v>
      </c>
      <c r="AA15" s="20" t="s">
        <v>152</v>
      </c>
      <c r="AB15" s="17" t="s">
        <v>72</v>
      </c>
      <c r="AC15" s="17" t="s">
        <v>72</v>
      </c>
    </row>
    <row r="16" spans="1:29" s="6" customFormat="1" ht="212.25" hidden="1" customHeight="1" x14ac:dyDescent="0.25">
      <c r="A16" s="20">
        <v>51</v>
      </c>
      <c r="B16" s="45" t="s">
        <v>225</v>
      </c>
      <c r="C16" s="20">
        <v>1</v>
      </c>
      <c r="D16" s="20" t="s">
        <v>100</v>
      </c>
      <c r="E16" s="20" t="s">
        <v>101</v>
      </c>
      <c r="F16" s="20" t="s">
        <v>72</v>
      </c>
      <c r="G16" s="20" t="s">
        <v>72</v>
      </c>
      <c r="H16" s="20" t="s">
        <v>72</v>
      </c>
      <c r="I16" s="20" t="s">
        <v>73</v>
      </c>
      <c r="J16" s="18">
        <v>2094430811.6500001</v>
      </c>
      <c r="K16" s="18">
        <f>J16/100*85</f>
        <v>1780266189.9025002</v>
      </c>
      <c r="L16" s="18">
        <f>J16-K16</f>
        <v>314164621.74749994</v>
      </c>
      <c r="M16" s="20" t="s">
        <v>74</v>
      </c>
      <c r="N16" s="21">
        <v>42522</v>
      </c>
      <c r="O16" s="21">
        <v>42522</v>
      </c>
      <c r="P16" s="20" t="s">
        <v>72</v>
      </c>
      <c r="Q16" s="21">
        <v>43070</v>
      </c>
      <c r="R16" s="20" t="s">
        <v>199</v>
      </c>
      <c r="S16" s="20" t="s">
        <v>122</v>
      </c>
      <c r="T16" s="20" t="s">
        <v>123</v>
      </c>
      <c r="U16" s="20" t="s">
        <v>124</v>
      </c>
      <c r="V16" s="17" t="s">
        <v>75</v>
      </c>
      <c r="W16" s="17" t="s">
        <v>76</v>
      </c>
      <c r="X16" s="17" t="s">
        <v>72</v>
      </c>
      <c r="Y16" s="17" t="s">
        <v>72</v>
      </c>
      <c r="Z16" s="17" t="s">
        <v>72</v>
      </c>
      <c r="AA16" s="20" t="s">
        <v>152</v>
      </c>
      <c r="AB16" s="17" t="s">
        <v>72</v>
      </c>
      <c r="AC16" s="17" t="s">
        <v>72</v>
      </c>
    </row>
    <row r="17" spans="1:29" s="6" customFormat="1" ht="178.5" hidden="1" x14ac:dyDescent="0.25">
      <c r="A17" s="45">
        <v>43</v>
      </c>
      <c r="B17" s="45" t="s">
        <v>204</v>
      </c>
      <c r="C17" s="45">
        <v>2</v>
      </c>
      <c r="D17" s="45" t="s">
        <v>94</v>
      </c>
      <c r="E17" s="46" t="s">
        <v>143</v>
      </c>
      <c r="F17" s="45" t="s">
        <v>72</v>
      </c>
      <c r="G17" s="45" t="s">
        <v>72</v>
      </c>
      <c r="H17" s="45" t="s">
        <v>72</v>
      </c>
      <c r="I17" s="45" t="s">
        <v>88</v>
      </c>
      <c r="J17" s="47">
        <f t="shared" ref="J17" si="0">K17+L17</f>
        <v>1529411764.7058823</v>
      </c>
      <c r="K17" s="47">
        <v>1300000000</v>
      </c>
      <c r="L17" s="47">
        <f t="shared" ref="L17" si="1">K17/85*15</f>
        <v>229411764.70588237</v>
      </c>
      <c r="M17" s="45" t="s">
        <v>74</v>
      </c>
      <c r="N17" s="48">
        <v>42491</v>
      </c>
      <c r="O17" s="48">
        <v>42491</v>
      </c>
      <c r="P17" s="45" t="s">
        <v>72</v>
      </c>
      <c r="Q17" s="48">
        <v>42705</v>
      </c>
      <c r="R17" s="45" t="s">
        <v>205</v>
      </c>
      <c r="S17" s="45" t="s">
        <v>161</v>
      </c>
      <c r="T17" s="45" t="s">
        <v>150</v>
      </c>
      <c r="U17" s="45" t="s">
        <v>206</v>
      </c>
      <c r="V17" s="49" t="s">
        <v>75</v>
      </c>
      <c r="W17" s="49" t="s">
        <v>76</v>
      </c>
      <c r="X17" s="49" t="s">
        <v>72</v>
      </c>
      <c r="Y17" s="49" t="s">
        <v>72</v>
      </c>
      <c r="Z17" s="49" t="s">
        <v>72</v>
      </c>
      <c r="AA17" s="46" t="s">
        <v>108</v>
      </c>
      <c r="AB17" s="49" t="s">
        <v>72</v>
      </c>
      <c r="AC17" s="49" t="s">
        <v>72</v>
      </c>
    </row>
    <row r="18" spans="1:29" s="6" customFormat="1" ht="127.5" hidden="1" x14ac:dyDescent="0.25">
      <c r="A18" s="20">
        <v>47</v>
      </c>
      <c r="B18" s="20" t="s">
        <v>200</v>
      </c>
      <c r="C18" s="20">
        <v>2</v>
      </c>
      <c r="D18" s="20" t="s">
        <v>94</v>
      </c>
      <c r="E18" s="19" t="s">
        <v>143</v>
      </c>
      <c r="F18" s="20" t="s">
        <v>72</v>
      </c>
      <c r="G18" s="20" t="s">
        <v>72</v>
      </c>
      <c r="H18" s="20" t="s">
        <v>72</v>
      </c>
      <c r="I18" s="20" t="s">
        <v>88</v>
      </c>
      <c r="J18" s="18">
        <f t="shared" ref="J18:J23" si="2">K18+L18</f>
        <v>47058823.529411763</v>
      </c>
      <c r="K18" s="18">
        <v>40000000</v>
      </c>
      <c r="L18" s="18">
        <f>K18/85*15</f>
        <v>7058823.5294117648</v>
      </c>
      <c r="M18" s="20" t="s">
        <v>74</v>
      </c>
      <c r="N18" s="21">
        <v>42491</v>
      </c>
      <c r="O18" s="21" t="s">
        <v>96</v>
      </c>
      <c r="P18" s="20" t="s">
        <v>90</v>
      </c>
      <c r="Q18" s="21">
        <v>42614</v>
      </c>
      <c r="R18" s="19" t="s">
        <v>160</v>
      </c>
      <c r="S18" s="19" t="s">
        <v>161</v>
      </c>
      <c r="T18" s="20" t="s">
        <v>107</v>
      </c>
      <c r="U18" s="20" t="s">
        <v>162</v>
      </c>
      <c r="V18" s="17" t="s">
        <v>75</v>
      </c>
      <c r="W18" s="17" t="s">
        <v>76</v>
      </c>
      <c r="X18" s="17" t="s">
        <v>72</v>
      </c>
      <c r="Y18" s="17" t="s">
        <v>72</v>
      </c>
      <c r="Z18" s="17" t="s">
        <v>72</v>
      </c>
      <c r="AA18" s="20" t="s">
        <v>108</v>
      </c>
      <c r="AB18" s="17" t="s">
        <v>72</v>
      </c>
      <c r="AC18" s="17" t="s">
        <v>72</v>
      </c>
    </row>
    <row r="19" spans="1:29" s="6" customFormat="1" ht="145.5" hidden="1" customHeight="1" x14ac:dyDescent="0.25">
      <c r="A19" s="20">
        <v>48</v>
      </c>
      <c r="B19" s="20" t="s">
        <v>201</v>
      </c>
      <c r="C19" s="20">
        <v>2</v>
      </c>
      <c r="D19" s="20" t="s">
        <v>94</v>
      </c>
      <c r="E19" s="19" t="s">
        <v>143</v>
      </c>
      <c r="F19" s="20" t="s">
        <v>72</v>
      </c>
      <c r="G19" s="20" t="s">
        <v>72</v>
      </c>
      <c r="H19" s="20" t="s">
        <v>72</v>
      </c>
      <c r="I19" s="20" t="s">
        <v>88</v>
      </c>
      <c r="J19" s="18">
        <f t="shared" si="2"/>
        <v>94117647.058823526</v>
      </c>
      <c r="K19" s="18">
        <v>80000000</v>
      </c>
      <c r="L19" s="18">
        <f>K19/85*15</f>
        <v>14117647.05882353</v>
      </c>
      <c r="M19" s="20" t="s">
        <v>74</v>
      </c>
      <c r="N19" s="21">
        <v>42491</v>
      </c>
      <c r="O19" s="21" t="s">
        <v>96</v>
      </c>
      <c r="P19" s="20" t="s">
        <v>90</v>
      </c>
      <c r="Q19" s="21">
        <v>42614</v>
      </c>
      <c r="R19" s="19" t="s">
        <v>160</v>
      </c>
      <c r="S19" s="19" t="s">
        <v>161</v>
      </c>
      <c r="T19" s="20" t="s">
        <v>111</v>
      </c>
      <c r="U19" s="20" t="s">
        <v>162</v>
      </c>
      <c r="V19" s="17" t="s">
        <v>75</v>
      </c>
      <c r="W19" s="17" t="s">
        <v>76</v>
      </c>
      <c r="X19" s="17" t="s">
        <v>72</v>
      </c>
      <c r="Y19" s="17" t="s">
        <v>72</v>
      </c>
      <c r="Z19" s="17" t="s">
        <v>72</v>
      </c>
      <c r="AA19" s="20" t="s">
        <v>108</v>
      </c>
      <c r="AB19" s="17" t="s">
        <v>72</v>
      </c>
      <c r="AC19" s="17" t="s">
        <v>72</v>
      </c>
    </row>
    <row r="20" spans="1:29" s="6" customFormat="1" ht="145.5" hidden="1" customHeight="1" x14ac:dyDescent="0.25">
      <c r="A20" s="20">
        <v>28</v>
      </c>
      <c r="B20" s="20" t="s">
        <v>163</v>
      </c>
      <c r="C20" s="20">
        <v>2</v>
      </c>
      <c r="D20" s="20" t="s">
        <v>94</v>
      </c>
      <c r="E20" s="19" t="s">
        <v>143</v>
      </c>
      <c r="F20" s="20" t="s">
        <v>72</v>
      </c>
      <c r="G20" s="20" t="s">
        <v>72</v>
      </c>
      <c r="H20" s="20" t="s">
        <v>72</v>
      </c>
      <c r="I20" s="20" t="s">
        <v>88</v>
      </c>
      <c r="J20" s="18">
        <f t="shared" si="2"/>
        <v>617647058.82352948</v>
      </c>
      <c r="K20" s="18">
        <v>525000000</v>
      </c>
      <c r="L20" s="18">
        <f t="shared" ref="L20:L21" si="3">K20/85*15</f>
        <v>92647058.823529422</v>
      </c>
      <c r="M20" s="20" t="s">
        <v>74</v>
      </c>
      <c r="N20" s="21">
        <v>42430</v>
      </c>
      <c r="O20" s="21">
        <v>42430</v>
      </c>
      <c r="P20" s="20" t="s">
        <v>90</v>
      </c>
      <c r="Q20" s="21">
        <v>42552</v>
      </c>
      <c r="R20" s="19" t="s">
        <v>165</v>
      </c>
      <c r="S20" s="19" t="s">
        <v>166</v>
      </c>
      <c r="T20" s="20" t="s">
        <v>107</v>
      </c>
      <c r="U20" s="20" t="s">
        <v>167</v>
      </c>
      <c r="V20" s="17" t="s">
        <v>75</v>
      </c>
      <c r="W20" s="17" t="s">
        <v>76</v>
      </c>
      <c r="X20" s="17" t="s">
        <v>72</v>
      </c>
      <c r="Y20" s="17" t="s">
        <v>72</v>
      </c>
      <c r="Z20" s="17" t="s">
        <v>72</v>
      </c>
      <c r="AA20" s="20" t="s">
        <v>108</v>
      </c>
      <c r="AB20" s="17" t="s">
        <v>72</v>
      </c>
      <c r="AC20" s="17" t="s">
        <v>72</v>
      </c>
    </row>
    <row r="21" spans="1:29" s="6" customFormat="1" ht="145.5" hidden="1" customHeight="1" x14ac:dyDescent="0.25">
      <c r="A21" s="20">
        <v>29</v>
      </c>
      <c r="B21" s="20" t="s">
        <v>164</v>
      </c>
      <c r="C21" s="20">
        <v>2</v>
      </c>
      <c r="D21" s="20" t="s">
        <v>94</v>
      </c>
      <c r="E21" s="19" t="s">
        <v>143</v>
      </c>
      <c r="F21" s="20" t="s">
        <v>72</v>
      </c>
      <c r="G21" s="20" t="s">
        <v>72</v>
      </c>
      <c r="H21" s="20" t="s">
        <v>72</v>
      </c>
      <c r="I21" s="20" t="s">
        <v>88</v>
      </c>
      <c r="J21" s="18">
        <f t="shared" si="2"/>
        <v>1147058823.5294118</v>
      </c>
      <c r="K21" s="18">
        <v>975000000</v>
      </c>
      <c r="L21" s="18">
        <f t="shared" si="3"/>
        <v>172058823.52941179</v>
      </c>
      <c r="M21" s="20" t="s">
        <v>74</v>
      </c>
      <c r="N21" s="21">
        <v>42430</v>
      </c>
      <c r="O21" s="21">
        <v>42430</v>
      </c>
      <c r="P21" s="20" t="s">
        <v>90</v>
      </c>
      <c r="Q21" s="21">
        <v>42552</v>
      </c>
      <c r="R21" s="19" t="s">
        <v>165</v>
      </c>
      <c r="S21" s="19" t="s">
        <v>166</v>
      </c>
      <c r="T21" s="20" t="s">
        <v>111</v>
      </c>
      <c r="U21" s="20" t="s">
        <v>167</v>
      </c>
      <c r="V21" s="17" t="s">
        <v>75</v>
      </c>
      <c r="W21" s="17" t="s">
        <v>76</v>
      </c>
      <c r="X21" s="17" t="s">
        <v>72</v>
      </c>
      <c r="Y21" s="17" t="s">
        <v>72</v>
      </c>
      <c r="Z21" s="17" t="s">
        <v>72</v>
      </c>
      <c r="AA21" s="20" t="s">
        <v>108</v>
      </c>
      <c r="AB21" s="17" t="s">
        <v>72</v>
      </c>
      <c r="AC21" s="17" t="s">
        <v>72</v>
      </c>
    </row>
    <row r="22" spans="1:29" s="6" customFormat="1" ht="126.75" hidden="1" customHeight="1" x14ac:dyDescent="0.25">
      <c r="A22" s="20">
        <v>35</v>
      </c>
      <c r="B22" s="45" t="s">
        <v>226</v>
      </c>
      <c r="C22" s="20">
        <v>2</v>
      </c>
      <c r="D22" s="20" t="s">
        <v>94</v>
      </c>
      <c r="E22" s="19" t="s">
        <v>143</v>
      </c>
      <c r="F22" s="20" t="s">
        <v>72</v>
      </c>
      <c r="G22" s="20" t="s">
        <v>72</v>
      </c>
      <c r="H22" s="20" t="s">
        <v>72</v>
      </c>
      <c r="I22" s="20" t="s">
        <v>88</v>
      </c>
      <c r="J22" s="18">
        <f t="shared" si="2"/>
        <v>123529411.76470588</v>
      </c>
      <c r="K22" s="18">
        <v>105000000</v>
      </c>
      <c r="L22" s="18">
        <f>K22/85*15</f>
        <v>18529411.764705881</v>
      </c>
      <c r="M22" s="20" t="s">
        <v>74</v>
      </c>
      <c r="N22" s="21">
        <v>42461</v>
      </c>
      <c r="O22" s="21">
        <v>42461</v>
      </c>
      <c r="P22" s="20" t="s">
        <v>90</v>
      </c>
      <c r="Q22" s="21">
        <v>42644</v>
      </c>
      <c r="R22" s="19" t="s">
        <v>168</v>
      </c>
      <c r="S22" s="19" t="s">
        <v>161</v>
      </c>
      <c r="T22" s="20" t="s">
        <v>107</v>
      </c>
      <c r="U22" s="20" t="s">
        <v>162</v>
      </c>
      <c r="V22" s="17" t="s">
        <v>75</v>
      </c>
      <c r="W22" s="17" t="s">
        <v>76</v>
      </c>
      <c r="X22" s="17" t="s">
        <v>72</v>
      </c>
      <c r="Y22" s="17" t="s">
        <v>72</v>
      </c>
      <c r="Z22" s="17" t="s">
        <v>72</v>
      </c>
      <c r="AA22" s="20" t="s">
        <v>108</v>
      </c>
      <c r="AB22" s="17" t="s">
        <v>72</v>
      </c>
      <c r="AC22" s="17" t="s">
        <v>72</v>
      </c>
    </row>
    <row r="23" spans="1:29" s="6" customFormat="1" ht="119.25" hidden="1" customHeight="1" x14ac:dyDescent="0.25">
      <c r="A23" s="20">
        <v>36</v>
      </c>
      <c r="B23" s="45" t="s">
        <v>227</v>
      </c>
      <c r="C23" s="20">
        <v>2</v>
      </c>
      <c r="D23" s="20" t="s">
        <v>94</v>
      </c>
      <c r="E23" s="19" t="s">
        <v>143</v>
      </c>
      <c r="F23" s="20" t="s">
        <v>72</v>
      </c>
      <c r="G23" s="20" t="s">
        <v>72</v>
      </c>
      <c r="H23" s="20" t="s">
        <v>72</v>
      </c>
      <c r="I23" s="20" t="s">
        <v>88</v>
      </c>
      <c r="J23" s="18">
        <f t="shared" si="2"/>
        <v>229411764.70588237</v>
      </c>
      <c r="K23" s="18">
        <v>195000000</v>
      </c>
      <c r="L23" s="18">
        <f>K23/85*15</f>
        <v>34411764.705882356</v>
      </c>
      <c r="M23" s="20" t="s">
        <v>74</v>
      </c>
      <c r="N23" s="21">
        <v>42461</v>
      </c>
      <c r="O23" s="21">
        <v>42461</v>
      </c>
      <c r="P23" s="20" t="s">
        <v>90</v>
      </c>
      <c r="Q23" s="21">
        <v>42644</v>
      </c>
      <c r="R23" s="19" t="s">
        <v>168</v>
      </c>
      <c r="S23" s="19" t="s">
        <v>161</v>
      </c>
      <c r="T23" s="20" t="s">
        <v>111</v>
      </c>
      <c r="U23" s="20" t="s">
        <v>162</v>
      </c>
      <c r="V23" s="17" t="s">
        <v>75</v>
      </c>
      <c r="W23" s="17" t="s">
        <v>76</v>
      </c>
      <c r="X23" s="17" t="s">
        <v>72</v>
      </c>
      <c r="Y23" s="17" t="s">
        <v>72</v>
      </c>
      <c r="Z23" s="17" t="s">
        <v>72</v>
      </c>
      <c r="AA23" s="20" t="s">
        <v>108</v>
      </c>
      <c r="AB23" s="17" t="s">
        <v>72</v>
      </c>
      <c r="AC23" s="17" t="s">
        <v>72</v>
      </c>
    </row>
    <row r="24" spans="1:29" s="6" customFormat="1" ht="153" hidden="1" x14ac:dyDescent="0.25">
      <c r="A24" s="20">
        <v>52</v>
      </c>
      <c r="B24" s="45" t="s">
        <v>257</v>
      </c>
      <c r="C24" s="20">
        <v>2</v>
      </c>
      <c r="D24" s="20" t="s">
        <v>94</v>
      </c>
      <c r="E24" s="19" t="s">
        <v>143</v>
      </c>
      <c r="F24" s="20" t="s">
        <v>72</v>
      </c>
      <c r="G24" s="20" t="s">
        <v>72</v>
      </c>
      <c r="H24" s="20" t="s">
        <v>72</v>
      </c>
      <c r="I24" s="20" t="s">
        <v>73</v>
      </c>
      <c r="J24" s="18">
        <v>2210144113</v>
      </c>
      <c r="K24" s="18">
        <v>1878622496</v>
      </c>
      <c r="L24" s="18">
        <v>331521617</v>
      </c>
      <c r="M24" s="20" t="s">
        <v>74</v>
      </c>
      <c r="N24" s="21">
        <v>42522</v>
      </c>
      <c r="O24" s="21">
        <v>42522</v>
      </c>
      <c r="P24" s="20" t="s">
        <v>72</v>
      </c>
      <c r="Q24" s="21">
        <v>45078</v>
      </c>
      <c r="R24" s="19" t="s">
        <v>256</v>
      </c>
      <c r="S24" s="19" t="s">
        <v>106</v>
      </c>
      <c r="T24" s="20" t="s">
        <v>140</v>
      </c>
      <c r="U24" s="20" t="s">
        <v>162</v>
      </c>
      <c r="V24" s="17" t="s">
        <v>75</v>
      </c>
      <c r="W24" s="17" t="s">
        <v>76</v>
      </c>
      <c r="X24" s="17" t="s">
        <v>72</v>
      </c>
      <c r="Y24" s="17" t="s">
        <v>72</v>
      </c>
      <c r="Z24" s="17" t="s">
        <v>72</v>
      </c>
      <c r="AA24" s="20" t="s">
        <v>108</v>
      </c>
      <c r="AB24" s="17" t="s">
        <v>72</v>
      </c>
      <c r="AC24" s="17" t="s">
        <v>72</v>
      </c>
    </row>
    <row r="25" spans="1:29" s="6" customFormat="1" ht="153" hidden="1" x14ac:dyDescent="0.25">
      <c r="A25" s="20">
        <v>53</v>
      </c>
      <c r="B25" s="45" t="s">
        <v>258</v>
      </c>
      <c r="C25" s="20">
        <v>2</v>
      </c>
      <c r="D25" s="20" t="s">
        <v>94</v>
      </c>
      <c r="E25" s="19" t="s">
        <v>143</v>
      </c>
      <c r="F25" s="20" t="s">
        <v>72</v>
      </c>
      <c r="G25" s="20" t="s">
        <v>72</v>
      </c>
      <c r="H25" s="20" t="s">
        <v>72</v>
      </c>
      <c r="I25" s="20" t="s">
        <v>73</v>
      </c>
      <c r="J25" s="18">
        <v>1694031609</v>
      </c>
      <c r="K25" s="18">
        <v>1439926868</v>
      </c>
      <c r="L25" s="18">
        <v>254104741</v>
      </c>
      <c r="M25" s="20" t="s">
        <v>74</v>
      </c>
      <c r="N25" s="21">
        <v>42522</v>
      </c>
      <c r="O25" s="21">
        <v>42522</v>
      </c>
      <c r="P25" s="20" t="s">
        <v>72</v>
      </c>
      <c r="Q25" s="21">
        <v>45078</v>
      </c>
      <c r="R25" s="19" t="s">
        <v>256</v>
      </c>
      <c r="S25" s="19" t="s">
        <v>106</v>
      </c>
      <c r="T25" s="20" t="s">
        <v>141</v>
      </c>
      <c r="U25" s="20" t="s">
        <v>162</v>
      </c>
      <c r="V25" s="17" t="s">
        <v>75</v>
      </c>
      <c r="W25" s="17" t="s">
        <v>76</v>
      </c>
      <c r="X25" s="17" t="s">
        <v>72</v>
      </c>
      <c r="Y25" s="17" t="s">
        <v>72</v>
      </c>
      <c r="Z25" s="17" t="s">
        <v>72</v>
      </c>
      <c r="AA25" s="20" t="s">
        <v>108</v>
      </c>
      <c r="AB25" s="17" t="s">
        <v>72</v>
      </c>
      <c r="AC25" s="17" t="s">
        <v>72</v>
      </c>
    </row>
    <row r="26" spans="1:29" s="6" customFormat="1" ht="114.75" hidden="1" x14ac:dyDescent="0.25">
      <c r="A26" s="20">
        <v>57</v>
      </c>
      <c r="B26" s="20" t="s">
        <v>109</v>
      </c>
      <c r="C26" s="20">
        <v>2</v>
      </c>
      <c r="D26" s="20" t="s">
        <v>94</v>
      </c>
      <c r="E26" s="19" t="s">
        <v>95</v>
      </c>
      <c r="F26" s="20" t="s">
        <v>72</v>
      </c>
      <c r="G26" s="20" t="s">
        <v>72</v>
      </c>
      <c r="H26" s="20" t="s">
        <v>72</v>
      </c>
      <c r="I26" s="20" t="s">
        <v>88</v>
      </c>
      <c r="J26" s="18">
        <f>K26+L26</f>
        <v>117647058.82352942</v>
      </c>
      <c r="K26" s="18">
        <v>100000000</v>
      </c>
      <c r="L26" s="18">
        <f t="shared" ref="L26:L27" si="4">K26/85*15</f>
        <v>17647058.823529415</v>
      </c>
      <c r="M26" s="20" t="s">
        <v>74</v>
      </c>
      <c r="N26" s="21">
        <v>42583</v>
      </c>
      <c r="O26" s="21">
        <v>42583</v>
      </c>
      <c r="P26" s="20" t="s">
        <v>72</v>
      </c>
      <c r="Q26" s="21">
        <v>42736</v>
      </c>
      <c r="R26" s="20" t="s">
        <v>110</v>
      </c>
      <c r="S26" s="20" t="s">
        <v>106</v>
      </c>
      <c r="T26" s="20" t="s">
        <v>111</v>
      </c>
      <c r="U26" s="20" t="s">
        <v>242</v>
      </c>
      <c r="V26" s="17" t="s">
        <v>75</v>
      </c>
      <c r="W26" s="17" t="s">
        <v>76</v>
      </c>
      <c r="X26" s="17" t="s">
        <v>72</v>
      </c>
      <c r="Y26" s="17" t="s">
        <v>72</v>
      </c>
      <c r="Z26" s="17" t="s">
        <v>72</v>
      </c>
      <c r="AA26" s="20" t="s">
        <v>108</v>
      </c>
      <c r="AB26" s="17" t="s">
        <v>72</v>
      </c>
      <c r="AC26" s="17" t="s">
        <v>72</v>
      </c>
    </row>
    <row r="27" spans="1:29" s="6" customFormat="1" ht="114.75" hidden="1" x14ac:dyDescent="0.25">
      <c r="A27" s="20">
        <v>56</v>
      </c>
      <c r="B27" s="20" t="s">
        <v>104</v>
      </c>
      <c r="C27" s="20">
        <v>2</v>
      </c>
      <c r="D27" s="20" t="s">
        <v>94</v>
      </c>
      <c r="E27" s="19" t="s">
        <v>95</v>
      </c>
      <c r="F27" s="20" t="s">
        <v>72</v>
      </c>
      <c r="G27" s="20" t="s">
        <v>72</v>
      </c>
      <c r="H27" s="20" t="s">
        <v>72</v>
      </c>
      <c r="I27" s="20" t="s">
        <v>88</v>
      </c>
      <c r="J27" s="18">
        <f>K27+L27</f>
        <v>82352941.176470593</v>
      </c>
      <c r="K27" s="18">
        <v>70000000</v>
      </c>
      <c r="L27" s="18">
        <f t="shared" si="4"/>
        <v>12352941.176470589</v>
      </c>
      <c r="M27" s="20" t="s">
        <v>74</v>
      </c>
      <c r="N27" s="21">
        <v>42583</v>
      </c>
      <c r="O27" s="21">
        <v>42583</v>
      </c>
      <c r="P27" s="20" t="s">
        <v>72</v>
      </c>
      <c r="Q27" s="21">
        <v>42736</v>
      </c>
      <c r="R27" s="20" t="s">
        <v>105</v>
      </c>
      <c r="S27" s="20" t="s">
        <v>106</v>
      </c>
      <c r="T27" s="20" t="s">
        <v>107</v>
      </c>
      <c r="U27" s="20" t="s">
        <v>242</v>
      </c>
      <c r="V27" s="17" t="s">
        <v>75</v>
      </c>
      <c r="W27" s="17" t="s">
        <v>76</v>
      </c>
      <c r="X27" s="17" t="s">
        <v>72</v>
      </c>
      <c r="Y27" s="17" t="s">
        <v>72</v>
      </c>
      <c r="Z27" s="17" t="s">
        <v>72</v>
      </c>
      <c r="AA27" s="20" t="s">
        <v>108</v>
      </c>
      <c r="AB27" s="17" t="s">
        <v>72</v>
      </c>
      <c r="AC27" s="17" t="s">
        <v>72</v>
      </c>
    </row>
    <row r="28" spans="1:29" s="6" customFormat="1" ht="106.5" hidden="1" customHeight="1" x14ac:dyDescent="0.25">
      <c r="A28" s="20">
        <v>60</v>
      </c>
      <c r="B28" s="45" t="s">
        <v>228</v>
      </c>
      <c r="C28" s="20">
        <v>2</v>
      </c>
      <c r="D28" s="20" t="s">
        <v>94</v>
      </c>
      <c r="E28" s="19" t="s">
        <v>95</v>
      </c>
      <c r="F28" s="20" t="s">
        <v>72</v>
      </c>
      <c r="G28" s="20" t="s">
        <v>72</v>
      </c>
      <c r="H28" s="20" t="s">
        <v>72</v>
      </c>
      <c r="I28" s="20" t="s">
        <v>73</v>
      </c>
      <c r="J28" s="18">
        <v>198175935</v>
      </c>
      <c r="K28" s="18">
        <v>168449545</v>
      </c>
      <c r="L28" s="18">
        <v>29726390</v>
      </c>
      <c r="M28" s="20" t="s">
        <v>74</v>
      </c>
      <c r="N28" s="21">
        <v>42614</v>
      </c>
      <c r="O28" s="21">
        <v>42461</v>
      </c>
      <c r="P28" s="20" t="s">
        <v>72</v>
      </c>
      <c r="Q28" s="21">
        <v>45078</v>
      </c>
      <c r="R28" s="20" t="s">
        <v>104</v>
      </c>
      <c r="S28" s="20" t="s">
        <v>106</v>
      </c>
      <c r="T28" s="20" t="s">
        <v>140</v>
      </c>
      <c r="U28" s="20" t="s">
        <v>242</v>
      </c>
      <c r="V28" s="17" t="s">
        <v>75</v>
      </c>
      <c r="W28" s="17" t="s">
        <v>76</v>
      </c>
      <c r="X28" s="17" t="s">
        <v>72</v>
      </c>
      <c r="Y28" s="17" t="s">
        <v>72</v>
      </c>
      <c r="Z28" s="17" t="s">
        <v>72</v>
      </c>
      <c r="AA28" s="20" t="s">
        <v>108</v>
      </c>
      <c r="AB28" s="17" t="s">
        <v>72</v>
      </c>
      <c r="AC28" s="17" t="s">
        <v>72</v>
      </c>
    </row>
    <row r="29" spans="1:29" s="6" customFormat="1" ht="106.5" hidden="1" customHeight="1" x14ac:dyDescent="0.25">
      <c r="A29" s="20">
        <v>61</v>
      </c>
      <c r="B29" s="45" t="s">
        <v>229</v>
      </c>
      <c r="C29" s="20">
        <v>2</v>
      </c>
      <c r="D29" s="20" t="s">
        <v>94</v>
      </c>
      <c r="E29" s="19" t="s">
        <v>95</v>
      </c>
      <c r="F29" s="20" t="s">
        <v>72</v>
      </c>
      <c r="G29" s="20" t="s">
        <v>72</v>
      </c>
      <c r="H29" s="20" t="s">
        <v>72</v>
      </c>
      <c r="I29" s="20" t="s">
        <v>73</v>
      </c>
      <c r="J29" s="18">
        <v>132117280</v>
      </c>
      <c r="K29" s="18">
        <v>112299688</v>
      </c>
      <c r="L29" s="18">
        <v>19817592</v>
      </c>
      <c r="M29" s="20" t="s">
        <v>74</v>
      </c>
      <c r="N29" s="21">
        <v>42614</v>
      </c>
      <c r="O29" s="21">
        <v>42461</v>
      </c>
      <c r="P29" s="20" t="s">
        <v>72</v>
      </c>
      <c r="Q29" s="21">
        <v>45078</v>
      </c>
      <c r="R29" s="20" t="s">
        <v>104</v>
      </c>
      <c r="S29" s="20" t="s">
        <v>106</v>
      </c>
      <c r="T29" s="20" t="s">
        <v>141</v>
      </c>
      <c r="U29" s="20" t="s">
        <v>242</v>
      </c>
      <c r="V29" s="17" t="s">
        <v>75</v>
      </c>
      <c r="W29" s="17" t="s">
        <v>76</v>
      </c>
      <c r="X29" s="17" t="s">
        <v>72</v>
      </c>
      <c r="Y29" s="17" t="s">
        <v>72</v>
      </c>
      <c r="Z29" s="17" t="s">
        <v>72</v>
      </c>
      <c r="AA29" s="20" t="s">
        <v>108</v>
      </c>
      <c r="AB29" s="17" t="s">
        <v>72</v>
      </c>
      <c r="AC29" s="17" t="s">
        <v>72</v>
      </c>
    </row>
    <row r="30" spans="1:29" s="6" customFormat="1" ht="153" hidden="1" customHeight="1" x14ac:dyDescent="0.25">
      <c r="A30" s="20"/>
      <c r="B30" s="20" t="s">
        <v>117</v>
      </c>
      <c r="C30" s="20">
        <v>2</v>
      </c>
      <c r="D30" s="20" t="s">
        <v>94</v>
      </c>
      <c r="E30" s="19" t="s">
        <v>97</v>
      </c>
      <c r="F30" s="20" t="s">
        <v>72</v>
      </c>
      <c r="G30" s="20" t="s">
        <v>72</v>
      </c>
      <c r="H30" s="20" t="s">
        <v>72</v>
      </c>
      <c r="I30" s="20" t="s">
        <v>73</v>
      </c>
      <c r="J30" s="18">
        <v>4000000000</v>
      </c>
      <c r="K30" s="18">
        <v>3400000000</v>
      </c>
      <c r="L30" s="42">
        <v>600000000</v>
      </c>
      <c r="M30" s="20" t="s">
        <v>74</v>
      </c>
      <c r="N30" s="21">
        <v>42461</v>
      </c>
      <c r="O30" s="21">
        <v>42461</v>
      </c>
      <c r="P30" s="20" t="s">
        <v>90</v>
      </c>
      <c r="Q30" s="21">
        <v>42887</v>
      </c>
      <c r="R30" s="19" t="s">
        <v>117</v>
      </c>
      <c r="S30" s="43" t="s">
        <v>120</v>
      </c>
      <c r="T30" s="20" t="s">
        <v>118</v>
      </c>
      <c r="U30" s="20" t="s">
        <v>188</v>
      </c>
      <c r="V30" s="17" t="s">
        <v>75</v>
      </c>
      <c r="W30" s="17" t="s">
        <v>76</v>
      </c>
      <c r="X30" s="17" t="s">
        <v>72</v>
      </c>
      <c r="Y30" s="17" t="s">
        <v>72</v>
      </c>
      <c r="Z30" s="17" t="s">
        <v>72</v>
      </c>
      <c r="AA30" s="20" t="s">
        <v>80</v>
      </c>
      <c r="AB30" s="17" t="s">
        <v>72</v>
      </c>
      <c r="AC30" s="17" t="s">
        <v>72</v>
      </c>
    </row>
    <row r="31" spans="1:29" s="6" customFormat="1" ht="191.25" hidden="1" customHeight="1" x14ac:dyDescent="0.25">
      <c r="A31" s="20">
        <v>44</v>
      </c>
      <c r="B31" s="20" t="s">
        <v>91</v>
      </c>
      <c r="C31" s="20">
        <v>2</v>
      </c>
      <c r="D31" s="20" t="s">
        <v>94</v>
      </c>
      <c r="E31" s="19" t="s">
        <v>97</v>
      </c>
      <c r="F31" s="20" t="s">
        <v>72</v>
      </c>
      <c r="G31" s="20" t="s">
        <v>72</v>
      </c>
      <c r="H31" s="20" t="s">
        <v>72</v>
      </c>
      <c r="I31" s="20" t="s">
        <v>73</v>
      </c>
      <c r="J31" s="18">
        <v>2000000000</v>
      </c>
      <c r="K31" s="18">
        <v>1700000000</v>
      </c>
      <c r="L31" s="18">
        <v>300000000</v>
      </c>
      <c r="M31" s="20" t="s">
        <v>74</v>
      </c>
      <c r="N31" s="21">
        <v>42491</v>
      </c>
      <c r="O31" s="21">
        <v>42491</v>
      </c>
      <c r="P31" s="20" t="s">
        <v>90</v>
      </c>
      <c r="Q31" s="21">
        <v>44136</v>
      </c>
      <c r="R31" s="20" t="s">
        <v>91</v>
      </c>
      <c r="S31" s="20" t="s">
        <v>121</v>
      </c>
      <c r="T31" s="20" t="s">
        <v>119</v>
      </c>
      <c r="U31" s="20" t="s">
        <v>215</v>
      </c>
      <c r="V31" s="17" t="s">
        <v>75</v>
      </c>
      <c r="W31" s="17" t="s">
        <v>76</v>
      </c>
      <c r="X31" s="17" t="s">
        <v>72</v>
      </c>
      <c r="Y31" s="17" t="s">
        <v>72</v>
      </c>
      <c r="Z31" s="17" t="s">
        <v>72</v>
      </c>
      <c r="AA31" s="20" t="s">
        <v>80</v>
      </c>
      <c r="AB31" s="17" t="s">
        <v>72</v>
      </c>
      <c r="AC31" s="17" t="s">
        <v>72</v>
      </c>
    </row>
    <row r="32" spans="1:29" s="6" customFormat="1" ht="53.25" customHeight="1" x14ac:dyDescent="0.25">
      <c r="A32" s="20">
        <v>37</v>
      </c>
      <c r="B32" s="63" t="s">
        <v>235</v>
      </c>
      <c r="C32" s="20">
        <v>2</v>
      </c>
      <c r="D32" s="20" t="s">
        <v>92</v>
      </c>
      <c r="E32" s="19" t="s">
        <v>93</v>
      </c>
      <c r="F32" s="20" t="s">
        <v>72</v>
      </c>
      <c r="G32" s="20" t="s">
        <v>72</v>
      </c>
      <c r="H32" s="20" t="s">
        <v>72</v>
      </c>
      <c r="I32" s="20" t="s">
        <v>73</v>
      </c>
      <c r="J32" s="18">
        <v>1049396228.2132353</v>
      </c>
      <c r="K32" s="18">
        <v>891986793.98125005</v>
      </c>
      <c r="L32" s="18">
        <v>157409434.23198527</v>
      </c>
      <c r="M32" s="20" t="s">
        <v>74</v>
      </c>
      <c r="N32" s="21">
        <v>42461</v>
      </c>
      <c r="O32" s="21">
        <v>42461</v>
      </c>
      <c r="P32" s="20" t="s">
        <v>72</v>
      </c>
      <c r="Q32" s="21">
        <v>45078</v>
      </c>
      <c r="R32" s="60" t="s">
        <v>181</v>
      </c>
      <c r="S32" s="19" t="s">
        <v>182</v>
      </c>
      <c r="T32" s="59" t="s">
        <v>140</v>
      </c>
      <c r="U32" s="59" t="s">
        <v>183</v>
      </c>
      <c r="V32" s="17" t="s">
        <v>75</v>
      </c>
      <c r="W32" s="17" t="s">
        <v>76</v>
      </c>
      <c r="X32" s="17" t="s">
        <v>72</v>
      </c>
      <c r="Y32" s="17" t="s">
        <v>72</v>
      </c>
      <c r="Z32" s="17" t="s">
        <v>72</v>
      </c>
      <c r="AA32" s="20" t="s">
        <v>184</v>
      </c>
      <c r="AB32" s="17" t="s">
        <v>72</v>
      </c>
      <c r="AC32" s="17" t="s">
        <v>72</v>
      </c>
    </row>
    <row r="33" spans="1:29" s="6" customFormat="1" ht="135.75" hidden="1" customHeight="1" x14ac:dyDescent="0.25">
      <c r="A33" s="20">
        <v>65</v>
      </c>
      <c r="B33" s="20" t="s">
        <v>98</v>
      </c>
      <c r="C33" s="20">
        <v>2</v>
      </c>
      <c r="D33" s="20" t="s">
        <v>102</v>
      </c>
      <c r="E33" s="19" t="s">
        <v>103</v>
      </c>
      <c r="F33" s="20" t="s">
        <v>72</v>
      </c>
      <c r="G33" s="20" t="s">
        <v>72</v>
      </c>
      <c r="H33" s="20" t="s">
        <v>72</v>
      </c>
      <c r="I33" s="20" t="s">
        <v>73</v>
      </c>
      <c r="J33" s="18">
        <v>6375000000</v>
      </c>
      <c r="K33" s="18">
        <v>2550000000</v>
      </c>
      <c r="L33" s="18">
        <v>3825000000</v>
      </c>
      <c r="M33" s="20" t="s">
        <v>74</v>
      </c>
      <c r="N33" s="21">
        <v>42705</v>
      </c>
      <c r="O33" s="21">
        <v>42705</v>
      </c>
      <c r="P33" s="20" t="s">
        <v>90</v>
      </c>
      <c r="Q33" s="21">
        <v>43070</v>
      </c>
      <c r="R33" s="20" t="s">
        <v>125</v>
      </c>
      <c r="S33" s="20" t="s">
        <v>126</v>
      </c>
      <c r="T33" s="20" t="s">
        <v>118</v>
      </c>
      <c r="U33" s="43" t="s">
        <v>127</v>
      </c>
      <c r="V33" s="17" t="s">
        <v>128</v>
      </c>
      <c r="W33" s="17" t="s">
        <v>129</v>
      </c>
      <c r="X33" s="17" t="s">
        <v>72</v>
      </c>
      <c r="Y33" s="17" t="s">
        <v>72</v>
      </c>
      <c r="Z33" s="17" t="s">
        <v>72</v>
      </c>
      <c r="AA33" s="20" t="s">
        <v>130</v>
      </c>
      <c r="AB33" s="17" t="s">
        <v>72</v>
      </c>
      <c r="AC33" s="17" t="s">
        <v>72</v>
      </c>
    </row>
    <row r="34" spans="1:29" s="6" customFormat="1" ht="179.25" hidden="1" customHeight="1" x14ac:dyDescent="0.25">
      <c r="A34" s="20">
        <v>22</v>
      </c>
      <c r="B34" s="20" t="s">
        <v>236</v>
      </c>
      <c r="C34" s="20">
        <v>3</v>
      </c>
      <c r="D34" s="20" t="s">
        <v>85</v>
      </c>
      <c r="E34" s="20" t="s">
        <v>86</v>
      </c>
      <c r="F34" s="20" t="s">
        <v>72</v>
      </c>
      <c r="G34" s="20" t="s">
        <v>72</v>
      </c>
      <c r="H34" s="20" t="s">
        <v>72</v>
      </c>
      <c r="I34" s="20" t="s">
        <v>88</v>
      </c>
      <c r="J34" s="18">
        <f>K34+L34</f>
        <v>2488235294.1176472</v>
      </c>
      <c r="K34" s="18">
        <v>2115000000</v>
      </c>
      <c r="L34" s="18">
        <f>K34/85*15</f>
        <v>373235294.11764705</v>
      </c>
      <c r="M34" s="20" t="s">
        <v>74</v>
      </c>
      <c r="N34" s="21">
        <v>42401</v>
      </c>
      <c r="O34" s="21">
        <v>42401</v>
      </c>
      <c r="P34" s="20" t="s">
        <v>72</v>
      </c>
      <c r="Q34" s="50" t="s">
        <v>243</v>
      </c>
      <c r="R34" s="20" t="s">
        <v>153</v>
      </c>
      <c r="S34" s="20" t="s">
        <v>156</v>
      </c>
      <c r="T34" s="20" t="s">
        <v>150</v>
      </c>
      <c r="U34" s="20" t="s">
        <v>154</v>
      </c>
      <c r="V34" s="17" t="s">
        <v>76</v>
      </c>
      <c r="W34" s="17" t="s">
        <v>76</v>
      </c>
      <c r="X34" s="17" t="s">
        <v>72</v>
      </c>
      <c r="Y34" s="17" t="s">
        <v>72</v>
      </c>
      <c r="Z34" s="17" t="s">
        <v>72</v>
      </c>
      <c r="AA34" s="20" t="s">
        <v>72</v>
      </c>
      <c r="AB34" s="17" t="s">
        <v>72</v>
      </c>
      <c r="AC34" s="17" t="s">
        <v>72</v>
      </c>
    </row>
    <row r="35" spans="1:29" s="6" customFormat="1" ht="140.25" hidden="1" x14ac:dyDescent="0.25">
      <c r="A35" s="20">
        <v>55</v>
      </c>
      <c r="B35" s="20" t="s">
        <v>198</v>
      </c>
      <c r="C35" s="20">
        <v>3</v>
      </c>
      <c r="D35" s="20" t="s">
        <v>85</v>
      </c>
      <c r="E35" s="20" t="s">
        <v>86</v>
      </c>
      <c r="F35" s="20" t="s">
        <v>72</v>
      </c>
      <c r="G35" s="20" t="s">
        <v>72</v>
      </c>
      <c r="H35" s="20" t="s">
        <v>72</v>
      </c>
      <c r="I35" s="20" t="s">
        <v>88</v>
      </c>
      <c r="J35" s="18">
        <f>K35+L35</f>
        <v>1825706004.7058823</v>
      </c>
      <c r="K35" s="18">
        <v>1551850104</v>
      </c>
      <c r="L35" s="18">
        <f>K35/85*15</f>
        <v>273855900.70588237</v>
      </c>
      <c r="M35" s="20" t="s">
        <v>74</v>
      </c>
      <c r="N35" s="21">
        <v>42583</v>
      </c>
      <c r="O35" s="21">
        <v>42583</v>
      </c>
      <c r="P35" s="20" t="s">
        <v>72</v>
      </c>
      <c r="Q35" s="50" t="s">
        <v>244</v>
      </c>
      <c r="R35" s="19" t="s">
        <v>148</v>
      </c>
      <c r="S35" s="20" t="s">
        <v>149</v>
      </c>
      <c r="T35" s="20" t="s">
        <v>150</v>
      </c>
      <c r="U35" s="43" t="s">
        <v>151</v>
      </c>
      <c r="V35" s="17" t="s">
        <v>75</v>
      </c>
      <c r="W35" s="17" t="s">
        <v>76</v>
      </c>
      <c r="X35" s="17" t="s">
        <v>72</v>
      </c>
      <c r="Y35" s="17" t="s">
        <v>72</v>
      </c>
      <c r="Z35" s="17" t="s">
        <v>72</v>
      </c>
      <c r="AA35" s="20" t="s">
        <v>147</v>
      </c>
      <c r="AB35" s="17" t="s">
        <v>72</v>
      </c>
      <c r="AC35" s="17" t="s">
        <v>72</v>
      </c>
    </row>
    <row r="36" spans="1:29" s="6" customFormat="1" ht="76.5" hidden="1" x14ac:dyDescent="0.25">
      <c r="A36" s="20">
        <v>23</v>
      </c>
      <c r="B36" s="20" t="s">
        <v>237</v>
      </c>
      <c r="C36" s="20">
        <v>3</v>
      </c>
      <c r="D36" s="20" t="s">
        <v>85</v>
      </c>
      <c r="E36" s="20" t="s">
        <v>86</v>
      </c>
      <c r="F36" s="20" t="s">
        <v>72</v>
      </c>
      <c r="G36" s="20" t="s">
        <v>72</v>
      </c>
      <c r="H36" s="20" t="s">
        <v>72</v>
      </c>
      <c r="I36" s="20" t="s">
        <v>73</v>
      </c>
      <c r="J36" s="18">
        <f>K36+L36</f>
        <v>1100000000</v>
      </c>
      <c r="K36" s="18">
        <v>935000000</v>
      </c>
      <c r="L36" s="18">
        <f>K36/85*15</f>
        <v>165000000</v>
      </c>
      <c r="M36" s="20" t="s">
        <v>74</v>
      </c>
      <c r="N36" s="21">
        <v>42401</v>
      </c>
      <c r="O36" s="21">
        <v>42401</v>
      </c>
      <c r="P36" s="20" t="s">
        <v>72</v>
      </c>
      <c r="Q36" s="21">
        <v>43070</v>
      </c>
      <c r="R36" s="20" t="s">
        <v>153</v>
      </c>
      <c r="S36" s="20" t="s">
        <v>156</v>
      </c>
      <c r="T36" s="20" t="s">
        <v>150</v>
      </c>
      <c r="U36" s="20" t="s">
        <v>155</v>
      </c>
      <c r="V36" s="17" t="s">
        <v>76</v>
      </c>
      <c r="W36" s="17" t="s">
        <v>76</v>
      </c>
      <c r="X36" s="17" t="s">
        <v>72</v>
      </c>
      <c r="Y36" s="17" t="s">
        <v>72</v>
      </c>
      <c r="Z36" s="17" t="s">
        <v>72</v>
      </c>
      <c r="AA36" s="20" t="s">
        <v>72</v>
      </c>
      <c r="AB36" s="17" t="s">
        <v>72</v>
      </c>
      <c r="AC36" s="17" t="s">
        <v>72</v>
      </c>
    </row>
    <row r="37" spans="1:29" s="6" customFormat="1" ht="267.75" hidden="1" x14ac:dyDescent="0.25">
      <c r="A37" s="20">
        <v>32</v>
      </c>
      <c r="B37" s="45" t="s">
        <v>238</v>
      </c>
      <c r="C37" s="20">
        <v>3</v>
      </c>
      <c r="D37" s="20" t="s">
        <v>85</v>
      </c>
      <c r="E37" s="20" t="s">
        <v>86</v>
      </c>
      <c r="F37" s="20" t="s">
        <v>72</v>
      </c>
      <c r="G37" s="20" t="s">
        <v>72</v>
      </c>
      <c r="H37" s="20" t="s">
        <v>72</v>
      </c>
      <c r="I37" s="20" t="s">
        <v>73</v>
      </c>
      <c r="J37" s="18">
        <v>2889390998</v>
      </c>
      <c r="K37" s="18">
        <v>2455982348</v>
      </c>
      <c r="L37" s="18">
        <f>K37/85*15</f>
        <v>433408649.64705884</v>
      </c>
      <c r="M37" s="20" t="s">
        <v>74</v>
      </c>
      <c r="N37" s="21">
        <v>42430</v>
      </c>
      <c r="O37" s="21">
        <v>42430</v>
      </c>
      <c r="P37" s="20" t="s">
        <v>72</v>
      </c>
      <c r="Q37" s="21">
        <v>45078</v>
      </c>
      <c r="R37" s="20" t="s">
        <v>178</v>
      </c>
      <c r="S37" s="20" t="s">
        <v>203</v>
      </c>
      <c r="T37" s="20" t="s">
        <v>140</v>
      </c>
      <c r="U37" s="43" t="s">
        <v>179</v>
      </c>
      <c r="V37" s="17" t="s">
        <v>75</v>
      </c>
      <c r="W37" s="17" t="s">
        <v>76</v>
      </c>
      <c r="X37" s="17" t="s">
        <v>72</v>
      </c>
      <c r="Y37" s="17" t="s">
        <v>72</v>
      </c>
      <c r="Z37" s="17" t="s">
        <v>72</v>
      </c>
      <c r="AA37" s="20" t="s">
        <v>147</v>
      </c>
      <c r="AB37" s="17" t="s">
        <v>72</v>
      </c>
      <c r="AC37" s="17" t="s">
        <v>72</v>
      </c>
    </row>
    <row r="38" spans="1:29" s="6" customFormat="1" ht="267.75" hidden="1" x14ac:dyDescent="0.25">
      <c r="A38" s="20">
        <v>33</v>
      </c>
      <c r="B38" s="45" t="s">
        <v>239</v>
      </c>
      <c r="C38" s="20">
        <v>3</v>
      </c>
      <c r="D38" s="20" t="s">
        <v>85</v>
      </c>
      <c r="E38" s="20" t="s">
        <v>86</v>
      </c>
      <c r="F38" s="20" t="s">
        <v>72</v>
      </c>
      <c r="G38" s="20" t="s">
        <v>72</v>
      </c>
      <c r="H38" s="20" t="s">
        <v>72</v>
      </c>
      <c r="I38" s="20" t="s">
        <v>73</v>
      </c>
      <c r="J38" s="18">
        <v>1926260665</v>
      </c>
      <c r="K38" s="18">
        <v>1637321565</v>
      </c>
      <c r="L38" s="18">
        <f>K38/85*15</f>
        <v>288939099.70588231</v>
      </c>
      <c r="M38" s="20" t="s">
        <v>74</v>
      </c>
      <c r="N38" s="21">
        <v>42430</v>
      </c>
      <c r="O38" s="21">
        <v>42430</v>
      </c>
      <c r="P38" s="20" t="s">
        <v>72</v>
      </c>
      <c r="Q38" s="21">
        <v>45078</v>
      </c>
      <c r="R38" s="20" t="s">
        <v>178</v>
      </c>
      <c r="S38" s="20" t="s">
        <v>203</v>
      </c>
      <c r="T38" s="20" t="s">
        <v>141</v>
      </c>
      <c r="U38" s="43" t="s">
        <v>179</v>
      </c>
      <c r="V38" s="17" t="s">
        <v>75</v>
      </c>
      <c r="W38" s="17" t="s">
        <v>76</v>
      </c>
      <c r="X38" s="17" t="s">
        <v>72</v>
      </c>
      <c r="Y38" s="17" t="s">
        <v>72</v>
      </c>
      <c r="Z38" s="17" t="s">
        <v>72</v>
      </c>
      <c r="AA38" s="20" t="s">
        <v>147</v>
      </c>
      <c r="AB38" s="17" t="s">
        <v>72</v>
      </c>
      <c r="AC38" s="17" t="s">
        <v>72</v>
      </c>
    </row>
    <row r="39" spans="1:29" s="6" customFormat="1" ht="114.75" hidden="1" x14ac:dyDescent="0.25">
      <c r="A39" s="20">
        <v>24</v>
      </c>
      <c r="B39" s="20" t="s">
        <v>176</v>
      </c>
      <c r="C39" s="20">
        <v>3</v>
      </c>
      <c r="D39" s="20" t="s">
        <v>84</v>
      </c>
      <c r="E39" s="19" t="s">
        <v>77</v>
      </c>
      <c r="F39" s="20" t="s">
        <v>72</v>
      </c>
      <c r="G39" s="20" t="s">
        <v>72</v>
      </c>
      <c r="H39" s="20" t="s">
        <v>72</v>
      </c>
      <c r="I39" s="20" t="s">
        <v>73</v>
      </c>
      <c r="J39" s="18">
        <f t="shared" ref="J39" si="5">K39+L39</f>
        <v>1764705882.352941</v>
      </c>
      <c r="K39" s="18">
        <v>1500000000</v>
      </c>
      <c r="L39" s="18">
        <f t="shared" ref="L39" si="6">K39/85*15</f>
        <v>264705882.35294116</v>
      </c>
      <c r="M39" s="20" t="s">
        <v>74</v>
      </c>
      <c r="N39" s="21">
        <v>42401</v>
      </c>
      <c r="O39" s="21">
        <v>42401</v>
      </c>
      <c r="P39" s="20" t="s">
        <v>72</v>
      </c>
      <c r="Q39" s="21">
        <v>42767</v>
      </c>
      <c r="R39" s="20" t="s">
        <v>247</v>
      </c>
      <c r="S39" s="20" t="s">
        <v>145</v>
      </c>
      <c r="T39" s="20" t="s">
        <v>144</v>
      </c>
      <c r="U39" s="43" t="s">
        <v>248</v>
      </c>
      <c r="V39" s="17" t="s">
        <v>75</v>
      </c>
      <c r="W39" s="17" t="s">
        <v>76</v>
      </c>
      <c r="X39" s="17" t="s">
        <v>72</v>
      </c>
      <c r="Y39" s="17" t="s">
        <v>72</v>
      </c>
      <c r="Z39" s="17" t="s">
        <v>72</v>
      </c>
      <c r="AA39" s="20" t="s">
        <v>80</v>
      </c>
      <c r="AB39" s="17" t="s">
        <v>72</v>
      </c>
      <c r="AC39" s="17" t="s">
        <v>72</v>
      </c>
    </row>
    <row r="40" spans="1:29" s="6" customFormat="1" ht="165.75" hidden="1" customHeight="1" x14ac:dyDescent="0.25">
      <c r="A40" s="20">
        <v>30</v>
      </c>
      <c r="B40" s="20" t="s">
        <v>240</v>
      </c>
      <c r="C40" s="20">
        <v>3</v>
      </c>
      <c r="D40" s="20" t="s">
        <v>84</v>
      </c>
      <c r="E40" s="19" t="s">
        <v>77</v>
      </c>
      <c r="F40" s="20" t="s">
        <v>72</v>
      </c>
      <c r="G40" s="20" t="s">
        <v>72</v>
      </c>
      <c r="H40" s="20" t="s">
        <v>72</v>
      </c>
      <c r="I40" s="20" t="s">
        <v>73</v>
      </c>
      <c r="J40" s="18">
        <f t="shared" ref="J40" si="7">K40+L40</f>
        <v>2941176470.5882354</v>
      </c>
      <c r="K40" s="18">
        <v>2500000000</v>
      </c>
      <c r="L40" s="18">
        <f t="shared" ref="L40:L41" si="8">K40/85*15</f>
        <v>441176470.58823526</v>
      </c>
      <c r="M40" s="20" t="s">
        <v>74</v>
      </c>
      <c r="N40" s="21">
        <v>42430</v>
      </c>
      <c r="O40" s="21">
        <v>42430</v>
      </c>
      <c r="P40" s="20" t="s">
        <v>72</v>
      </c>
      <c r="Q40" s="21">
        <v>42795</v>
      </c>
      <c r="R40" s="19" t="s">
        <v>246</v>
      </c>
      <c r="S40" s="20" t="s">
        <v>145</v>
      </c>
      <c r="T40" s="20" t="s">
        <v>144</v>
      </c>
      <c r="U40" s="20" t="s">
        <v>146</v>
      </c>
      <c r="V40" s="17" t="s">
        <v>75</v>
      </c>
      <c r="W40" s="17" t="s">
        <v>76</v>
      </c>
      <c r="X40" s="17" t="s">
        <v>72</v>
      </c>
      <c r="Y40" s="17" t="s">
        <v>72</v>
      </c>
      <c r="Z40" s="17" t="s">
        <v>72</v>
      </c>
      <c r="AA40" s="20" t="s">
        <v>80</v>
      </c>
      <c r="AB40" s="17" t="s">
        <v>72</v>
      </c>
      <c r="AC40" s="17" t="s">
        <v>72</v>
      </c>
    </row>
    <row r="41" spans="1:29" s="6" customFormat="1" ht="165.75" hidden="1" customHeight="1" x14ac:dyDescent="0.25">
      <c r="A41" s="20">
        <v>40</v>
      </c>
      <c r="B41" s="20" t="s">
        <v>249</v>
      </c>
      <c r="C41" s="20">
        <v>3</v>
      </c>
      <c r="D41" s="20" t="s">
        <v>84</v>
      </c>
      <c r="E41" s="19" t="s">
        <v>77</v>
      </c>
      <c r="F41" s="20" t="s">
        <v>72</v>
      </c>
      <c r="G41" s="20" t="s">
        <v>72</v>
      </c>
      <c r="H41" s="20" t="s">
        <v>72</v>
      </c>
      <c r="I41" s="20" t="s">
        <v>73</v>
      </c>
      <c r="J41" s="18">
        <f>K41+L41</f>
        <v>882352941.17647052</v>
      </c>
      <c r="K41" s="18">
        <v>750000000</v>
      </c>
      <c r="L41" s="18">
        <f t="shared" si="8"/>
        <v>132352941.17647058</v>
      </c>
      <c r="M41" s="20" t="s">
        <v>74</v>
      </c>
      <c r="N41" s="21">
        <v>42461</v>
      </c>
      <c r="O41" s="21">
        <v>42461</v>
      </c>
      <c r="P41" s="20" t="s">
        <v>72</v>
      </c>
      <c r="Q41" s="21">
        <v>42826</v>
      </c>
      <c r="R41" s="19" t="s">
        <v>250</v>
      </c>
      <c r="S41" s="20" t="s">
        <v>145</v>
      </c>
      <c r="T41" s="20" t="s">
        <v>251</v>
      </c>
      <c r="U41" s="20" t="s">
        <v>252</v>
      </c>
      <c r="V41" s="17" t="s">
        <v>75</v>
      </c>
      <c r="W41" s="17" t="s">
        <v>76</v>
      </c>
      <c r="X41" s="17" t="s">
        <v>72</v>
      </c>
      <c r="Y41" s="17" t="s">
        <v>72</v>
      </c>
      <c r="Z41" s="17" t="s">
        <v>72</v>
      </c>
      <c r="AA41" s="20" t="s">
        <v>80</v>
      </c>
      <c r="AB41" s="17" t="s">
        <v>72</v>
      </c>
      <c r="AC41" s="17" t="s">
        <v>72</v>
      </c>
    </row>
    <row r="42" spans="1:29" s="6" customFormat="1" ht="212.25" hidden="1" customHeight="1" x14ac:dyDescent="0.25">
      <c r="A42" s="20">
        <v>34</v>
      </c>
      <c r="B42" s="45" t="s">
        <v>241</v>
      </c>
      <c r="C42" s="20">
        <v>4</v>
      </c>
      <c r="D42" s="20" t="s">
        <v>112</v>
      </c>
      <c r="E42" s="44" t="s">
        <v>113</v>
      </c>
      <c r="F42" s="20" t="s">
        <v>72</v>
      </c>
      <c r="G42" s="20" t="s">
        <v>72</v>
      </c>
      <c r="H42" s="20" t="s">
        <v>72</v>
      </c>
      <c r="I42" s="20" t="s">
        <v>73</v>
      </c>
      <c r="J42" s="18">
        <f>K42+L42</f>
        <v>3684210526.3157897</v>
      </c>
      <c r="K42" s="18">
        <v>3500000000</v>
      </c>
      <c r="L42" s="18">
        <f>K42/95*5</f>
        <v>184210526.31578949</v>
      </c>
      <c r="M42" s="20" t="s">
        <v>74</v>
      </c>
      <c r="N42" s="21">
        <v>42461</v>
      </c>
      <c r="O42" s="21">
        <v>42461</v>
      </c>
      <c r="P42" s="20" t="s">
        <v>72</v>
      </c>
      <c r="Q42" s="21">
        <v>45078</v>
      </c>
      <c r="R42" s="20" t="s">
        <v>207</v>
      </c>
      <c r="S42" s="20" t="s">
        <v>114</v>
      </c>
      <c r="T42" s="20" t="s">
        <v>115</v>
      </c>
      <c r="U42" s="43" t="s">
        <v>116</v>
      </c>
      <c r="V42" s="17" t="s">
        <v>75</v>
      </c>
      <c r="W42" s="17" t="s">
        <v>76</v>
      </c>
      <c r="X42" s="17" t="s">
        <v>72</v>
      </c>
      <c r="Y42" s="17" t="s">
        <v>72</v>
      </c>
      <c r="Z42" s="17" t="s">
        <v>72</v>
      </c>
      <c r="AA42" s="20" t="s">
        <v>197</v>
      </c>
      <c r="AB42" s="17" t="s">
        <v>72</v>
      </c>
      <c r="AC42" s="17" t="s">
        <v>72</v>
      </c>
    </row>
    <row r="43" spans="1:29" s="6" customFormat="1" ht="167.25" hidden="1" customHeight="1" x14ac:dyDescent="0.25">
      <c r="A43" s="20">
        <v>54</v>
      </c>
      <c r="B43" s="45" t="s">
        <v>260</v>
      </c>
      <c r="C43" s="20">
        <v>4</v>
      </c>
      <c r="D43" s="20" t="s">
        <v>112</v>
      </c>
      <c r="E43" s="44" t="s">
        <v>113</v>
      </c>
      <c r="F43" s="20" t="s">
        <v>72</v>
      </c>
      <c r="G43" s="20" t="s">
        <v>72</v>
      </c>
      <c r="H43" s="20" t="s">
        <v>72</v>
      </c>
      <c r="I43" s="20" t="s">
        <v>73</v>
      </c>
      <c r="J43" s="18">
        <f>K43+L43</f>
        <v>4210526315.7894735</v>
      </c>
      <c r="K43" s="18">
        <v>4000000000</v>
      </c>
      <c r="L43" s="18">
        <f>K43/95*5</f>
        <v>210526315.78947368</v>
      </c>
      <c r="M43" s="20" t="s">
        <v>74</v>
      </c>
      <c r="N43" s="21">
        <v>42552</v>
      </c>
      <c r="O43" s="21">
        <v>42552</v>
      </c>
      <c r="P43" s="20" t="s">
        <v>72</v>
      </c>
      <c r="Q43" s="21">
        <v>45078</v>
      </c>
      <c r="R43" s="20" t="s">
        <v>218</v>
      </c>
      <c r="S43" s="20" t="s">
        <v>114</v>
      </c>
      <c r="T43" s="20" t="s">
        <v>115</v>
      </c>
      <c r="U43" s="43" t="s">
        <v>116</v>
      </c>
      <c r="V43" s="17" t="s">
        <v>75</v>
      </c>
      <c r="W43" s="17" t="s">
        <v>76</v>
      </c>
      <c r="X43" s="17" t="s">
        <v>72</v>
      </c>
      <c r="Y43" s="17" t="s">
        <v>72</v>
      </c>
      <c r="Z43" s="17" t="s">
        <v>72</v>
      </c>
      <c r="AA43" s="20" t="s">
        <v>177</v>
      </c>
      <c r="AB43" s="17" t="s">
        <v>72</v>
      </c>
      <c r="AC43" s="17" t="s">
        <v>72</v>
      </c>
    </row>
    <row r="44" spans="1:29" s="2" customFormat="1" ht="14.25" hidden="1" x14ac:dyDescent="0.2">
      <c r="A44" s="22"/>
      <c r="B44" s="22"/>
      <c r="C44" s="22"/>
      <c r="D44" s="22"/>
      <c r="E44" s="23"/>
      <c r="F44" s="22"/>
      <c r="G44" s="22"/>
      <c r="H44" s="22"/>
      <c r="I44" s="22"/>
      <c r="J44" s="24"/>
      <c r="K44" s="22"/>
      <c r="L44" s="24"/>
      <c r="M44" s="22"/>
      <c r="N44" s="25"/>
      <c r="O44" s="25"/>
      <c r="P44" s="22"/>
      <c r="Q44" s="25"/>
      <c r="R44" s="22"/>
      <c r="S44" s="22"/>
      <c r="T44" s="22"/>
      <c r="U44" s="26"/>
      <c r="V44" s="27"/>
      <c r="W44" s="27"/>
      <c r="X44" s="27"/>
      <c r="Y44" s="28"/>
      <c r="Z44" s="28"/>
      <c r="AA44" s="29"/>
      <c r="AB44" s="28"/>
      <c r="AC44" s="28"/>
    </row>
    <row r="45" spans="1:29" s="2" customFormat="1" ht="12.75" hidden="1" customHeight="1" x14ac:dyDescent="0.25">
      <c r="A45" s="55"/>
      <c r="B45" s="55"/>
      <c r="C45" s="55"/>
      <c r="D45" s="55"/>
      <c r="E45" s="55"/>
      <c r="F45" s="55"/>
      <c r="G45" s="55"/>
      <c r="H45" s="55"/>
      <c r="I45" s="55"/>
      <c r="J45" s="55"/>
      <c r="K45" s="55"/>
      <c r="L45" s="55"/>
      <c r="M45" s="55"/>
      <c r="N45" s="55"/>
      <c r="O45" s="55"/>
      <c r="P45" s="55"/>
      <c r="Q45" s="55"/>
      <c r="R45" s="55"/>
      <c r="S45" s="55"/>
      <c r="T45" s="55"/>
      <c r="U45" s="55"/>
      <c r="V45" s="55"/>
      <c r="W45" s="55"/>
      <c r="X45" s="55"/>
      <c r="Y45" s="28"/>
      <c r="Z45" s="28"/>
      <c r="AA45" s="29"/>
      <c r="AB45" s="28"/>
      <c r="AC45" s="28"/>
    </row>
    <row r="46" spans="1:29" s="2" customFormat="1" ht="12.75" hidden="1" customHeight="1" x14ac:dyDescent="0.25">
      <c r="A46" s="55" t="s">
        <v>78</v>
      </c>
      <c r="B46" s="55"/>
      <c r="C46" s="55"/>
      <c r="D46" s="55"/>
      <c r="E46" s="55"/>
      <c r="F46" s="55"/>
      <c r="G46" s="55"/>
      <c r="H46" s="55"/>
      <c r="I46" s="55"/>
      <c r="J46" s="55"/>
      <c r="K46" s="55"/>
      <c r="L46" s="55"/>
      <c r="M46" s="55"/>
      <c r="N46" s="55"/>
      <c r="O46" s="55"/>
      <c r="P46" s="55"/>
      <c r="Q46" s="55"/>
      <c r="R46" s="55"/>
      <c r="S46" s="55"/>
      <c r="T46" s="55"/>
      <c r="U46" s="55"/>
      <c r="V46" s="55"/>
      <c r="W46" s="55"/>
      <c r="X46" s="55"/>
      <c r="Y46" s="28"/>
      <c r="Z46" s="28"/>
      <c r="AA46" s="29"/>
      <c r="AB46" s="28"/>
      <c r="AC46" s="28"/>
    </row>
    <row r="47" spans="1:29" s="2" customFormat="1" ht="12.75" hidden="1" customHeight="1" x14ac:dyDescent="0.25">
      <c r="A47" s="55" t="s">
        <v>79</v>
      </c>
      <c r="B47" s="55"/>
      <c r="C47" s="55"/>
      <c r="D47" s="55"/>
      <c r="E47" s="55"/>
      <c r="F47" s="55"/>
      <c r="G47" s="55"/>
      <c r="H47" s="55"/>
      <c r="I47" s="55"/>
      <c r="J47" s="55"/>
      <c r="K47" s="55"/>
      <c r="L47" s="55"/>
      <c r="M47" s="55"/>
      <c r="N47" s="55"/>
      <c r="O47" s="55"/>
      <c r="P47" s="55"/>
      <c r="Q47" s="55"/>
      <c r="R47" s="55"/>
      <c r="S47" s="55"/>
      <c r="T47" s="55"/>
      <c r="U47" s="55"/>
      <c r="V47" s="55"/>
      <c r="W47" s="55"/>
      <c r="X47" s="55"/>
      <c r="Y47" s="28"/>
      <c r="Z47" s="28"/>
      <c r="AA47" s="29"/>
      <c r="AB47" s="28"/>
      <c r="AC47" s="28"/>
    </row>
    <row r="48" spans="1:29" s="2" customFormat="1" ht="12.75" hidden="1" customHeight="1" x14ac:dyDescent="0.25">
      <c r="A48" s="55"/>
      <c r="B48" s="55"/>
      <c r="C48" s="55"/>
      <c r="D48" s="55"/>
      <c r="E48" s="55"/>
      <c r="F48" s="55"/>
      <c r="G48" s="55"/>
      <c r="H48" s="55"/>
      <c r="I48" s="55"/>
      <c r="J48" s="55"/>
      <c r="K48" s="55"/>
      <c r="L48" s="55"/>
      <c r="M48" s="55"/>
      <c r="N48" s="55"/>
      <c r="O48" s="55"/>
      <c r="P48" s="55"/>
      <c r="Q48" s="55"/>
      <c r="R48" s="55"/>
      <c r="S48" s="55"/>
      <c r="T48" s="55"/>
      <c r="U48" s="55"/>
      <c r="V48" s="55"/>
      <c r="W48" s="55"/>
      <c r="X48" s="55"/>
      <c r="Y48" s="28"/>
      <c r="Z48" s="28"/>
      <c r="AA48" s="29"/>
      <c r="AB48" s="28"/>
      <c r="AC48" s="28"/>
    </row>
    <row r="49" spans="1:29" s="2" customFormat="1" ht="12.75" hidden="1" customHeight="1" x14ac:dyDescent="0.25">
      <c r="A49" s="55"/>
      <c r="B49" s="55"/>
      <c r="C49" s="55"/>
      <c r="D49" s="55"/>
      <c r="E49" s="55"/>
      <c r="F49" s="55"/>
      <c r="G49" s="55"/>
      <c r="H49" s="55"/>
      <c r="I49" s="55"/>
      <c r="J49" s="55"/>
      <c r="K49" s="22"/>
      <c r="L49" s="22"/>
      <c r="M49" s="22"/>
      <c r="N49" s="22"/>
      <c r="O49" s="22"/>
      <c r="P49" s="22"/>
      <c r="Q49" s="22"/>
      <c r="R49" s="22"/>
      <c r="S49" s="22"/>
      <c r="T49" s="22"/>
      <c r="U49" s="22"/>
      <c r="V49" s="22"/>
      <c r="W49" s="22"/>
      <c r="X49" s="22"/>
      <c r="Y49" s="28"/>
      <c r="Z49" s="28"/>
      <c r="AA49" s="29"/>
      <c r="AB49" s="28"/>
      <c r="AC49" s="28"/>
    </row>
    <row r="50" spans="1:29" hidden="1" x14ac:dyDescent="0.25">
      <c r="J50" s="32"/>
      <c r="K50" s="32"/>
      <c r="L50" s="32"/>
      <c r="O50" s="33"/>
      <c r="U50" s="34"/>
    </row>
    <row r="51" spans="1:29" ht="15" hidden="1" customHeight="1" x14ac:dyDescent="0.25">
      <c r="A51" s="56" t="s">
        <v>64</v>
      </c>
      <c r="B51" s="56"/>
      <c r="C51" s="56"/>
      <c r="D51" s="56"/>
      <c r="E51" s="56"/>
      <c r="F51" s="56"/>
      <c r="G51" s="56"/>
      <c r="O51" s="33"/>
      <c r="U51" s="34"/>
    </row>
    <row r="52" spans="1:29" ht="33" hidden="1" customHeight="1" x14ac:dyDescent="0.25">
      <c r="A52" s="57" t="s">
        <v>202</v>
      </c>
      <c r="B52" s="57"/>
      <c r="C52" s="57"/>
      <c r="D52" s="57"/>
      <c r="E52" s="57"/>
      <c r="F52" s="57"/>
      <c r="G52" s="57"/>
      <c r="K52" s="24"/>
      <c r="L52" s="24"/>
      <c r="M52" s="36"/>
      <c r="O52" s="33"/>
      <c r="U52" s="37"/>
    </row>
    <row r="53" spans="1:29" ht="30" hidden="1" customHeight="1" x14ac:dyDescent="0.25">
      <c r="A53" s="38" t="s">
        <v>54</v>
      </c>
      <c r="B53" s="51" t="s">
        <v>65</v>
      </c>
      <c r="C53" s="51"/>
      <c r="D53" s="51"/>
      <c r="E53" s="51"/>
      <c r="F53" s="51"/>
      <c r="G53" s="51"/>
      <c r="K53" s="36"/>
      <c r="L53" s="36"/>
      <c r="M53" s="36"/>
      <c r="O53" s="33"/>
      <c r="U53" s="37"/>
    </row>
    <row r="54" spans="1:29" ht="25.5" hidden="1" customHeight="1" x14ac:dyDescent="0.25">
      <c r="A54" s="38" t="s">
        <v>22</v>
      </c>
      <c r="B54" s="51" t="s">
        <v>59</v>
      </c>
      <c r="C54" s="51"/>
      <c r="D54" s="51"/>
      <c r="E54" s="51"/>
      <c r="F54" s="51"/>
      <c r="G54" s="51"/>
      <c r="O54" s="33"/>
      <c r="U54" s="39"/>
    </row>
    <row r="55" spans="1:29" ht="15" hidden="1" customHeight="1" x14ac:dyDescent="0.25">
      <c r="A55" s="38" t="s">
        <v>53</v>
      </c>
      <c r="B55" s="51" t="s">
        <v>66</v>
      </c>
      <c r="C55" s="51"/>
      <c r="D55" s="51"/>
      <c r="E55" s="51"/>
      <c r="F55" s="51"/>
      <c r="G55" s="51"/>
      <c r="L55" s="40"/>
      <c r="O55" s="33"/>
      <c r="U55" s="39"/>
    </row>
    <row r="56" spans="1:29" ht="15" hidden="1" customHeight="1" x14ac:dyDescent="0.25">
      <c r="A56" s="38" t="s">
        <v>26</v>
      </c>
      <c r="B56" s="51" t="s">
        <v>60</v>
      </c>
      <c r="C56" s="51"/>
      <c r="D56" s="51"/>
      <c r="E56" s="51"/>
      <c r="F56" s="51"/>
      <c r="G56" s="51"/>
      <c r="O56" s="33"/>
      <c r="U56" s="39"/>
    </row>
    <row r="57" spans="1:29" ht="28.5" hidden="1" customHeight="1" x14ac:dyDescent="0.25">
      <c r="A57" s="38" t="s">
        <v>61</v>
      </c>
      <c r="B57" s="52" t="s">
        <v>62</v>
      </c>
      <c r="C57" s="53"/>
      <c r="D57" s="53"/>
      <c r="E57" s="53"/>
      <c r="F57" s="53"/>
      <c r="G57" s="54"/>
      <c r="O57" s="36"/>
    </row>
    <row r="58" spans="1:29" ht="35.25" hidden="1" customHeight="1" x14ac:dyDescent="0.25">
      <c r="A58" s="38" t="s">
        <v>29</v>
      </c>
      <c r="B58" s="51" t="s">
        <v>68</v>
      </c>
      <c r="C58" s="51"/>
      <c r="D58" s="51"/>
      <c r="E58" s="51"/>
      <c r="F58" s="51"/>
      <c r="G58" s="51"/>
    </row>
    <row r="59" spans="1:29" ht="39" hidden="1" customHeight="1" x14ac:dyDescent="0.25">
      <c r="A59" s="38" t="s">
        <v>35</v>
      </c>
      <c r="B59" s="51" t="s">
        <v>67</v>
      </c>
      <c r="C59" s="51"/>
      <c r="D59" s="51"/>
      <c r="E59" s="51"/>
      <c r="F59" s="51"/>
      <c r="G59" s="51"/>
    </row>
    <row r="60" spans="1:29" ht="15" hidden="1" customHeight="1" x14ac:dyDescent="0.25">
      <c r="A60" s="38" t="s">
        <v>56</v>
      </c>
      <c r="B60" s="51" t="s">
        <v>63</v>
      </c>
      <c r="C60" s="51"/>
      <c r="D60" s="51"/>
      <c r="E60" s="51"/>
      <c r="F60" s="51"/>
      <c r="G60" s="51"/>
    </row>
    <row r="61" spans="1:29" ht="25.5" hidden="1" customHeight="1" x14ac:dyDescent="0.25">
      <c r="A61" s="38" t="s">
        <v>45</v>
      </c>
      <c r="B61" s="51" t="s">
        <v>69</v>
      </c>
      <c r="C61" s="51"/>
      <c r="D61" s="51"/>
      <c r="E61" s="51"/>
      <c r="F61" s="51"/>
      <c r="G61" s="51"/>
    </row>
    <row r="62" spans="1:29" ht="27.75" hidden="1" customHeight="1" x14ac:dyDescent="0.25">
      <c r="A62" s="38" t="s">
        <v>52</v>
      </c>
      <c r="B62" s="51" t="s">
        <v>70</v>
      </c>
      <c r="C62" s="51"/>
      <c r="D62" s="51"/>
      <c r="E62" s="51"/>
      <c r="F62" s="51"/>
      <c r="G62" s="51"/>
    </row>
    <row r="63" spans="1:29" ht="30" hidden="1" customHeight="1" x14ac:dyDescent="0.25">
      <c r="A63" s="38" t="s">
        <v>57</v>
      </c>
      <c r="B63" s="51" t="s">
        <v>71</v>
      </c>
      <c r="C63" s="51"/>
      <c r="D63" s="51"/>
      <c r="E63" s="51"/>
      <c r="F63" s="51"/>
      <c r="G63" s="51"/>
    </row>
    <row r="64" spans="1:29" ht="45.75" customHeight="1" x14ac:dyDescent="0.25">
      <c r="B64" s="63" t="s">
        <v>233</v>
      </c>
      <c r="C64" s="20">
        <v>2</v>
      </c>
      <c r="D64" s="20" t="s">
        <v>92</v>
      </c>
      <c r="E64" s="19" t="s">
        <v>93</v>
      </c>
      <c r="F64" s="20" t="s">
        <v>72</v>
      </c>
      <c r="G64" s="20" t="s">
        <v>72</v>
      </c>
      <c r="H64" s="20" t="s">
        <v>72</v>
      </c>
      <c r="I64" s="20" t="s">
        <v>88</v>
      </c>
      <c r="J64" s="18">
        <f>K64+L64</f>
        <v>994117647.05882359</v>
      </c>
      <c r="K64" s="18">
        <v>845000000</v>
      </c>
      <c r="L64" s="18">
        <f>K64/85*15</f>
        <v>149117647.05882353</v>
      </c>
      <c r="M64" s="20" t="s">
        <v>74</v>
      </c>
      <c r="N64" s="21">
        <v>42491</v>
      </c>
      <c r="O64" s="21">
        <v>42491</v>
      </c>
      <c r="P64" s="20" t="s">
        <v>72</v>
      </c>
      <c r="Q64" s="21">
        <v>42644</v>
      </c>
      <c r="R64" s="59" t="s">
        <v>171</v>
      </c>
      <c r="S64" s="20" t="s">
        <v>172</v>
      </c>
      <c r="T64" s="59" t="s">
        <v>111</v>
      </c>
      <c r="U64" s="61" t="s">
        <v>173</v>
      </c>
    </row>
    <row r="65" spans="2:21" ht="40.5" customHeight="1" x14ac:dyDescent="0.25">
      <c r="B65" s="63" t="s">
        <v>232</v>
      </c>
      <c r="C65" s="20">
        <v>2</v>
      </c>
      <c r="D65" s="20" t="s">
        <v>92</v>
      </c>
      <c r="E65" s="19" t="s">
        <v>93</v>
      </c>
      <c r="F65" s="20" t="s">
        <v>72</v>
      </c>
      <c r="G65" s="20" t="s">
        <v>72</v>
      </c>
      <c r="H65" s="20" t="s">
        <v>72</v>
      </c>
      <c r="I65" s="20" t="s">
        <v>88</v>
      </c>
      <c r="J65" s="18">
        <f>K65+L65</f>
        <v>547058823.52941179</v>
      </c>
      <c r="K65" s="18">
        <v>465000000</v>
      </c>
      <c r="L65" s="18">
        <f>K65/85*15</f>
        <v>82058823.529411763</v>
      </c>
      <c r="M65" s="20" t="s">
        <v>74</v>
      </c>
      <c r="N65" s="21">
        <v>42491</v>
      </c>
      <c r="O65" s="21">
        <v>42491</v>
      </c>
      <c r="P65" s="20" t="s">
        <v>72</v>
      </c>
      <c r="Q65" s="21">
        <v>42644</v>
      </c>
      <c r="R65" s="59" t="s">
        <v>191</v>
      </c>
      <c r="S65" s="20" t="s">
        <v>172</v>
      </c>
      <c r="T65" s="59" t="s">
        <v>107</v>
      </c>
      <c r="U65" s="61" t="s">
        <v>173</v>
      </c>
    </row>
    <row r="66" spans="2:21" ht="39.75" customHeight="1" x14ac:dyDescent="0.25">
      <c r="B66" s="62" t="s">
        <v>254</v>
      </c>
      <c r="C66" s="20">
        <v>2</v>
      </c>
      <c r="D66" s="20" t="s">
        <v>92</v>
      </c>
      <c r="E66" s="19" t="s">
        <v>93</v>
      </c>
      <c r="F66" s="20" t="s">
        <v>72</v>
      </c>
      <c r="G66" s="20" t="s">
        <v>72</v>
      </c>
      <c r="H66" s="20" t="s">
        <v>72</v>
      </c>
      <c r="I66" s="20" t="s">
        <v>88</v>
      </c>
      <c r="J66" s="18">
        <f>K66+L66</f>
        <v>211764705.88235295</v>
      </c>
      <c r="K66" s="18">
        <v>180000000</v>
      </c>
      <c r="L66" s="18">
        <f>K66/85*15</f>
        <v>31764705.882352944</v>
      </c>
      <c r="M66" s="20" t="s">
        <v>74</v>
      </c>
      <c r="N66" s="21">
        <v>42522</v>
      </c>
      <c r="O66" s="21">
        <v>42522</v>
      </c>
      <c r="P66" s="20" t="s">
        <v>196</v>
      </c>
      <c r="Q66" s="21">
        <v>42675</v>
      </c>
      <c r="R66" s="59" t="s">
        <v>192</v>
      </c>
      <c r="S66" s="20" t="s">
        <v>175</v>
      </c>
      <c r="T66" s="59" t="s">
        <v>107</v>
      </c>
      <c r="U66" s="61" t="s">
        <v>173</v>
      </c>
    </row>
    <row r="67" spans="2:21" ht="36.75" customHeight="1" x14ac:dyDescent="0.25">
      <c r="B67" s="62" t="s">
        <v>253</v>
      </c>
      <c r="C67" s="20">
        <v>2</v>
      </c>
      <c r="D67" s="20" t="s">
        <v>92</v>
      </c>
      <c r="E67" s="19" t="s">
        <v>93</v>
      </c>
      <c r="F67" s="20" t="s">
        <v>72</v>
      </c>
      <c r="G67" s="20" t="s">
        <v>72</v>
      </c>
      <c r="H67" s="20" t="s">
        <v>72</v>
      </c>
      <c r="I67" s="20" t="s">
        <v>88</v>
      </c>
      <c r="J67" s="18">
        <f t="shared" ref="J67" si="9">K67+L67</f>
        <v>381176470.58823526</v>
      </c>
      <c r="K67" s="18">
        <v>324000000</v>
      </c>
      <c r="L67" s="18">
        <f t="shared" ref="L67" si="10">K67/85*15</f>
        <v>57176470.588235289</v>
      </c>
      <c r="M67" s="20" t="s">
        <v>74</v>
      </c>
      <c r="N67" s="21">
        <v>42522</v>
      </c>
      <c r="O67" s="21">
        <v>42522</v>
      </c>
      <c r="P67" s="20" t="s">
        <v>72</v>
      </c>
      <c r="Q67" s="21">
        <v>42675</v>
      </c>
      <c r="R67" s="59" t="s">
        <v>174</v>
      </c>
      <c r="S67" s="20" t="s">
        <v>175</v>
      </c>
      <c r="T67" s="59" t="s">
        <v>111</v>
      </c>
      <c r="U67" s="61" t="s">
        <v>173</v>
      </c>
    </row>
    <row r="68" spans="2:21" ht="25.5" customHeight="1" x14ac:dyDescent="0.25">
      <c r="B68" s="62" t="s">
        <v>230</v>
      </c>
      <c r="C68" s="20">
        <v>2</v>
      </c>
      <c r="D68" s="20" t="s">
        <v>92</v>
      </c>
      <c r="E68" s="19" t="s">
        <v>93</v>
      </c>
      <c r="F68" s="20" t="s">
        <v>72</v>
      </c>
      <c r="G68" s="20" t="s">
        <v>72</v>
      </c>
      <c r="H68" s="20" t="s">
        <v>72</v>
      </c>
      <c r="I68" s="20" t="s">
        <v>88</v>
      </c>
      <c r="J68" s="18">
        <f>K68+L68</f>
        <v>705882352.94117641</v>
      </c>
      <c r="K68" s="18">
        <v>600000000</v>
      </c>
      <c r="L68" s="18">
        <f>K68/85*15</f>
        <v>105882352.94117647</v>
      </c>
      <c r="M68" s="20" t="s">
        <v>74</v>
      </c>
      <c r="N68" s="21">
        <v>42583</v>
      </c>
      <c r="O68" s="21">
        <v>42583</v>
      </c>
      <c r="P68" s="20" t="s">
        <v>72</v>
      </c>
      <c r="Q68" s="21">
        <v>42736</v>
      </c>
      <c r="R68" s="59" t="s">
        <v>189</v>
      </c>
      <c r="S68" s="20" t="s">
        <v>169</v>
      </c>
      <c r="T68" s="59" t="s">
        <v>107</v>
      </c>
      <c r="U68" s="61" t="s">
        <v>170</v>
      </c>
    </row>
    <row r="69" spans="2:21" ht="28.5" customHeight="1" x14ac:dyDescent="0.25">
      <c r="B69" s="62" t="s">
        <v>231</v>
      </c>
      <c r="C69" s="20">
        <v>2</v>
      </c>
      <c r="D69" s="20" t="s">
        <v>92</v>
      </c>
      <c r="E69" s="19" t="s">
        <v>93</v>
      </c>
      <c r="F69" s="20" t="s">
        <v>72</v>
      </c>
      <c r="G69" s="20" t="s">
        <v>72</v>
      </c>
      <c r="H69" s="20" t="s">
        <v>72</v>
      </c>
      <c r="I69" s="20" t="s">
        <v>88</v>
      </c>
      <c r="J69" s="18">
        <f>K69+L69</f>
        <v>1452941176.4705882</v>
      </c>
      <c r="K69" s="18">
        <v>1235000000</v>
      </c>
      <c r="L69" s="18">
        <f>K69/85*15</f>
        <v>217941176.47058821</v>
      </c>
      <c r="M69" s="20" t="s">
        <v>74</v>
      </c>
      <c r="N69" s="21">
        <v>42583</v>
      </c>
      <c r="O69" s="21">
        <v>42583</v>
      </c>
      <c r="P69" s="20" t="s">
        <v>72</v>
      </c>
      <c r="Q69" s="21">
        <v>42736</v>
      </c>
      <c r="R69" s="59" t="s">
        <v>190</v>
      </c>
      <c r="S69" s="20" t="s">
        <v>169</v>
      </c>
      <c r="T69" s="59" t="s">
        <v>111</v>
      </c>
      <c r="U69" s="61" t="s">
        <v>170</v>
      </c>
    </row>
    <row r="70" spans="2:21" ht="48.75" customHeight="1" x14ac:dyDescent="0.25">
      <c r="B70" s="62" t="s">
        <v>234</v>
      </c>
      <c r="C70" s="20">
        <v>2</v>
      </c>
      <c r="D70" s="20" t="s">
        <v>92</v>
      </c>
      <c r="E70" s="19" t="s">
        <v>93</v>
      </c>
      <c r="F70" s="20" t="s">
        <v>72</v>
      </c>
      <c r="G70" s="20" t="s">
        <v>72</v>
      </c>
      <c r="H70" s="20" t="s">
        <v>72</v>
      </c>
      <c r="I70" s="20" t="s">
        <v>73</v>
      </c>
      <c r="J70" s="18">
        <f>4197584913*0.75</f>
        <v>3148188684.75</v>
      </c>
      <c r="K70" s="18">
        <f>3567947176*0.75</f>
        <v>2675960382</v>
      </c>
      <c r="L70" s="18">
        <f>629637737*0.75</f>
        <v>472228302.75</v>
      </c>
      <c r="M70" s="20" t="s">
        <v>74</v>
      </c>
      <c r="N70" s="21">
        <v>42614</v>
      </c>
      <c r="O70" s="21">
        <v>42614</v>
      </c>
      <c r="P70" s="20" t="s">
        <v>72</v>
      </c>
      <c r="Q70" s="21">
        <v>45078</v>
      </c>
      <c r="R70" s="59" t="s">
        <v>185</v>
      </c>
      <c r="S70" s="20" t="s">
        <v>186</v>
      </c>
      <c r="T70" s="59" t="s">
        <v>140</v>
      </c>
      <c r="U70" s="61" t="s">
        <v>187</v>
      </c>
    </row>
  </sheetData>
  <autoFilter ref="A5:AE63">
    <filterColumn colId="4">
      <filters>
        <filter val="2.4 Zvýšení kvality a dostupnosti infrastruktury pro vzdělávání a celoživotní učení"/>
      </filters>
    </filterColumn>
  </autoFilter>
  <sortState ref="A1:AC51">
    <sortCondition ref="E6:E29" customList="1,2,3,4,5,6,7,8,9,10,11,12"/>
  </sortState>
  <mergeCells count="32">
    <mergeCell ref="Z4:Z5"/>
    <mergeCell ref="AA4:AA5"/>
    <mergeCell ref="AB4:AB5"/>
    <mergeCell ref="AC4:AC5"/>
    <mergeCell ref="T4:T5"/>
    <mergeCell ref="U4:U5"/>
    <mergeCell ref="V4:V5"/>
    <mergeCell ref="W4:W5"/>
    <mergeCell ref="X4:X5"/>
    <mergeCell ref="Y4:Y5"/>
    <mergeCell ref="N4:N5"/>
    <mergeCell ref="O4:O5"/>
    <mergeCell ref="P4:P5"/>
    <mergeCell ref="Q4:Q5"/>
    <mergeCell ref="R4:R5"/>
    <mergeCell ref="S4:S5"/>
    <mergeCell ref="F4:F5"/>
    <mergeCell ref="G4:G5"/>
    <mergeCell ref="H4:H5"/>
    <mergeCell ref="I4:I5"/>
    <mergeCell ref="J4:L4"/>
    <mergeCell ref="M4:M5"/>
    <mergeCell ref="A1:AC1"/>
    <mergeCell ref="A3:H3"/>
    <mergeCell ref="I3:Q3"/>
    <mergeCell ref="R3:U3"/>
    <mergeCell ref="V3:AC3"/>
    <mergeCell ref="A4:A5"/>
    <mergeCell ref="B4:B5"/>
    <mergeCell ref="C4:C5"/>
    <mergeCell ref="D4:D5"/>
    <mergeCell ref="E4:E5"/>
  </mergeCells>
  <pageMargins left="0.23622047244094491" right="0.23622047244094491" top="0.74803149606299213" bottom="0.74803149606299213" header="0.31496062992125984" footer="0.31496062992125984"/>
  <pageSetup paperSize="8"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Podle SC - sloupec 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Aleš Pekárek</dc:creator>
  <cp:lastModifiedBy>Smička Petr</cp:lastModifiedBy>
  <cp:lastPrinted>2015-08-10T10:12:22Z</cp:lastPrinted>
  <dcterms:created xsi:type="dcterms:W3CDTF">2015-02-18T14:34:44Z</dcterms:created>
  <dcterms:modified xsi:type="dcterms:W3CDTF">2016-02-22T12:29:07Z</dcterms:modified>
</cp:coreProperties>
</file>