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5" yWindow="-60" windowWidth="9720" windowHeight="6750" tabRatio="609" activeTab="1"/>
  </bookViews>
  <sheets>
    <sheet name="Rekap " sheetId="11" r:id="rId1"/>
    <sheet name="Příjmy" sheetId="13" r:id="rId2"/>
    <sheet name="List1" sheetId="14" state="hidden" r:id="rId3"/>
  </sheets>
  <definedNames>
    <definedName name="_xlnm._FilterDatabase" localSheetId="1" hidden="1">Příjmy!$C$1:$C$410</definedName>
    <definedName name="_xlnm.Print_Titles" localSheetId="0">'Rekap '!$4:$5</definedName>
    <definedName name="_xlnm.Print_Area" localSheetId="1">Příjmy!$A$1:$I$391</definedName>
    <definedName name="_xlnm.Print_Area" localSheetId="0">'Rekap '!$A$1:$E$39</definedName>
  </definedNames>
  <calcPr calcId="145621"/>
</workbook>
</file>

<file path=xl/calcChain.xml><?xml version="1.0" encoding="utf-8"?>
<calcChain xmlns="http://schemas.openxmlformats.org/spreadsheetml/2006/main">
  <c r="M403" i="13" l="1"/>
  <c r="M124" i="13"/>
  <c r="H89" i="13"/>
  <c r="L405" i="13" l="1"/>
  <c r="H217" i="13"/>
  <c r="H211" i="13"/>
  <c r="H202" i="13"/>
  <c r="H190" i="13"/>
  <c r="H144" i="13"/>
  <c r="H128" i="13"/>
  <c r="L123" i="13"/>
  <c r="H33" i="13"/>
  <c r="H30" i="13"/>
  <c r="H23" i="13"/>
  <c r="H14" i="13"/>
  <c r="K380" i="13"/>
  <c r="H336" i="13"/>
  <c r="H375" i="13"/>
  <c r="H379" i="13"/>
  <c r="H400" i="13" l="1"/>
  <c r="D24" i="11" s="1"/>
  <c r="M404" i="13"/>
  <c r="F124" i="13"/>
  <c r="G30" i="13"/>
  <c r="F30" i="13"/>
  <c r="G23" i="13"/>
  <c r="F23" i="13"/>
  <c r="G14" i="13"/>
  <c r="F14" i="13"/>
  <c r="G402" i="13"/>
  <c r="C26" i="11" s="1"/>
  <c r="G400" i="13"/>
  <c r="C24" i="11" s="1"/>
  <c r="F403" i="13"/>
  <c r="B27" i="11" s="1"/>
  <c r="J396" i="13"/>
  <c r="K396" i="13"/>
  <c r="L396" i="13"/>
  <c r="M396" i="13"/>
  <c r="J397" i="13"/>
  <c r="K397" i="13"/>
  <c r="L397" i="13"/>
  <c r="M397" i="13"/>
  <c r="F397" i="13"/>
  <c r="B11" i="11" s="1"/>
  <c r="H402" i="13"/>
  <c r="D26" i="11" s="1"/>
  <c r="F402" i="13"/>
  <c r="B26" i="11" s="1"/>
  <c r="H395" i="13"/>
  <c r="D13" i="11" s="1"/>
  <c r="J395" i="13"/>
  <c r="K395" i="13"/>
  <c r="L395" i="13"/>
  <c r="M395" i="13"/>
  <c r="J394" i="13"/>
  <c r="K394" i="13"/>
  <c r="L394" i="13"/>
  <c r="M394" i="13"/>
  <c r="H394" i="13"/>
  <c r="D12" i="11" s="1"/>
  <c r="F400" i="13"/>
  <c r="B24" i="11" s="1"/>
  <c r="L404" i="13" l="1"/>
  <c r="K404" i="13"/>
  <c r="J404" i="13"/>
  <c r="J398" i="13" l="1"/>
  <c r="K398" i="13"/>
  <c r="L398" i="13"/>
  <c r="M398" i="13"/>
  <c r="M384" i="13"/>
  <c r="M405" i="13" s="1"/>
  <c r="M129" i="13"/>
  <c r="M380" i="13"/>
  <c r="M123" i="13"/>
  <c r="M335" i="13"/>
  <c r="M328" i="13"/>
  <c r="M306" i="13"/>
  <c r="M300" i="13"/>
  <c r="M239" i="13"/>
  <c r="H384" i="13" l="1"/>
  <c r="D29" i="11" s="1"/>
  <c r="M330" i="13"/>
  <c r="M261" i="13"/>
  <c r="M383" i="13" s="1"/>
  <c r="L380" i="13"/>
  <c r="I360" i="13"/>
  <c r="I359" i="13"/>
  <c r="H358" i="13"/>
  <c r="G358" i="13"/>
  <c r="I357" i="13"/>
  <c r="I356" i="13"/>
  <c r="H355" i="13"/>
  <c r="H363" i="13" s="1"/>
  <c r="G355" i="13"/>
  <c r="G363" i="13" s="1"/>
  <c r="H340" i="13"/>
  <c r="H349" i="13"/>
  <c r="I351" i="13"/>
  <c r="I350" i="13"/>
  <c r="G349" i="13"/>
  <c r="I348" i="13"/>
  <c r="I347" i="13"/>
  <c r="H346" i="13"/>
  <c r="H354" i="13" s="1"/>
  <c r="G346" i="13"/>
  <c r="G354" i="13" s="1"/>
  <c r="G340" i="13"/>
  <c r="H337" i="13"/>
  <c r="H345" i="13" s="1"/>
  <c r="G337" i="13"/>
  <c r="I342" i="13"/>
  <c r="I341" i="13"/>
  <c r="I340" i="13"/>
  <c r="I337" i="13"/>
  <c r="I339" i="13"/>
  <c r="I338" i="13"/>
  <c r="K129" i="13"/>
  <c r="L261" i="13"/>
  <c r="K261" i="13"/>
  <c r="L129" i="13"/>
  <c r="L330" i="13"/>
  <c r="K330" i="13"/>
  <c r="F330" i="13"/>
  <c r="G336" i="13"/>
  <c r="I335" i="13"/>
  <c r="I334" i="13"/>
  <c r="H324" i="13"/>
  <c r="H329" i="13" s="1"/>
  <c r="H319" i="13"/>
  <c r="H323" i="13" s="1"/>
  <c r="G319" i="13"/>
  <c r="H318" i="13"/>
  <c r="H312" i="13"/>
  <c r="I300" i="13"/>
  <c r="I299" i="13"/>
  <c r="H293" i="13"/>
  <c r="G293" i="13"/>
  <c r="I294" i="13"/>
  <c r="H287" i="13"/>
  <c r="G287" i="13"/>
  <c r="H273" i="13"/>
  <c r="H278" i="13"/>
  <c r="G273" i="13"/>
  <c r="G278" i="13"/>
  <c r="H267" i="13"/>
  <c r="H272" i="13"/>
  <c r="G267" i="13"/>
  <c r="I271" i="13"/>
  <c r="H256" i="13"/>
  <c r="H260" i="13"/>
  <c r="G256" i="13"/>
  <c r="G260" i="13"/>
  <c r="I258" i="13"/>
  <c r="I257" i="13"/>
  <c r="H248" i="13"/>
  <c r="H253" i="13"/>
  <c r="G248" i="13"/>
  <c r="G253" i="13"/>
  <c r="I252" i="13"/>
  <c r="H242" i="13"/>
  <c r="H235" i="13"/>
  <c r="H240" i="13"/>
  <c r="G235" i="13"/>
  <c r="G240" i="13"/>
  <c r="H226" i="13"/>
  <c r="G226" i="13"/>
  <c r="I223" i="13"/>
  <c r="G211" i="13"/>
  <c r="F186" i="13"/>
  <c r="I180" i="13"/>
  <c r="I176" i="13"/>
  <c r="H146" i="13"/>
  <c r="G146" i="13"/>
  <c r="I170" i="13"/>
  <c r="I167" i="13"/>
  <c r="I160" i="13"/>
  <c r="I159" i="13"/>
  <c r="I157" i="13"/>
  <c r="I155" i="13"/>
  <c r="I154" i="13"/>
  <c r="H220" i="13"/>
  <c r="G220" i="13"/>
  <c r="F220" i="13"/>
  <c r="G202" i="13"/>
  <c r="G144" i="13"/>
  <c r="I143" i="13"/>
  <c r="F384" i="13"/>
  <c r="G384" i="13"/>
  <c r="C29" i="11" s="1"/>
  <c r="G128" i="13"/>
  <c r="I127" i="13"/>
  <c r="F131" i="13"/>
  <c r="I119" i="13"/>
  <c r="I111" i="13"/>
  <c r="H95" i="13"/>
  <c r="G95" i="13"/>
  <c r="H93" i="13"/>
  <c r="G93" i="13"/>
  <c r="H91" i="13"/>
  <c r="G91" i="13"/>
  <c r="I90" i="13"/>
  <c r="I88" i="13"/>
  <c r="H74" i="13"/>
  <c r="G74" i="13"/>
  <c r="I86" i="13"/>
  <c r="I85" i="13"/>
  <c r="I84" i="13"/>
  <c r="I83" i="13"/>
  <c r="I81" i="13"/>
  <c r="I80" i="13"/>
  <c r="I78" i="13"/>
  <c r="I77" i="13"/>
  <c r="H51" i="13"/>
  <c r="G51" i="13"/>
  <c r="I72" i="13"/>
  <c r="I71" i="13"/>
  <c r="H43" i="13"/>
  <c r="L73" i="13" s="1"/>
  <c r="G43" i="13"/>
  <c r="I22" i="13"/>
  <c r="I11" i="13"/>
  <c r="I10" i="13"/>
  <c r="H8" i="13"/>
  <c r="F8" i="13"/>
  <c r="I377" i="13"/>
  <c r="I374" i="13"/>
  <c r="I371" i="13"/>
  <c r="I327" i="13"/>
  <c r="I290" i="13"/>
  <c r="I289" i="13"/>
  <c r="I287" i="13"/>
  <c r="I285" i="13"/>
  <c r="I286" i="13"/>
  <c r="I245" i="13"/>
  <c r="I219" i="13"/>
  <c r="I216" i="13"/>
  <c r="I213" i="13"/>
  <c r="I209" i="13"/>
  <c r="I210" i="13"/>
  <c r="I204" i="13"/>
  <c r="I193" i="13"/>
  <c r="I194" i="13"/>
  <c r="I200" i="13"/>
  <c r="I201" i="13"/>
  <c r="I192" i="13"/>
  <c r="I189" i="13"/>
  <c r="I185" i="13"/>
  <c r="I183" i="13"/>
  <c r="I182" i="13"/>
  <c r="I181" i="13"/>
  <c r="I171" i="13"/>
  <c r="I172" i="13"/>
  <c r="I173" i="13"/>
  <c r="I174" i="13"/>
  <c r="I175" i="13"/>
  <c r="I169" i="13"/>
  <c r="I152" i="13"/>
  <c r="I153" i="13"/>
  <c r="I161" i="13"/>
  <c r="I162" i="13"/>
  <c r="I163" i="13"/>
  <c r="I164" i="13"/>
  <c r="I165" i="13"/>
  <c r="I166" i="13"/>
  <c r="I168" i="13"/>
  <c r="I136" i="13"/>
  <c r="I139" i="13"/>
  <c r="I135" i="13"/>
  <c r="I121" i="13"/>
  <c r="I116" i="13"/>
  <c r="I70" i="13"/>
  <c r="I73" i="13"/>
  <c r="I69" i="13"/>
  <c r="I54" i="13"/>
  <c r="I55" i="13"/>
  <c r="I57" i="13"/>
  <c r="I58" i="13"/>
  <c r="I59" i="13"/>
  <c r="I61" i="13"/>
  <c r="I63" i="13"/>
  <c r="I53" i="13"/>
  <c r="I45" i="13"/>
  <c r="I46" i="13"/>
  <c r="I47" i="13"/>
  <c r="I48" i="13"/>
  <c r="I49" i="13"/>
  <c r="I44" i="13"/>
  <c r="I38" i="13"/>
  <c r="I39" i="13"/>
  <c r="I40" i="13"/>
  <c r="I41" i="13"/>
  <c r="I37" i="13"/>
  <c r="I21" i="13"/>
  <c r="I17" i="13"/>
  <c r="I18" i="13"/>
  <c r="I16" i="13"/>
  <c r="I12" i="13"/>
  <c r="I9" i="13"/>
  <c r="E26" i="11"/>
  <c r="E24" i="11"/>
  <c r="D15" i="11"/>
  <c r="C15" i="11"/>
  <c r="G379" i="13"/>
  <c r="G395" i="13" s="1"/>
  <c r="C13" i="11" s="1"/>
  <c r="F379" i="13"/>
  <c r="F395" i="13" s="1"/>
  <c r="B13" i="11" s="1"/>
  <c r="G375" i="13"/>
  <c r="G394" i="13" s="1"/>
  <c r="G324" i="13"/>
  <c r="G329" i="13"/>
  <c r="F375" i="13"/>
  <c r="H97" i="13"/>
  <c r="H302" i="13"/>
  <c r="H307" i="13"/>
  <c r="H296" i="13"/>
  <c r="H279" i="13"/>
  <c r="H284" i="13"/>
  <c r="H230" i="13"/>
  <c r="H177" i="13"/>
  <c r="J74" i="13"/>
  <c r="O383" i="13"/>
  <c r="G177" i="13"/>
  <c r="G190" i="13"/>
  <c r="G217" i="13"/>
  <c r="G33" i="13"/>
  <c r="G97" i="13"/>
  <c r="G124" i="13" s="1"/>
  <c r="F33" i="13"/>
  <c r="J28" i="11"/>
  <c r="J30" i="11"/>
  <c r="L25" i="11"/>
  <c r="L27" i="11"/>
  <c r="L30" i="11"/>
  <c r="I28" i="11"/>
  <c r="I30" i="11"/>
  <c r="H28" i="11"/>
  <c r="H30" i="11"/>
  <c r="F128" i="13"/>
  <c r="F401" i="13" s="1"/>
  <c r="F144" i="13"/>
  <c r="F196" i="13" s="1"/>
  <c r="F202" i="13"/>
  <c r="F211" i="13"/>
  <c r="F217" i="13"/>
  <c r="G323" i="13"/>
  <c r="G318" i="13"/>
  <c r="G312" i="13"/>
  <c r="G302" i="13"/>
  <c r="G307" i="13"/>
  <c r="G296" i="13"/>
  <c r="G279" i="13"/>
  <c r="G284" i="13"/>
  <c r="G272" i="13"/>
  <c r="G247" i="13"/>
  <c r="I328" i="13"/>
  <c r="I326" i="13"/>
  <c r="I325" i="13"/>
  <c r="I324" i="13"/>
  <c r="I311" i="13"/>
  <c r="I310" i="13"/>
  <c r="I295" i="13"/>
  <c r="I293" i="13"/>
  <c r="I292" i="13"/>
  <c r="I291" i="13"/>
  <c r="I283" i="13"/>
  <c r="I277" i="13"/>
  <c r="I232" i="13"/>
  <c r="I231" i="13"/>
  <c r="I222" i="13"/>
  <c r="I221" i="13"/>
  <c r="I179" i="13"/>
  <c r="I178" i="13"/>
  <c r="I177" i="13"/>
  <c r="I92" i="13"/>
  <c r="I91" i="13"/>
  <c r="I75" i="13"/>
  <c r="I68" i="13"/>
  <c r="I13" i="13"/>
  <c r="I314" i="13"/>
  <c r="I313" i="13"/>
  <c r="I239" i="13"/>
  <c r="I238" i="13"/>
  <c r="I234" i="13"/>
  <c r="I142" i="13"/>
  <c r="I33" i="13"/>
  <c r="I376" i="13"/>
  <c r="I28" i="13"/>
  <c r="I29" i="13"/>
  <c r="I30" i="13"/>
  <c r="I31" i="13"/>
  <c r="I36" i="13"/>
  <c r="I50" i="13"/>
  <c r="I52" i="13"/>
  <c r="I76" i="13"/>
  <c r="I93" i="13"/>
  <c r="I94" i="13"/>
  <c r="I95" i="13"/>
  <c r="I96" i="13"/>
  <c r="I97" i="13"/>
  <c r="I98" i="13"/>
  <c r="I99" i="13"/>
  <c r="I108" i="13"/>
  <c r="I109" i="13"/>
  <c r="I113" i="13"/>
  <c r="I115" i="13"/>
  <c r="I118" i="13"/>
  <c r="I134" i="13"/>
  <c r="I145" i="13"/>
  <c r="I146" i="13"/>
  <c r="I147" i="13"/>
  <c r="I148" i="13"/>
  <c r="I149" i="13"/>
  <c r="I150" i="13"/>
  <c r="I151" i="13"/>
  <c r="I191" i="13"/>
  <c r="I205" i="13"/>
  <c r="I206" i="13"/>
  <c r="I212" i="13"/>
  <c r="I233" i="13"/>
  <c r="I235" i="13"/>
  <c r="I236" i="13"/>
  <c r="I237" i="13"/>
  <c r="I243" i="13"/>
  <c r="I244" i="13"/>
  <c r="I246" i="13"/>
  <c r="I248" i="13"/>
  <c r="I249" i="13"/>
  <c r="I250" i="13"/>
  <c r="I267" i="13"/>
  <c r="I268" i="13"/>
  <c r="I269" i="13"/>
  <c r="I273" i="13"/>
  <c r="I274" i="13"/>
  <c r="I275" i="13"/>
  <c r="I280" i="13"/>
  <c r="I281" i="13"/>
  <c r="I284" i="13"/>
  <c r="I288" i="13"/>
  <c r="I297" i="13"/>
  <c r="I298" i="13"/>
  <c r="I302" i="13"/>
  <c r="I303" i="13"/>
  <c r="I304" i="13"/>
  <c r="I308" i="13"/>
  <c r="I309" i="13"/>
  <c r="I312" i="13"/>
  <c r="I315" i="13"/>
  <c r="I316" i="13"/>
  <c r="I319" i="13"/>
  <c r="I320" i="13"/>
  <c r="I321" i="13"/>
  <c r="I323" i="13"/>
  <c r="I384" i="13"/>
  <c r="D21" i="11"/>
  <c r="E29" i="11"/>
  <c r="I74" i="13"/>
  <c r="I51" i="13"/>
  <c r="I43" i="13"/>
  <c r="I23" i="13"/>
  <c r="I14" i="13"/>
  <c r="I226" i="13"/>
  <c r="I220" i="13"/>
  <c r="I217" i="13"/>
  <c r="I211" i="13"/>
  <c r="I202" i="13"/>
  <c r="I190" i="13"/>
  <c r="I144" i="13"/>
  <c r="I128" i="13"/>
  <c r="I247" i="13"/>
  <c r="I279" i="13"/>
  <c r="I296" i="13"/>
  <c r="I318" i="13"/>
  <c r="I375" i="13"/>
  <c r="I379" i="13"/>
  <c r="E15" i="11"/>
  <c r="G131" i="13"/>
  <c r="I329" i="13"/>
  <c r="I307" i="13"/>
  <c r="G301" i="13"/>
  <c r="H301" i="13"/>
  <c r="I301" i="13"/>
  <c r="I278" i="13"/>
  <c r="I272" i="13"/>
  <c r="I256" i="13"/>
  <c r="I253" i="13"/>
  <c r="I240" i="13"/>
  <c r="G186" i="13"/>
  <c r="B25" i="11" l="1"/>
  <c r="B28" i="11" s="1"/>
  <c r="F404" i="13"/>
  <c r="H397" i="13"/>
  <c r="D11" i="11" s="1"/>
  <c r="H401" i="13"/>
  <c r="F380" i="13"/>
  <c r="F394" i="13"/>
  <c r="C12" i="11"/>
  <c r="L97" i="13"/>
  <c r="H124" i="13" s="1"/>
  <c r="H396" i="13" s="1"/>
  <c r="D10" i="11" s="1"/>
  <c r="D14" i="11" s="1"/>
  <c r="D16" i="11" s="1"/>
  <c r="G401" i="13"/>
  <c r="B15" i="11"/>
  <c r="B29" i="11"/>
  <c r="F396" i="13"/>
  <c r="B10" i="11" s="1"/>
  <c r="H186" i="13"/>
  <c r="I186" i="13" s="1"/>
  <c r="G396" i="13"/>
  <c r="C10" i="11" s="1"/>
  <c r="G403" i="13"/>
  <c r="C27" i="11" s="1"/>
  <c r="H403" i="13"/>
  <c r="D27" i="11" s="1"/>
  <c r="E27" i="11" s="1"/>
  <c r="H380" i="13"/>
  <c r="E12" i="11"/>
  <c r="E13" i="11"/>
  <c r="G345" i="13"/>
  <c r="G380" i="13" s="1"/>
  <c r="I358" i="13"/>
  <c r="I355" i="13"/>
  <c r="I349" i="13"/>
  <c r="I346" i="13"/>
  <c r="G330" i="13"/>
  <c r="F261" i="13"/>
  <c r="F129" i="13"/>
  <c r="F383" i="13" s="1"/>
  <c r="G129" i="13"/>
  <c r="G196" i="13"/>
  <c r="H196" i="13"/>
  <c r="H261" i="13"/>
  <c r="H330" i="13"/>
  <c r="L383" i="13"/>
  <c r="L385" i="13" s="1"/>
  <c r="M385" i="13"/>
  <c r="K383" i="13"/>
  <c r="K385" i="13" s="1"/>
  <c r="F385" i="13"/>
  <c r="G261" i="13"/>
  <c r="G397" i="13" l="1"/>
  <c r="C11" i="11" s="1"/>
  <c r="C14" i="11"/>
  <c r="C16" i="11" s="1"/>
  <c r="C25" i="11"/>
  <c r="C28" i="11" s="1"/>
  <c r="C30" i="11" s="1"/>
  <c r="G404" i="13"/>
  <c r="G398" i="13"/>
  <c r="B12" i="11"/>
  <c r="B14" i="11" s="1"/>
  <c r="B16" i="11" s="1"/>
  <c r="F398" i="13"/>
  <c r="H404" i="13"/>
  <c r="D25" i="11"/>
  <c r="B30" i="11"/>
  <c r="E11" i="11"/>
  <c r="H398" i="13"/>
  <c r="G383" i="13"/>
  <c r="G385" i="13" s="1"/>
  <c r="O385" i="13"/>
  <c r="H129" i="13"/>
  <c r="H383" i="13" s="1"/>
  <c r="H131" i="13"/>
  <c r="I124" i="13"/>
  <c r="D28" i="11" l="1"/>
  <c r="E25" i="11"/>
  <c r="E10" i="11"/>
  <c r="E14" i="11"/>
  <c r="H385" i="13"/>
  <c r="I383" i="13"/>
  <c r="D30" i="11" l="1"/>
  <c r="E30" i="11" s="1"/>
  <c r="E28" i="11"/>
  <c r="E16" i="11"/>
  <c r="I385" i="13"/>
</calcChain>
</file>

<file path=xl/sharedStrings.xml><?xml version="1.0" encoding="utf-8"?>
<sst xmlns="http://schemas.openxmlformats.org/spreadsheetml/2006/main" count="906" uniqueCount="321">
  <si>
    <r>
      <t>MKČR - Integr.syst.ochr.movit.kult.dědictví-</t>
    </r>
    <r>
      <rPr>
        <sz val="10"/>
        <color indexed="11"/>
        <rFont val="Arial CE"/>
        <charset val="238"/>
      </rPr>
      <t>limitka</t>
    </r>
  </si>
  <si>
    <t>v tis. Kč</t>
  </si>
  <si>
    <t>Správní poplatky</t>
  </si>
  <si>
    <t>pol.</t>
  </si>
  <si>
    <t>název položky</t>
  </si>
  <si>
    <t>schválený rozp.</t>
  </si>
  <si>
    <t>upravený rozp.</t>
  </si>
  <si>
    <t>Příjmy Olomouckého kraje celkem</t>
  </si>
  <si>
    <t>Daň z příjmů fyzických osob ze závislé činnosti a funkčních požitků</t>
  </si>
  <si>
    <t>Daň z příjmů fyzických osob ze samostatné výdělečné činnosti</t>
  </si>
  <si>
    <t>Daň z příjmů fyzických osob z kapitálových výnosů</t>
  </si>
  <si>
    <t>Daň z přidané hodnoty</t>
  </si>
  <si>
    <t>Příjmy z úroků</t>
  </si>
  <si>
    <t>Přijaté pojistné náhrady</t>
  </si>
  <si>
    <t>Ostatní neinvestiční přijaté dotace ze SR</t>
  </si>
  <si>
    <t>§</t>
  </si>
  <si>
    <t>Neidentifikované příjmy</t>
  </si>
  <si>
    <t>Příjmy z prodeje pozemků</t>
  </si>
  <si>
    <t>Přijaté sankční platby</t>
  </si>
  <si>
    <t>Odvody příspěvkových organizací</t>
  </si>
  <si>
    <t xml:space="preserve">UZ </t>
  </si>
  <si>
    <t>skutečnost</t>
  </si>
  <si>
    <t>%</t>
  </si>
  <si>
    <t>Převody z rozpočtových účtů</t>
  </si>
  <si>
    <t>Příjmy z pronájmu pozemků</t>
  </si>
  <si>
    <t>Přijaté nekapitálové příspěvky a náhrady</t>
  </si>
  <si>
    <t>Konsolidace *</t>
  </si>
  <si>
    <t xml:space="preserve">Příjmy Olomouckého kraje                                (po konsolidaci)                </t>
  </si>
  <si>
    <t xml:space="preserve">Daň z příjmů právnických osob </t>
  </si>
  <si>
    <t>* Konsolidace</t>
  </si>
  <si>
    <t>Konsolidace je očištění údajů  rozpočtu a skutečnosti o interní přesuny peněžních prostředků uvnitř organizace mezi jednotlivými účty.</t>
  </si>
  <si>
    <t>Příjmy z pronájmu movitých věcí</t>
  </si>
  <si>
    <t>Převody z ostatních vlastních fondů</t>
  </si>
  <si>
    <t>Příjmy</t>
  </si>
  <si>
    <t>Příjmy celkem</t>
  </si>
  <si>
    <t>Daň z příjmu právnických osob za kraje</t>
  </si>
  <si>
    <t>Ostatní přijaté vratky transferů</t>
  </si>
  <si>
    <t>b) dle druhu příjmů</t>
  </si>
  <si>
    <t>a) dle oblastí příjmů</t>
  </si>
  <si>
    <t xml:space="preserve">Příjmy Olomouckého kraje                           </t>
  </si>
  <si>
    <t>5=4/3</t>
  </si>
  <si>
    <t>Příjmy z pronájmu ostatních nemovitostí a jejich částí</t>
  </si>
  <si>
    <t>Příjmy z fin.vypoř.minulých let mezi krajem a obcemi</t>
  </si>
  <si>
    <t>Splátky půjčených prostř.od obcí</t>
  </si>
  <si>
    <t>Ostatní nedaňové příjmy j.n.</t>
  </si>
  <si>
    <t>Příjmy z prodeje ost.nemovit.a jejich částí</t>
  </si>
  <si>
    <t>Neinvestiční přijaté transfery z VPS</t>
  </si>
  <si>
    <t>00098278</t>
  </si>
  <si>
    <t>00098297</t>
  </si>
  <si>
    <t>00098335</t>
  </si>
  <si>
    <t>00033353</t>
  </si>
  <si>
    <t>MŠMT - přímé náklady na vzdělání</t>
  </si>
  <si>
    <t>00033155</t>
  </si>
  <si>
    <t xml:space="preserve">MŠMT - dotace pro soukromé školy </t>
  </si>
  <si>
    <t>00007131</t>
  </si>
  <si>
    <t>00013307</t>
  </si>
  <si>
    <t>MPSV - na výplatu st.přísp.pro zřiz.zařízení pro děti vyž.okamžitou pomoc</t>
  </si>
  <si>
    <t>00029009</t>
  </si>
  <si>
    <t>00033122</t>
  </si>
  <si>
    <t>00033160</t>
  </si>
  <si>
    <t>00033166</t>
  </si>
  <si>
    <t>00033192</t>
  </si>
  <si>
    <t>00034053</t>
  </si>
  <si>
    <t>00034070</t>
  </si>
  <si>
    <t>00034342</t>
  </si>
  <si>
    <t>Investiční přijaté transfery od obcí</t>
  </si>
  <si>
    <r>
      <t>•</t>
    </r>
    <r>
      <rPr>
        <sz val="11"/>
        <rFont val="Arial CE"/>
        <charset val="238"/>
      </rPr>
      <t xml:space="preserve"> Běžné příjmy Olomouckého kraje</t>
    </r>
  </si>
  <si>
    <r>
      <t>•</t>
    </r>
    <r>
      <rPr>
        <sz val="11"/>
        <rFont val="Arial CE"/>
        <charset val="238"/>
      </rPr>
      <t xml:space="preserve"> Evropské programy</t>
    </r>
  </si>
  <si>
    <r>
      <t>•</t>
    </r>
    <r>
      <rPr>
        <sz val="11"/>
        <rFont val="Arial CE"/>
        <charset val="238"/>
      </rPr>
      <t xml:space="preserve"> Fond sociálních potřeb</t>
    </r>
  </si>
  <si>
    <r>
      <t>•</t>
    </r>
    <r>
      <rPr>
        <sz val="11"/>
        <rFont val="Arial CE"/>
        <charset val="238"/>
      </rPr>
      <t xml:space="preserve"> Fond na podporu výstavby a obnovy vodohospodářské infrastruktury na území Olomouckého kraje</t>
    </r>
  </si>
  <si>
    <r>
      <t>•</t>
    </r>
    <r>
      <rPr>
        <sz val="11"/>
        <rFont val="Arial CE"/>
        <charset val="238"/>
      </rPr>
      <t xml:space="preserve"> Daňové příjmy</t>
    </r>
  </si>
  <si>
    <r>
      <t>•</t>
    </r>
    <r>
      <rPr>
        <sz val="11"/>
        <rFont val="Arial CE"/>
        <charset val="238"/>
      </rPr>
      <t xml:space="preserve"> Nedaňové příjmy</t>
    </r>
  </si>
  <si>
    <r>
      <t>•</t>
    </r>
    <r>
      <rPr>
        <sz val="11"/>
        <rFont val="Arial CE"/>
        <charset val="238"/>
      </rPr>
      <t xml:space="preserve"> Kapitálové příjmy</t>
    </r>
  </si>
  <si>
    <r>
      <t>•</t>
    </r>
    <r>
      <rPr>
        <sz val="11"/>
        <rFont val="Arial CE"/>
        <charset val="238"/>
      </rPr>
      <t xml:space="preserve"> Přijaté dotace</t>
    </r>
  </si>
  <si>
    <t>* Konsolidace je očištění údajů o rozpočtu a skutečnosti o interní přesuny peněžních prostředků uvnitř organizace mezi jednotlivými účty.</t>
  </si>
  <si>
    <t>Ostatní příjmy z vlastní činnosti</t>
  </si>
  <si>
    <t>00004001</t>
  </si>
  <si>
    <t>00006001</t>
  </si>
  <si>
    <t>MOČR - neinv.transfery na provoz škol</t>
  </si>
  <si>
    <t>00014004</t>
  </si>
  <si>
    <t>00014005</t>
  </si>
  <si>
    <t>00033008</t>
  </si>
  <si>
    <t>MŠMT - projekt PILOT G/GP</t>
  </si>
  <si>
    <t>MŠMT-program sociální prev.a prev.kriminality</t>
  </si>
  <si>
    <t>00033215</t>
  </si>
  <si>
    <t>00033457</t>
  </si>
  <si>
    <t>32133006</t>
  </si>
  <si>
    <t>32133007</t>
  </si>
  <si>
    <t>32533006</t>
  </si>
  <si>
    <t>32533007</t>
  </si>
  <si>
    <t>33113233</t>
  </si>
  <si>
    <t>33513233</t>
  </si>
  <si>
    <t>00029517</t>
  </si>
  <si>
    <t>Investiční převody z Národních fondů</t>
  </si>
  <si>
    <t>FM EHP/Norsko-fin.mechanismus EHP/Norsko-IV</t>
  </si>
  <si>
    <t>00033015</t>
  </si>
  <si>
    <t>MŠMT - hustota a specifika</t>
  </si>
  <si>
    <t>MŠMT - Globální grant OP VK v obl.počátečního vzdělávání</t>
  </si>
  <si>
    <t>Neinvest.přijaté transfery od region.rad</t>
  </si>
  <si>
    <t>38187001</t>
  </si>
  <si>
    <t>38587005</t>
  </si>
  <si>
    <t>Neinvestiční přijaté transfery ze SF</t>
  </si>
  <si>
    <t>SFŽP - Oper.progr.život.prostř.(2007-2013)-spolufin.-NIV</t>
  </si>
  <si>
    <t>RSSM - ROP RS Střední Morava - NIV - SR</t>
  </si>
  <si>
    <t>RSSM - ROP RS Střední Morava - NIV - EU</t>
  </si>
  <si>
    <t>Neinvestiční převody z NF</t>
  </si>
  <si>
    <t>60995206</t>
  </si>
  <si>
    <t>53190001</t>
  </si>
  <si>
    <t>53515319</t>
  </si>
  <si>
    <t xml:space="preserve">MŠMT-Fin.asistentů pro žáky a studenty se soc.znevýh. </t>
  </si>
  <si>
    <t>MV-neinv.transfery krajům</t>
  </si>
  <si>
    <t>MŽP - podpora zlepšování stavu přírody a krajiny-EU-NIV</t>
  </si>
  <si>
    <t>00098074</t>
  </si>
  <si>
    <t>MZV - Projekty krajů v rozvojových zemích</t>
  </si>
  <si>
    <t>00033017</t>
  </si>
  <si>
    <t>MŠMT - Technická pomoc OP VK</t>
  </si>
  <si>
    <t>MPSV - Operační program lidské zdroje a zaměstnanost</t>
  </si>
  <si>
    <t>MŠMT - spolupráce s fr.,vlámskými a šp.školami</t>
  </si>
  <si>
    <t>32133012</t>
  </si>
  <si>
    <t>MŠMT - Globální grant OP VK v obl.dalšího vzdělávání</t>
  </si>
  <si>
    <t>32533012</t>
  </si>
  <si>
    <t>00027355</t>
  </si>
  <si>
    <t>00033018</t>
  </si>
  <si>
    <t>MŠMT - rozvoj.progr.na podporu škol,kt.realizují inkluz.vzdělávání</t>
  </si>
  <si>
    <t>32133019</t>
  </si>
  <si>
    <t>MŠMT - Individuální projekt ostatní OP VK</t>
  </si>
  <si>
    <t>32533019</t>
  </si>
  <si>
    <t>41117883</t>
  </si>
  <si>
    <t>MZ - Meliorace a hrazení bystřin v lesích podle lesního zákona</t>
  </si>
  <si>
    <t>Strukturální fondy-Oper.program Přeshraniční spolupráce ČR-Polsko-IV</t>
  </si>
  <si>
    <t>Investiční přijaté transfery od regionálních rad</t>
  </si>
  <si>
    <t>38187501</t>
  </si>
  <si>
    <t>RSSM - ROP RS Střední Morava - IV - SR</t>
  </si>
  <si>
    <t>38587505</t>
  </si>
  <si>
    <t>RSSM - ROP RS Střední Morava - IV - EU</t>
  </si>
  <si>
    <t>00000886</t>
  </si>
  <si>
    <t>Půjčka EIB - předfinancování PO</t>
  </si>
  <si>
    <t>ORJ</t>
  </si>
  <si>
    <t>9=8/7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</si>
  <si>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</si>
  <si>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</si>
  <si>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</si>
  <si>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</si>
  <si>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</si>
  <si>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</si>
  <si>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</si>
  <si>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</si>
  <si>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</si>
  <si>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</si>
  <si>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Příjmy z licencí pro kamionovou dopravu</t>
  </si>
  <si>
    <t>13</t>
  </si>
  <si>
    <t>14</t>
  </si>
  <si>
    <t>15</t>
  </si>
  <si>
    <t>17</t>
  </si>
  <si>
    <t>32</t>
  </si>
  <si>
    <t>50</t>
  </si>
  <si>
    <t>51</t>
  </si>
  <si>
    <t>52</t>
  </si>
  <si>
    <t>53</t>
  </si>
  <si>
    <t>54</t>
  </si>
  <si>
    <t>55</t>
  </si>
  <si>
    <t>58</t>
  </si>
  <si>
    <t>56</t>
  </si>
  <si>
    <t>57</t>
  </si>
  <si>
    <t>59</t>
  </si>
  <si>
    <t>60</t>
  </si>
  <si>
    <t>61</t>
  </si>
  <si>
    <t>62</t>
  </si>
  <si>
    <t>63</t>
  </si>
  <si>
    <t>a) Příjmy Olomouckého kraje</t>
  </si>
  <si>
    <t>199</t>
  </si>
  <si>
    <t>99</t>
  </si>
  <si>
    <t>Platby za odebrané množství podzemní vody</t>
  </si>
  <si>
    <t>Příjmy Olomouckého kraje  celkem  (po konsolidaci)</t>
  </si>
  <si>
    <t>Mezisoučet</t>
  </si>
  <si>
    <t>Ostatní investiční přijaté transfery ze SR</t>
  </si>
  <si>
    <t>Splátky půjč.prostř.od obecně prospěš.společností</t>
  </si>
  <si>
    <t>Příjmy z poskytování služeb a výrobků</t>
  </si>
  <si>
    <t>Sankční platby přijaté od státu, obcí a krajů</t>
  </si>
  <si>
    <t>Sankční platby přijaté od jiných subjektů</t>
  </si>
  <si>
    <t>00098005</t>
  </si>
  <si>
    <t>MF - Sčítání lidu, domů a bytů v roce 2011</t>
  </si>
  <si>
    <t>MF - Účelové dotace krajům - TBC</t>
  </si>
  <si>
    <t>MF - Podpora koordinátorů romských poradců</t>
  </si>
  <si>
    <t>00013233</t>
  </si>
  <si>
    <t>MPSV - Operační program Lidské zdroje a zaměstnanost</t>
  </si>
  <si>
    <t>MV - neinv.dot.obcím a krajům na projekty prevence kriminality</t>
  </si>
  <si>
    <t>MFČR - Příspěvek na ztrátu dopravce z provozu veřejné osobní drážní dopravy</t>
  </si>
  <si>
    <t>MZeČR - Meliorace a hrazení bystřin v lesích podle § 35 odst. 1 a 3 lesního zákona</t>
  </si>
  <si>
    <t>MK - Veřejné informační služby knihoven - neinvestice</t>
  </si>
  <si>
    <t>MKČR - Kulturní aktivity</t>
  </si>
  <si>
    <t>00035015</t>
  </si>
  <si>
    <t xml:space="preserve">MZ - Specializační vzdělávání zdravotnických pracovníků </t>
  </si>
  <si>
    <t>41117007</t>
  </si>
  <si>
    <t>MMR - Přeshraniční spolupráce-SR</t>
  </si>
  <si>
    <t>41595113</t>
  </si>
  <si>
    <t>Operační program Přeshraniční spolupráce ČR – Polsko</t>
  </si>
  <si>
    <t>Inv.přijaté transfery z VPS SR</t>
  </si>
  <si>
    <t>00098861</t>
  </si>
  <si>
    <t>MF - Výkupy pozemků pod krajskými komunikacemi</t>
  </si>
  <si>
    <r>
      <t>MMR - Povodně 2006-obnova obecního a krajského majetku postiž.živel.pohr.</t>
    </r>
    <r>
      <rPr>
        <sz val="10"/>
        <color indexed="11"/>
        <rFont val="Arial CE"/>
        <charset val="238"/>
      </rPr>
      <t>-limitky</t>
    </r>
  </si>
  <si>
    <t>Realizované kurzové zisky</t>
  </si>
  <si>
    <t>Ost.příjmy z FV předchozích let od jin.veř.rozp.</t>
  </si>
  <si>
    <t>Příjmy z FV min.let mezi krajem a obcemi</t>
  </si>
  <si>
    <t>00033024</t>
  </si>
  <si>
    <t>MŠMT - rozvoj.progr.MŠMT pro děti-cizince ze 3.zemí</t>
  </si>
  <si>
    <t>00033025</t>
  </si>
  <si>
    <t>MŠMT - Vybavení škol pomůckami kompenzačního a rehab.char.</t>
  </si>
  <si>
    <t>32133123</t>
  </si>
  <si>
    <t>MŠMT - OPVK-oblast 1.4.EU peníze školám-EU</t>
  </si>
  <si>
    <t>32533123</t>
  </si>
  <si>
    <t>32133910</t>
  </si>
  <si>
    <t>MŠMT - Individuální projekt ostatní OP VK-EU</t>
  </si>
  <si>
    <t>32533910</t>
  </si>
  <si>
    <t>Ostatní inv.přijaté transfery ze SR</t>
  </si>
  <si>
    <t>00017466</t>
  </si>
  <si>
    <t>33</t>
  </si>
  <si>
    <t>Neinv.přijaté transfery od meziunárodních instit.</t>
  </si>
  <si>
    <t>Neinvest.přijaté transfery od cizích států</t>
  </si>
  <si>
    <t xml:space="preserve">Operační program Přeshraniční spolupráce ČR – Polsko </t>
  </si>
  <si>
    <t>ROP RS Střední Morava - IV - SR</t>
  </si>
  <si>
    <t>ROP RS Střední Morava - IV - EU</t>
  </si>
  <si>
    <t>Invest.přijaté transfery od cizích států</t>
  </si>
  <si>
    <t>41595823</t>
  </si>
  <si>
    <t>Investiční přijaté transfery ze SF</t>
  </si>
  <si>
    <t>53190877</t>
  </si>
  <si>
    <t>SFŽP - oper.progr.živ.prostř.(2007-2013)-spolufin.</t>
  </si>
  <si>
    <t>53515835</t>
  </si>
  <si>
    <t>MŽP - podpora  udržitelného využ.zdroje energie-EU-IV</t>
  </si>
  <si>
    <t>64</t>
  </si>
  <si>
    <t>65</t>
  </si>
  <si>
    <t>33514012</t>
  </si>
  <si>
    <t>MVČR - vzdělávání v EGON centrech krajů a obcí-EU</t>
  </si>
  <si>
    <t>33514013</t>
  </si>
  <si>
    <t>MPSV - projekt "Projektové a procesní řízení na KÚOK" v rámci OPLZZ</t>
  </si>
  <si>
    <t>Ostatní přijaté vratky  transferů.</t>
  </si>
  <si>
    <t>v Kč</t>
  </si>
  <si>
    <t>4xxx</t>
  </si>
  <si>
    <t>celkem dotace</t>
  </si>
  <si>
    <t>4134 SF</t>
  </si>
  <si>
    <t>bez ORJ UZ 30, ORJ 1 a ORJ 30</t>
  </si>
  <si>
    <t>Neinvestiční přijaté transfery ze SR v rámci SFV</t>
  </si>
  <si>
    <t xml:space="preserve">Rekapitulace celkových příjmů Olomouckého kraje, které zahrnují  příjmy běžné (daňové, nedaňové, kapitálové) přijaté účelové dotace ze státního rozpočtu, zapojení úvěrů (úvěr z EIB, KB,  půjčka ze SFDI), zapojení zůstatku bankovních účtů. </t>
  </si>
  <si>
    <t>2. Plnění rozpočtu příjmů Olomouckého kraje k 31.12.2011</t>
  </si>
  <si>
    <t>01</t>
  </si>
  <si>
    <t>Příjmy z prodeje ost.hmotného dlouhodob.majetku</t>
  </si>
  <si>
    <t>06</t>
  </si>
  <si>
    <t>00098035</t>
  </si>
  <si>
    <t>MF - Systémové dotace na protiradonová opatření</t>
  </si>
  <si>
    <t>MF - Volby do zastupitelstev v obcích</t>
  </si>
  <si>
    <t>MF - Náhrady škod způsob.vybranými zvl.chráněnými živočichy</t>
  </si>
  <si>
    <t>MF - Účelová dotace krajům na likvidaci léčiv</t>
  </si>
  <si>
    <t>MMR - Povodně 2006-Obnova obec.a kraj.majetku postiž.živelní nebo jinou pohromouc - NIV</t>
  </si>
  <si>
    <t>MPSV - OP lidské zdroje a zaměstnanost-CZ</t>
  </si>
  <si>
    <t>MPSV - OP lidské zdroje a zaměstnanost-EU</t>
  </si>
  <si>
    <t>SF - Operační program Přeshraniční spolupráce ČR – Polsko</t>
  </si>
  <si>
    <t>49595002</t>
  </si>
  <si>
    <t>FS-A1.čištění, opr., obnova a rek.poškoz.infrastr.a veř.maj.-NIV</t>
  </si>
  <si>
    <t>49595006</t>
  </si>
  <si>
    <t>FS-B1. dočasné ubytování (obyvatel, vojáků, apod.) – NIV</t>
  </si>
  <si>
    <t>49595008</t>
  </si>
  <si>
    <t xml:space="preserve">FS-B3. kompenzace (odpisové hodnoty) zničeného nebo poškozeného vybavení </t>
  </si>
  <si>
    <t>49595009</t>
  </si>
  <si>
    <t>FS-B4. dezinsekce, zejména kalamitního výskytu komárů – NIV</t>
  </si>
  <si>
    <t>49595010</t>
  </si>
  <si>
    <t>49595012</t>
  </si>
  <si>
    <t xml:space="preserve">FS-C2. opravy a posílení/zpevnění staticky narušených nebo poškozených staveb-NIV </t>
  </si>
  <si>
    <t>FS-B5. záchranné služby a služby sdružení dobrovolných hasičů-NIV</t>
  </si>
  <si>
    <t>49595013</t>
  </si>
  <si>
    <t>FS-C3. výdaje spojené s geologickými a diagnostickými průzkumy-NIV</t>
  </si>
  <si>
    <t>49595014</t>
  </si>
  <si>
    <t>FS-D1. výdaje spojené s čištěním veřejných prostranství a infrastruktury-NIV</t>
  </si>
  <si>
    <t>FM EHP/Norska-Finanční mechanismus EHP/Norska - NIV</t>
  </si>
  <si>
    <t>Převody z vlastních fondů HČ</t>
  </si>
  <si>
    <t>Neinvestiční transfery přijaté od EU</t>
  </si>
  <si>
    <t>Příjmy z fin.vypoř.minulých let mezi reg.radou a kraji,obcemi a DSO</t>
  </si>
  <si>
    <t>OE celkem</t>
  </si>
  <si>
    <t>pol.5345 ORJ 30 - 65</t>
  </si>
  <si>
    <t>pol.4134 ORJ 07</t>
  </si>
  <si>
    <t>00033027</t>
  </si>
  <si>
    <t>MŠMT - Školní potřeby pro žáky 1.roč.ZŠ</t>
  </si>
  <si>
    <t>MŠMT - Posílení plat.úrovně pedagog.prac.s vysokoškol.vzděl.</t>
  </si>
  <si>
    <t>00033032</t>
  </si>
  <si>
    <t>MŠMT - Částečná kompenzace výdajů vzniklých při reliz.společné maturitní zk.</t>
  </si>
  <si>
    <t>00033034</t>
  </si>
  <si>
    <t>MŠMT - Podpora organizace a ukonč.středního vzděl.maturitní zkouškou</t>
  </si>
  <si>
    <t>00033035</t>
  </si>
  <si>
    <t>MŠMT - Dotace dvojjazyčným gymnáziím s výukou francouštiny</t>
  </si>
  <si>
    <t>00033036</t>
  </si>
  <si>
    <t>MŠMT - Pokusné ověřování integrativního a inkluz.modelu škol</t>
  </si>
  <si>
    <t>MŠMT - Projekty romské komunity</t>
  </si>
  <si>
    <t>MŠMT - Soutěže</t>
  </si>
  <si>
    <t>MŠMT-asistent pedag.v soukr.a církevních spec.školách</t>
  </si>
  <si>
    <t>00033339</t>
  </si>
  <si>
    <t>MŠMT - Program podpory vzdělávání národnostních menšin</t>
  </si>
  <si>
    <t>00034002</t>
  </si>
  <si>
    <t>MKČR - Podpora obnovy kult.památek prostř.obcí s rozšíř.půs.</t>
  </si>
  <si>
    <t>Neinvestiční přijaté transfery od obcí</t>
  </si>
  <si>
    <t>30</t>
  </si>
  <si>
    <t>53100874</t>
  </si>
  <si>
    <t>Neuznatelné náklady-půjčka EIB</t>
  </si>
  <si>
    <t>66</t>
  </si>
  <si>
    <t>32133030</t>
  </si>
  <si>
    <t>32533030</t>
  </si>
  <si>
    <t>MŠMT - Počáteční vzdělávání v globál.grantech OP VK, NIV,EU</t>
  </si>
  <si>
    <t>32133926</t>
  </si>
  <si>
    <t>32533926</t>
  </si>
  <si>
    <t>MŠMT - Počáteční vzdělávání v globál.grantech OP VK,IV,EU</t>
  </si>
  <si>
    <t>67</t>
  </si>
  <si>
    <t>68</t>
  </si>
  <si>
    <t>69</t>
  </si>
  <si>
    <t>70</t>
  </si>
  <si>
    <t>71</t>
  </si>
  <si>
    <t>evropské programy</t>
  </si>
  <si>
    <t>běžné příjmy</t>
  </si>
  <si>
    <t xml:space="preserve">daňové příjmy </t>
  </si>
  <si>
    <t>nedaňové příjmy</t>
  </si>
  <si>
    <t>kapitálové příjmy</t>
  </si>
  <si>
    <t>přijaté dotace</t>
  </si>
  <si>
    <t>sociální fond</t>
  </si>
  <si>
    <t>fond - voda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</si>
</sst>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#,##0.0"/>
    <numFmt numFmtId="166" formatCode="00,000"/>
    <numFmt numFmtId="167" formatCode="0\6\5\1\7\7\7\8"/>
    <numFmt numFmtId="168" formatCode="\60\9\9\5\8\1\6"/>
    <numFmt numFmtId="169" formatCode="\4\1\5\9\5\8\2\3"/>
  </numFmts>
  <fonts count="75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sz val="12"/>
      <name val="Arial CE"/>
      <family val="2"/>
      <charset val="238"/>
    </font>
    <font>
      <b/>
      <sz val="18"/>
      <name val="Arial CE"/>
      <family val="2"/>
      <charset val="238"/>
    </font>
    <font>
      <b/>
      <sz val="13"/>
      <name val="Arial CE"/>
      <family val="2"/>
      <charset val="238"/>
    </font>
    <font>
      <sz val="8"/>
      <name val="Arial CE"/>
      <family val="2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9"/>
      <name val="Arial CE"/>
      <family val="2"/>
      <charset val="238"/>
    </font>
    <font>
      <b/>
      <sz val="12"/>
      <name val="Arial CE"/>
      <charset val="238"/>
    </font>
    <font>
      <b/>
      <sz val="9"/>
      <name val="Arial CE"/>
      <family val="2"/>
      <charset val="238"/>
    </font>
    <font>
      <b/>
      <sz val="12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b/>
      <sz val="14"/>
      <name val="Arial CE"/>
      <charset val="238"/>
    </font>
    <font>
      <sz val="11"/>
      <name val="Arial CE"/>
      <family val="2"/>
      <charset val="238"/>
    </font>
    <font>
      <b/>
      <sz val="16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0"/>
      <color indexed="9"/>
      <name val="Arial CE"/>
      <charset val="238"/>
    </font>
    <font>
      <sz val="10"/>
      <color indexed="11"/>
      <name val="Arial CE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11"/>
      <color indexed="10"/>
      <name val="Arial CE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i/>
      <sz val="11"/>
      <name val="Arial"/>
      <family val="2"/>
      <charset val="238"/>
    </font>
    <font>
      <b/>
      <i/>
      <sz val="11"/>
      <name val="Arial CE"/>
      <charset val="238"/>
    </font>
    <font>
      <b/>
      <i/>
      <sz val="11"/>
      <name val="Arial"/>
      <family val="2"/>
      <charset val="238"/>
    </font>
    <font>
      <b/>
      <i/>
      <sz val="11"/>
      <name val="Arial CE"/>
      <family val="2"/>
      <charset val="238"/>
    </font>
    <font>
      <i/>
      <sz val="8"/>
      <name val="Arial CE"/>
      <charset val="238"/>
    </font>
    <font>
      <sz val="11"/>
      <color indexed="9"/>
      <name val="Arial CE"/>
      <charset val="238"/>
    </font>
    <font>
      <sz val="8"/>
      <color indexed="9"/>
      <name val="Arial CE"/>
      <charset val="238"/>
    </font>
    <font>
      <sz val="12"/>
      <color indexed="9"/>
      <name val="Arial CE"/>
      <charset val="238"/>
    </font>
    <font>
      <b/>
      <sz val="12"/>
      <color indexed="9"/>
      <name val="Arial CE"/>
      <charset val="238"/>
    </font>
    <font>
      <sz val="8"/>
      <color indexed="9"/>
      <name val="Arial CE"/>
      <family val="2"/>
      <charset val="238"/>
    </font>
    <font>
      <sz val="9"/>
      <color indexed="9"/>
      <name val="Arial"/>
      <family val="2"/>
      <charset val="238"/>
    </font>
    <font>
      <b/>
      <i/>
      <sz val="11"/>
      <color indexed="9"/>
      <name val="Arial CE"/>
      <family val="2"/>
      <charset val="238"/>
    </font>
    <font>
      <b/>
      <i/>
      <sz val="11"/>
      <color indexed="9"/>
      <name val="Arial"/>
      <family val="2"/>
      <charset val="238"/>
    </font>
    <font>
      <sz val="12"/>
      <color indexed="9"/>
      <name val="Arial CE"/>
      <family val="2"/>
      <charset val="238"/>
    </font>
    <font>
      <sz val="8"/>
      <name val="Arial"/>
      <family val="2"/>
      <charset val="238"/>
    </font>
    <font>
      <b/>
      <i/>
      <sz val="11"/>
      <color rgb="FFFF0000"/>
      <name val="Arial CE"/>
      <family val="2"/>
      <charset val="238"/>
    </font>
    <font>
      <b/>
      <i/>
      <sz val="11"/>
      <color rgb="FFFF0000"/>
      <name val="Arial CE"/>
      <charset val="238"/>
    </font>
    <font>
      <b/>
      <sz val="11"/>
      <color theme="0"/>
      <name val="Arial CE"/>
      <charset val="238"/>
    </font>
    <font>
      <b/>
      <i/>
      <sz val="11"/>
      <color theme="0"/>
      <name val="Arial CE"/>
      <charset val="238"/>
    </font>
    <font>
      <b/>
      <sz val="11"/>
      <color theme="0"/>
      <name val="Arial CE"/>
      <family val="2"/>
      <charset val="238"/>
    </font>
    <font>
      <b/>
      <i/>
      <sz val="11"/>
      <color theme="0"/>
      <name val="Arial CE"/>
      <family val="2"/>
      <charset val="238"/>
    </font>
    <font>
      <sz val="10"/>
      <color rgb="FFFF0000"/>
      <name val="Arial CE"/>
      <charset val="238"/>
    </font>
    <font>
      <sz val="8"/>
      <color rgb="FFFF0000"/>
      <name val="Arial CE"/>
      <family val="2"/>
      <charset val="238"/>
    </font>
    <font>
      <sz val="10"/>
      <color rgb="FFFF0000"/>
      <name val="Arial CE"/>
      <family val="2"/>
      <charset val="238"/>
    </font>
    <font>
      <sz val="9"/>
      <color rgb="FFFF0000"/>
      <name val="Arial CE"/>
      <family val="2"/>
      <charset val="238"/>
    </font>
    <font>
      <b/>
      <sz val="11"/>
      <color rgb="FFFF0000"/>
      <name val="Arial CE"/>
      <family val="2"/>
      <charset val="238"/>
    </font>
    <font>
      <sz val="10"/>
      <color theme="0"/>
      <name val="Arial CE"/>
      <charset val="238"/>
    </font>
    <font>
      <sz val="9"/>
      <color theme="0"/>
      <name val="Arial CE"/>
      <charset val="238"/>
    </font>
    <font>
      <sz val="11"/>
      <color theme="0"/>
      <name val="Arial CE"/>
      <charset val="238"/>
    </font>
    <font>
      <sz val="8"/>
      <color theme="0"/>
      <name val="Arial CE"/>
      <charset val="238"/>
    </font>
    <font>
      <b/>
      <sz val="8"/>
      <color theme="0"/>
      <name val="Arial CE"/>
      <charset val="238"/>
    </font>
    <font>
      <sz val="8"/>
      <color theme="0"/>
      <name val="Arial CE"/>
      <family val="2"/>
      <charset val="238"/>
    </font>
    <font>
      <b/>
      <sz val="8"/>
      <color theme="0"/>
      <name val="Arial CE"/>
      <family val="2"/>
      <charset val="238"/>
    </font>
    <font>
      <sz val="8"/>
      <color theme="0"/>
      <name val="Arial"/>
      <family val="2"/>
      <charset val="238"/>
    </font>
    <font>
      <b/>
      <sz val="8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i/>
      <sz val="8"/>
      <color theme="0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i/>
      <sz val="11"/>
      <color theme="0"/>
      <name val="Arial"/>
      <family val="2"/>
      <charset val="238"/>
    </font>
    <font>
      <i/>
      <sz val="8"/>
      <color theme="0"/>
      <name val="Arial CE"/>
      <charset val="238"/>
    </font>
    <font>
      <sz val="10"/>
      <color theme="0"/>
      <name val="Arial CE"/>
      <family val="2"/>
      <charset val="238"/>
    </font>
    <font>
      <b/>
      <i/>
      <sz val="8"/>
      <color theme="0"/>
      <name val="Arial CE"/>
      <family val="2"/>
      <charset val="238"/>
    </font>
    <font>
      <i/>
      <sz val="8"/>
      <color theme="0"/>
      <name val="Arial CE"/>
      <family val="2"/>
      <charset val="238"/>
    </font>
    <font>
      <sz val="12"/>
      <color theme="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1">
    <xf numFmtId="3" fontId="0" fillId="0" borderId="0"/>
  </cellStyleXfs>
  <cellXfs count="529">
    <xf numFmtId="3" fontId="0" fillId="0" borderId="0" xfId="0"/>
    <xf numFmtId="165" fontId="9" fillId="0" borderId="2" xfId="0" applyNumberFormat="1" applyFont="1" applyFill="1" applyBorder="1"/>
    <xf numFmtId="3" fontId="9" fillId="0" borderId="0" xfId="0" applyFont="1" applyFill="1" applyBorder="1"/>
    <xf numFmtId="3" fontId="4" fillId="0" borderId="3" xfId="0" applyFont="1" applyFill="1" applyBorder="1"/>
    <xf numFmtId="3" fontId="9" fillId="0" borderId="0" xfId="0" applyFont="1" applyFill="1" applyBorder="1" applyAlignment="1">
      <alignment horizontal="right"/>
    </xf>
    <xf numFmtId="3" fontId="19" fillId="0" borderId="0" xfId="0" applyFont="1" applyFill="1"/>
    <xf numFmtId="3" fontId="0" fillId="0" borderId="0" xfId="0" applyFill="1"/>
    <xf numFmtId="3" fontId="12" fillId="0" borderId="0" xfId="0" applyFont="1" applyFill="1"/>
    <xf numFmtId="3" fontId="0" fillId="0" borderId="0" xfId="0" applyFill="1" applyAlignment="1">
      <alignment horizontal="right"/>
    </xf>
    <xf numFmtId="3" fontId="2" fillId="0" borderId="4" xfId="0" applyFont="1" applyFill="1" applyBorder="1" applyAlignment="1">
      <alignment horizontal="center"/>
    </xf>
    <xf numFmtId="3" fontId="15" fillId="0" borderId="5" xfId="0" applyFont="1" applyFill="1" applyBorder="1" applyAlignment="1">
      <alignment horizontal="center" vertical="center"/>
    </xf>
    <xf numFmtId="3" fontId="15" fillId="0" borderId="6" xfId="0" applyFont="1" applyFill="1" applyBorder="1" applyAlignment="1">
      <alignment horizontal="center" vertical="center"/>
    </xf>
    <xf numFmtId="3" fontId="15" fillId="0" borderId="0" xfId="0" applyFont="1" applyFill="1" applyAlignment="1">
      <alignment horizontal="center"/>
    </xf>
    <xf numFmtId="3" fontId="15" fillId="0" borderId="4" xfId="0" applyFont="1" applyFill="1" applyBorder="1" applyAlignment="1">
      <alignment horizontal="center"/>
    </xf>
    <xf numFmtId="3" fontId="15" fillId="0" borderId="7" xfId="0" applyFont="1" applyFill="1" applyBorder="1" applyAlignment="1">
      <alignment horizontal="center" vertical="center"/>
    </xf>
    <xf numFmtId="3" fontId="25" fillId="0" borderId="8" xfId="0" applyFont="1" applyFill="1" applyBorder="1"/>
    <xf numFmtId="3" fontId="25" fillId="0" borderId="8" xfId="0" applyFont="1" applyFill="1" applyBorder="1" applyAlignment="1">
      <alignment wrapText="1"/>
    </xf>
    <xf numFmtId="1" fontId="12" fillId="0" borderId="9" xfId="0" applyNumberFormat="1" applyFont="1" applyFill="1" applyBorder="1" applyAlignment="1">
      <alignment horizontal="left" wrapText="1"/>
    </xf>
    <xf numFmtId="3" fontId="5" fillId="0" borderId="0" xfId="0" applyFont="1" applyFill="1"/>
    <xf numFmtId="1" fontId="18" fillId="0" borderId="12" xfId="0" applyNumberFormat="1" applyFont="1" applyFill="1" applyBorder="1" applyAlignment="1">
      <alignment horizontal="left"/>
    </xf>
    <xf numFmtId="165" fontId="10" fillId="0" borderId="2" xfId="0" applyNumberFormat="1" applyFont="1" applyFill="1" applyBorder="1"/>
    <xf numFmtId="3" fontId="23" fillId="0" borderId="0" xfId="0" applyFont="1" applyFill="1"/>
    <xf numFmtId="3" fontId="23" fillId="0" borderId="0" xfId="0" applyFont="1" applyFill="1" applyAlignment="1">
      <alignment horizontal="right"/>
    </xf>
    <xf numFmtId="3" fontId="2" fillId="0" borderId="4" xfId="0" applyFont="1" applyFill="1" applyBorder="1"/>
    <xf numFmtId="3" fontId="15" fillId="0" borderId="0" xfId="0" applyFont="1" applyFill="1"/>
    <xf numFmtId="3" fontId="10" fillId="0" borderId="13" xfId="0" applyFont="1" applyFill="1" applyBorder="1"/>
    <xf numFmtId="165" fontId="12" fillId="0" borderId="15" xfId="0" applyNumberFormat="1" applyFont="1" applyFill="1" applyBorder="1"/>
    <xf numFmtId="1" fontId="12" fillId="0" borderId="16" xfId="0" applyNumberFormat="1" applyFont="1" applyFill="1" applyBorder="1" applyAlignment="1">
      <alignment horizontal="left" wrapText="1"/>
    </xf>
    <xf numFmtId="165" fontId="12" fillId="0" borderId="17" xfId="0" applyNumberFormat="1" applyFont="1" applyFill="1" applyBorder="1"/>
    <xf numFmtId="3" fontId="0" fillId="0" borderId="0" xfId="0" applyFill="1" applyBorder="1"/>
    <xf numFmtId="1" fontId="6" fillId="0" borderId="0" xfId="0" applyNumberFormat="1" applyFont="1" applyFill="1" applyBorder="1" applyAlignment="1">
      <alignment horizontal="left"/>
    </xf>
    <xf numFmtId="3" fontId="0" fillId="0" borderId="0" xfId="0" applyFill="1" applyAlignment="1">
      <alignment horizontal="left"/>
    </xf>
    <xf numFmtId="3" fontId="0" fillId="0" borderId="0" xfId="0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66" fontId="11" fillId="0" borderId="0" xfId="0" applyNumberFormat="1" applyFont="1" applyFill="1" applyAlignment="1">
      <alignment horizontal="center"/>
    </xf>
    <xf numFmtId="3" fontId="9" fillId="0" borderId="0" xfId="0" applyFont="1" applyFill="1"/>
    <xf numFmtId="3" fontId="9" fillId="0" borderId="0" xfId="0" applyFont="1" applyFill="1" applyAlignment="1">
      <alignment horizontal="right"/>
    </xf>
    <xf numFmtId="3" fontId="16" fillId="0" borderId="0" xfId="0" applyFont="1" applyFill="1" applyAlignment="1">
      <alignment horizontal="right"/>
    </xf>
    <xf numFmtId="1" fontId="8" fillId="0" borderId="18" xfId="0" applyNumberFormat="1" applyFont="1" applyFill="1" applyBorder="1" applyAlignment="1">
      <alignment horizontal="center" vertical="center"/>
    </xf>
    <xf numFmtId="166" fontId="8" fillId="0" borderId="18" xfId="0" applyNumberFormat="1" applyFont="1" applyFill="1" applyBorder="1" applyAlignment="1">
      <alignment horizontal="center" vertical="center"/>
    </xf>
    <xf numFmtId="3" fontId="8" fillId="0" borderId="18" xfId="0" applyFont="1" applyFill="1" applyBorder="1" applyAlignment="1">
      <alignment horizontal="center" vertical="center"/>
    </xf>
    <xf numFmtId="3" fontId="15" fillId="0" borderId="18" xfId="0" applyFont="1" applyFill="1" applyBorder="1" applyAlignment="1">
      <alignment horizontal="center" vertical="center"/>
    </xf>
    <xf numFmtId="3" fontId="15" fillId="0" borderId="19" xfId="0" applyFont="1" applyFill="1" applyBorder="1" applyAlignment="1">
      <alignment horizontal="center" vertical="center"/>
    </xf>
    <xf numFmtId="3" fontId="8" fillId="0" borderId="0" xfId="0" applyFont="1" applyFill="1"/>
    <xf numFmtId="3" fontId="22" fillId="0" borderId="0" xfId="0" applyFont="1" applyFill="1" applyAlignment="1">
      <alignment vertical="center"/>
    </xf>
    <xf numFmtId="3" fontId="8" fillId="0" borderId="0" xfId="0" applyFont="1" applyFill="1" applyAlignment="1">
      <alignment vertical="center" wrapText="1"/>
    </xf>
    <xf numFmtId="166" fontId="11" fillId="0" borderId="3" xfId="0" applyNumberFormat="1" applyFont="1" applyFill="1" applyBorder="1" applyAlignment="1">
      <alignment horizontal="center" vertical="center" wrapText="1"/>
    </xf>
    <xf numFmtId="166" fontId="11" fillId="0" borderId="3" xfId="0" applyNumberFormat="1" applyFont="1" applyFill="1" applyBorder="1" applyAlignment="1">
      <alignment horizontal="center"/>
    </xf>
    <xf numFmtId="165" fontId="10" fillId="0" borderId="2" xfId="0" applyNumberFormat="1" applyFont="1" applyFill="1" applyBorder="1" applyAlignment="1">
      <alignment vertical="center" wrapText="1"/>
    </xf>
    <xf numFmtId="3" fontId="4" fillId="0" borderId="20" xfId="0" applyFont="1" applyFill="1" applyBorder="1" applyAlignment="1"/>
    <xf numFmtId="1" fontId="3" fillId="0" borderId="3" xfId="0" applyNumberFormat="1" applyFont="1" applyFill="1" applyBorder="1" applyAlignment="1">
      <alignment horizontal="center"/>
    </xf>
    <xf numFmtId="166" fontId="11" fillId="0" borderId="20" xfId="0" applyNumberFormat="1" applyFont="1" applyFill="1" applyBorder="1" applyAlignment="1">
      <alignment horizontal="center"/>
    </xf>
    <xf numFmtId="49" fontId="11" fillId="0" borderId="20" xfId="0" applyNumberFormat="1" applyFont="1" applyFill="1" applyBorder="1" applyAlignment="1">
      <alignment horizontal="center"/>
    </xf>
    <xf numFmtId="3" fontId="2" fillId="0" borderId="3" xfId="0" applyFont="1" applyFill="1" applyBorder="1" applyAlignment="1"/>
    <xf numFmtId="3" fontId="3" fillId="0" borderId="3" xfId="0" applyFont="1" applyFill="1" applyBorder="1" applyAlignment="1"/>
    <xf numFmtId="165" fontId="9" fillId="0" borderId="2" xfId="0" applyNumberFormat="1" applyFont="1" applyFill="1" applyBorder="1" applyAlignment="1">
      <alignment vertical="center" wrapText="1"/>
    </xf>
    <xf numFmtId="3" fontId="4" fillId="0" borderId="3" xfId="0" applyFont="1" applyFill="1" applyBorder="1" applyAlignment="1"/>
    <xf numFmtId="3" fontId="5" fillId="0" borderId="0" xfId="0" applyFont="1" applyFill="1" applyAlignment="1">
      <alignment horizontal="left"/>
    </xf>
    <xf numFmtId="3" fontId="3" fillId="0" borderId="0" xfId="0" applyFont="1" applyFill="1" applyBorder="1"/>
    <xf numFmtId="164" fontId="9" fillId="0" borderId="0" xfId="0" applyNumberFormat="1" applyFont="1" applyFill="1" applyBorder="1"/>
    <xf numFmtId="1" fontId="9" fillId="0" borderId="0" xfId="0" applyNumberFormat="1" applyFont="1" applyFill="1" applyBorder="1" applyAlignment="1">
      <alignment horizontal="left"/>
    </xf>
    <xf numFmtId="3" fontId="17" fillId="0" borderId="0" xfId="0" applyFont="1" applyFill="1" applyBorder="1"/>
    <xf numFmtId="3" fontId="17" fillId="0" borderId="0" xfId="0" applyFont="1" applyFill="1" applyBorder="1" applyAlignment="1">
      <alignment horizontal="center"/>
    </xf>
    <xf numFmtId="3" fontId="17" fillId="0" borderId="0" xfId="0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left"/>
    </xf>
    <xf numFmtId="1" fontId="2" fillId="0" borderId="0" xfId="0" applyNumberFormat="1" applyFont="1" applyFill="1" applyBorder="1" applyAlignment="1">
      <alignment horizontal="center"/>
    </xf>
    <xf numFmtId="3" fontId="2" fillId="0" borderId="0" xfId="0" applyFont="1" applyAlignment="1">
      <alignment vertical="top"/>
    </xf>
    <xf numFmtId="3" fontId="0" fillId="0" borderId="0" xfId="0" applyAlignment="1">
      <alignment vertical="top" wrapText="1"/>
    </xf>
    <xf numFmtId="3" fontId="0" fillId="0" borderId="0" xfId="0" applyAlignment="1">
      <alignment vertical="top"/>
    </xf>
    <xf numFmtId="49" fontId="11" fillId="0" borderId="20" xfId="0" applyNumberFormat="1" applyFont="1" applyBorder="1" applyAlignment="1">
      <alignment horizontal="left"/>
    </xf>
    <xf numFmtId="166" fontId="11" fillId="0" borderId="20" xfId="0" applyNumberFormat="1" applyFont="1" applyBorder="1" applyAlignment="1">
      <alignment horizontal="left"/>
    </xf>
    <xf numFmtId="49" fontId="11" fillId="0" borderId="20" xfId="0" applyNumberFormat="1" applyFont="1" applyBorder="1" applyAlignment="1">
      <alignment horizontal="left" vertical="top"/>
    </xf>
    <xf numFmtId="3" fontId="2" fillId="0" borderId="3" xfId="0" applyFont="1" applyBorder="1" applyAlignment="1"/>
    <xf numFmtId="3" fontId="4" fillId="0" borderId="3" xfId="0" applyFont="1" applyBorder="1" applyAlignment="1">
      <alignment wrapText="1"/>
    </xf>
    <xf numFmtId="3" fontId="2" fillId="0" borderId="3" xfId="0" applyFont="1" applyBorder="1" applyAlignment="1">
      <alignment wrapText="1"/>
    </xf>
    <xf numFmtId="3" fontId="2" fillId="0" borderId="3" xfId="0" applyFont="1" applyBorder="1" applyAlignment="1">
      <alignment vertical="top"/>
    </xf>
    <xf numFmtId="3" fontId="0" fillId="0" borderId="3" xfId="0" applyBorder="1" applyAlignment="1">
      <alignment vertical="top" wrapText="1"/>
    </xf>
    <xf numFmtId="3" fontId="0" fillId="0" borderId="3" xfId="0" applyBorder="1" applyAlignment="1">
      <alignment vertical="top"/>
    </xf>
    <xf numFmtId="3" fontId="4" fillId="0" borderId="3" xfId="0" applyFont="1" applyBorder="1"/>
    <xf numFmtId="3" fontId="10" fillId="0" borderId="0" xfId="0" applyFont="1" applyAlignment="1">
      <alignment vertical="top" wrapText="1"/>
    </xf>
    <xf numFmtId="3" fontId="10" fillId="0" borderId="0" xfId="0" applyFont="1" applyAlignment="1">
      <alignment vertical="top"/>
    </xf>
    <xf numFmtId="3" fontId="4" fillId="0" borderId="0" xfId="0" applyFont="1" applyAlignment="1"/>
    <xf numFmtId="3" fontId="10" fillId="0" borderId="0" xfId="0" applyFont="1" applyFill="1" applyBorder="1" applyAlignment="1"/>
    <xf numFmtId="3" fontId="18" fillId="0" borderId="0" xfId="0" applyFont="1" applyFill="1" applyBorder="1"/>
    <xf numFmtId="3" fontId="18" fillId="0" borderId="3" xfId="0" applyFont="1" applyFill="1" applyBorder="1"/>
    <xf numFmtId="3" fontId="18" fillId="0" borderId="0" xfId="0" applyFont="1" applyFill="1" applyBorder="1" applyAlignment="1">
      <alignment vertical="top"/>
    </xf>
    <xf numFmtId="3" fontId="18" fillId="0" borderId="3" xfId="0" applyFont="1" applyFill="1" applyBorder="1" applyAlignment="1">
      <alignment vertical="top"/>
    </xf>
    <xf numFmtId="3" fontId="18" fillId="0" borderId="3" xfId="0" applyFont="1" applyFill="1" applyBorder="1" applyAlignment="1">
      <alignment horizontal="right"/>
    </xf>
    <xf numFmtId="3" fontId="18" fillId="0" borderId="3" xfId="0" applyFont="1" applyFill="1" applyBorder="1" applyAlignment="1">
      <alignment horizontal="right" vertical="top"/>
    </xf>
    <xf numFmtId="3" fontId="4" fillId="0" borderId="0" xfId="0" applyFont="1" applyFill="1" applyBorder="1" applyAlignment="1">
      <alignment vertical="top"/>
    </xf>
    <xf numFmtId="3" fontId="4" fillId="0" borderId="0" xfId="0" applyFont="1" applyFill="1" applyBorder="1" applyAlignment="1"/>
    <xf numFmtId="3" fontId="4" fillId="0" borderId="0" xfId="0" applyFont="1" applyFill="1" applyBorder="1" applyAlignment="1">
      <alignment wrapText="1"/>
    </xf>
    <xf numFmtId="165" fontId="10" fillId="0" borderId="21" xfId="0" applyNumberFormat="1" applyFont="1" applyFill="1" applyBorder="1"/>
    <xf numFmtId="165" fontId="9" fillId="0" borderId="21" xfId="0" applyNumberFormat="1" applyFont="1" applyFill="1" applyBorder="1"/>
    <xf numFmtId="3" fontId="10" fillId="0" borderId="0" xfId="0" applyFont="1" applyFill="1" applyBorder="1" applyAlignment="1">
      <alignment vertical="top" wrapText="1"/>
    </xf>
    <xf numFmtId="3" fontId="10" fillId="0" borderId="0" xfId="0" applyFont="1" applyFill="1" applyBorder="1" applyAlignment="1">
      <alignment vertical="top"/>
    </xf>
    <xf numFmtId="3" fontId="0" fillId="0" borderId="0" xfId="0" applyBorder="1" applyAlignment="1">
      <alignment vertical="top" wrapText="1"/>
    </xf>
    <xf numFmtId="49" fontId="11" fillId="0" borderId="3" xfId="0" applyNumberFormat="1" applyFont="1" applyBorder="1" applyAlignment="1">
      <alignment horizontal="left" vertical="top"/>
    </xf>
    <xf numFmtId="49" fontId="11" fillId="0" borderId="3" xfId="0" applyNumberFormat="1" applyFont="1" applyBorder="1" applyAlignment="1">
      <alignment horizontal="left"/>
    </xf>
    <xf numFmtId="166" fontId="11" fillId="0" borderId="3" xfId="0" applyNumberFormat="1" applyFont="1" applyBorder="1" applyAlignment="1">
      <alignment horizontal="left" vertical="top"/>
    </xf>
    <xf numFmtId="168" fontId="11" fillId="0" borderId="3" xfId="0" applyNumberFormat="1" applyFont="1" applyBorder="1" applyAlignment="1">
      <alignment horizontal="left" vertical="top"/>
    </xf>
    <xf numFmtId="167" fontId="11" fillId="0" borderId="3" xfId="0" applyNumberFormat="1" applyFont="1" applyFill="1" applyBorder="1" applyAlignment="1">
      <alignment horizontal="center" vertical="top"/>
    </xf>
    <xf numFmtId="3" fontId="27" fillId="0" borderId="0" xfId="0" applyNumberFormat="1" applyFont="1" applyFill="1" applyBorder="1"/>
    <xf numFmtId="3" fontId="12" fillId="0" borderId="22" xfId="0" applyNumberFormat="1" applyFont="1" applyFill="1" applyBorder="1"/>
    <xf numFmtId="49" fontId="0" fillId="0" borderId="0" xfId="0" applyNumberFormat="1" applyFill="1" applyAlignment="1">
      <alignment horizontal="center"/>
    </xf>
    <xf numFmtId="49" fontId="0" fillId="0" borderId="0" xfId="0" applyNumberFormat="1" applyFill="1" applyBorder="1" applyAlignment="1">
      <alignment horizontal="center"/>
    </xf>
    <xf numFmtId="3" fontId="10" fillId="0" borderId="0" xfId="0" applyFont="1" applyFill="1" applyBorder="1"/>
    <xf numFmtId="3" fontId="2" fillId="0" borderId="0" xfId="0" applyFont="1" applyFill="1" applyAlignment="1">
      <alignment horizontal="left"/>
    </xf>
    <xf numFmtId="1" fontId="29" fillId="0" borderId="0" xfId="0" applyNumberFormat="1" applyFont="1" applyFill="1" applyBorder="1" applyAlignment="1">
      <alignment horizontal="center" vertical="center"/>
    </xf>
    <xf numFmtId="3" fontId="28" fillId="0" borderId="0" xfId="0" applyNumberFormat="1" applyFont="1" applyFill="1" applyBorder="1" applyAlignment="1">
      <alignment horizontal="right" vertical="center" wrapText="1"/>
    </xf>
    <xf numFmtId="3" fontId="8" fillId="0" borderId="24" xfId="0" applyFont="1" applyFill="1" applyBorder="1" applyAlignment="1">
      <alignment horizontal="center" vertical="center"/>
    </xf>
    <xf numFmtId="3" fontId="10" fillId="0" borderId="3" xfId="0" applyFont="1" applyFill="1" applyBorder="1"/>
    <xf numFmtId="1" fontId="28" fillId="0" borderId="0" xfId="0" applyNumberFormat="1" applyFont="1" applyFill="1" applyBorder="1" applyAlignment="1">
      <alignment horizontal="right" vertical="center" wrapText="1"/>
    </xf>
    <xf numFmtId="3" fontId="10" fillId="0" borderId="3" xfId="0" applyFont="1" applyBorder="1"/>
    <xf numFmtId="165" fontId="4" fillId="0" borderId="21" xfId="0" applyNumberFormat="1" applyFont="1" applyFill="1" applyBorder="1"/>
    <xf numFmtId="3" fontId="9" fillId="0" borderId="23" xfId="0" applyFont="1" applyFill="1" applyBorder="1"/>
    <xf numFmtId="49" fontId="8" fillId="0" borderId="4" xfId="0" applyNumberFormat="1" applyFont="1" applyFill="1" applyBorder="1" applyAlignment="1">
      <alignment horizontal="center"/>
    </xf>
    <xf numFmtId="165" fontId="4" fillId="0" borderId="2" xfId="0" applyNumberFormat="1" applyFont="1" applyFill="1" applyBorder="1"/>
    <xf numFmtId="3" fontId="9" fillId="0" borderId="3" xfId="0" applyFont="1" applyFill="1" applyBorder="1"/>
    <xf numFmtId="1" fontId="28" fillId="0" borderId="3" xfId="0" applyNumberFormat="1" applyFont="1" applyFill="1" applyBorder="1" applyAlignment="1">
      <alignment horizontal="right" vertical="center" wrapText="1"/>
    </xf>
    <xf numFmtId="3" fontId="28" fillId="0" borderId="3" xfId="0" applyNumberFormat="1" applyFont="1" applyFill="1" applyBorder="1" applyAlignment="1">
      <alignment horizontal="right" vertical="center" wrapText="1"/>
    </xf>
    <xf numFmtId="3" fontId="28" fillId="0" borderId="3" xfId="0" applyFont="1" applyFill="1" applyBorder="1" applyAlignment="1">
      <alignment horizontal="right" vertical="center"/>
    </xf>
    <xf numFmtId="3" fontId="28" fillId="0" borderId="3" xfId="0" applyNumberFormat="1" applyFont="1" applyFill="1" applyBorder="1" applyAlignment="1">
      <alignment horizontal="right" vertical="center"/>
    </xf>
    <xf numFmtId="3" fontId="4" fillId="0" borderId="0" xfId="0" applyFont="1" applyFill="1" applyBorder="1" applyAlignment="1">
      <alignment vertical="center" wrapText="1"/>
    </xf>
    <xf numFmtId="3" fontId="2" fillId="0" borderId="0" xfId="0" applyFont="1" applyBorder="1" applyAlignment="1"/>
    <xf numFmtId="3" fontId="21" fillId="0" borderId="3" xfId="0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/>
    </xf>
    <xf numFmtId="166" fontId="11" fillId="0" borderId="3" xfId="0" applyNumberFormat="1" applyFont="1" applyFill="1" applyBorder="1" applyAlignment="1">
      <alignment horizontal="left"/>
    </xf>
    <xf numFmtId="49" fontId="11" fillId="0" borderId="3" xfId="0" applyNumberFormat="1" applyFont="1" applyFill="1" applyBorder="1" applyAlignment="1">
      <alignment horizontal="center" vertical="top"/>
    </xf>
    <xf numFmtId="49" fontId="11" fillId="0" borderId="3" xfId="0" applyNumberFormat="1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top"/>
    </xf>
    <xf numFmtId="3" fontId="21" fillId="0" borderId="25" xfId="0" applyFont="1" applyFill="1" applyBorder="1" applyAlignment="1">
      <alignment horizontal="center" vertical="center"/>
    </xf>
    <xf numFmtId="3" fontId="21" fillId="0" borderId="26" xfId="0" applyFont="1" applyFill="1" applyBorder="1" applyAlignment="1">
      <alignment horizontal="center" vertical="center"/>
    </xf>
    <xf numFmtId="1" fontId="21" fillId="0" borderId="26" xfId="0" applyNumberFormat="1" applyFont="1" applyFill="1" applyBorder="1" applyAlignment="1">
      <alignment horizontal="center" vertical="center" wrapText="1"/>
    </xf>
    <xf numFmtId="1" fontId="21" fillId="0" borderId="25" xfId="0" applyNumberFormat="1" applyFont="1" applyFill="1" applyBorder="1" applyAlignment="1">
      <alignment horizontal="center" vertical="center" wrapText="1"/>
    </xf>
    <xf numFmtId="1" fontId="21" fillId="0" borderId="27" xfId="0" applyNumberFormat="1" applyFont="1" applyFill="1" applyBorder="1" applyAlignment="1">
      <alignment horizontal="center" vertical="center" wrapText="1"/>
    </xf>
    <xf numFmtId="49" fontId="22" fillId="0" borderId="28" xfId="0" applyNumberFormat="1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/>
    </xf>
    <xf numFmtId="49" fontId="8" fillId="0" borderId="12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/>
    </xf>
    <xf numFmtId="3" fontId="9" fillId="0" borderId="3" xfId="0" applyFont="1" applyFill="1" applyBorder="1" applyAlignment="1">
      <alignment horizontal="right"/>
    </xf>
    <xf numFmtId="3" fontId="10" fillId="0" borderId="0" xfId="0" applyFont="1" applyFill="1" applyBorder="1" applyAlignment="1">
      <alignment horizontal="right" vertical="top"/>
    </xf>
    <xf numFmtId="3" fontId="0" fillId="0" borderId="20" xfId="0" applyFill="1" applyBorder="1" applyAlignment="1">
      <alignment horizontal="center" vertical="center" wrapText="1"/>
    </xf>
    <xf numFmtId="3" fontId="0" fillId="0" borderId="0" xfId="0" applyFill="1" applyBorder="1" applyAlignment="1">
      <alignment horizontal="center" vertical="center" wrapText="1"/>
    </xf>
    <xf numFmtId="165" fontId="10" fillId="0" borderId="0" xfId="0" applyNumberFormat="1" applyFont="1" applyFill="1" applyBorder="1"/>
    <xf numFmtId="1" fontId="6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Alignment="1">
      <alignment horizontal="left"/>
    </xf>
    <xf numFmtId="49" fontId="15" fillId="0" borderId="8" xfId="0" applyNumberFormat="1" applyFont="1" applyFill="1" applyBorder="1" applyAlignment="1">
      <alignment horizontal="center"/>
    </xf>
    <xf numFmtId="1" fontId="0" fillId="0" borderId="20" xfId="0" applyNumberFormat="1" applyFill="1" applyBorder="1" applyAlignment="1">
      <alignment horizontal="center" vertical="center" wrapText="1"/>
    </xf>
    <xf numFmtId="166" fontId="11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3" fontId="18" fillId="0" borderId="0" xfId="0" applyFont="1" applyFill="1" applyBorder="1" applyAlignment="1">
      <alignment vertical="center" wrapText="1"/>
    </xf>
    <xf numFmtId="3" fontId="18" fillId="0" borderId="0" xfId="0" applyFont="1" applyFill="1" applyBorder="1" applyAlignment="1">
      <alignment horizontal="right" vertical="center" wrapText="1"/>
    </xf>
    <xf numFmtId="165" fontId="9" fillId="0" borderId="0" xfId="0" applyNumberFormat="1" applyFont="1" applyFill="1" applyBorder="1" applyAlignment="1">
      <alignment vertical="center" wrapText="1"/>
    </xf>
    <xf numFmtId="49" fontId="10" fillId="0" borderId="0" xfId="0" applyNumberFormat="1" applyFont="1" applyFill="1" applyBorder="1" applyAlignment="1">
      <alignment horizontal="left"/>
    </xf>
    <xf numFmtId="3" fontId="10" fillId="0" borderId="0" xfId="0" applyFont="1" applyBorder="1" applyAlignment="1">
      <alignment horizontal="left"/>
    </xf>
    <xf numFmtId="3" fontId="14" fillId="0" borderId="0" xfId="0" applyFont="1" applyFill="1" applyBorder="1" applyAlignment="1">
      <alignment horizontal="left" wrapText="1"/>
    </xf>
    <xf numFmtId="3" fontId="12" fillId="0" borderId="0" xfId="0" applyFont="1" applyFill="1" applyBorder="1"/>
    <xf numFmtId="164" fontId="12" fillId="0" borderId="0" xfId="0" applyNumberFormat="1" applyFont="1" applyFill="1" applyBorder="1"/>
    <xf numFmtId="3" fontId="7" fillId="0" borderId="30" xfId="0" applyFont="1" applyFill="1" applyBorder="1" applyAlignment="1">
      <alignment horizontal="left"/>
    </xf>
    <xf numFmtId="3" fontId="5" fillId="0" borderId="30" xfId="0" applyFont="1" applyFill="1" applyBorder="1"/>
    <xf numFmtId="166" fontId="13" fillId="0" borderId="30" xfId="0" applyNumberFormat="1" applyFont="1" applyFill="1" applyBorder="1" applyAlignment="1">
      <alignment horizontal="center"/>
    </xf>
    <xf numFmtId="3" fontId="14" fillId="0" borderId="30" xfId="0" applyFont="1" applyFill="1" applyBorder="1"/>
    <xf numFmtId="164" fontId="12" fillId="0" borderId="30" xfId="0" applyNumberFormat="1" applyFont="1" applyFill="1" applyBorder="1"/>
    <xf numFmtId="3" fontId="14" fillId="2" borderId="31" xfId="0" applyFont="1" applyFill="1" applyBorder="1" applyAlignment="1">
      <alignment horizontal="left"/>
    </xf>
    <xf numFmtId="3" fontId="12" fillId="2" borderId="31" xfId="0" applyFont="1" applyFill="1" applyBorder="1"/>
    <xf numFmtId="164" fontId="12" fillId="2" borderId="31" xfId="0" applyNumberFormat="1" applyFont="1" applyFill="1" applyBorder="1"/>
    <xf numFmtId="49" fontId="21" fillId="0" borderId="12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/>
    <xf numFmtId="1" fontId="29" fillId="0" borderId="3" xfId="0" applyNumberFormat="1" applyFont="1" applyFill="1" applyBorder="1" applyAlignment="1">
      <alignment vertical="center"/>
    </xf>
    <xf numFmtId="3" fontId="3" fillId="0" borderId="3" xfId="0" applyFont="1" applyFill="1" applyBorder="1" applyAlignment="1">
      <alignment vertical="center" wrapText="1"/>
    </xf>
    <xf numFmtId="1" fontId="3" fillId="0" borderId="3" xfId="0" applyNumberFormat="1" applyFont="1" applyFill="1" applyBorder="1" applyAlignment="1">
      <alignment vertical="center" wrapText="1"/>
    </xf>
    <xf numFmtId="3" fontId="30" fillId="0" borderId="3" xfId="0" applyFont="1" applyFill="1" applyBorder="1" applyAlignment="1">
      <alignment vertical="center" wrapText="1"/>
    </xf>
    <xf numFmtId="1" fontId="3" fillId="0" borderId="20" xfId="0" applyNumberFormat="1" applyFont="1" applyFill="1" applyBorder="1" applyAlignment="1"/>
    <xf numFmtId="1" fontId="3" fillId="0" borderId="20" xfId="0" applyNumberFormat="1" applyFont="1" applyFill="1" applyBorder="1" applyAlignment="1">
      <alignment vertical="center" wrapText="1"/>
    </xf>
    <xf numFmtId="1" fontId="3" fillId="0" borderId="0" xfId="0" applyNumberFormat="1" applyFont="1" applyFill="1" applyBorder="1" applyAlignment="1"/>
    <xf numFmtId="1" fontId="3" fillId="0" borderId="0" xfId="0" applyNumberFormat="1" applyFont="1" applyAlignment="1">
      <alignment horizontal="center"/>
    </xf>
    <xf numFmtId="1" fontId="3" fillId="0" borderId="23" xfId="0" applyNumberFormat="1" applyFont="1" applyFill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" fontId="3" fillId="0" borderId="32" xfId="0" applyNumberFormat="1" applyFont="1" applyFill="1" applyBorder="1" applyAlignment="1">
      <alignment vertical="center" wrapText="1"/>
    </xf>
    <xf numFmtId="3" fontId="4" fillId="0" borderId="32" xfId="0" applyFont="1" applyBorder="1"/>
    <xf numFmtId="49" fontId="8" fillId="0" borderId="33" xfId="0" applyNumberFormat="1" applyFont="1" applyFill="1" applyBorder="1" applyAlignment="1">
      <alignment horizontal="center"/>
    </xf>
    <xf numFmtId="1" fontId="3" fillId="0" borderId="32" xfId="0" applyNumberFormat="1" applyFont="1" applyFill="1" applyBorder="1" applyAlignment="1"/>
    <xf numFmtId="1" fontId="3" fillId="0" borderId="32" xfId="0" applyNumberFormat="1" applyFont="1" applyFill="1" applyBorder="1" applyAlignment="1">
      <alignment horizontal="center"/>
    </xf>
    <xf numFmtId="49" fontId="11" fillId="0" borderId="34" xfId="0" applyNumberFormat="1" applyFont="1" applyBorder="1" applyAlignment="1">
      <alignment horizontal="left" vertical="top"/>
    </xf>
    <xf numFmtId="3" fontId="9" fillId="0" borderId="32" xfId="0" applyFont="1" applyFill="1" applyBorder="1"/>
    <xf numFmtId="49" fontId="8" fillId="0" borderId="0" xfId="0" applyNumberFormat="1" applyFont="1" applyFill="1" applyBorder="1" applyAlignment="1">
      <alignment horizontal="center"/>
    </xf>
    <xf numFmtId="49" fontId="11" fillId="0" borderId="0" xfId="0" applyNumberFormat="1" applyFont="1" applyBorder="1" applyAlignment="1">
      <alignment horizontal="left" vertical="top"/>
    </xf>
    <xf numFmtId="3" fontId="10" fillId="0" borderId="3" xfId="0" applyFont="1" applyFill="1" applyBorder="1" applyAlignment="1"/>
    <xf numFmtId="3" fontId="31" fillId="2" borderId="30" xfId="0" applyFont="1" applyFill="1" applyBorder="1" applyAlignment="1">
      <alignment horizontal="left" vertical="center"/>
    </xf>
    <xf numFmtId="165" fontId="32" fillId="2" borderId="14" xfId="0" applyNumberFormat="1" applyFont="1" applyFill="1" applyBorder="1" applyAlignment="1">
      <alignment vertical="center" wrapText="1"/>
    </xf>
    <xf numFmtId="49" fontId="33" fillId="2" borderId="35" xfId="0" applyNumberFormat="1" applyFont="1" applyFill="1" applyBorder="1" applyAlignment="1">
      <alignment horizontal="center" vertical="center"/>
    </xf>
    <xf numFmtId="1" fontId="33" fillId="2" borderId="1" xfId="0" applyNumberFormat="1" applyFont="1" applyFill="1" applyBorder="1" applyAlignment="1">
      <alignment vertical="center"/>
    </xf>
    <xf numFmtId="3" fontId="33" fillId="2" borderId="30" xfId="0" applyFont="1" applyFill="1" applyBorder="1" applyAlignment="1">
      <alignment horizontal="center" vertical="center"/>
    </xf>
    <xf numFmtId="3" fontId="33" fillId="2" borderId="1" xfId="0" applyFont="1" applyFill="1" applyBorder="1" applyAlignment="1">
      <alignment horizontal="center" vertical="center"/>
    </xf>
    <xf numFmtId="3" fontId="34" fillId="2" borderId="30" xfId="0" applyFont="1" applyFill="1" applyBorder="1"/>
    <xf numFmtId="3" fontId="33" fillId="2" borderId="30" xfId="0" applyFont="1" applyFill="1" applyBorder="1" applyAlignment="1">
      <alignment vertical="center"/>
    </xf>
    <xf numFmtId="1" fontId="33" fillId="2" borderId="30" xfId="0" applyNumberFormat="1" applyFont="1" applyFill="1" applyBorder="1" applyAlignment="1">
      <alignment horizontal="center" vertical="center"/>
    </xf>
    <xf numFmtId="165" fontId="32" fillId="2" borderId="14" xfId="0" applyNumberFormat="1" applyFont="1" applyFill="1" applyBorder="1"/>
    <xf numFmtId="165" fontId="32" fillId="2" borderId="15" xfId="0" applyNumberFormat="1" applyFont="1" applyFill="1" applyBorder="1"/>
    <xf numFmtId="49" fontId="34" fillId="2" borderId="35" xfId="0" applyNumberFormat="1" applyFont="1" applyFill="1" applyBorder="1" applyAlignment="1">
      <alignment horizontal="center" vertical="center" wrapText="1"/>
    </xf>
    <xf numFmtId="1" fontId="34" fillId="2" borderId="1" xfId="0" applyNumberFormat="1" applyFont="1" applyFill="1" applyBorder="1" applyAlignment="1"/>
    <xf numFmtId="1" fontId="34" fillId="2" borderId="30" xfId="0" applyNumberFormat="1" applyFont="1" applyFill="1" applyBorder="1" applyAlignment="1">
      <alignment horizontal="center"/>
    </xf>
    <xf numFmtId="166" fontId="34" fillId="2" borderId="1" xfId="0" applyNumberFormat="1" applyFont="1" applyFill="1" applyBorder="1" applyAlignment="1">
      <alignment horizontal="center"/>
    </xf>
    <xf numFmtId="49" fontId="34" fillId="2" borderId="35" xfId="0" applyNumberFormat="1" applyFont="1" applyFill="1" applyBorder="1" applyAlignment="1">
      <alignment horizontal="center"/>
    </xf>
    <xf numFmtId="1" fontId="34" fillId="2" borderId="1" xfId="0" applyNumberFormat="1" applyFont="1" applyFill="1" applyBorder="1" applyAlignment="1">
      <alignment horizontal="center"/>
    </xf>
    <xf numFmtId="166" fontId="34" fillId="2" borderId="36" xfId="0" applyNumberFormat="1" applyFont="1" applyFill="1" applyBorder="1" applyAlignment="1">
      <alignment horizontal="center"/>
    </xf>
    <xf numFmtId="165" fontId="34" fillId="2" borderId="14" xfId="0" applyNumberFormat="1" applyFont="1" applyFill="1" applyBorder="1"/>
    <xf numFmtId="49" fontId="34" fillId="2" borderId="13" xfId="0" applyNumberFormat="1" applyFont="1" applyFill="1" applyBorder="1" applyAlignment="1">
      <alignment horizontal="center"/>
    </xf>
    <xf numFmtId="49" fontId="34" fillId="2" borderId="36" xfId="0" applyNumberFormat="1" applyFont="1" applyFill="1" applyBorder="1" applyAlignment="1">
      <alignment horizontal="left" vertical="top"/>
    </xf>
    <xf numFmtId="1" fontId="3" fillId="0" borderId="37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left"/>
    </xf>
    <xf numFmtId="3" fontId="10" fillId="0" borderId="0" xfId="0" applyFont="1" applyAlignment="1"/>
    <xf numFmtId="3" fontId="2" fillId="0" borderId="0" xfId="0" applyFont="1" applyAlignment="1">
      <alignment wrapText="1"/>
    </xf>
    <xf numFmtId="3" fontId="2" fillId="0" borderId="0" xfId="0" applyFont="1" applyAlignment="1">
      <alignment vertical="top" wrapText="1"/>
    </xf>
    <xf numFmtId="3" fontId="26" fillId="0" borderId="0" xfId="0" applyFont="1"/>
    <xf numFmtId="3" fontId="9" fillId="0" borderId="0" xfId="0" applyFont="1" applyFill="1" applyBorder="1" applyAlignment="1">
      <alignment vertical="top"/>
    </xf>
    <xf numFmtId="166" fontId="11" fillId="0" borderId="3" xfId="0" applyNumberFormat="1" applyFont="1" applyBorder="1" applyAlignment="1">
      <alignment horizontal="left"/>
    </xf>
    <xf numFmtId="165" fontId="9" fillId="0" borderId="2" xfId="0" applyNumberFormat="1" applyFont="1" applyFill="1" applyBorder="1" applyAlignment="1">
      <alignment vertical="top"/>
    </xf>
    <xf numFmtId="3" fontId="26" fillId="0" borderId="0" xfId="0" applyFont="1" applyAlignment="1"/>
    <xf numFmtId="1" fontId="34" fillId="3" borderId="3" xfId="0" applyNumberFormat="1" applyFont="1" applyFill="1" applyBorder="1" applyAlignment="1"/>
    <xf numFmtId="49" fontId="34" fillId="3" borderId="20" xfId="0" applyNumberFormat="1" applyFont="1" applyFill="1" applyBorder="1" applyAlignment="1">
      <alignment horizontal="left" vertical="top"/>
    </xf>
    <xf numFmtId="3" fontId="32" fillId="3" borderId="3" xfId="0" applyFont="1" applyFill="1" applyBorder="1"/>
    <xf numFmtId="3" fontId="34" fillId="3" borderId="0" xfId="0" applyFont="1" applyFill="1" applyBorder="1"/>
    <xf numFmtId="49" fontId="35" fillId="3" borderId="8" xfId="0" applyNumberFormat="1" applyFont="1" applyFill="1" applyBorder="1" applyAlignment="1">
      <alignment horizontal="center"/>
    </xf>
    <xf numFmtId="3" fontId="9" fillId="3" borderId="3" xfId="0" applyFont="1" applyFill="1" applyBorder="1"/>
    <xf numFmtId="1" fontId="3" fillId="0" borderId="37" xfId="0" applyNumberFormat="1" applyFont="1" applyBorder="1" applyAlignment="1">
      <alignment horizontal="center"/>
    </xf>
    <xf numFmtId="49" fontId="11" fillId="0" borderId="37" xfId="0" applyNumberFormat="1" applyFont="1" applyBorder="1" applyAlignment="1">
      <alignment horizontal="left" vertical="top"/>
    </xf>
    <xf numFmtId="1" fontId="34" fillId="3" borderId="0" xfId="0" applyNumberFormat="1" applyFont="1" applyFill="1" applyBorder="1" applyAlignment="1">
      <alignment horizontal="center"/>
    </xf>
    <xf numFmtId="1" fontId="34" fillId="3" borderId="3" xfId="0" applyNumberFormat="1" applyFont="1" applyFill="1" applyBorder="1" applyAlignment="1">
      <alignment horizontal="center"/>
    </xf>
    <xf numFmtId="1" fontId="3" fillId="0" borderId="23" xfId="0" applyNumberFormat="1" applyFont="1" applyBorder="1" applyAlignment="1">
      <alignment horizontal="center"/>
    </xf>
    <xf numFmtId="49" fontId="15" fillId="3" borderId="8" xfId="0" applyNumberFormat="1" applyFont="1" applyFill="1" applyBorder="1" applyAlignment="1">
      <alignment horizontal="center"/>
    </xf>
    <xf numFmtId="3" fontId="9" fillId="3" borderId="3" xfId="0" applyFont="1" applyFill="1" applyBorder="1" applyAlignment="1">
      <alignment vertical="top"/>
    </xf>
    <xf numFmtId="1" fontId="34" fillId="3" borderId="20" xfId="0" applyNumberFormat="1" applyFont="1" applyFill="1" applyBorder="1" applyAlignment="1">
      <alignment horizontal="center"/>
    </xf>
    <xf numFmtId="49" fontId="15" fillId="3" borderId="38" xfId="0" applyNumberFormat="1" applyFont="1" applyFill="1" applyBorder="1" applyAlignment="1">
      <alignment horizontal="center"/>
    </xf>
    <xf numFmtId="3" fontId="9" fillId="0" borderId="1" xfId="0" applyNumberFormat="1" applyFont="1" applyFill="1" applyBorder="1"/>
    <xf numFmtId="3" fontId="12" fillId="0" borderId="1" xfId="0" applyNumberFormat="1" applyFont="1" applyFill="1" applyBorder="1"/>
    <xf numFmtId="4" fontId="15" fillId="0" borderId="0" xfId="0" applyNumberFormat="1" applyFont="1" applyFill="1"/>
    <xf numFmtId="49" fontId="8" fillId="0" borderId="8" xfId="0" applyNumberFormat="1" applyFont="1" applyFill="1" applyBorder="1" applyAlignment="1">
      <alignment horizontal="center" vertical="center" wrapText="1"/>
    </xf>
    <xf numFmtId="49" fontId="8" fillId="0" borderId="39" xfId="0" applyNumberFormat="1" applyFont="1" applyFill="1" applyBorder="1" applyAlignment="1">
      <alignment horizontal="center" vertical="center" wrapText="1"/>
    </xf>
    <xf numFmtId="1" fontId="3" fillId="0" borderId="40" xfId="0" applyNumberFormat="1" applyFont="1" applyFill="1" applyBorder="1" applyAlignment="1">
      <alignment horizontal="center"/>
    </xf>
    <xf numFmtId="3" fontId="18" fillId="0" borderId="32" xfId="0" applyFont="1" applyFill="1" applyBorder="1" applyAlignment="1">
      <alignment horizontal="right"/>
    </xf>
    <xf numFmtId="165" fontId="4" fillId="0" borderId="41" xfId="0" applyNumberFormat="1" applyFont="1" applyFill="1" applyBorder="1"/>
    <xf numFmtId="49" fontId="34" fillId="2" borderId="33" xfId="0" applyNumberFormat="1" applyFont="1" applyFill="1" applyBorder="1" applyAlignment="1">
      <alignment horizontal="center"/>
    </xf>
    <xf numFmtId="1" fontId="34" fillId="2" borderId="32" xfId="0" applyNumberFormat="1" applyFont="1" applyFill="1" applyBorder="1" applyAlignment="1"/>
    <xf numFmtId="1" fontId="34" fillId="2" borderId="32" xfId="0" applyNumberFormat="1" applyFont="1" applyFill="1" applyBorder="1" applyAlignment="1">
      <alignment horizontal="center"/>
    </xf>
    <xf numFmtId="49" fontId="34" fillId="2" borderId="34" xfId="0" applyNumberFormat="1" applyFont="1" applyFill="1" applyBorder="1" applyAlignment="1">
      <alignment horizontal="left" vertical="top"/>
    </xf>
    <xf numFmtId="3" fontId="31" fillId="2" borderId="40" xfId="0" applyFont="1" applyFill="1" applyBorder="1" applyAlignment="1">
      <alignment horizontal="left" vertical="center"/>
    </xf>
    <xf numFmtId="165" fontId="32" fillId="2" borderId="41" xfId="0" applyNumberFormat="1" applyFont="1" applyFill="1" applyBorder="1"/>
    <xf numFmtId="3" fontId="36" fillId="0" borderId="0" xfId="0" applyFont="1" applyFill="1"/>
    <xf numFmtId="3" fontId="37" fillId="0" borderId="0" xfId="0" applyFont="1" applyFill="1" applyAlignment="1">
      <alignment horizontal="center"/>
    </xf>
    <xf numFmtId="3" fontId="38" fillId="0" borderId="0" xfId="0" applyFont="1" applyFill="1"/>
    <xf numFmtId="4" fontId="36" fillId="0" borderId="0" xfId="0" applyNumberFormat="1" applyFont="1" applyFill="1" applyBorder="1" applyAlignment="1">
      <alignment horizontal="right"/>
    </xf>
    <xf numFmtId="3" fontId="23" fillId="0" borderId="0" xfId="0" applyFont="1" applyFill="1" applyBorder="1"/>
    <xf numFmtId="3" fontId="37" fillId="0" borderId="0" xfId="0" applyFont="1" applyFill="1" applyBorder="1" applyAlignment="1">
      <alignment horizontal="center"/>
    </xf>
    <xf numFmtId="3" fontId="38" fillId="0" borderId="0" xfId="0" applyFont="1" applyFill="1" applyBorder="1"/>
    <xf numFmtId="3" fontId="23" fillId="0" borderId="0" xfId="0" applyFont="1" applyFill="1" applyBorder="1" applyAlignment="1">
      <alignment horizontal="right"/>
    </xf>
    <xf numFmtId="3" fontId="37" fillId="0" borderId="0" xfId="0" applyFont="1" applyFill="1" applyBorder="1" applyAlignment="1">
      <alignment horizontal="center" vertical="center"/>
    </xf>
    <xf numFmtId="4" fontId="36" fillId="0" borderId="0" xfId="0" applyNumberFormat="1" applyFont="1" applyFill="1" applyBorder="1"/>
    <xf numFmtId="4" fontId="39" fillId="0" borderId="0" xfId="0" applyNumberFormat="1" applyFont="1" applyFill="1" applyBorder="1"/>
    <xf numFmtId="3" fontId="37" fillId="0" borderId="0" xfId="0" applyFont="1" applyFill="1"/>
    <xf numFmtId="4" fontId="37" fillId="0" borderId="0" xfId="0" applyNumberFormat="1" applyFont="1" applyFill="1"/>
    <xf numFmtId="3" fontId="37" fillId="0" borderId="0" xfId="0" applyFont="1" applyFill="1" applyAlignment="1">
      <alignment horizontal="right"/>
    </xf>
    <xf numFmtId="4" fontId="37" fillId="0" borderId="30" xfId="0" applyNumberFormat="1" applyFont="1" applyFill="1" applyBorder="1"/>
    <xf numFmtId="49" fontId="37" fillId="0" borderId="0" xfId="0" applyNumberFormat="1" applyFont="1" applyFill="1" applyBorder="1" applyAlignment="1">
      <alignment horizontal="right"/>
    </xf>
    <xf numFmtId="4" fontId="37" fillId="0" borderId="42" xfId="0" applyNumberFormat="1" applyFont="1" applyFill="1" applyBorder="1"/>
    <xf numFmtId="3" fontId="37" fillId="0" borderId="0" xfId="0" applyFont="1" applyFill="1" applyAlignment="1">
      <alignment horizontal="left"/>
    </xf>
    <xf numFmtId="165" fontId="9" fillId="0" borderId="41" xfId="0" applyNumberFormat="1" applyFont="1" applyFill="1" applyBorder="1"/>
    <xf numFmtId="165" fontId="10" fillId="0" borderId="2" xfId="0" applyNumberFormat="1" applyFont="1" applyFill="1" applyBorder="1" applyAlignment="1">
      <alignment shrinkToFit="1"/>
    </xf>
    <xf numFmtId="165" fontId="10" fillId="0" borderId="43" xfId="0" applyNumberFormat="1" applyFont="1" applyFill="1" applyBorder="1"/>
    <xf numFmtId="3" fontId="40" fillId="0" borderId="0" xfId="0" applyFont="1" applyFill="1"/>
    <xf numFmtId="4" fontId="40" fillId="0" borderId="0" xfId="0" applyNumberFormat="1" applyFont="1" applyFill="1"/>
    <xf numFmtId="3" fontId="41" fillId="0" borderId="0" xfId="0" applyFont="1" applyFill="1" applyAlignment="1">
      <alignment vertical="center"/>
    </xf>
    <xf numFmtId="3" fontId="42" fillId="2" borderId="30" xfId="0" applyFont="1" applyFill="1" applyBorder="1"/>
    <xf numFmtId="3" fontId="43" fillId="2" borderId="30" xfId="0" applyFont="1" applyFill="1" applyBorder="1" applyAlignment="1">
      <alignment vertical="center"/>
    </xf>
    <xf numFmtId="3" fontId="40" fillId="0" borderId="0" xfId="0" applyFont="1" applyFill="1" applyAlignment="1">
      <alignment vertical="center" wrapText="1"/>
    </xf>
    <xf numFmtId="3" fontId="42" fillId="3" borderId="0" xfId="0" applyFont="1" applyFill="1" applyBorder="1"/>
    <xf numFmtId="3" fontId="44" fillId="0" borderId="0" xfId="0" applyFont="1" applyFill="1"/>
    <xf numFmtId="165" fontId="4" fillId="0" borderId="0" xfId="0" applyNumberFormat="1" applyFont="1" applyFill="1" applyBorder="1"/>
    <xf numFmtId="1" fontId="45" fillId="0" borderId="12" xfId="0" applyNumberFormat="1" applyFont="1" applyFill="1" applyBorder="1" applyAlignment="1">
      <alignment horizontal="center" vertical="center"/>
    </xf>
    <xf numFmtId="1" fontId="26" fillId="0" borderId="3" xfId="0" applyNumberFormat="1" applyFont="1" applyFill="1" applyBorder="1" applyAlignment="1">
      <alignment horizontal="center" vertical="center"/>
    </xf>
    <xf numFmtId="1" fontId="26" fillId="0" borderId="0" xfId="0" applyNumberFormat="1" applyFont="1" applyFill="1" applyBorder="1" applyAlignment="1">
      <alignment horizontal="center" vertical="center"/>
    </xf>
    <xf numFmtId="1" fontId="28" fillId="0" borderId="3" xfId="0" applyNumberFormat="1" applyFont="1" applyFill="1" applyBorder="1" applyAlignment="1">
      <alignment horizontal="right" wrapText="1"/>
    </xf>
    <xf numFmtId="49" fontId="31" fillId="2" borderId="35" xfId="0" applyNumberFormat="1" applyFont="1" applyFill="1" applyBorder="1" applyAlignment="1">
      <alignment horizontal="center" vertical="center"/>
    </xf>
    <xf numFmtId="164" fontId="28" fillId="0" borderId="2" xfId="0" applyNumberFormat="1" applyFont="1" applyFill="1" applyBorder="1" applyAlignment="1">
      <alignment horizontal="right" wrapText="1"/>
    </xf>
    <xf numFmtId="49" fontId="45" fillId="0" borderId="12" xfId="0" applyNumberFormat="1" applyFont="1" applyFill="1" applyBorder="1" applyAlignment="1">
      <alignment horizontal="center" vertical="center"/>
    </xf>
    <xf numFmtId="165" fontId="32" fillId="4" borderId="2" xfId="0" applyNumberFormat="1" applyFont="1" applyFill="1" applyBorder="1" applyAlignment="1">
      <alignment vertical="center" wrapText="1"/>
    </xf>
    <xf numFmtId="3" fontId="42" fillId="4" borderId="0" xfId="0" applyFont="1" applyFill="1" applyBorder="1"/>
    <xf numFmtId="3" fontId="43" fillId="4" borderId="0" xfId="0" applyFont="1" applyFill="1" applyBorder="1" applyAlignment="1">
      <alignment vertical="center"/>
    </xf>
    <xf numFmtId="3" fontId="33" fillId="4" borderId="0" xfId="0" applyFont="1" applyFill="1" applyBorder="1" applyAlignment="1">
      <alignment vertical="center"/>
    </xf>
    <xf numFmtId="49" fontId="45" fillId="4" borderId="12" xfId="0" applyNumberFormat="1" applyFont="1" applyFill="1" applyBorder="1" applyAlignment="1">
      <alignment horizontal="center" vertical="center"/>
    </xf>
    <xf numFmtId="165" fontId="32" fillId="2" borderId="15" xfId="0" applyNumberFormat="1" applyFont="1" applyFill="1" applyBorder="1" applyAlignment="1">
      <alignment vertical="center" wrapText="1"/>
    </xf>
    <xf numFmtId="49" fontId="11" fillId="0" borderId="3" xfId="0" applyNumberFormat="1" applyFont="1" applyBorder="1" applyAlignment="1">
      <alignment horizontal="left" vertical="center"/>
    </xf>
    <xf numFmtId="3" fontId="4" fillId="0" borderId="0" xfId="0" applyFont="1" applyAlignment="1">
      <alignment vertical="top" wrapText="1"/>
    </xf>
    <xf numFmtId="3" fontId="4" fillId="0" borderId="0" xfId="0" applyFont="1" applyAlignment="1">
      <alignment vertical="top"/>
    </xf>
    <xf numFmtId="3" fontId="28" fillId="0" borderId="0" xfId="0" applyFont="1" applyFill="1" applyBorder="1" applyAlignment="1">
      <alignment horizontal="left" vertical="top"/>
    </xf>
    <xf numFmtId="3" fontId="4" fillId="0" borderId="0" xfId="0" applyFont="1" applyFill="1" applyBorder="1" applyAlignment="1">
      <alignment vertical="top" wrapText="1"/>
    </xf>
    <xf numFmtId="3" fontId="0" fillId="0" borderId="0" xfId="0" applyFont="1" applyFill="1" applyBorder="1" applyAlignment="1">
      <alignment vertical="top"/>
    </xf>
    <xf numFmtId="3" fontId="0" fillId="0" borderId="0" xfId="0" applyFont="1" applyAlignment="1">
      <alignment vertical="top"/>
    </xf>
    <xf numFmtId="3" fontId="3" fillId="0" borderId="0" xfId="0" applyFont="1" applyAlignment="1">
      <alignment vertical="top"/>
    </xf>
    <xf numFmtId="3" fontId="2" fillId="0" borderId="0" xfId="0" applyFont="1" applyBorder="1" applyAlignment="1">
      <alignment vertical="top"/>
    </xf>
    <xf numFmtId="3" fontId="2" fillId="0" borderId="40" xfId="0" applyFont="1" applyBorder="1" applyAlignment="1">
      <alignment vertical="top" wrapText="1"/>
    </xf>
    <xf numFmtId="49" fontId="11" fillId="0" borderId="32" xfId="0" applyNumberFormat="1" applyFont="1" applyBorder="1" applyAlignment="1">
      <alignment horizontal="left" vertical="center"/>
    </xf>
    <xf numFmtId="3" fontId="26" fillId="0" borderId="0" xfId="0" applyFont="1" applyAlignment="1">
      <alignment vertical="top"/>
    </xf>
    <xf numFmtId="4" fontId="8" fillId="0" borderId="0" xfId="0" applyNumberFormat="1" applyFont="1" applyFill="1"/>
    <xf numFmtId="3" fontId="0" fillId="0" borderId="3" xfId="0" applyFont="1" applyBorder="1" applyAlignment="1">
      <alignment wrapText="1"/>
    </xf>
    <xf numFmtId="3" fontId="0" fillId="0" borderId="0" xfId="0" applyBorder="1" applyAlignment="1">
      <alignment vertical="top"/>
    </xf>
    <xf numFmtId="3" fontId="28" fillId="0" borderId="0" xfId="0" applyFont="1" applyAlignment="1"/>
    <xf numFmtId="49" fontId="35" fillId="3" borderId="8" xfId="0" applyNumberFormat="1" applyFont="1" applyFill="1" applyBorder="1" applyAlignment="1">
      <alignment horizontal="center" vertical="center"/>
    </xf>
    <xf numFmtId="49" fontId="34" fillId="4" borderId="20" xfId="0" applyNumberFormat="1" applyFont="1" applyFill="1" applyBorder="1" applyAlignment="1">
      <alignment horizontal="left" vertical="top"/>
    </xf>
    <xf numFmtId="3" fontId="31" fillId="4" borderId="0" xfId="0" applyFont="1" applyFill="1" applyBorder="1" applyAlignment="1">
      <alignment horizontal="left" vertical="center"/>
    </xf>
    <xf numFmtId="3" fontId="34" fillId="4" borderId="0" xfId="0" applyFont="1" applyFill="1" applyBorder="1"/>
    <xf numFmtId="49" fontId="15" fillId="4" borderId="8" xfId="0" applyNumberFormat="1" applyFont="1" applyFill="1" applyBorder="1" applyAlignment="1">
      <alignment horizontal="center"/>
    </xf>
    <xf numFmtId="1" fontId="0" fillId="4" borderId="3" xfId="0" applyNumberFormat="1" applyFont="1" applyFill="1" applyBorder="1" applyAlignment="1">
      <alignment horizontal="center"/>
    </xf>
    <xf numFmtId="165" fontId="10" fillId="4" borderId="21" xfId="0" applyNumberFormat="1" applyFont="1" applyFill="1" applyBorder="1"/>
    <xf numFmtId="1" fontId="34" fillId="4" borderId="0" xfId="0" applyNumberFormat="1" applyFont="1" applyFill="1" applyBorder="1" applyAlignment="1">
      <alignment horizontal="center"/>
    </xf>
    <xf numFmtId="3" fontId="46" fillId="4" borderId="0" xfId="0" applyFont="1" applyFill="1" applyBorder="1"/>
    <xf numFmtId="49" fontId="34" fillId="4" borderId="0" xfId="0" applyNumberFormat="1" applyFont="1" applyFill="1" applyBorder="1" applyAlignment="1">
      <alignment horizontal="center"/>
    </xf>
    <xf numFmtId="165" fontId="32" fillId="4" borderId="0" xfId="0" applyNumberFormat="1" applyFont="1" applyFill="1" applyBorder="1" applyAlignment="1">
      <alignment shrinkToFit="1"/>
    </xf>
    <xf numFmtId="1" fontId="34" fillId="4" borderId="0" xfId="0" applyNumberFormat="1" applyFont="1" applyFill="1" applyBorder="1" applyAlignment="1"/>
    <xf numFmtId="166" fontId="34" fillId="4" borderId="0" xfId="0" applyNumberFormat="1" applyFont="1" applyFill="1" applyBorder="1" applyAlignment="1">
      <alignment horizontal="center"/>
    </xf>
    <xf numFmtId="49" fontId="34" fillId="2" borderId="39" xfId="0" applyNumberFormat="1" applyFont="1" applyFill="1" applyBorder="1" applyAlignment="1">
      <alignment horizontal="center"/>
    </xf>
    <xf numFmtId="1" fontId="34" fillId="2" borderId="40" xfId="0" applyNumberFormat="1" applyFont="1" applyFill="1" applyBorder="1" applyAlignment="1">
      <alignment horizontal="center"/>
    </xf>
    <xf numFmtId="166" fontId="34" fillId="2" borderId="32" xfId="0" applyNumberFormat="1" applyFont="1" applyFill="1" applyBorder="1" applyAlignment="1">
      <alignment horizontal="center"/>
    </xf>
    <xf numFmtId="165" fontId="32" fillId="2" borderId="41" xfId="0" applyNumberFormat="1" applyFont="1" applyFill="1" applyBorder="1" applyAlignment="1">
      <alignment shrinkToFit="1"/>
    </xf>
    <xf numFmtId="3" fontId="0" fillId="0" borderId="3" xfId="0" applyFont="1" applyBorder="1" applyAlignment="1">
      <alignment vertical="top"/>
    </xf>
    <xf numFmtId="3" fontId="4" fillId="0" borderId="0" xfId="0" applyFont="1" applyBorder="1" applyAlignment="1"/>
    <xf numFmtId="3" fontId="4" fillId="0" borderId="40" xfId="0" applyFont="1" applyBorder="1" applyAlignment="1"/>
    <xf numFmtId="3" fontId="47" fillId="4" borderId="0" xfId="0" applyFont="1" applyFill="1" applyBorder="1"/>
    <xf numFmtId="49" fontId="34" fillId="4" borderId="0" xfId="0" applyNumberFormat="1" applyFont="1" applyFill="1" applyBorder="1" applyAlignment="1">
      <alignment horizontal="left" vertical="top"/>
    </xf>
    <xf numFmtId="165" fontId="32" fillId="4" borderId="0" xfId="0" applyNumberFormat="1" applyFont="1" applyFill="1" applyBorder="1"/>
    <xf numFmtId="3" fontId="21" fillId="0" borderId="0" xfId="0" applyFont="1" applyFill="1" applyBorder="1" applyAlignment="1">
      <alignment horizontal="center" vertical="center"/>
    </xf>
    <xf numFmtId="3" fontId="20" fillId="0" borderId="3" xfId="0" applyNumberFormat="1" applyFont="1" applyFill="1" applyBorder="1" applyAlignment="1">
      <alignment horizontal="right" vertical="center" wrapText="1"/>
    </xf>
    <xf numFmtId="165" fontId="10" fillId="0" borderId="46" xfId="0" applyNumberFormat="1" applyFont="1" applyFill="1" applyBorder="1"/>
    <xf numFmtId="49" fontId="0" fillId="0" borderId="0" xfId="0" applyNumberFormat="1" applyFont="1" applyFill="1" applyAlignment="1">
      <alignment horizontal="center"/>
    </xf>
    <xf numFmtId="3" fontId="0" fillId="0" borderId="0" xfId="0" applyFont="1" applyFill="1" applyAlignment="1">
      <alignment horizontal="center"/>
    </xf>
    <xf numFmtId="1" fontId="34" fillId="4" borderId="20" xfId="0" applyNumberFormat="1" applyFont="1" applyFill="1" applyBorder="1" applyAlignment="1">
      <alignment horizontal="center"/>
    </xf>
    <xf numFmtId="3" fontId="26" fillId="4" borderId="0" xfId="0" applyFont="1" applyFill="1" applyBorder="1" applyAlignment="1">
      <alignment horizontal="left" vertical="center"/>
    </xf>
    <xf numFmtId="3" fontId="32" fillId="4" borderId="3" xfId="0" applyFont="1" applyFill="1" applyBorder="1"/>
    <xf numFmtId="3" fontId="9" fillId="4" borderId="3" xfId="0" applyFont="1" applyFill="1" applyBorder="1"/>
    <xf numFmtId="1" fontId="34" fillId="4" borderId="3" xfId="0" applyNumberFormat="1" applyFont="1" applyFill="1" applyBorder="1" applyAlignment="1">
      <alignment horizontal="center"/>
    </xf>
    <xf numFmtId="165" fontId="10" fillId="4" borderId="2" xfId="0" applyNumberFormat="1" applyFont="1" applyFill="1" applyBorder="1"/>
    <xf numFmtId="49" fontId="15" fillId="3" borderId="8" xfId="0" applyNumberFormat="1" applyFont="1" applyFill="1" applyBorder="1" applyAlignment="1">
      <alignment horizontal="center" vertical="center"/>
    </xf>
    <xf numFmtId="3" fontId="48" fillId="0" borderId="0" xfId="0" applyFont="1" applyFill="1" applyBorder="1"/>
    <xf numFmtId="165" fontId="48" fillId="0" borderId="0" xfId="0" applyNumberFormat="1" applyFont="1" applyFill="1" applyBorder="1"/>
    <xf numFmtId="3" fontId="49" fillId="4" borderId="0" xfId="0" applyFont="1" applyFill="1" applyBorder="1"/>
    <xf numFmtId="3" fontId="50" fillId="0" borderId="0" xfId="0" applyFont="1" applyBorder="1"/>
    <xf numFmtId="3" fontId="51" fillId="4" borderId="0" xfId="0" applyFont="1" applyFill="1" applyBorder="1"/>
    <xf numFmtId="3" fontId="0" fillId="0" borderId="0" xfId="0" applyFont="1" applyFill="1"/>
    <xf numFmtId="3" fontId="32" fillId="2" borderId="32" xfId="0" applyFont="1" applyFill="1" applyBorder="1"/>
    <xf numFmtId="3" fontId="32" fillId="2" borderId="1" xfId="0" applyFont="1" applyFill="1" applyBorder="1"/>
    <xf numFmtId="3" fontId="31" fillId="2" borderId="1" xfId="0" applyFont="1" applyFill="1" applyBorder="1" applyAlignment="1">
      <alignment horizontal="right" vertical="center"/>
    </xf>
    <xf numFmtId="3" fontId="31" fillId="2" borderId="1" xfId="0" applyNumberFormat="1" applyFont="1" applyFill="1" applyBorder="1" applyAlignment="1">
      <alignment horizontal="right" vertical="center" wrapText="1"/>
    </xf>
    <xf numFmtId="3" fontId="31" fillId="2" borderId="30" xfId="0" applyFont="1" applyFill="1" applyBorder="1" applyAlignment="1">
      <alignment horizontal="right" vertical="center"/>
    </xf>
    <xf numFmtId="3" fontId="31" fillId="2" borderId="1" xfId="0" applyNumberFormat="1" applyFont="1" applyFill="1" applyBorder="1" applyAlignment="1">
      <alignment horizontal="right" vertical="center"/>
    </xf>
    <xf numFmtId="3" fontId="31" fillId="2" borderId="30" xfId="0" applyNumberFormat="1" applyFont="1" applyFill="1" applyBorder="1" applyAlignment="1">
      <alignment horizontal="right" vertical="center"/>
    </xf>
    <xf numFmtId="3" fontId="34" fillId="2" borderId="1" xfId="0" applyFont="1" applyFill="1" applyBorder="1"/>
    <xf numFmtId="3" fontId="34" fillId="2" borderId="32" xfId="0" applyFont="1" applyFill="1" applyBorder="1"/>
    <xf numFmtId="3" fontId="34" fillId="2" borderId="40" xfId="0" applyFont="1" applyFill="1" applyBorder="1"/>
    <xf numFmtId="3" fontId="32" fillId="2" borderId="30" xfId="0" applyFont="1" applyFill="1" applyBorder="1"/>
    <xf numFmtId="3" fontId="34" fillId="2" borderId="1" xfId="0" applyFont="1" applyFill="1" applyBorder="1" applyAlignment="1">
      <alignment horizontal="right" vertical="top"/>
    </xf>
    <xf numFmtId="3" fontId="34" fillId="2" borderId="30" xfId="0" applyFont="1" applyFill="1" applyBorder="1" applyAlignment="1">
      <alignment horizontal="right" vertical="top"/>
    </xf>
    <xf numFmtId="3" fontId="34" fillId="2" borderId="44" xfId="0" applyFont="1" applyFill="1" applyBorder="1" applyAlignment="1">
      <alignment horizontal="right" vertical="top"/>
    </xf>
    <xf numFmtId="3" fontId="34" fillId="2" borderId="44" xfId="0" applyFont="1" applyFill="1" applyBorder="1"/>
    <xf numFmtId="3" fontId="32" fillId="2" borderId="32" xfId="0" applyFont="1" applyFill="1" applyBorder="1" applyAlignment="1"/>
    <xf numFmtId="3" fontId="32" fillId="2" borderId="40" xfId="0" applyFont="1" applyFill="1" applyBorder="1" applyAlignment="1"/>
    <xf numFmtId="3" fontId="32" fillId="2" borderId="45" xfId="0" applyFont="1" applyFill="1" applyBorder="1" applyAlignment="1"/>
    <xf numFmtId="3" fontId="32" fillId="2" borderId="44" xfId="0" applyFont="1" applyFill="1" applyBorder="1"/>
    <xf numFmtId="3" fontId="9" fillId="0" borderId="18" xfId="0" applyNumberFormat="1" applyFont="1" applyFill="1" applyBorder="1"/>
    <xf numFmtId="3" fontId="9" fillId="0" borderId="3" xfId="0" applyNumberFormat="1" applyFont="1" applyFill="1" applyBorder="1"/>
    <xf numFmtId="3" fontId="12" fillId="0" borderId="10" xfId="0" applyNumberFormat="1" applyFont="1" applyFill="1" applyBorder="1"/>
    <xf numFmtId="165" fontId="12" fillId="0" borderId="11" xfId="0" applyNumberFormat="1" applyFont="1" applyFill="1" applyBorder="1"/>
    <xf numFmtId="3" fontId="20" fillId="0" borderId="8" xfId="0" applyFont="1" applyFill="1" applyBorder="1"/>
    <xf numFmtId="3" fontId="20" fillId="0" borderId="13" xfId="0" applyFont="1" applyFill="1" applyBorder="1"/>
    <xf numFmtId="3" fontId="9" fillId="0" borderId="0" xfId="0" applyNumberFormat="1" applyFont="1" applyFill="1" applyBorder="1" applyAlignment="1">
      <alignment horizontal="right"/>
    </xf>
    <xf numFmtId="49" fontId="53" fillId="0" borderId="12" xfId="0" applyNumberFormat="1" applyFont="1" applyFill="1" applyBorder="1" applyAlignment="1">
      <alignment horizontal="center" vertical="center" wrapText="1"/>
    </xf>
    <xf numFmtId="3" fontId="54" fillId="0" borderId="3" xfId="0" applyFont="1" applyFill="1" applyBorder="1" applyAlignment="1">
      <alignment vertical="center" wrapText="1"/>
    </xf>
    <xf numFmtId="1" fontId="54" fillId="0" borderId="0" xfId="0" applyNumberFormat="1" applyFont="1" applyFill="1" applyBorder="1" applyAlignment="1">
      <alignment horizontal="center"/>
    </xf>
    <xf numFmtId="166" fontId="55" fillId="0" borderId="3" xfId="0" applyNumberFormat="1" applyFont="1" applyFill="1" applyBorder="1" applyAlignment="1">
      <alignment horizontal="center"/>
    </xf>
    <xf numFmtId="3" fontId="56" fillId="0" borderId="0" xfId="0" applyFont="1" applyFill="1" applyBorder="1" applyAlignment="1">
      <alignment vertical="top"/>
    </xf>
    <xf numFmtId="165" fontId="56" fillId="0" borderId="2" xfId="0" applyNumberFormat="1" applyFont="1" applyFill="1" applyBorder="1"/>
    <xf numFmtId="3" fontId="54" fillId="0" borderId="0" xfId="0" applyFont="1" applyFill="1"/>
    <xf numFmtId="49" fontId="0" fillId="4" borderId="0" xfId="0" applyNumberFormat="1" applyFont="1" applyFill="1" applyAlignment="1">
      <alignment horizontal="center"/>
    </xf>
    <xf numFmtId="3" fontId="0" fillId="4" borderId="0" xfId="0" applyFont="1" applyFill="1" applyAlignment="1">
      <alignment horizontal="center"/>
    </xf>
    <xf numFmtId="3" fontId="0" fillId="4" borderId="0" xfId="0" applyFill="1"/>
    <xf numFmtId="49" fontId="52" fillId="4" borderId="0" xfId="0" applyNumberFormat="1" applyFont="1" applyFill="1" applyAlignment="1">
      <alignment horizontal="center"/>
    </xf>
    <xf numFmtId="3" fontId="52" fillId="4" borderId="0" xfId="0" applyFont="1" applyFill="1" applyAlignment="1">
      <alignment horizontal="center"/>
    </xf>
    <xf numFmtId="3" fontId="52" fillId="4" borderId="0" xfId="0" applyFont="1" applyFill="1"/>
    <xf numFmtId="49" fontId="0" fillId="4" borderId="0" xfId="0" applyNumberFormat="1" applyFill="1" applyAlignment="1">
      <alignment horizontal="center"/>
    </xf>
    <xf numFmtId="3" fontId="0" fillId="4" borderId="0" xfId="0" applyFill="1" applyAlignment="1">
      <alignment horizontal="center"/>
    </xf>
    <xf numFmtId="3" fontId="4" fillId="4" borderId="3" xfId="0" applyFont="1" applyFill="1" applyBorder="1"/>
    <xf numFmtId="3" fontId="4" fillId="4" borderId="0" xfId="0" applyFont="1" applyFill="1" applyBorder="1"/>
    <xf numFmtId="3" fontId="4" fillId="4" borderId="23" xfId="0" applyFont="1" applyFill="1" applyBorder="1"/>
    <xf numFmtId="3" fontId="4" fillId="4" borderId="0" xfId="0" applyFont="1" applyFill="1" applyBorder="1" applyAlignment="1">
      <alignment horizontal="right"/>
    </xf>
    <xf numFmtId="3" fontId="18" fillId="4" borderId="3" xfId="0" applyFont="1" applyFill="1" applyBorder="1"/>
    <xf numFmtId="3" fontId="4" fillId="4" borderId="3" xfId="0" applyFont="1" applyFill="1" applyBorder="1" applyAlignment="1">
      <alignment vertical="top"/>
    </xf>
    <xf numFmtId="3" fontId="10" fillId="4" borderId="3" xfId="0" applyFont="1" applyFill="1" applyBorder="1" applyAlignment="1">
      <alignment horizontal="right" vertical="top"/>
    </xf>
    <xf numFmtId="3" fontId="10" fillId="4" borderId="3" xfId="0" applyFont="1" applyFill="1" applyBorder="1"/>
    <xf numFmtId="3" fontId="10" fillId="4" borderId="3" xfId="0" applyFont="1" applyFill="1" applyBorder="1" applyAlignment="1">
      <alignment vertical="top"/>
    </xf>
    <xf numFmtId="3" fontId="21" fillId="4" borderId="3" xfId="0" applyFont="1" applyFill="1" applyBorder="1" applyAlignment="1">
      <alignment horizontal="center" vertical="center"/>
    </xf>
    <xf numFmtId="3" fontId="28" fillId="4" borderId="37" xfId="0" applyNumberFormat="1" applyFont="1" applyFill="1" applyBorder="1" applyAlignment="1">
      <alignment horizontal="right" vertical="center" wrapText="1"/>
    </xf>
    <xf numFmtId="3" fontId="9" fillId="4" borderId="0" xfId="0" applyFont="1" applyFill="1" applyBorder="1" applyAlignment="1">
      <alignment vertical="top"/>
    </xf>
    <xf numFmtId="3" fontId="9" fillId="4" borderId="3" xfId="0" applyFont="1" applyFill="1" applyBorder="1" applyAlignment="1">
      <alignment horizontal="right" vertical="top"/>
    </xf>
    <xf numFmtId="3" fontId="10" fillId="4" borderId="0" xfId="0" applyFont="1" applyFill="1" applyBorder="1"/>
    <xf numFmtId="3" fontId="10" fillId="4" borderId="23" xfId="0" applyFont="1" applyFill="1" applyBorder="1"/>
    <xf numFmtId="3" fontId="9" fillId="4" borderId="0" xfId="0" applyFont="1" applyFill="1" applyBorder="1"/>
    <xf numFmtId="3" fontId="9" fillId="4" borderId="3" xfId="0" applyFont="1" applyFill="1" applyBorder="1" applyAlignment="1">
      <alignment horizontal="right"/>
    </xf>
    <xf numFmtId="3" fontId="9" fillId="4" borderId="23" xfId="0" applyFont="1" applyFill="1" applyBorder="1"/>
    <xf numFmtId="3" fontId="10" fillId="4" borderId="29" xfId="0" applyFont="1" applyFill="1" applyBorder="1"/>
    <xf numFmtId="3" fontId="4" fillId="4" borderId="37" xfId="0" applyFont="1" applyFill="1" applyBorder="1"/>
    <xf numFmtId="3" fontId="4" fillId="4" borderId="3" xfId="0" applyFont="1" applyFill="1" applyBorder="1" applyAlignment="1"/>
    <xf numFmtId="3" fontId="4" fillId="4" borderId="29" xfId="0" applyFont="1" applyFill="1" applyBorder="1"/>
    <xf numFmtId="3" fontId="18" fillId="4" borderId="0" xfId="0" applyFont="1" applyFill="1" applyBorder="1"/>
    <xf numFmtId="3" fontId="18" fillId="4" borderId="3" xfId="0" applyFont="1" applyFill="1" applyBorder="1" applyAlignment="1">
      <alignment horizontal="right"/>
    </xf>
    <xf numFmtId="3" fontId="18" fillId="4" borderId="23" xfId="0" applyFont="1" applyFill="1" applyBorder="1"/>
    <xf numFmtId="3" fontId="34" fillId="4" borderId="3" xfId="0" applyFont="1" applyFill="1" applyBorder="1"/>
    <xf numFmtId="3" fontId="34" fillId="4" borderId="0" xfId="0" applyFont="1" applyFill="1" applyBorder="1" applyAlignment="1">
      <alignment horizontal="right" vertical="top"/>
    </xf>
    <xf numFmtId="3" fontId="34" fillId="4" borderId="23" xfId="0" applyFont="1" applyFill="1" applyBorder="1" applyAlignment="1">
      <alignment horizontal="right" vertical="top"/>
    </xf>
    <xf numFmtId="3" fontId="4" fillId="4" borderId="0" xfId="0" applyFont="1" applyFill="1" applyBorder="1" applyAlignment="1">
      <alignment horizontal="right" vertical="top"/>
    </xf>
    <xf numFmtId="3" fontId="4" fillId="4" borderId="23" xfId="0" applyFont="1" applyFill="1" applyBorder="1" applyAlignment="1">
      <alignment horizontal="right" vertical="top"/>
    </xf>
    <xf numFmtId="3" fontId="4" fillId="4" borderId="3" xfId="0" applyFont="1" applyFill="1" applyBorder="1" applyAlignment="1">
      <alignment horizontal="right" vertical="top"/>
    </xf>
    <xf numFmtId="3" fontId="18" fillId="4" borderId="3" xfId="0" applyFont="1" applyFill="1" applyBorder="1" applyAlignment="1">
      <alignment horizontal="right" vertical="top"/>
    </xf>
    <xf numFmtId="3" fontId="10" fillId="4" borderId="32" xfId="0" applyFont="1" applyFill="1" applyBorder="1"/>
    <xf numFmtId="3" fontId="10" fillId="4" borderId="40" xfId="0" applyFont="1" applyFill="1" applyBorder="1"/>
    <xf numFmtId="3" fontId="10" fillId="4" borderId="45" xfId="0" applyFont="1" applyFill="1" applyBorder="1"/>
    <xf numFmtId="3" fontId="10" fillId="4" borderId="0" xfId="0" applyFont="1" applyFill="1" applyBorder="1" applyAlignment="1">
      <alignment horizontal="right"/>
    </xf>
    <xf numFmtId="3" fontId="4" fillId="4" borderId="0" xfId="0" applyFont="1" applyFill="1" applyBorder="1" applyAlignment="1">
      <alignment vertical="top"/>
    </xf>
    <xf numFmtId="3" fontId="10" fillId="4" borderId="3" xfId="0" applyFont="1" applyFill="1" applyBorder="1" applyAlignment="1">
      <alignment horizontal="right"/>
    </xf>
    <xf numFmtId="3" fontId="56" fillId="4" borderId="3" xfId="0" applyFont="1" applyFill="1" applyBorder="1"/>
    <xf numFmtId="3" fontId="56" fillId="4" borderId="0" xfId="0" applyFont="1" applyFill="1" applyBorder="1"/>
    <xf numFmtId="3" fontId="56" fillId="4" borderId="3" xfId="0" applyFont="1" applyFill="1" applyBorder="1" applyAlignment="1">
      <alignment horizontal="right"/>
    </xf>
    <xf numFmtId="3" fontId="18" fillId="4" borderId="0" xfId="0" applyFont="1" applyFill="1" applyBorder="1" applyAlignment="1">
      <alignment horizontal="right" vertical="top"/>
    </xf>
    <xf numFmtId="3" fontId="4" fillId="4" borderId="3" xfId="0" applyFont="1" applyFill="1" applyBorder="1" applyAlignment="1">
      <alignment horizontal="right"/>
    </xf>
    <xf numFmtId="3" fontId="10" fillId="4" borderId="3" xfId="0" applyFont="1" applyFill="1" applyBorder="1" applyAlignment="1">
      <alignment vertical="center"/>
    </xf>
    <xf numFmtId="3" fontId="10" fillId="4" borderId="0" xfId="0" applyFont="1" applyFill="1" applyBorder="1" applyAlignment="1">
      <alignment vertical="center"/>
    </xf>
    <xf numFmtId="3" fontId="10" fillId="4" borderId="3" xfId="0" applyNumberFormat="1" applyFont="1" applyFill="1" applyBorder="1" applyAlignment="1">
      <alignment vertical="center"/>
    </xf>
    <xf numFmtId="3" fontId="10" fillId="4" borderId="0" xfId="0" applyNumberFormat="1" applyFont="1" applyFill="1" applyBorder="1" applyAlignment="1">
      <alignment vertical="center"/>
    </xf>
    <xf numFmtId="3" fontId="10" fillId="4" borderId="3" xfId="0" applyFont="1" applyFill="1" applyBorder="1" applyAlignment="1">
      <alignment horizontal="right" vertical="center"/>
    </xf>
    <xf numFmtId="3" fontId="31" fillId="4" borderId="3" xfId="0" applyNumberFormat="1" applyFont="1" applyFill="1" applyBorder="1" applyAlignment="1">
      <alignment horizontal="right" vertical="center"/>
    </xf>
    <xf numFmtId="3" fontId="31" fillId="4" borderId="0" xfId="0" applyNumberFormat="1" applyFont="1" applyFill="1" applyBorder="1" applyAlignment="1">
      <alignment horizontal="right" vertical="center"/>
    </xf>
    <xf numFmtId="3" fontId="28" fillId="4" borderId="3" xfId="0" applyNumberFormat="1" applyFont="1" applyFill="1" applyBorder="1" applyAlignment="1">
      <alignment horizontal="right" vertical="center"/>
    </xf>
    <xf numFmtId="3" fontId="28" fillId="4" borderId="0" xfId="0" applyNumberFormat="1" applyFont="1" applyFill="1" applyBorder="1" applyAlignment="1">
      <alignment horizontal="right" vertical="center" wrapText="1"/>
    </xf>
    <xf numFmtId="3" fontId="28" fillId="4" borderId="3" xfId="0" applyNumberFormat="1" applyFont="1" applyFill="1" applyBorder="1" applyAlignment="1">
      <alignment horizontal="right" vertical="center" wrapText="1"/>
    </xf>
    <xf numFmtId="3" fontId="28" fillId="4" borderId="3" xfId="0" applyFont="1" applyFill="1" applyBorder="1" applyAlignment="1">
      <alignment horizontal="right" vertical="center"/>
    </xf>
    <xf numFmtId="1" fontId="28" fillId="4" borderId="0" xfId="0" applyNumberFormat="1" applyFont="1" applyFill="1" applyBorder="1" applyAlignment="1">
      <alignment horizontal="right" vertical="center" wrapText="1"/>
    </xf>
    <xf numFmtId="1" fontId="28" fillId="4" borderId="3" xfId="0" applyNumberFormat="1" applyFont="1" applyFill="1" applyBorder="1" applyAlignment="1">
      <alignment horizontal="right" vertical="center" wrapText="1"/>
    </xf>
    <xf numFmtId="1" fontId="21" fillId="4" borderId="0" xfId="0" applyNumberFormat="1" applyFont="1" applyFill="1" applyBorder="1" applyAlignment="1">
      <alignment horizontal="center" vertical="center" wrapText="1"/>
    </xf>
    <xf numFmtId="165" fontId="9" fillId="4" borderId="21" xfId="0" applyNumberFormat="1" applyFont="1" applyFill="1" applyBorder="1"/>
    <xf numFmtId="3" fontId="10" fillId="4" borderId="37" xfId="0" applyFont="1" applyFill="1" applyBorder="1"/>
    <xf numFmtId="165" fontId="9" fillId="0" borderId="15" xfId="0" applyNumberFormat="1" applyFont="1" applyFill="1" applyBorder="1"/>
    <xf numFmtId="1" fontId="57" fillId="0" borderId="0" xfId="0" applyNumberFormat="1" applyFont="1" applyFill="1" applyAlignment="1">
      <alignment horizontal="center"/>
    </xf>
    <xf numFmtId="166" fontId="58" fillId="0" borderId="0" xfId="0" applyNumberFormat="1" applyFont="1" applyFill="1" applyAlignment="1">
      <alignment horizontal="center"/>
    </xf>
    <xf numFmtId="3" fontId="59" fillId="0" borderId="0" xfId="0" applyFont="1" applyFill="1"/>
    <xf numFmtId="3" fontId="57" fillId="0" borderId="0" xfId="0" applyFont="1" applyFill="1"/>
    <xf numFmtId="4" fontId="60" fillId="0" borderId="0" xfId="0" applyNumberFormat="1" applyFont="1" applyFill="1"/>
    <xf numFmtId="3" fontId="61" fillId="0" borderId="0" xfId="0" applyFont="1" applyFill="1"/>
    <xf numFmtId="1" fontId="57" fillId="4" borderId="0" xfId="0" applyNumberFormat="1" applyFont="1" applyFill="1" applyAlignment="1">
      <alignment horizontal="center"/>
    </xf>
    <xf numFmtId="166" fontId="58" fillId="4" borderId="0" xfId="0" applyNumberFormat="1" applyFont="1" applyFill="1" applyAlignment="1">
      <alignment horizontal="center"/>
    </xf>
    <xf numFmtId="3" fontId="59" fillId="4" borderId="0" xfId="0" applyFont="1" applyFill="1"/>
    <xf numFmtId="3" fontId="57" fillId="4" borderId="0" xfId="0" applyFont="1" applyFill="1"/>
    <xf numFmtId="4" fontId="60" fillId="4" borderId="0" xfId="0" applyNumberFormat="1" applyFont="1" applyFill="1"/>
    <xf numFmtId="3" fontId="61" fillId="4" borderId="0" xfId="0" applyFont="1" applyFill="1"/>
    <xf numFmtId="166" fontId="58" fillId="4" borderId="0" xfId="0" applyNumberFormat="1" applyFont="1" applyFill="1" applyAlignment="1">
      <alignment horizontal="left"/>
    </xf>
    <xf numFmtId="166" fontId="58" fillId="4" borderId="31" xfId="0" applyNumberFormat="1" applyFont="1" applyFill="1" applyBorder="1" applyAlignment="1">
      <alignment horizontal="center"/>
    </xf>
    <xf numFmtId="3" fontId="57" fillId="4" borderId="31" xfId="0" applyFont="1" applyFill="1" applyBorder="1" applyAlignment="1">
      <alignment horizontal="right"/>
    </xf>
    <xf numFmtId="3" fontId="59" fillId="4" borderId="31" xfId="0" applyFont="1" applyFill="1" applyBorder="1"/>
    <xf numFmtId="3" fontId="59" fillId="4" borderId="0" xfId="0" applyFont="1" applyFill="1" applyBorder="1"/>
    <xf numFmtId="4" fontId="59" fillId="4" borderId="31" xfId="0" applyNumberFormat="1" applyFont="1" applyFill="1" applyBorder="1" applyAlignment="1">
      <alignment shrinkToFit="1"/>
    </xf>
    <xf numFmtId="1" fontId="57" fillId="4" borderId="0" xfId="0" applyNumberFormat="1" applyFont="1" applyFill="1"/>
    <xf numFmtId="3" fontId="59" fillId="4" borderId="0" xfId="0" applyFont="1" applyFill="1" applyAlignment="1">
      <alignment horizontal="right"/>
    </xf>
    <xf numFmtId="4" fontId="59" fillId="4" borderId="0" xfId="0" applyNumberFormat="1" applyFont="1" applyFill="1"/>
    <xf numFmtId="3" fontId="59" fillId="0" borderId="0" xfId="0" applyFont="1" applyFill="1" applyAlignment="1">
      <alignment horizontal="right"/>
    </xf>
    <xf numFmtId="4" fontId="62" fillId="0" borderId="0" xfId="0" applyNumberFormat="1" applyFont="1" applyFill="1"/>
    <xf numFmtId="3" fontId="63" fillId="0" borderId="0" xfId="0" applyFont="1" applyFill="1"/>
    <xf numFmtId="3" fontId="62" fillId="0" borderId="0" xfId="0" applyFont="1" applyFill="1"/>
    <xf numFmtId="4" fontId="64" fillId="0" borderId="0" xfId="0" applyNumberFormat="1" applyFont="1" applyFill="1" applyAlignment="1">
      <alignment vertical="center"/>
    </xf>
    <xf numFmtId="3" fontId="65" fillId="0" borderId="0" xfId="0" applyFont="1" applyFill="1" applyAlignment="1">
      <alignment vertical="center"/>
    </xf>
    <xf numFmtId="3" fontId="66" fillId="0" borderId="0" xfId="0" applyFont="1" applyFill="1" applyAlignment="1">
      <alignment vertical="center"/>
    </xf>
    <xf numFmtId="4" fontId="67" fillId="2" borderId="30" xfId="0" applyNumberFormat="1" applyFont="1" applyFill="1" applyBorder="1" applyAlignment="1">
      <alignment vertical="center"/>
    </xf>
    <xf numFmtId="3" fontId="68" fillId="2" borderId="30" xfId="0" applyFont="1" applyFill="1" applyBorder="1" applyAlignment="1">
      <alignment vertical="center"/>
    </xf>
    <xf numFmtId="3" fontId="69" fillId="2" borderId="30" xfId="0" applyFont="1" applyFill="1" applyBorder="1" applyAlignment="1">
      <alignment vertical="center"/>
    </xf>
    <xf numFmtId="4" fontId="67" fillId="4" borderId="0" xfId="0" applyNumberFormat="1" applyFont="1" applyFill="1" applyBorder="1" applyAlignment="1">
      <alignment vertical="center"/>
    </xf>
    <xf numFmtId="3" fontId="68" fillId="4" borderId="0" xfId="0" applyFont="1" applyFill="1" applyBorder="1" applyAlignment="1">
      <alignment vertical="center"/>
    </xf>
    <xf numFmtId="3" fontId="69" fillId="4" borderId="0" xfId="0" applyFont="1" applyFill="1" applyBorder="1" applyAlignment="1">
      <alignment vertical="center"/>
    </xf>
    <xf numFmtId="4" fontId="62" fillId="0" borderId="0" xfId="0" applyNumberFormat="1" applyFont="1" applyFill="1" applyAlignment="1">
      <alignment vertical="center" wrapText="1"/>
    </xf>
    <xf numFmtId="3" fontId="63" fillId="0" borderId="0" xfId="0" applyFont="1" applyFill="1" applyAlignment="1">
      <alignment vertical="center" wrapText="1"/>
    </xf>
    <xf numFmtId="3" fontId="62" fillId="0" borderId="0" xfId="0" applyFont="1" applyFill="1" applyAlignment="1">
      <alignment vertical="center" wrapText="1"/>
    </xf>
    <xf numFmtId="4" fontId="70" fillId="0" borderId="0" xfId="0" applyNumberFormat="1" applyFont="1" applyFill="1"/>
    <xf numFmtId="4" fontId="63" fillId="0" borderId="0" xfId="0" applyNumberFormat="1" applyFont="1" applyFill="1"/>
    <xf numFmtId="3" fontId="71" fillId="0" borderId="0" xfId="0" applyFont="1" applyFill="1"/>
    <xf numFmtId="4" fontId="61" fillId="0" borderId="0" xfId="0" applyNumberFormat="1" applyFont="1" applyFill="1"/>
    <xf numFmtId="4" fontId="70" fillId="2" borderId="30" xfId="0" applyNumberFormat="1" applyFont="1" applyFill="1" applyBorder="1"/>
    <xf numFmtId="3" fontId="72" fillId="2" borderId="30" xfId="0" applyFont="1" applyFill="1" applyBorder="1"/>
    <xf numFmtId="3" fontId="51" fillId="2" borderId="30" xfId="0" applyFont="1" applyFill="1" applyBorder="1"/>
    <xf numFmtId="4" fontId="73" fillId="0" borderId="0" xfId="0" applyNumberFormat="1" applyFont="1" applyFill="1" applyBorder="1"/>
    <xf numFmtId="4" fontId="62" fillId="0" borderId="0" xfId="0" applyNumberFormat="1" applyFont="1" applyFill="1" applyBorder="1"/>
    <xf numFmtId="4" fontId="73" fillId="2" borderId="30" xfId="0" applyNumberFormat="1" applyFont="1" applyFill="1" applyBorder="1"/>
    <xf numFmtId="4" fontId="73" fillId="4" borderId="0" xfId="0" applyNumberFormat="1" applyFont="1" applyFill="1" applyBorder="1"/>
    <xf numFmtId="3" fontId="72" fillId="4" borderId="0" xfId="0" applyFont="1" applyFill="1" applyBorder="1"/>
    <xf numFmtId="4" fontId="73" fillId="3" borderId="0" xfId="0" applyNumberFormat="1" applyFont="1" applyFill="1" applyBorder="1"/>
    <xf numFmtId="3" fontId="72" fillId="3" borderId="0" xfId="0" applyFont="1" applyFill="1" applyBorder="1"/>
    <xf numFmtId="3" fontId="51" fillId="3" borderId="0" xfId="0" applyFont="1" applyFill="1" applyBorder="1"/>
    <xf numFmtId="4" fontId="70" fillId="4" borderId="0" xfId="0" applyNumberFormat="1" applyFont="1" applyFill="1" applyBorder="1"/>
    <xf numFmtId="4" fontId="60" fillId="0" borderId="0" xfId="0" applyNumberFormat="1" applyFont="1" applyFill="1" applyAlignment="1">
      <alignment horizontal="right"/>
    </xf>
    <xf numFmtId="4" fontId="60" fillId="0" borderId="0" xfId="0" applyNumberFormat="1" applyFont="1" applyFill="1" applyBorder="1"/>
    <xf numFmtId="3" fontId="61" fillId="0" borderId="0" xfId="0" applyFont="1" applyFill="1" applyBorder="1"/>
    <xf numFmtId="3" fontId="57" fillId="0" borderId="0" xfId="0" applyFont="1" applyFill="1" applyBorder="1"/>
    <xf numFmtId="4" fontId="61" fillId="0" borderId="0" xfId="0" applyNumberFormat="1" applyFont="1" applyFill="1" applyBorder="1"/>
    <xf numFmtId="3" fontId="74" fillId="0" borderId="0" xfId="0" applyFont="1" applyFill="1"/>
    <xf numFmtId="1" fontId="20" fillId="0" borderId="0" xfId="0" applyNumberFormat="1" applyFont="1" applyFill="1" applyAlignment="1">
      <alignment horizontal="justify" wrapText="1"/>
    </xf>
    <xf numFmtId="3" fontId="0" fillId="0" borderId="0" xfId="0" applyFont="1" applyFill="1" applyAlignment="1">
      <alignment wrapText="1"/>
    </xf>
    <xf numFmtId="49" fontId="11" fillId="0" borderId="3" xfId="0" applyNumberFormat="1" applyFont="1" applyBorder="1" applyAlignment="1">
      <alignment horizontal="left" vertical="center" wrapText="1"/>
    </xf>
    <xf numFmtId="3" fontId="0" fillId="0" borderId="3" xfId="0" applyBorder="1" applyAlignment="1">
      <alignment horizontal="left" vertical="center" wrapText="1"/>
    </xf>
    <xf numFmtId="3" fontId="26" fillId="0" borderId="3" xfId="0" applyFont="1" applyBorder="1" applyAlignment="1">
      <alignment vertical="top" wrapText="1"/>
    </xf>
    <xf numFmtId="3" fontId="0" fillId="0" borderId="3" xfId="0" applyBorder="1" applyAlignment="1">
      <alignment vertical="top" wrapText="1"/>
    </xf>
    <xf numFmtId="49" fontId="8" fillId="0" borderId="8" xfId="0" applyNumberFormat="1" applyFont="1" applyFill="1" applyBorder="1" applyAlignment="1">
      <alignment horizontal="center" vertical="center" wrapText="1"/>
    </xf>
    <xf numFmtId="3" fontId="0" fillId="0" borderId="8" xfId="0" applyBorder="1" applyAlignment="1">
      <alignment horizontal="center" vertical="center" wrapText="1"/>
    </xf>
    <xf numFmtId="169" fontId="11" fillId="0" borderId="3" xfId="0" applyNumberFormat="1" applyFont="1" applyBorder="1" applyAlignment="1">
      <alignment horizontal="left" vertical="center" wrapText="1"/>
    </xf>
    <xf numFmtId="3" fontId="2" fillId="0" borderId="3" xfId="0" applyFont="1" applyBorder="1" applyAlignment="1">
      <alignment vertical="top" wrapText="1"/>
    </xf>
    <xf numFmtId="3" fontId="26" fillId="0" borderId="3" xfId="0" applyFont="1" applyBorder="1" applyAlignment="1">
      <alignment wrapText="1"/>
    </xf>
    <xf numFmtId="3" fontId="0" fillId="0" borderId="3" xfId="0" applyBorder="1" applyAlignment="1">
      <alignment wrapText="1"/>
    </xf>
    <xf numFmtId="3" fontId="0" fillId="0" borderId="3" xfId="0" applyBorder="1" applyAlignment="1">
      <alignment horizontal="left" wrapText="1"/>
    </xf>
    <xf numFmtId="3" fontId="4" fillId="0" borderId="3" xfId="0" applyFont="1" applyFill="1" applyBorder="1" applyAlignment="1">
      <alignment wrapText="1"/>
    </xf>
    <xf numFmtId="3" fontId="2" fillId="0" borderId="0" xfId="0" applyFont="1" applyBorder="1" applyAlignment="1">
      <alignment vertical="top" wrapText="1"/>
    </xf>
    <xf numFmtId="3" fontId="26" fillId="0" borderId="0" xfId="0" applyFont="1" applyAlignment="1">
      <alignment vertical="top" wrapText="1"/>
    </xf>
    <xf numFmtId="3" fontId="0" fillId="0" borderId="0" xfId="0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 enableFormatConditionsCalculation="0">
    <tabColor indexed="42"/>
  </sheetPr>
  <dimension ref="A1:N40"/>
  <sheetViews>
    <sheetView showGridLines="0" zoomScaleNormal="100" workbookViewId="0">
      <selection activeCell="C8" sqref="C8"/>
    </sheetView>
  </sheetViews>
  <sheetFormatPr defaultRowHeight="12.75" x14ac:dyDescent="0.2"/>
  <cols>
    <col min="1" max="1" width="40.5703125" style="6" customWidth="1"/>
    <col min="2" max="2" width="15.85546875" style="6" customWidth="1"/>
    <col min="3" max="3" width="15.5703125" style="6" customWidth="1"/>
    <col min="4" max="4" width="15.7109375" style="6" customWidth="1"/>
    <col min="5" max="5" width="11.28515625" style="6" customWidth="1"/>
    <col min="6" max="6" width="4.140625" style="6" customWidth="1"/>
    <col min="7" max="7" width="3.140625" style="6" customWidth="1"/>
    <col min="8" max="8" width="19.28515625" style="256" bestFit="1" customWidth="1"/>
    <col min="9" max="9" width="20.5703125" style="256" bestFit="1" customWidth="1"/>
    <col min="10" max="10" width="21" style="256" customWidth="1"/>
    <col min="11" max="11" width="16" style="6" bestFit="1" customWidth="1"/>
    <col min="12" max="12" width="14" style="6" bestFit="1" customWidth="1"/>
    <col min="13" max="13" width="9.140625" style="6"/>
    <col min="14" max="14" width="22.7109375" style="6" customWidth="1"/>
    <col min="15" max="16384" width="9.140625" style="6"/>
  </cols>
  <sheetData>
    <row r="1" spans="1:10" ht="20.25" x14ac:dyDescent="0.3">
      <c r="A1" s="5" t="s">
        <v>243</v>
      </c>
    </row>
    <row r="3" spans="1:10" x14ac:dyDescent="0.2">
      <c r="A3" s="512" t="s">
        <v>242</v>
      </c>
      <c r="B3" s="512"/>
      <c r="C3" s="512"/>
      <c r="D3" s="512"/>
      <c r="E3" s="512"/>
    </row>
    <row r="4" spans="1:10" ht="30.75" customHeight="1" x14ac:dyDescent="0.2">
      <c r="A4" s="512"/>
      <c r="B4" s="512"/>
      <c r="C4" s="512"/>
      <c r="D4" s="512"/>
      <c r="E4" s="512"/>
    </row>
    <row r="6" spans="1:10" ht="15.75" x14ac:dyDescent="0.25">
      <c r="A6" s="7" t="s">
        <v>38</v>
      </c>
    </row>
    <row r="7" spans="1:10" ht="13.5" thickBot="1" x14ac:dyDescent="0.25">
      <c r="C7" s="8"/>
      <c r="E7" s="8" t="s">
        <v>1</v>
      </c>
    </row>
    <row r="8" spans="1:10" s="12" customFormat="1" ht="18.75" customHeight="1" thickTop="1" thickBot="1" x14ac:dyDescent="0.25">
      <c r="A8" s="9" t="s">
        <v>33</v>
      </c>
      <c r="B8" s="10" t="s">
        <v>5</v>
      </c>
      <c r="C8" s="10" t="s">
        <v>6</v>
      </c>
      <c r="D8" s="10" t="s">
        <v>21</v>
      </c>
      <c r="E8" s="11" t="s">
        <v>22</v>
      </c>
      <c r="H8" s="257"/>
      <c r="I8" s="257"/>
      <c r="J8" s="257"/>
    </row>
    <row r="9" spans="1:10" s="12" customFormat="1" thickTop="1" thickBot="1" x14ac:dyDescent="0.25">
      <c r="A9" s="13">
        <v>1</v>
      </c>
      <c r="B9" s="10">
        <v>2</v>
      </c>
      <c r="C9" s="10">
        <v>3</v>
      </c>
      <c r="D9" s="10">
        <v>4</v>
      </c>
      <c r="E9" s="14" t="s">
        <v>40</v>
      </c>
      <c r="H9" s="257"/>
      <c r="I9" s="257"/>
      <c r="J9" s="257"/>
    </row>
    <row r="10" spans="1:10" ht="18.95" customHeight="1" thickTop="1" x14ac:dyDescent="0.2">
      <c r="A10" s="15" t="s">
        <v>66</v>
      </c>
      <c r="B10" s="371">
        <f>SUM(Příjmy!F396)</f>
        <v>3597772</v>
      </c>
      <c r="C10" s="371">
        <f>SUM(Příjmy!G396)</f>
        <v>9008375</v>
      </c>
      <c r="D10" s="371">
        <f>SUM(Příjmy!H396)</f>
        <v>9003741</v>
      </c>
      <c r="E10" s="1">
        <f t="shared" ref="E10:E16" si="0">(D10/C10)*100</f>
        <v>99.948558979838211</v>
      </c>
    </row>
    <row r="11" spans="1:10" ht="18.95" customHeight="1" x14ac:dyDescent="0.2">
      <c r="A11" s="15" t="s">
        <v>67</v>
      </c>
      <c r="B11" s="372">
        <f>SUM(Příjmy!F397)</f>
        <v>0</v>
      </c>
      <c r="C11" s="372">
        <f>SUM(Příjmy!G397)</f>
        <v>481023</v>
      </c>
      <c r="D11" s="372">
        <f>SUM(Příjmy!H397)</f>
        <v>476014</v>
      </c>
      <c r="E11" s="1">
        <f t="shared" si="0"/>
        <v>98.958677651588388</v>
      </c>
    </row>
    <row r="12" spans="1:10" ht="18.95" customHeight="1" x14ac:dyDescent="0.2">
      <c r="A12" s="15" t="s">
        <v>68</v>
      </c>
      <c r="B12" s="372">
        <f>SUM(Příjmy!F394)</f>
        <v>6369</v>
      </c>
      <c r="C12" s="372">
        <f>SUM(Příjmy!G394)</f>
        <v>6381</v>
      </c>
      <c r="D12" s="372">
        <f>SUM(Příjmy!H394)</f>
        <v>6404</v>
      </c>
      <c r="E12" s="1">
        <f t="shared" si="0"/>
        <v>100.36044507130543</v>
      </c>
    </row>
    <row r="13" spans="1:10" ht="43.5" customHeight="1" x14ac:dyDescent="0.2">
      <c r="A13" s="16" t="s">
        <v>69</v>
      </c>
      <c r="B13" s="372">
        <f>SUM(Příjmy!F395)</f>
        <v>40000</v>
      </c>
      <c r="C13" s="372">
        <f>SUM(Příjmy!G395)</f>
        <v>40996</v>
      </c>
      <c r="D13" s="372">
        <f>SUM(Příjmy!H395)</f>
        <v>63005</v>
      </c>
      <c r="E13" s="1">
        <f t="shared" si="0"/>
        <v>153.68572543662796</v>
      </c>
    </row>
    <row r="14" spans="1:10" s="18" customFormat="1" ht="34.5" customHeight="1" x14ac:dyDescent="0.25">
      <c r="A14" s="17" t="s">
        <v>39</v>
      </c>
      <c r="B14" s="373">
        <f>SUM(B10:B13)</f>
        <v>3644141</v>
      </c>
      <c r="C14" s="373">
        <f t="shared" ref="C14:D14" si="1">SUM(C10:C13)</f>
        <v>9536775</v>
      </c>
      <c r="D14" s="373">
        <f t="shared" si="1"/>
        <v>9549164</v>
      </c>
      <c r="E14" s="374">
        <f t="shared" si="0"/>
        <v>100.12990764697709</v>
      </c>
      <c r="H14" s="258"/>
      <c r="I14" s="258"/>
      <c r="J14" s="258"/>
    </row>
    <row r="15" spans="1:10" s="18" customFormat="1" ht="21.75" customHeight="1" x14ac:dyDescent="0.2">
      <c r="A15" s="19" t="s">
        <v>26</v>
      </c>
      <c r="B15" s="372">
        <f>SUM(Příjmy!F384)</f>
        <v>6359</v>
      </c>
      <c r="C15" s="372">
        <f>SUM(Příjmy!G384)</f>
        <v>6371</v>
      </c>
      <c r="D15" s="372">
        <f>SUM(Příjmy!H384)</f>
        <v>47061</v>
      </c>
      <c r="E15" s="1">
        <f t="shared" si="0"/>
        <v>738.67524721393818</v>
      </c>
      <c r="H15" s="258"/>
      <c r="I15" s="258"/>
      <c r="J15" s="258"/>
    </row>
    <row r="16" spans="1:10" s="18" customFormat="1" ht="52.5" customHeight="1" thickBot="1" x14ac:dyDescent="0.3">
      <c r="A16" s="27" t="s">
        <v>27</v>
      </c>
      <c r="B16" s="103">
        <f>B14-B15</f>
        <v>3637782</v>
      </c>
      <c r="C16" s="103">
        <f t="shared" ref="C16:D16" si="2">C14-C15</f>
        <v>9530404</v>
      </c>
      <c r="D16" s="103">
        <f t="shared" si="2"/>
        <v>9502103</v>
      </c>
      <c r="E16" s="28">
        <f t="shared" si="0"/>
        <v>99.703045117499741</v>
      </c>
      <c r="H16" s="258"/>
      <c r="I16" s="258"/>
      <c r="J16" s="258"/>
    </row>
    <row r="17" spans="1:14" ht="13.5" thickTop="1" x14ac:dyDescent="0.2">
      <c r="B17" s="351"/>
      <c r="C17" s="351"/>
      <c r="D17" s="351"/>
      <c r="E17" s="351"/>
    </row>
    <row r="18" spans="1:14" x14ac:dyDescent="0.2">
      <c r="B18" s="351"/>
      <c r="C18" s="351"/>
      <c r="D18" s="351"/>
      <c r="E18" s="351"/>
    </row>
    <row r="19" spans="1:14" x14ac:dyDescent="0.2">
      <c r="B19" s="351"/>
      <c r="C19" s="351"/>
      <c r="D19" s="351"/>
      <c r="E19" s="351"/>
    </row>
    <row r="20" spans="1:14" ht="15.75" x14ac:dyDescent="0.25">
      <c r="A20" s="7" t="s">
        <v>37</v>
      </c>
      <c r="B20" s="351"/>
      <c r="C20" s="351"/>
      <c r="D20" s="351"/>
      <c r="E20" s="351"/>
    </row>
    <row r="21" spans="1:14" ht="13.5" thickBot="1" x14ac:dyDescent="0.25">
      <c r="B21" s="21"/>
      <c r="C21" s="22"/>
      <c r="D21" s="21">
        <f>SUM(D20:D20)</f>
        <v>0</v>
      </c>
      <c r="E21" s="8" t="s">
        <v>1</v>
      </c>
      <c r="J21" s="259" t="s">
        <v>236</v>
      </c>
      <c r="K21" s="21"/>
      <c r="L21" s="21"/>
      <c r="M21" s="21"/>
      <c r="N21" s="21"/>
    </row>
    <row r="22" spans="1:14" s="24" customFormat="1" ht="18.75" customHeight="1" thickTop="1" thickBot="1" x14ac:dyDescent="0.25">
      <c r="A22" s="23" t="s">
        <v>33</v>
      </c>
      <c r="B22" s="10" t="s">
        <v>5</v>
      </c>
      <c r="C22" s="10" t="s">
        <v>6</v>
      </c>
      <c r="D22" s="10" t="s">
        <v>21</v>
      </c>
      <c r="E22" s="11" t="s">
        <v>22</v>
      </c>
      <c r="H22" s="260" t="s">
        <v>5</v>
      </c>
      <c r="I22" s="260" t="s">
        <v>6</v>
      </c>
      <c r="J22" s="260" t="s">
        <v>21</v>
      </c>
      <c r="K22" s="263"/>
      <c r="L22" s="263"/>
      <c r="M22" s="263"/>
      <c r="N22" s="263"/>
    </row>
    <row r="23" spans="1:14" s="12" customFormat="1" thickTop="1" thickBot="1" x14ac:dyDescent="0.25">
      <c r="A23" s="13">
        <v>1</v>
      </c>
      <c r="B23" s="10">
        <v>2</v>
      </c>
      <c r="C23" s="10">
        <v>3</v>
      </c>
      <c r="D23" s="10">
        <v>4</v>
      </c>
      <c r="E23" s="14" t="s">
        <v>40</v>
      </c>
      <c r="H23" s="260">
        <v>2</v>
      </c>
      <c r="I23" s="260">
        <v>3</v>
      </c>
      <c r="J23" s="260">
        <v>4</v>
      </c>
      <c r="K23" s="253"/>
      <c r="L23" s="264">
        <v>14223969446.84</v>
      </c>
      <c r="M23" s="265" t="s">
        <v>237</v>
      </c>
      <c r="N23" s="253"/>
    </row>
    <row r="24" spans="1:14" ht="18.95" customHeight="1" thickTop="1" x14ac:dyDescent="0.2">
      <c r="A24" s="375" t="s">
        <v>70</v>
      </c>
      <c r="B24" s="371">
        <f>SUM(Příjmy!F400)</f>
        <v>3287410</v>
      </c>
      <c r="C24" s="371">
        <f>SUM(Příjmy!G400)</f>
        <v>3196029</v>
      </c>
      <c r="D24" s="371">
        <f>SUM(Příjmy!H400)</f>
        <v>3152595</v>
      </c>
      <c r="E24" s="1">
        <f t="shared" ref="E24:E30" si="3">(D24/C24)*100</f>
        <v>98.641001067261897</v>
      </c>
      <c r="H24" s="261">
        <v>3191410000</v>
      </c>
      <c r="I24" s="261">
        <v>3203005400</v>
      </c>
      <c r="J24" s="261">
        <v>3133318589.25</v>
      </c>
      <c r="K24" s="21"/>
      <c r="L24" s="266">
        <v>-7880090673.4499998</v>
      </c>
      <c r="M24" s="267">
        <v>4134</v>
      </c>
      <c r="N24" s="264"/>
    </row>
    <row r="25" spans="1:14" ht="18.95" customHeight="1" x14ac:dyDescent="0.2">
      <c r="A25" s="375" t="s">
        <v>71</v>
      </c>
      <c r="B25" s="372">
        <f>SUM(Příjmy!F401)</f>
        <v>253946</v>
      </c>
      <c r="C25" s="372">
        <f>SUM(Příjmy!G401)</f>
        <v>350733</v>
      </c>
      <c r="D25" s="372">
        <f>SUM(Příjmy!H401)</f>
        <v>379289</v>
      </c>
      <c r="E25" s="1">
        <f t="shared" si="3"/>
        <v>108.14180587512439</v>
      </c>
      <c r="H25" s="261">
        <v>266819000</v>
      </c>
      <c r="I25" s="261">
        <v>525657435.79000002</v>
      </c>
      <c r="J25" s="261">
        <v>517553232.50999999</v>
      </c>
      <c r="K25" s="21"/>
      <c r="L25" s="268">
        <f>SUM(L23:L24)</f>
        <v>6343878773.3900003</v>
      </c>
      <c r="M25" s="269" t="s">
        <v>238</v>
      </c>
      <c r="N25" s="264"/>
    </row>
    <row r="26" spans="1:14" ht="18.95" customHeight="1" x14ac:dyDescent="0.2">
      <c r="A26" s="375" t="s">
        <v>72</v>
      </c>
      <c r="B26" s="372">
        <f>SUM(Příjmy!F402)</f>
        <v>20200</v>
      </c>
      <c r="C26" s="372">
        <f>SUM(Příjmy!G402)</f>
        <v>20295</v>
      </c>
      <c r="D26" s="372">
        <f>SUM(Příjmy!H402)</f>
        <v>12063</v>
      </c>
      <c r="E26" s="1">
        <f t="shared" si="3"/>
        <v>59.438285291943828</v>
      </c>
      <c r="H26" s="261">
        <v>30400000</v>
      </c>
      <c r="I26" s="261">
        <v>30400000</v>
      </c>
      <c r="J26" s="261">
        <v>3335316</v>
      </c>
      <c r="K26" s="21"/>
      <c r="L26" s="268">
        <v>5594000</v>
      </c>
      <c r="M26" s="265" t="s">
        <v>239</v>
      </c>
      <c r="N26" s="264"/>
    </row>
    <row r="27" spans="1:14" ht="18.95" customHeight="1" x14ac:dyDescent="0.2">
      <c r="A27" s="376" t="s">
        <v>73</v>
      </c>
      <c r="B27" s="238">
        <f>SUM(Příjmy!F403)</f>
        <v>82585</v>
      </c>
      <c r="C27" s="238">
        <f>SUM(Příjmy!G403)</f>
        <v>5969718</v>
      </c>
      <c r="D27" s="238">
        <f>SUM(Příjmy!H403)</f>
        <v>6005217</v>
      </c>
      <c r="E27" s="452">
        <f t="shared" si="3"/>
        <v>100.59465120462976</v>
      </c>
      <c r="G27" s="102"/>
      <c r="H27" s="261">
        <v>89615000</v>
      </c>
      <c r="I27" s="261">
        <v>6353807948.8199997</v>
      </c>
      <c r="J27" s="261">
        <v>6661108910.4799995</v>
      </c>
      <c r="K27" s="21"/>
      <c r="L27" s="264">
        <f>SUM(L25:L26)</f>
        <v>6349472773.3900003</v>
      </c>
      <c r="M27" s="21"/>
      <c r="N27" s="264"/>
    </row>
    <row r="28" spans="1:14" ht="18.95" customHeight="1" x14ac:dyDescent="0.25">
      <c r="A28" s="25" t="s">
        <v>34</v>
      </c>
      <c r="B28" s="239">
        <f>SUM(B24:B27)</f>
        <v>3644141</v>
      </c>
      <c r="C28" s="239">
        <f t="shared" ref="C28:D28" si="4">SUM(C24:C27)</f>
        <v>9536775</v>
      </c>
      <c r="D28" s="239">
        <f t="shared" si="4"/>
        <v>9549164</v>
      </c>
      <c r="E28" s="26">
        <f t="shared" si="3"/>
        <v>100.12990764697709</v>
      </c>
      <c r="H28" s="262">
        <f>SUM(H24:H27)</f>
        <v>3578244000</v>
      </c>
      <c r="I28" s="262">
        <f>SUM(I24:I27)</f>
        <v>10112870784.610001</v>
      </c>
      <c r="J28" s="262">
        <f>SUM(J24:J27)</f>
        <v>10315316048.24</v>
      </c>
      <c r="K28" s="21"/>
      <c r="L28" s="21"/>
      <c r="M28" s="21"/>
      <c r="N28" s="264"/>
    </row>
    <row r="29" spans="1:14" s="18" customFormat="1" ht="21.75" customHeight="1" x14ac:dyDescent="0.2">
      <c r="A29" s="19" t="s">
        <v>26</v>
      </c>
      <c r="B29" s="372">
        <f>Příjmy!F384</f>
        <v>6359</v>
      </c>
      <c r="C29" s="377">
        <f>Příjmy!G384</f>
        <v>6371</v>
      </c>
      <c r="D29" s="372">
        <f>Příjmy!H384</f>
        <v>47061</v>
      </c>
      <c r="E29" s="1">
        <f t="shared" si="3"/>
        <v>738.67524721393818</v>
      </c>
      <c r="H29" s="261">
        <v>6131000</v>
      </c>
      <c r="I29" s="255">
        <v>6131000</v>
      </c>
      <c r="J29" s="261">
        <v>317230137.08999997</v>
      </c>
      <c r="K29" s="254"/>
      <c r="L29" s="254"/>
      <c r="M29" s="254"/>
      <c r="N29" s="264"/>
    </row>
    <row r="30" spans="1:14" s="18" customFormat="1" ht="52.5" customHeight="1" thickBot="1" x14ac:dyDescent="0.3">
      <c r="A30" s="27" t="s">
        <v>27</v>
      </c>
      <c r="B30" s="103">
        <f>B28-B29</f>
        <v>3637782</v>
      </c>
      <c r="C30" s="103">
        <f>C28-C29</f>
        <v>9530404</v>
      </c>
      <c r="D30" s="103">
        <f>D28-D29</f>
        <v>9502103</v>
      </c>
      <c r="E30" s="28">
        <f t="shared" si="3"/>
        <v>99.703045117499741</v>
      </c>
      <c r="H30" s="262">
        <f>H28-H29</f>
        <v>3572113000</v>
      </c>
      <c r="I30" s="262">
        <f>I28-I29</f>
        <v>10106739784.610001</v>
      </c>
      <c r="J30" s="262">
        <f>J28-J29</f>
        <v>9998085911.1499996</v>
      </c>
      <c r="K30" s="264">
        <v>9998085911.1499996</v>
      </c>
      <c r="L30" s="264">
        <f>J30-K30</f>
        <v>0</v>
      </c>
      <c r="M30" s="254"/>
      <c r="N30" s="264"/>
    </row>
    <row r="31" spans="1:14" ht="13.5" thickTop="1" x14ac:dyDescent="0.2">
      <c r="A31" s="351"/>
      <c r="B31" s="351"/>
      <c r="C31" s="351"/>
      <c r="D31" s="351"/>
      <c r="E31" s="351"/>
      <c r="N31" s="240"/>
    </row>
    <row r="32" spans="1:14" x14ac:dyDescent="0.2">
      <c r="A32" s="351"/>
      <c r="B32" s="351"/>
      <c r="C32" s="351"/>
      <c r="D32" s="351"/>
      <c r="E32" s="351"/>
      <c r="N32" s="240"/>
    </row>
    <row r="33" spans="1:14" x14ac:dyDescent="0.2">
      <c r="A33" s="351"/>
      <c r="B33" s="351"/>
      <c r="C33" s="351"/>
      <c r="D33" s="351"/>
      <c r="E33" s="351"/>
      <c r="N33" s="240"/>
    </row>
    <row r="34" spans="1:14" x14ac:dyDescent="0.2">
      <c r="A34" s="513" t="s">
        <v>74</v>
      </c>
      <c r="B34" s="513"/>
      <c r="C34" s="513"/>
      <c r="D34" s="513"/>
      <c r="E34" s="513"/>
      <c r="N34" s="240"/>
    </row>
    <row r="35" spans="1:14" x14ac:dyDescent="0.2">
      <c r="A35" s="513"/>
      <c r="B35" s="513"/>
      <c r="C35" s="513"/>
      <c r="D35" s="513"/>
      <c r="E35" s="513"/>
      <c r="F35" s="29"/>
      <c r="G35" s="29"/>
      <c r="N35" s="240"/>
    </row>
    <row r="36" spans="1:14" x14ac:dyDescent="0.2">
      <c r="A36" s="29"/>
      <c r="B36" s="29"/>
      <c r="C36" s="29"/>
      <c r="D36" s="29"/>
      <c r="E36" s="29"/>
      <c r="F36" s="29"/>
      <c r="G36" s="29"/>
      <c r="N36" s="240"/>
    </row>
    <row r="37" spans="1:14" x14ac:dyDescent="0.2">
      <c r="F37" s="29"/>
      <c r="G37" s="29"/>
      <c r="N37" s="240"/>
    </row>
    <row r="38" spans="1:14" x14ac:dyDescent="0.2">
      <c r="F38" s="29"/>
      <c r="G38" s="29"/>
      <c r="N38" s="240"/>
    </row>
    <row r="39" spans="1:14" x14ac:dyDescent="0.2">
      <c r="N39" s="24"/>
    </row>
    <row r="40" spans="1:14" x14ac:dyDescent="0.2">
      <c r="N40" s="24"/>
    </row>
  </sheetData>
  <mergeCells count="2">
    <mergeCell ref="A3:E4"/>
    <mergeCell ref="A34:E35"/>
  </mergeCells>
  <phoneticPr fontId="15" type="noConversion"/>
  <pageMargins left="0.98425196850393704" right="0.98425196850393704" top="0.98425196850393704" bottom="0.98425196850393704" header="0.51181102362204722" footer="0.51181102362204722"/>
  <pageSetup paperSize="9" scale="80" firstPageNumber="10" orientation="portrait" useFirstPageNumber="1" r:id="rId1"/>
  <headerFooter alignWithMargins="0">
    <oddFooter xml:space="preserve">&amp;L&amp;"Arial CE,Kurzíva"Zatupitelstvo Olomouckého kraje 29. 6. 2012
5. - Rozpočet Olomouckého kraje 2011 - závěrečný účet
Příloha č. 2: Plnění rozpočtu příjmů Olomouckého kraje k 31. 12. 2011&amp;R&amp;"Arial CE,Kurzíva"Strana &amp;P (Celkem 470)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F498"/>
  <sheetViews>
    <sheetView showGridLines="0" tabSelected="1" topLeftCell="A363" zoomScaleNormal="100" workbookViewId="0">
      <selection activeCell="K389" sqref="K389"/>
    </sheetView>
  </sheetViews>
  <sheetFormatPr defaultRowHeight="14.25" x14ac:dyDescent="0.2"/>
  <cols>
    <col min="1" max="1" width="4.42578125" style="104" customWidth="1"/>
    <col min="2" max="2" width="4.85546875" style="32" customWidth="1"/>
    <col min="3" max="3" width="4.85546875" style="33" customWidth="1"/>
    <col min="4" max="4" width="9.28515625" style="34" customWidth="1"/>
    <col min="5" max="5" width="54.42578125" style="6" customWidth="1"/>
    <col min="6" max="6" width="11.28515625" style="35" customWidth="1"/>
    <col min="7" max="7" width="12.42578125" style="36" customWidth="1"/>
    <col min="8" max="8" width="13.28515625" style="35" customWidth="1"/>
    <col min="9" max="9" width="7.140625" style="35" customWidth="1"/>
    <col min="10" max="10" width="10" style="21" hidden="1" customWidth="1"/>
    <col min="11" max="11" width="17.42578125" style="457" bestFit="1" customWidth="1"/>
    <col min="12" max="12" width="17" style="457" customWidth="1"/>
    <col min="13" max="13" width="16.85546875" style="457" customWidth="1"/>
    <col min="14" max="14" width="14.140625" style="458" bestFit="1" customWidth="1"/>
    <col min="15" max="15" width="11.7109375" style="456" bestFit="1" customWidth="1"/>
    <col min="16" max="17" width="9.140625" style="21"/>
    <col min="18" max="16384" width="9.140625" style="6"/>
  </cols>
  <sheetData>
    <row r="1" spans="1:17" ht="23.25" x14ac:dyDescent="0.35">
      <c r="A1" s="30" t="s">
        <v>243</v>
      </c>
      <c r="B1" s="30"/>
      <c r="C1" s="31"/>
      <c r="D1" s="31"/>
      <c r="E1" s="31"/>
      <c r="F1" s="31"/>
      <c r="G1" s="31"/>
      <c r="H1" s="31"/>
      <c r="I1" s="31"/>
    </row>
    <row r="2" spans="1:17" ht="23.25" x14ac:dyDescent="0.35">
      <c r="B2" s="30"/>
      <c r="C2" s="31"/>
      <c r="D2" s="31"/>
      <c r="E2" s="31"/>
      <c r="F2" s="31"/>
      <c r="G2" s="31"/>
      <c r="H2" s="107"/>
      <c r="I2" s="31"/>
    </row>
    <row r="3" spans="1:17" ht="15" customHeight="1" x14ac:dyDescent="0.35">
      <c r="A3" s="214" t="s">
        <v>169</v>
      </c>
      <c r="B3" s="148"/>
      <c r="C3" s="32"/>
      <c r="D3" s="32"/>
      <c r="E3" s="32"/>
      <c r="F3" s="32"/>
      <c r="G3" s="32"/>
      <c r="H3" s="32"/>
      <c r="I3" s="32"/>
    </row>
    <row r="4" spans="1:17" ht="13.5" customHeight="1" thickBot="1" x14ac:dyDescent="0.25">
      <c r="A4" s="149"/>
      <c r="I4" s="37" t="s">
        <v>1</v>
      </c>
    </row>
    <row r="5" spans="1:17" s="43" customFormat="1" ht="20.25" customHeight="1" thickTop="1" thickBot="1" x14ac:dyDescent="0.25">
      <c r="A5" s="116" t="s">
        <v>137</v>
      </c>
      <c r="B5" s="110" t="s">
        <v>15</v>
      </c>
      <c r="C5" s="38" t="s">
        <v>3</v>
      </c>
      <c r="D5" s="39" t="s">
        <v>20</v>
      </c>
      <c r="E5" s="40" t="s">
        <v>4</v>
      </c>
      <c r="F5" s="41" t="s">
        <v>5</v>
      </c>
      <c r="G5" s="41" t="s">
        <v>6</v>
      </c>
      <c r="H5" s="41" t="s">
        <v>21</v>
      </c>
      <c r="I5" s="42" t="s">
        <v>22</v>
      </c>
      <c r="J5" s="273"/>
      <c r="K5" s="475"/>
      <c r="L5" s="475"/>
      <c r="M5" s="475"/>
      <c r="N5" s="476"/>
      <c r="O5" s="477"/>
      <c r="P5" s="273"/>
      <c r="Q5" s="273"/>
    </row>
    <row r="6" spans="1:17" s="44" customFormat="1" ht="12.75" thickTop="1" x14ac:dyDescent="0.2">
      <c r="A6" s="139">
        <v>1</v>
      </c>
      <c r="B6" s="134">
        <v>2</v>
      </c>
      <c r="C6" s="135">
        <v>3</v>
      </c>
      <c r="D6" s="134">
        <v>4</v>
      </c>
      <c r="E6" s="135">
        <v>5</v>
      </c>
      <c r="F6" s="134">
        <v>6</v>
      </c>
      <c r="G6" s="136">
        <v>7</v>
      </c>
      <c r="H6" s="137">
        <v>8</v>
      </c>
      <c r="I6" s="138" t="s">
        <v>138</v>
      </c>
      <c r="J6" s="273"/>
      <c r="K6" s="478"/>
      <c r="L6" s="478"/>
      <c r="M6" s="478"/>
      <c r="N6" s="479"/>
      <c r="O6" s="480"/>
      <c r="P6" s="275"/>
      <c r="Q6" s="275"/>
    </row>
    <row r="7" spans="1:17" s="44" customFormat="1" ht="15" x14ac:dyDescent="0.25">
      <c r="A7" s="282" t="s">
        <v>244</v>
      </c>
      <c r="B7" s="283">
        <v>6113</v>
      </c>
      <c r="C7" s="284">
        <v>2324</v>
      </c>
      <c r="D7" s="125"/>
      <c r="E7" s="298" t="s">
        <v>25</v>
      </c>
      <c r="F7" s="125"/>
      <c r="G7" s="449"/>
      <c r="H7" s="285">
        <v>3</v>
      </c>
      <c r="I7" s="287">
        <v>0</v>
      </c>
      <c r="J7" s="273"/>
      <c r="K7" s="478"/>
      <c r="L7" s="478"/>
      <c r="M7" s="478"/>
      <c r="N7" s="479"/>
      <c r="O7" s="480"/>
      <c r="P7" s="275"/>
      <c r="Q7" s="275"/>
    </row>
    <row r="8" spans="1:17" s="199" customFormat="1" x14ac:dyDescent="0.2">
      <c r="A8" s="286" t="s">
        <v>244</v>
      </c>
      <c r="B8" s="195"/>
      <c r="C8" s="196"/>
      <c r="D8" s="197"/>
      <c r="E8" s="192" t="s">
        <v>174</v>
      </c>
      <c r="F8" s="354">
        <f>F2+F3</f>
        <v>0</v>
      </c>
      <c r="G8" s="355">
        <v>0</v>
      </c>
      <c r="H8" s="355">
        <f>H7</f>
        <v>3</v>
      </c>
      <c r="I8" s="193">
        <v>0</v>
      </c>
      <c r="J8" s="276"/>
      <c r="K8" s="481">
        <v>0</v>
      </c>
      <c r="L8" s="481">
        <v>0</v>
      </c>
      <c r="M8" s="481">
        <v>3405</v>
      </c>
      <c r="N8" s="482"/>
      <c r="O8" s="483"/>
      <c r="P8" s="277"/>
      <c r="Q8" s="277"/>
    </row>
    <row r="9" spans="1:17" s="43" customFormat="1" ht="15" x14ac:dyDescent="0.25">
      <c r="A9" s="140" t="s">
        <v>139</v>
      </c>
      <c r="B9" s="171"/>
      <c r="C9" s="130">
        <v>2420</v>
      </c>
      <c r="D9" s="47"/>
      <c r="E9" s="296" t="s">
        <v>176</v>
      </c>
      <c r="F9" s="393">
        <v>10125</v>
      </c>
      <c r="G9" s="396">
        <v>10125</v>
      </c>
      <c r="H9" s="400">
        <v>10125</v>
      </c>
      <c r="I9" s="48">
        <f t="shared" ref="I9:I14" si="0">(H9/G9)*100</f>
        <v>100</v>
      </c>
      <c r="J9" s="273"/>
      <c r="K9" s="475"/>
      <c r="L9" s="475"/>
      <c r="M9" s="475"/>
      <c r="N9" s="476"/>
      <c r="O9" s="477"/>
      <c r="P9" s="273"/>
      <c r="Q9" s="273"/>
    </row>
    <row r="10" spans="1:17" s="43" customFormat="1" ht="15" x14ac:dyDescent="0.25">
      <c r="A10" s="140" t="s">
        <v>139</v>
      </c>
      <c r="B10" s="171"/>
      <c r="C10" s="130">
        <v>2441</v>
      </c>
      <c r="D10" s="47"/>
      <c r="E10" s="296" t="s">
        <v>43</v>
      </c>
      <c r="F10" s="393">
        <v>6940</v>
      </c>
      <c r="G10" s="396">
        <v>6940</v>
      </c>
      <c r="H10" s="400">
        <v>6400</v>
      </c>
      <c r="I10" s="48">
        <f t="shared" si="0"/>
        <v>92.21902017291066</v>
      </c>
      <c r="J10" s="273"/>
      <c r="K10" s="475"/>
      <c r="L10" s="475"/>
      <c r="M10" s="475"/>
      <c r="N10" s="476"/>
      <c r="O10" s="477"/>
      <c r="P10" s="273"/>
      <c r="Q10" s="273"/>
    </row>
    <row r="11" spans="1:17" s="43" customFormat="1" ht="15" x14ac:dyDescent="0.25">
      <c r="A11" s="140" t="s">
        <v>139</v>
      </c>
      <c r="B11" s="171">
        <v>3349</v>
      </c>
      <c r="C11" s="130">
        <v>2111</v>
      </c>
      <c r="D11" s="47"/>
      <c r="E11" s="297" t="s">
        <v>177</v>
      </c>
      <c r="F11" s="393">
        <v>144</v>
      </c>
      <c r="G11" s="396">
        <v>144</v>
      </c>
      <c r="H11" s="400">
        <v>144</v>
      </c>
      <c r="I11" s="48">
        <f t="shared" si="0"/>
        <v>100</v>
      </c>
      <c r="J11" s="273"/>
      <c r="K11" s="475"/>
      <c r="L11" s="475"/>
      <c r="M11" s="475"/>
      <c r="N11" s="476"/>
      <c r="O11" s="477"/>
      <c r="P11" s="273"/>
      <c r="Q11" s="273"/>
    </row>
    <row r="12" spans="1:17" s="43" customFormat="1" ht="15" x14ac:dyDescent="0.25">
      <c r="A12" s="140" t="s">
        <v>139</v>
      </c>
      <c r="B12" s="171">
        <v>6402</v>
      </c>
      <c r="C12" s="130">
        <v>2223</v>
      </c>
      <c r="D12" s="98"/>
      <c r="E12" s="89" t="s">
        <v>42</v>
      </c>
      <c r="F12" s="393"/>
      <c r="G12" s="435">
        <v>173</v>
      </c>
      <c r="H12" s="435">
        <v>173</v>
      </c>
      <c r="I12" s="48">
        <f t="shared" si="0"/>
        <v>100</v>
      </c>
      <c r="J12" s="273"/>
      <c r="K12" s="475"/>
      <c r="L12" s="475"/>
      <c r="M12" s="475"/>
      <c r="N12" s="476"/>
      <c r="O12" s="477"/>
      <c r="P12" s="273"/>
      <c r="Q12" s="273"/>
    </row>
    <row r="13" spans="1:17" s="43" customFormat="1" ht="15" x14ac:dyDescent="0.25">
      <c r="A13" s="140" t="s">
        <v>139</v>
      </c>
      <c r="B13" s="171">
        <v>6402</v>
      </c>
      <c r="C13" s="130">
        <v>2229</v>
      </c>
      <c r="D13" s="47"/>
      <c r="E13" s="89" t="s">
        <v>235</v>
      </c>
      <c r="F13" s="393"/>
      <c r="G13" s="435">
        <v>4</v>
      </c>
      <c r="H13" s="435">
        <v>4</v>
      </c>
      <c r="I13" s="48">
        <f t="shared" si="0"/>
        <v>100</v>
      </c>
      <c r="J13" s="273"/>
      <c r="K13" s="475"/>
      <c r="L13" s="475"/>
      <c r="M13" s="475"/>
      <c r="N13" s="476"/>
      <c r="O13" s="477"/>
      <c r="P13" s="273"/>
      <c r="Q13" s="273"/>
    </row>
    <row r="14" spans="1:17" s="199" customFormat="1" x14ac:dyDescent="0.2">
      <c r="A14" s="194" t="s">
        <v>139</v>
      </c>
      <c r="B14" s="195"/>
      <c r="C14" s="196"/>
      <c r="D14" s="197"/>
      <c r="E14" s="192" t="s">
        <v>174</v>
      </c>
      <c r="F14" s="354">
        <f>F9+F10+F11</f>
        <v>17209</v>
      </c>
      <c r="G14" s="355">
        <f>G9+G10+G11+G12+G13</f>
        <v>17386</v>
      </c>
      <c r="H14" s="355">
        <f>H9+H10+H11+H12+H13</f>
        <v>16846</v>
      </c>
      <c r="I14" s="193">
        <f t="shared" si="0"/>
        <v>96.894052686069259</v>
      </c>
      <c r="J14" s="276"/>
      <c r="K14" s="481">
        <v>17209000</v>
      </c>
      <c r="L14" s="481">
        <v>17386219</v>
      </c>
      <c r="M14" s="481">
        <v>16846519</v>
      </c>
      <c r="N14" s="482"/>
      <c r="O14" s="483"/>
      <c r="P14" s="277"/>
      <c r="Q14" s="277"/>
    </row>
    <row r="15" spans="1:17" s="44" customFormat="1" ht="15" x14ac:dyDescent="0.2">
      <c r="A15" s="170" t="s">
        <v>140</v>
      </c>
      <c r="B15" s="172"/>
      <c r="C15" s="108">
        <v>1361</v>
      </c>
      <c r="D15" s="125"/>
      <c r="E15" s="89" t="s">
        <v>2</v>
      </c>
      <c r="F15" s="446"/>
      <c r="G15" s="447"/>
      <c r="H15" s="448">
        <v>5</v>
      </c>
      <c r="I15" s="48">
        <v>0</v>
      </c>
      <c r="J15" s="273"/>
      <c r="K15" s="478"/>
      <c r="L15" s="478"/>
      <c r="M15" s="478"/>
      <c r="N15" s="479"/>
      <c r="O15" s="480"/>
      <c r="P15" s="275"/>
      <c r="Q15" s="275"/>
    </row>
    <row r="16" spans="1:17" s="44" customFormat="1" ht="15" x14ac:dyDescent="0.2">
      <c r="A16" s="170" t="s">
        <v>140</v>
      </c>
      <c r="B16" s="172">
        <v>6172</v>
      </c>
      <c r="C16" s="108">
        <v>2131</v>
      </c>
      <c r="D16" s="125"/>
      <c r="E16" s="89" t="s">
        <v>24</v>
      </c>
      <c r="F16" s="446">
        <v>43</v>
      </c>
      <c r="G16" s="447">
        <v>43</v>
      </c>
      <c r="H16" s="448">
        <v>65</v>
      </c>
      <c r="I16" s="48">
        <f>(H16/G16)*100</f>
        <v>151.16279069767441</v>
      </c>
      <c r="J16" s="273"/>
      <c r="K16" s="478"/>
      <c r="L16" s="478"/>
      <c r="M16" s="478"/>
      <c r="N16" s="479"/>
      <c r="O16" s="480"/>
      <c r="P16" s="275"/>
      <c r="Q16" s="275"/>
    </row>
    <row r="17" spans="1:17" s="44" customFormat="1" ht="15" x14ac:dyDescent="0.2">
      <c r="A17" s="170" t="s">
        <v>140</v>
      </c>
      <c r="B17" s="172">
        <v>6172</v>
      </c>
      <c r="C17" s="108">
        <v>2132</v>
      </c>
      <c r="D17" s="125"/>
      <c r="E17" s="95" t="s">
        <v>41</v>
      </c>
      <c r="F17" s="446">
        <v>147</v>
      </c>
      <c r="G17" s="447">
        <v>147</v>
      </c>
      <c r="H17" s="448">
        <v>139</v>
      </c>
      <c r="I17" s="48">
        <f>(H17/G17)*100</f>
        <v>94.557823129251702</v>
      </c>
      <c r="J17" s="273"/>
      <c r="K17" s="478"/>
      <c r="L17" s="478"/>
      <c r="M17" s="478"/>
      <c r="N17" s="479"/>
      <c r="O17" s="480"/>
      <c r="P17" s="275"/>
      <c r="Q17" s="275"/>
    </row>
    <row r="18" spans="1:17" s="44" customFormat="1" ht="15" x14ac:dyDescent="0.2">
      <c r="A18" s="170" t="s">
        <v>140</v>
      </c>
      <c r="B18" s="172">
        <v>6172</v>
      </c>
      <c r="C18" s="108">
        <v>2133</v>
      </c>
      <c r="D18" s="125"/>
      <c r="E18" s="95" t="s">
        <v>31</v>
      </c>
      <c r="F18" s="446">
        <v>22</v>
      </c>
      <c r="G18" s="447">
        <v>22</v>
      </c>
      <c r="H18" s="448">
        <v>98</v>
      </c>
      <c r="I18" s="48">
        <f>(H18/G18)*100</f>
        <v>445.45454545454544</v>
      </c>
      <c r="J18" s="273"/>
      <c r="K18" s="478"/>
      <c r="L18" s="478"/>
      <c r="M18" s="478"/>
      <c r="N18" s="479"/>
      <c r="O18" s="480"/>
      <c r="P18" s="275"/>
      <c r="Q18" s="275"/>
    </row>
    <row r="19" spans="1:17" s="44" customFormat="1" ht="15" x14ac:dyDescent="0.2">
      <c r="A19" s="170" t="s">
        <v>140</v>
      </c>
      <c r="B19" s="172">
        <v>6172</v>
      </c>
      <c r="C19" s="108">
        <v>2211</v>
      </c>
      <c r="D19" s="125"/>
      <c r="E19" s="297" t="s">
        <v>178</v>
      </c>
      <c r="F19" s="446"/>
      <c r="G19" s="447"/>
      <c r="H19" s="448">
        <v>13</v>
      </c>
      <c r="I19" s="48">
        <v>0</v>
      </c>
      <c r="J19" s="273"/>
      <c r="K19" s="478"/>
      <c r="L19" s="478"/>
      <c r="M19" s="478"/>
      <c r="N19" s="479"/>
      <c r="O19" s="480"/>
      <c r="P19" s="275"/>
      <c r="Q19" s="275"/>
    </row>
    <row r="20" spans="1:17" s="44" customFormat="1" ht="15" x14ac:dyDescent="0.2">
      <c r="A20" s="170" t="s">
        <v>140</v>
      </c>
      <c r="B20" s="172">
        <v>6172</v>
      </c>
      <c r="C20" s="108">
        <v>2229</v>
      </c>
      <c r="D20" s="125"/>
      <c r="E20" s="297" t="s">
        <v>36</v>
      </c>
      <c r="F20" s="446"/>
      <c r="G20" s="447"/>
      <c r="H20" s="448">
        <v>1</v>
      </c>
      <c r="I20" s="48">
        <v>0</v>
      </c>
      <c r="J20" s="273"/>
      <c r="K20" s="478"/>
      <c r="L20" s="478"/>
      <c r="M20" s="478"/>
      <c r="N20" s="479"/>
      <c r="O20" s="480"/>
      <c r="P20" s="275"/>
      <c r="Q20" s="275"/>
    </row>
    <row r="21" spans="1:17" s="44" customFormat="1" ht="15" x14ac:dyDescent="0.2">
      <c r="A21" s="170" t="s">
        <v>140</v>
      </c>
      <c r="B21" s="172">
        <v>6172</v>
      </c>
      <c r="C21" s="108">
        <v>2324</v>
      </c>
      <c r="D21" s="125"/>
      <c r="E21" s="89" t="s">
        <v>25</v>
      </c>
      <c r="F21" s="446"/>
      <c r="G21" s="447">
        <v>524</v>
      </c>
      <c r="H21" s="448">
        <v>534</v>
      </c>
      <c r="I21" s="48">
        <f>(H21/G21)*100</f>
        <v>101.90839694656488</v>
      </c>
      <c r="J21" s="273"/>
      <c r="K21" s="478"/>
      <c r="L21" s="478"/>
      <c r="M21" s="478"/>
      <c r="N21" s="479"/>
      <c r="O21" s="480"/>
      <c r="P21" s="275"/>
      <c r="Q21" s="275"/>
    </row>
    <row r="22" spans="1:17" s="44" customFormat="1" ht="15" x14ac:dyDescent="0.2">
      <c r="A22" s="170" t="s">
        <v>140</v>
      </c>
      <c r="B22" s="172">
        <v>6172</v>
      </c>
      <c r="C22" s="108">
        <v>3113</v>
      </c>
      <c r="D22" s="125"/>
      <c r="E22" s="89" t="s">
        <v>245</v>
      </c>
      <c r="F22" s="121"/>
      <c r="G22" s="112">
        <v>95</v>
      </c>
      <c r="H22" s="119">
        <v>95</v>
      </c>
      <c r="I22" s="48">
        <f>(H22/G22)*100</f>
        <v>100</v>
      </c>
      <c r="J22" s="273"/>
      <c r="K22" s="478"/>
      <c r="L22" s="478"/>
      <c r="M22" s="478"/>
      <c r="N22" s="479"/>
      <c r="O22" s="480"/>
      <c r="P22" s="275"/>
      <c r="Q22" s="275"/>
    </row>
    <row r="23" spans="1:17" s="199" customFormat="1" x14ac:dyDescent="0.2">
      <c r="A23" s="194" t="s">
        <v>140</v>
      </c>
      <c r="B23" s="195"/>
      <c r="C23" s="200"/>
      <c r="D23" s="197"/>
      <c r="E23" s="192" t="s">
        <v>174</v>
      </c>
      <c r="F23" s="354">
        <f>F16+F17+F18</f>
        <v>212</v>
      </c>
      <c r="G23" s="356">
        <f>G16+G17+G18+G21+G22</f>
        <v>831</v>
      </c>
      <c r="H23" s="354">
        <f>H15+H16+H17+H18+H19+H20+H21+H22</f>
        <v>950</v>
      </c>
      <c r="I23" s="193">
        <f>(H23/G23)*100</f>
        <v>114.32009626955475</v>
      </c>
      <c r="J23" s="276"/>
      <c r="K23" s="481">
        <v>212000</v>
      </c>
      <c r="L23" s="481">
        <v>830756.4</v>
      </c>
      <c r="M23" s="481">
        <v>949707.02</v>
      </c>
      <c r="N23" s="482"/>
      <c r="O23" s="483"/>
      <c r="P23" s="277"/>
      <c r="Q23" s="277"/>
    </row>
    <row r="24" spans="1:17" s="44" customFormat="1" ht="15" x14ac:dyDescent="0.2">
      <c r="A24" s="170" t="s">
        <v>141</v>
      </c>
      <c r="B24" s="172">
        <v>6172</v>
      </c>
      <c r="C24" s="108">
        <v>2119</v>
      </c>
      <c r="D24" s="125"/>
      <c r="E24" s="89" t="s">
        <v>75</v>
      </c>
      <c r="F24" s="446"/>
      <c r="G24" s="447"/>
      <c r="H24" s="448">
        <v>380</v>
      </c>
      <c r="I24" s="48">
        <v>0</v>
      </c>
      <c r="J24" s="273"/>
      <c r="K24" s="478"/>
      <c r="L24" s="478"/>
      <c r="M24" s="478"/>
      <c r="N24" s="479"/>
      <c r="O24" s="480"/>
      <c r="P24" s="275"/>
      <c r="Q24" s="275"/>
    </row>
    <row r="25" spans="1:17" s="44" customFormat="1" ht="15" x14ac:dyDescent="0.2">
      <c r="A25" s="170" t="s">
        <v>141</v>
      </c>
      <c r="B25" s="172">
        <v>6172</v>
      </c>
      <c r="C25" s="108">
        <v>2131</v>
      </c>
      <c r="D25" s="125"/>
      <c r="E25" s="297" t="s">
        <v>24</v>
      </c>
      <c r="F25" s="446"/>
      <c r="G25" s="447"/>
      <c r="H25" s="448">
        <v>1</v>
      </c>
      <c r="I25" s="48">
        <v>0</v>
      </c>
      <c r="J25" s="273"/>
      <c r="K25" s="478"/>
      <c r="L25" s="478"/>
      <c r="M25" s="478"/>
      <c r="N25" s="479"/>
      <c r="O25" s="480"/>
      <c r="P25" s="275"/>
      <c r="Q25" s="275"/>
    </row>
    <row r="26" spans="1:17" s="44" customFormat="1" ht="15" customHeight="1" x14ac:dyDescent="0.2">
      <c r="A26" s="170" t="s">
        <v>141</v>
      </c>
      <c r="B26" s="172">
        <v>6172</v>
      </c>
      <c r="C26" s="108">
        <v>2212</v>
      </c>
      <c r="D26" s="125"/>
      <c r="E26" s="80" t="s">
        <v>179</v>
      </c>
      <c r="F26" s="446"/>
      <c r="G26" s="447"/>
      <c r="H26" s="448">
        <v>100</v>
      </c>
      <c r="I26" s="48">
        <v>0</v>
      </c>
      <c r="J26" s="273"/>
      <c r="K26" s="478"/>
      <c r="L26" s="478"/>
      <c r="M26" s="478"/>
      <c r="N26" s="479"/>
      <c r="O26" s="480"/>
      <c r="P26" s="275"/>
      <c r="Q26" s="275"/>
    </row>
    <row r="27" spans="1:17" s="44" customFormat="1" ht="15" x14ac:dyDescent="0.2">
      <c r="A27" s="170" t="s">
        <v>141</v>
      </c>
      <c r="B27" s="172">
        <v>6172</v>
      </c>
      <c r="C27" s="108">
        <v>2324</v>
      </c>
      <c r="D27" s="125"/>
      <c r="E27" s="89" t="s">
        <v>25</v>
      </c>
      <c r="F27" s="446"/>
      <c r="G27" s="447"/>
      <c r="H27" s="448">
        <v>116</v>
      </c>
      <c r="I27" s="48">
        <v>0</v>
      </c>
      <c r="J27" s="273"/>
      <c r="K27" s="478"/>
      <c r="L27" s="478"/>
      <c r="M27" s="478"/>
      <c r="N27" s="479"/>
      <c r="O27" s="480"/>
      <c r="P27" s="275"/>
      <c r="Q27" s="275"/>
    </row>
    <row r="28" spans="1:17" s="44" customFormat="1" ht="15" x14ac:dyDescent="0.2">
      <c r="A28" s="170" t="s">
        <v>141</v>
      </c>
      <c r="B28" s="172">
        <v>6172</v>
      </c>
      <c r="C28" s="108">
        <v>3111</v>
      </c>
      <c r="D28" s="125"/>
      <c r="E28" s="89" t="s">
        <v>17</v>
      </c>
      <c r="F28" s="122">
        <v>200</v>
      </c>
      <c r="G28" s="109">
        <v>200</v>
      </c>
      <c r="H28" s="120">
        <v>1074</v>
      </c>
      <c r="I28" s="48">
        <f t="shared" ref="I28:I36" si="1">(H28/G28)*100</f>
        <v>537</v>
      </c>
      <c r="J28" s="273"/>
      <c r="K28" s="478"/>
      <c r="L28" s="478"/>
      <c r="M28" s="478"/>
      <c r="N28" s="479"/>
      <c r="O28" s="480"/>
      <c r="P28" s="275"/>
      <c r="Q28" s="275"/>
    </row>
    <row r="29" spans="1:17" s="44" customFormat="1" ht="15" x14ac:dyDescent="0.2">
      <c r="A29" s="170" t="s">
        <v>141</v>
      </c>
      <c r="B29" s="172">
        <v>6172</v>
      </c>
      <c r="C29" s="108">
        <v>3112</v>
      </c>
      <c r="D29" s="125"/>
      <c r="E29" s="89" t="s">
        <v>45</v>
      </c>
      <c r="F29" s="122">
        <v>20000</v>
      </c>
      <c r="G29" s="109">
        <v>20000</v>
      </c>
      <c r="H29" s="120">
        <v>10894</v>
      </c>
      <c r="I29" s="48">
        <f t="shared" si="1"/>
        <v>54.47</v>
      </c>
      <c r="J29" s="273"/>
      <c r="K29" s="478"/>
      <c r="L29" s="478"/>
      <c r="M29" s="478"/>
      <c r="N29" s="479"/>
      <c r="O29" s="480"/>
      <c r="P29" s="275"/>
      <c r="Q29" s="275"/>
    </row>
    <row r="30" spans="1:17" s="199" customFormat="1" x14ac:dyDescent="0.2">
      <c r="A30" s="194" t="s">
        <v>141</v>
      </c>
      <c r="B30" s="195"/>
      <c r="C30" s="200"/>
      <c r="D30" s="197"/>
      <c r="E30" s="192" t="s">
        <v>174</v>
      </c>
      <c r="F30" s="357">
        <f>F28+F29</f>
        <v>20200</v>
      </c>
      <c r="G30" s="357">
        <f>G28+G29</f>
        <v>20200</v>
      </c>
      <c r="H30" s="357">
        <f>H24+H25+H26+H27+H28+H29</f>
        <v>12565</v>
      </c>
      <c r="I30" s="193">
        <f t="shared" si="1"/>
        <v>62.202970297029701</v>
      </c>
      <c r="J30" s="276"/>
      <c r="K30" s="481">
        <v>20200000</v>
      </c>
      <c r="L30" s="481">
        <v>20200000</v>
      </c>
      <c r="M30" s="481">
        <v>12565474</v>
      </c>
      <c r="N30" s="482"/>
      <c r="O30" s="483"/>
      <c r="P30" s="277"/>
      <c r="Q30" s="277"/>
    </row>
    <row r="31" spans="1:17" s="44" customFormat="1" ht="15" x14ac:dyDescent="0.2">
      <c r="A31" s="170" t="s">
        <v>142</v>
      </c>
      <c r="B31" s="172"/>
      <c r="C31" s="108">
        <v>1361</v>
      </c>
      <c r="D31" s="125"/>
      <c r="E31" s="89" t="s">
        <v>2</v>
      </c>
      <c r="F31" s="443">
        <v>630</v>
      </c>
      <c r="G31" s="444">
        <v>630</v>
      </c>
      <c r="H31" s="445">
        <v>1148</v>
      </c>
      <c r="I31" s="48">
        <f t="shared" si="1"/>
        <v>182.22222222222223</v>
      </c>
      <c r="J31" s="273"/>
      <c r="K31" s="478"/>
      <c r="L31" s="478"/>
      <c r="M31" s="478"/>
      <c r="N31" s="479"/>
      <c r="O31" s="480"/>
      <c r="P31" s="275"/>
      <c r="Q31" s="275"/>
    </row>
    <row r="32" spans="1:17" s="44" customFormat="1" ht="15" x14ac:dyDescent="0.2">
      <c r="A32" s="288" t="s">
        <v>142</v>
      </c>
      <c r="B32" s="172">
        <v>6172</v>
      </c>
      <c r="C32" s="108">
        <v>2324</v>
      </c>
      <c r="D32" s="125"/>
      <c r="E32" s="89" t="s">
        <v>25</v>
      </c>
      <c r="F32" s="443"/>
      <c r="G32" s="444"/>
      <c r="H32" s="445">
        <v>1</v>
      </c>
      <c r="I32" s="48">
        <v>0</v>
      </c>
      <c r="J32" s="273"/>
      <c r="K32" s="478"/>
      <c r="L32" s="478"/>
      <c r="M32" s="478"/>
      <c r="N32" s="479"/>
      <c r="O32" s="480"/>
      <c r="P32" s="275"/>
      <c r="Q32" s="275"/>
    </row>
    <row r="33" spans="1:17" s="199" customFormat="1" x14ac:dyDescent="0.2">
      <c r="A33" s="194" t="s">
        <v>142</v>
      </c>
      <c r="B33" s="195"/>
      <c r="C33" s="200"/>
      <c r="D33" s="197"/>
      <c r="E33" s="192" t="s">
        <v>174</v>
      </c>
      <c r="F33" s="357">
        <f>SUM(F31)</f>
        <v>630</v>
      </c>
      <c r="G33" s="357">
        <f>SUM(G31)</f>
        <v>630</v>
      </c>
      <c r="H33" s="357">
        <f>H31+H32</f>
        <v>1149</v>
      </c>
      <c r="I33" s="193">
        <f>(H33/G33)*100</f>
        <v>182.38095238095238</v>
      </c>
      <c r="J33" s="276"/>
      <c r="K33" s="481">
        <v>630000</v>
      </c>
      <c r="L33" s="481">
        <v>630000</v>
      </c>
      <c r="M33" s="481">
        <v>1149160</v>
      </c>
      <c r="N33" s="482"/>
      <c r="O33" s="483"/>
      <c r="P33" s="277"/>
      <c r="Q33" s="277"/>
    </row>
    <row r="34" spans="1:17" s="292" customFormat="1" ht="15" x14ac:dyDescent="0.2">
      <c r="A34" s="293" t="s">
        <v>246</v>
      </c>
      <c r="B34" s="172">
        <v>6172</v>
      </c>
      <c r="C34" s="108">
        <v>2324</v>
      </c>
      <c r="D34" s="125"/>
      <c r="E34" s="89" t="s">
        <v>25</v>
      </c>
      <c r="F34" s="441"/>
      <c r="G34" s="442"/>
      <c r="H34" s="443">
        <v>1</v>
      </c>
      <c r="I34" s="289">
        <v>0</v>
      </c>
      <c r="J34" s="290"/>
      <c r="K34" s="484"/>
      <c r="L34" s="484"/>
      <c r="M34" s="484"/>
      <c r="N34" s="485"/>
      <c r="O34" s="486"/>
      <c r="P34" s="291"/>
      <c r="Q34" s="291"/>
    </row>
    <row r="35" spans="1:17" s="199" customFormat="1" x14ac:dyDescent="0.2">
      <c r="A35" s="286" t="s">
        <v>246</v>
      </c>
      <c r="B35" s="195"/>
      <c r="C35" s="200"/>
      <c r="D35" s="197"/>
      <c r="E35" s="192" t="s">
        <v>174</v>
      </c>
      <c r="F35" s="357">
        <v>0</v>
      </c>
      <c r="G35" s="358">
        <v>0</v>
      </c>
      <c r="H35" s="357">
        <v>1</v>
      </c>
      <c r="I35" s="294">
        <v>0</v>
      </c>
      <c r="J35" s="276"/>
      <c r="K35" s="481">
        <v>0</v>
      </c>
      <c r="L35" s="481">
        <v>0</v>
      </c>
      <c r="M35" s="481">
        <v>1046</v>
      </c>
      <c r="N35" s="482"/>
      <c r="O35" s="483"/>
      <c r="P35" s="277"/>
      <c r="Q35" s="277"/>
    </row>
    <row r="36" spans="1:17" s="45" customFormat="1" ht="30" x14ac:dyDescent="0.2">
      <c r="A36" s="141" t="s">
        <v>143</v>
      </c>
      <c r="B36" s="173"/>
      <c r="C36" s="131">
        <v>1111</v>
      </c>
      <c r="D36" s="46"/>
      <c r="E36" s="299" t="s">
        <v>8</v>
      </c>
      <c r="F36" s="436">
        <v>725000</v>
      </c>
      <c r="G36" s="437">
        <v>725000</v>
      </c>
      <c r="H36" s="436">
        <v>699587</v>
      </c>
      <c r="I36" s="48">
        <f t="shared" si="1"/>
        <v>96.494758620689652</v>
      </c>
      <c r="J36" s="278"/>
      <c r="K36" s="487"/>
      <c r="L36" s="487"/>
      <c r="M36" s="487"/>
      <c r="N36" s="488"/>
      <c r="O36" s="489"/>
      <c r="P36" s="278"/>
      <c r="Q36" s="278"/>
    </row>
    <row r="37" spans="1:17" s="45" customFormat="1" ht="30" x14ac:dyDescent="0.2">
      <c r="A37" s="141" t="s">
        <v>143</v>
      </c>
      <c r="B37" s="173"/>
      <c r="C37" s="131">
        <v>1112</v>
      </c>
      <c r="D37" s="46"/>
      <c r="E37" s="299" t="s">
        <v>9</v>
      </c>
      <c r="F37" s="438">
        <v>36000</v>
      </c>
      <c r="G37" s="439">
        <v>26000</v>
      </c>
      <c r="H37" s="440">
        <v>20519</v>
      </c>
      <c r="I37" s="48">
        <f>(H37/G37)*100</f>
        <v>78.919230769230765</v>
      </c>
      <c r="J37" s="278"/>
      <c r="K37" s="487"/>
      <c r="L37" s="487"/>
      <c r="M37" s="487"/>
      <c r="N37" s="488"/>
      <c r="O37" s="489"/>
      <c r="P37" s="278"/>
      <c r="Q37" s="278"/>
    </row>
    <row r="38" spans="1:17" s="43" customFormat="1" ht="15" x14ac:dyDescent="0.2">
      <c r="A38" s="140" t="s">
        <v>143</v>
      </c>
      <c r="B38" s="54"/>
      <c r="C38" s="132">
        <v>1113</v>
      </c>
      <c r="D38" s="47"/>
      <c r="E38" s="89" t="s">
        <v>10</v>
      </c>
      <c r="F38" s="436">
        <v>100000</v>
      </c>
      <c r="G38" s="437">
        <v>100000</v>
      </c>
      <c r="H38" s="436">
        <v>66745</v>
      </c>
      <c r="I38" s="48">
        <f>(H38/G38)*100</f>
        <v>66.745000000000005</v>
      </c>
      <c r="J38" s="273"/>
      <c r="K38" s="475"/>
      <c r="L38" s="475"/>
      <c r="M38" s="475"/>
      <c r="N38" s="476"/>
      <c r="O38" s="477"/>
      <c r="P38" s="273"/>
      <c r="Q38" s="273"/>
    </row>
    <row r="39" spans="1:17" s="45" customFormat="1" ht="15" x14ac:dyDescent="0.25">
      <c r="A39" s="141" t="s">
        <v>143</v>
      </c>
      <c r="B39" s="173"/>
      <c r="C39" s="131">
        <v>1121</v>
      </c>
      <c r="D39" s="46"/>
      <c r="E39" s="299" t="s">
        <v>28</v>
      </c>
      <c r="F39" s="400">
        <v>725000</v>
      </c>
      <c r="G39" s="406">
        <v>635000</v>
      </c>
      <c r="H39" s="400">
        <v>697855</v>
      </c>
      <c r="I39" s="48">
        <f>(H39/G39)*100</f>
        <v>109.8984251968504</v>
      </c>
      <c r="J39" s="278"/>
      <c r="K39" s="487"/>
      <c r="L39" s="487"/>
      <c r="M39" s="487"/>
      <c r="N39" s="488"/>
      <c r="O39" s="489"/>
      <c r="P39" s="278"/>
      <c r="Q39" s="278"/>
    </row>
    <row r="40" spans="1:17" s="43" customFormat="1" ht="15" customHeight="1" x14ac:dyDescent="0.25">
      <c r="A40" s="141" t="s">
        <v>143</v>
      </c>
      <c r="B40" s="54"/>
      <c r="C40" s="130">
        <v>1123</v>
      </c>
      <c r="D40" s="47"/>
      <c r="E40" s="94" t="s">
        <v>35</v>
      </c>
      <c r="F40" s="400"/>
      <c r="G40" s="406">
        <v>8619</v>
      </c>
      <c r="H40" s="400">
        <v>8619</v>
      </c>
      <c r="I40" s="48">
        <f>(H40/G40)*100</f>
        <v>100</v>
      </c>
      <c r="J40" s="273"/>
      <c r="K40" s="475"/>
      <c r="L40" s="475"/>
      <c r="M40" s="475"/>
      <c r="N40" s="476"/>
      <c r="O40" s="477"/>
      <c r="P40" s="273"/>
      <c r="Q40" s="273"/>
    </row>
    <row r="41" spans="1:17" s="43" customFormat="1" ht="15" x14ac:dyDescent="0.25">
      <c r="A41" s="141" t="s">
        <v>143</v>
      </c>
      <c r="B41" s="54"/>
      <c r="C41" s="130">
        <v>1211</v>
      </c>
      <c r="D41" s="47"/>
      <c r="E41" s="89" t="s">
        <v>11</v>
      </c>
      <c r="F41" s="400">
        <v>1700000</v>
      </c>
      <c r="G41" s="406">
        <v>1700000</v>
      </c>
      <c r="H41" s="400">
        <v>1657172</v>
      </c>
      <c r="I41" s="48">
        <f>(H41/G41)*100</f>
        <v>97.480705882352936</v>
      </c>
      <c r="J41" s="273"/>
      <c r="K41" s="475"/>
      <c r="L41" s="475"/>
      <c r="M41" s="475"/>
      <c r="N41" s="476"/>
      <c r="O41" s="477"/>
      <c r="P41" s="273"/>
      <c r="Q41" s="273"/>
    </row>
    <row r="42" spans="1:17" s="43" customFormat="1" ht="15" x14ac:dyDescent="0.25">
      <c r="A42" s="141" t="s">
        <v>143</v>
      </c>
      <c r="B42" s="54"/>
      <c r="C42" s="130">
        <v>1361</v>
      </c>
      <c r="D42" s="47"/>
      <c r="E42" s="89" t="s">
        <v>2</v>
      </c>
      <c r="F42" s="400"/>
      <c r="G42" s="406"/>
      <c r="H42" s="400">
        <v>17</v>
      </c>
      <c r="I42" s="20">
        <v>0</v>
      </c>
      <c r="J42" s="273"/>
      <c r="K42" s="475"/>
      <c r="L42" s="475"/>
      <c r="M42" s="475"/>
      <c r="N42" s="476"/>
      <c r="O42" s="477"/>
      <c r="P42" s="273"/>
      <c r="Q42" s="273"/>
    </row>
    <row r="43" spans="1:17" s="43" customFormat="1" ht="15" x14ac:dyDescent="0.25">
      <c r="A43" s="141" t="s">
        <v>143</v>
      </c>
      <c r="B43" s="171"/>
      <c r="C43" s="130">
        <v>4111</v>
      </c>
      <c r="D43" s="126"/>
      <c r="E43" s="89" t="s">
        <v>46</v>
      </c>
      <c r="F43" s="393"/>
      <c r="G43" s="400">
        <f>G44+G45+G46+G47+G48+G49</f>
        <v>8981</v>
      </c>
      <c r="H43" s="400">
        <f>H44+H45+H46+H47+H48+H49</f>
        <v>9044</v>
      </c>
      <c r="I43" s="20">
        <f t="shared" ref="I43:I53" si="2">(H43/G43)*100</f>
        <v>100.70148090413093</v>
      </c>
      <c r="J43" s="273"/>
      <c r="K43" s="475"/>
      <c r="L43" s="475"/>
      <c r="M43" s="475"/>
      <c r="N43" s="476"/>
      <c r="O43" s="477"/>
      <c r="P43" s="273"/>
      <c r="Q43" s="273"/>
    </row>
    <row r="44" spans="1:17" s="43" customFormat="1" ht="15" x14ac:dyDescent="0.25">
      <c r="A44" s="141" t="s">
        <v>143</v>
      </c>
      <c r="B44" s="174"/>
      <c r="C44" s="130"/>
      <c r="D44" s="97" t="s">
        <v>180</v>
      </c>
      <c r="E44" s="66" t="s">
        <v>181</v>
      </c>
      <c r="F44" s="393"/>
      <c r="G44" s="408">
        <v>181</v>
      </c>
      <c r="H44" s="397">
        <v>244</v>
      </c>
      <c r="I44" s="1">
        <f t="shared" si="2"/>
        <v>134.80662983425415</v>
      </c>
      <c r="J44" s="273"/>
      <c r="K44" s="475"/>
      <c r="L44" s="475"/>
      <c r="M44" s="475"/>
      <c r="N44" s="476"/>
      <c r="O44" s="477"/>
      <c r="P44" s="273"/>
      <c r="Q44" s="273"/>
    </row>
    <row r="45" spans="1:17" s="43" customFormat="1" ht="15" x14ac:dyDescent="0.25">
      <c r="A45" s="141" t="s">
        <v>143</v>
      </c>
      <c r="B45" s="174"/>
      <c r="C45" s="130"/>
      <c r="D45" s="97" t="s">
        <v>247</v>
      </c>
      <c r="E45" s="300" t="s">
        <v>248</v>
      </c>
      <c r="F45" s="78"/>
      <c r="G45" s="2">
        <v>107</v>
      </c>
      <c r="H45" s="84">
        <v>107</v>
      </c>
      <c r="I45" s="1">
        <f t="shared" si="2"/>
        <v>100</v>
      </c>
      <c r="J45" s="273"/>
      <c r="K45" s="475"/>
      <c r="L45" s="475"/>
      <c r="M45" s="475"/>
      <c r="N45" s="476"/>
      <c r="O45" s="477"/>
      <c r="P45" s="273"/>
      <c r="Q45" s="273"/>
    </row>
    <row r="46" spans="1:17" s="43" customFormat="1" ht="13.5" customHeight="1" x14ac:dyDescent="0.25">
      <c r="A46" s="141" t="s">
        <v>143</v>
      </c>
      <c r="B46" s="174"/>
      <c r="C46" s="130"/>
      <c r="D46" s="97" t="s">
        <v>112</v>
      </c>
      <c r="E46" s="301" t="s">
        <v>249</v>
      </c>
      <c r="F46" s="78"/>
      <c r="G46" s="2">
        <v>120</v>
      </c>
      <c r="H46" s="84">
        <v>120</v>
      </c>
      <c r="I46" s="1">
        <f t="shared" si="2"/>
        <v>100</v>
      </c>
      <c r="J46" s="273"/>
      <c r="K46" s="475"/>
      <c r="L46" s="475"/>
      <c r="M46" s="475"/>
      <c r="N46" s="476"/>
      <c r="O46" s="477"/>
      <c r="P46" s="273"/>
      <c r="Q46" s="273"/>
    </row>
    <row r="47" spans="1:17" s="43" customFormat="1" ht="15" x14ac:dyDescent="0.25">
      <c r="A47" s="141" t="s">
        <v>143</v>
      </c>
      <c r="B47" s="174"/>
      <c r="C47" s="130"/>
      <c r="D47" s="97" t="s">
        <v>47</v>
      </c>
      <c r="E47" s="301" t="s">
        <v>250</v>
      </c>
      <c r="F47" s="78"/>
      <c r="G47" s="2">
        <v>6355</v>
      </c>
      <c r="H47" s="84">
        <v>6355</v>
      </c>
      <c r="I47" s="1">
        <f t="shared" si="2"/>
        <v>100</v>
      </c>
      <c r="J47" s="273"/>
      <c r="K47" s="475"/>
      <c r="L47" s="475"/>
      <c r="M47" s="475"/>
      <c r="N47" s="476"/>
      <c r="O47" s="477"/>
      <c r="P47" s="273"/>
      <c r="Q47" s="273"/>
    </row>
    <row r="48" spans="1:17" s="43" customFormat="1" ht="15" x14ac:dyDescent="0.25">
      <c r="A48" s="141" t="s">
        <v>143</v>
      </c>
      <c r="B48" s="174"/>
      <c r="C48" s="130"/>
      <c r="D48" s="97" t="s">
        <v>48</v>
      </c>
      <c r="E48" s="302" t="s">
        <v>251</v>
      </c>
      <c r="F48" s="78"/>
      <c r="G48" s="2">
        <v>340</v>
      </c>
      <c r="H48" s="84">
        <v>340</v>
      </c>
      <c r="I48" s="1">
        <f t="shared" si="2"/>
        <v>100</v>
      </c>
      <c r="J48" s="273"/>
      <c r="K48" s="475"/>
      <c r="L48" s="475"/>
      <c r="M48" s="475"/>
      <c r="N48" s="476"/>
      <c r="O48" s="477"/>
      <c r="P48" s="273"/>
      <c r="Q48" s="273"/>
    </row>
    <row r="49" spans="1:17" s="43" customFormat="1" ht="15" x14ac:dyDescent="0.25">
      <c r="A49" s="141" t="s">
        <v>143</v>
      </c>
      <c r="B49" s="174"/>
      <c r="C49" s="130"/>
      <c r="D49" s="97" t="s">
        <v>49</v>
      </c>
      <c r="E49" s="302" t="s">
        <v>182</v>
      </c>
      <c r="F49" s="78"/>
      <c r="G49" s="2">
        <v>1878</v>
      </c>
      <c r="H49" s="84">
        <v>1878</v>
      </c>
      <c r="I49" s="1">
        <f t="shared" si="2"/>
        <v>100</v>
      </c>
      <c r="J49" s="273"/>
      <c r="K49" s="475"/>
      <c r="L49" s="475"/>
      <c r="M49" s="475"/>
      <c r="N49" s="476"/>
      <c r="O49" s="477"/>
      <c r="P49" s="273"/>
      <c r="Q49" s="273"/>
    </row>
    <row r="50" spans="1:17" s="43" customFormat="1" ht="15" x14ac:dyDescent="0.25">
      <c r="A50" s="141" t="s">
        <v>143</v>
      </c>
      <c r="B50" s="171"/>
      <c r="C50" s="130">
        <v>4112</v>
      </c>
      <c r="D50" s="127"/>
      <c r="E50" s="90" t="s">
        <v>241</v>
      </c>
      <c r="F50" s="393">
        <v>76226</v>
      </c>
      <c r="G50" s="394">
        <v>76226</v>
      </c>
      <c r="H50" s="400">
        <v>76226</v>
      </c>
      <c r="I50" s="48">
        <f t="shared" si="2"/>
        <v>100</v>
      </c>
      <c r="J50" s="273"/>
      <c r="K50" s="475"/>
      <c r="L50" s="475"/>
      <c r="M50" s="475"/>
      <c r="N50" s="476"/>
      <c r="O50" s="477"/>
      <c r="P50" s="273"/>
      <c r="Q50" s="273"/>
    </row>
    <row r="51" spans="1:17" s="43" customFormat="1" ht="15" x14ac:dyDescent="0.25">
      <c r="A51" s="141" t="s">
        <v>143</v>
      </c>
      <c r="B51" s="174"/>
      <c r="C51" s="130">
        <v>4116</v>
      </c>
      <c r="D51" s="47"/>
      <c r="E51" s="90" t="s">
        <v>14</v>
      </c>
      <c r="F51" s="393"/>
      <c r="G51" s="435">
        <f>G52+G53+G54+G55+G57+G58+G59+G61+G63+G68+G69+G70+G73+G71+G72</f>
        <v>245933</v>
      </c>
      <c r="H51" s="435">
        <f>H52+H53+H54+H55+H57+H58+H59+H61+H63+H68+H69+H70+H73+H71+H72</f>
        <v>245933</v>
      </c>
      <c r="I51" s="48">
        <f t="shared" si="2"/>
        <v>100</v>
      </c>
      <c r="J51" s="273"/>
      <c r="K51" s="475"/>
      <c r="L51" s="475"/>
      <c r="M51" s="475"/>
      <c r="N51" s="476"/>
      <c r="O51" s="477"/>
      <c r="P51" s="273"/>
      <c r="Q51" s="273"/>
    </row>
    <row r="52" spans="1:17" s="43" customFormat="1" x14ac:dyDescent="0.2">
      <c r="A52" s="141" t="s">
        <v>143</v>
      </c>
      <c r="B52" s="174"/>
      <c r="C52" s="130"/>
      <c r="D52" s="97" t="s">
        <v>76</v>
      </c>
      <c r="E52" s="66" t="s">
        <v>183</v>
      </c>
      <c r="F52" s="342"/>
      <c r="G52" s="408">
        <v>450</v>
      </c>
      <c r="H52" s="397">
        <v>450</v>
      </c>
      <c r="I52" s="1">
        <f t="shared" si="2"/>
        <v>100</v>
      </c>
      <c r="J52" s="273"/>
      <c r="K52" s="475"/>
      <c r="L52" s="475"/>
      <c r="M52" s="475"/>
      <c r="N52" s="476"/>
      <c r="O52" s="477"/>
      <c r="P52" s="273"/>
      <c r="Q52" s="273"/>
    </row>
    <row r="53" spans="1:17" s="43" customFormat="1" x14ac:dyDescent="0.2">
      <c r="A53" s="141" t="s">
        <v>143</v>
      </c>
      <c r="B53" s="174"/>
      <c r="C53" s="180"/>
      <c r="D53" s="97" t="s">
        <v>77</v>
      </c>
      <c r="E53" s="303" t="s">
        <v>113</v>
      </c>
      <c r="F53" s="342"/>
      <c r="G53" s="408">
        <v>895</v>
      </c>
      <c r="H53" s="397">
        <v>895</v>
      </c>
      <c r="I53" s="1">
        <f t="shared" si="2"/>
        <v>100</v>
      </c>
      <c r="J53" s="273"/>
      <c r="K53" s="475"/>
      <c r="L53" s="475"/>
      <c r="M53" s="475"/>
      <c r="N53" s="476"/>
      <c r="O53" s="477"/>
      <c r="P53" s="273"/>
      <c r="Q53" s="273"/>
    </row>
    <row r="54" spans="1:17" s="43" customFormat="1" x14ac:dyDescent="0.2">
      <c r="A54" s="241" t="s">
        <v>143</v>
      </c>
      <c r="B54" s="174"/>
      <c r="C54" s="180"/>
      <c r="D54" s="97" t="s">
        <v>184</v>
      </c>
      <c r="E54" s="303" t="s">
        <v>185</v>
      </c>
      <c r="F54" s="342"/>
      <c r="G54" s="408">
        <v>232</v>
      </c>
      <c r="H54" s="397">
        <v>232</v>
      </c>
      <c r="I54" s="1">
        <f t="shared" ref="I54:I63" si="3">(H54/G54)*100</f>
        <v>100</v>
      </c>
      <c r="J54" s="273"/>
      <c r="K54" s="475"/>
      <c r="L54" s="475"/>
      <c r="M54" s="475"/>
      <c r="N54" s="476"/>
      <c r="O54" s="477"/>
      <c r="P54" s="273"/>
      <c r="Q54" s="273"/>
    </row>
    <row r="55" spans="1:17" s="43" customFormat="1" ht="14.25" customHeight="1" x14ac:dyDescent="0.2">
      <c r="A55" s="141" t="s">
        <v>143</v>
      </c>
      <c r="B55" s="174"/>
      <c r="C55" s="130"/>
      <c r="D55" s="514" t="s">
        <v>55</v>
      </c>
      <c r="E55" s="526" t="s">
        <v>56</v>
      </c>
      <c r="F55" s="118"/>
      <c r="G55" s="118">
        <v>7900</v>
      </c>
      <c r="H55" s="87">
        <v>7900</v>
      </c>
      <c r="I55" s="1">
        <f t="shared" si="3"/>
        <v>100</v>
      </c>
      <c r="J55" s="273"/>
      <c r="K55" s="475"/>
      <c r="L55" s="475"/>
      <c r="M55" s="475"/>
      <c r="N55" s="476"/>
      <c r="O55" s="477"/>
      <c r="P55" s="273"/>
      <c r="Q55" s="273"/>
    </row>
    <row r="56" spans="1:17" s="43" customFormat="1" ht="15" customHeight="1" x14ac:dyDescent="0.25">
      <c r="A56" s="141"/>
      <c r="B56" s="174"/>
      <c r="C56" s="130"/>
      <c r="D56" s="524"/>
      <c r="E56" s="526"/>
      <c r="F56" s="3"/>
      <c r="G56" s="3"/>
      <c r="H56" s="87"/>
      <c r="I56" s="1"/>
      <c r="J56" s="273"/>
      <c r="K56" s="475"/>
      <c r="L56" s="475"/>
      <c r="M56" s="475"/>
      <c r="N56" s="476"/>
      <c r="O56" s="477"/>
      <c r="P56" s="273"/>
      <c r="Q56" s="273"/>
    </row>
    <row r="57" spans="1:17" s="43" customFormat="1" x14ac:dyDescent="0.2">
      <c r="A57" s="141" t="s">
        <v>143</v>
      </c>
      <c r="B57" s="174"/>
      <c r="C57" s="130"/>
      <c r="D57" s="98" t="s">
        <v>79</v>
      </c>
      <c r="E57" s="217" t="s">
        <v>110</v>
      </c>
      <c r="F57" s="118"/>
      <c r="G57" s="118">
        <v>5331</v>
      </c>
      <c r="H57" s="87">
        <v>5331</v>
      </c>
      <c r="I57" s="1">
        <f t="shared" si="3"/>
        <v>100</v>
      </c>
      <c r="J57" s="273"/>
      <c r="K57" s="475"/>
      <c r="L57" s="475"/>
      <c r="M57" s="475"/>
      <c r="N57" s="476"/>
      <c r="O57" s="477"/>
      <c r="P57" s="273"/>
      <c r="Q57" s="273"/>
    </row>
    <row r="58" spans="1:17" s="43" customFormat="1" ht="15" customHeight="1" x14ac:dyDescent="0.2">
      <c r="A58" s="141" t="s">
        <v>143</v>
      </c>
      <c r="B58" s="174"/>
      <c r="C58" s="130"/>
      <c r="D58" s="98" t="s">
        <v>80</v>
      </c>
      <c r="E58" s="217" t="s">
        <v>186</v>
      </c>
      <c r="F58" s="118"/>
      <c r="G58" s="118">
        <v>388</v>
      </c>
      <c r="H58" s="87">
        <v>388</v>
      </c>
      <c r="I58" s="1">
        <f t="shared" si="3"/>
        <v>100</v>
      </c>
      <c r="J58" s="273"/>
      <c r="K58" s="475"/>
      <c r="L58" s="475"/>
      <c r="M58" s="475"/>
      <c r="N58" s="476"/>
      <c r="O58" s="477"/>
      <c r="P58" s="273"/>
      <c r="Q58" s="273"/>
    </row>
    <row r="59" spans="1:17" s="43" customFormat="1" ht="15" x14ac:dyDescent="0.25">
      <c r="A59" s="141" t="s">
        <v>143</v>
      </c>
      <c r="B59" s="174"/>
      <c r="C59" s="130"/>
      <c r="D59" s="514" t="s">
        <v>215</v>
      </c>
      <c r="E59" s="527" t="s">
        <v>252</v>
      </c>
      <c r="F59" s="3"/>
      <c r="G59" s="118">
        <v>18269</v>
      </c>
      <c r="H59" s="88">
        <v>18269</v>
      </c>
      <c r="I59" s="1">
        <f t="shared" si="3"/>
        <v>100</v>
      </c>
      <c r="J59" s="273"/>
      <c r="K59" s="475"/>
      <c r="L59" s="475"/>
      <c r="M59" s="475"/>
      <c r="N59" s="476"/>
      <c r="O59" s="477"/>
      <c r="P59" s="273"/>
      <c r="Q59" s="273"/>
    </row>
    <row r="60" spans="1:17" s="43" customFormat="1" x14ac:dyDescent="0.2">
      <c r="A60" s="141"/>
      <c r="B60" s="174"/>
      <c r="C60" s="130"/>
      <c r="D60" s="515"/>
      <c r="E60" s="528"/>
      <c r="F60" s="118"/>
      <c r="G60" s="118"/>
      <c r="H60" s="88"/>
      <c r="I60" s="1"/>
      <c r="J60" s="273"/>
      <c r="K60" s="475"/>
      <c r="L60" s="475"/>
      <c r="M60" s="475"/>
      <c r="N60" s="476"/>
      <c r="O60" s="477"/>
      <c r="P60" s="273"/>
      <c r="Q60" s="273"/>
    </row>
    <row r="61" spans="1:17" s="43" customFormat="1" ht="15" customHeight="1" x14ac:dyDescent="0.2">
      <c r="A61" s="141" t="s">
        <v>143</v>
      </c>
      <c r="B61" s="174"/>
      <c r="C61" s="130"/>
      <c r="D61" s="514" t="s">
        <v>121</v>
      </c>
      <c r="E61" s="521" t="s">
        <v>187</v>
      </c>
      <c r="F61" s="118"/>
      <c r="G61" s="118">
        <v>208570</v>
      </c>
      <c r="H61" s="88">
        <v>208570</v>
      </c>
      <c r="I61" s="1">
        <f t="shared" si="3"/>
        <v>100</v>
      </c>
      <c r="J61" s="273"/>
      <c r="K61" s="475"/>
      <c r="L61" s="475"/>
      <c r="M61" s="475"/>
      <c r="N61" s="476"/>
      <c r="O61" s="477"/>
      <c r="P61" s="273"/>
      <c r="Q61" s="273"/>
    </row>
    <row r="62" spans="1:17" s="43" customFormat="1" x14ac:dyDescent="0.2">
      <c r="A62" s="141"/>
      <c r="B62" s="174"/>
      <c r="C62" s="130"/>
      <c r="D62" s="515"/>
      <c r="E62" s="517"/>
      <c r="F62" s="118"/>
      <c r="G62" s="84"/>
      <c r="H62" s="87"/>
      <c r="I62" s="1"/>
      <c r="J62" s="273"/>
      <c r="K62" s="475"/>
      <c r="L62" s="475"/>
      <c r="M62" s="475"/>
      <c r="N62" s="476"/>
      <c r="O62" s="477"/>
      <c r="P62" s="273"/>
      <c r="Q62" s="273"/>
    </row>
    <row r="63" spans="1:17" s="43" customFormat="1" ht="26.25" thickBot="1" x14ac:dyDescent="0.3">
      <c r="A63" s="242" t="s">
        <v>143</v>
      </c>
      <c r="B63" s="182"/>
      <c r="C63" s="243"/>
      <c r="D63" s="305" t="s">
        <v>57</v>
      </c>
      <c r="E63" s="304" t="s">
        <v>188</v>
      </c>
      <c r="F63" s="183"/>
      <c r="G63" s="188">
        <v>148</v>
      </c>
      <c r="H63" s="244">
        <v>148</v>
      </c>
      <c r="I63" s="270">
        <f t="shared" si="3"/>
        <v>100</v>
      </c>
      <c r="J63" s="273"/>
      <c r="K63" s="475"/>
      <c r="L63" s="475"/>
      <c r="M63" s="475"/>
      <c r="N63" s="476"/>
      <c r="O63" s="477"/>
      <c r="P63" s="273"/>
      <c r="Q63" s="273"/>
    </row>
    <row r="64" spans="1:17" ht="13.5" customHeight="1" thickTop="1" x14ac:dyDescent="0.2">
      <c r="A64" s="149"/>
      <c r="G64" s="35"/>
      <c r="I64" s="37"/>
    </row>
    <row r="65" spans="1:17" ht="13.5" customHeight="1" thickBot="1" x14ac:dyDescent="0.25">
      <c r="A65" s="149"/>
      <c r="G65" s="35"/>
      <c r="I65" s="37" t="s">
        <v>1</v>
      </c>
    </row>
    <row r="66" spans="1:17" s="43" customFormat="1" ht="20.25" customHeight="1" thickTop="1" thickBot="1" x14ac:dyDescent="0.25">
      <c r="A66" s="116" t="s">
        <v>137</v>
      </c>
      <c r="B66" s="110" t="s">
        <v>15</v>
      </c>
      <c r="C66" s="38" t="s">
        <v>3</v>
      </c>
      <c r="D66" s="39" t="s">
        <v>20</v>
      </c>
      <c r="E66" s="40" t="s">
        <v>4</v>
      </c>
      <c r="F66" s="41" t="s">
        <v>5</v>
      </c>
      <c r="G66" s="41" t="s">
        <v>6</v>
      </c>
      <c r="H66" s="41" t="s">
        <v>21</v>
      </c>
      <c r="I66" s="42" t="s">
        <v>22</v>
      </c>
      <c r="J66" s="273"/>
      <c r="K66" s="475"/>
      <c r="L66" s="475"/>
      <c r="M66" s="475"/>
      <c r="N66" s="476"/>
      <c r="O66" s="477"/>
      <c r="P66" s="273"/>
      <c r="Q66" s="273"/>
    </row>
    <row r="67" spans="1:17" s="44" customFormat="1" ht="12.75" thickTop="1" x14ac:dyDescent="0.2">
      <c r="A67" s="139">
        <v>1</v>
      </c>
      <c r="B67" s="134">
        <v>2</v>
      </c>
      <c r="C67" s="135">
        <v>3</v>
      </c>
      <c r="D67" s="134">
        <v>4</v>
      </c>
      <c r="E67" s="135">
        <v>5</v>
      </c>
      <c r="F67" s="134">
        <v>6</v>
      </c>
      <c r="G67" s="136">
        <v>7</v>
      </c>
      <c r="H67" s="137">
        <v>8</v>
      </c>
      <c r="I67" s="138" t="s">
        <v>138</v>
      </c>
      <c r="J67" s="273"/>
      <c r="K67" s="478"/>
      <c r="L67" s="478"/>
      <c r="M67" s="478"/>
      <c r="N67" s="479"/>
      <c r="O67" s="480"/>
      <c r="P67" s="275"/>
      <c r="Q67" s="275"/>
    </row>
    <row r="68" spans="1:17" s="43" customFormat="1" x14ac:dyDescent="0.2">
      <c r="A68" s="141" t="s">
        <v>143</v>
      </c>
      <c r="B68" s="174"/>
      <c r="C68" s="130"/>
      <c r="D68" s="295" t="s">
        <v>62</v>
      </c>
      <c r="E68" s="68" t="s">
        <v>189</v>
      </c>
      <c r="F68" s="118"/>
      <c r="G68" s="84">
        <v>998</v>
      </c>
      <c r="H68" s="87">
        <v>998</v>
      </c>
      <c r="I68" s="1">
        <f t="shared" ref="I68:I74" si="4">(H68/G68)*100</f>
        <v>100</v>
      </c>
      <c r="J68" s="273"/>
      <c r="K68" s="475"/>
      <c r="L68" s="475"/>
      <c r="M68" s="475"/>
      <c r="N68" s="476"/>
      <c r="O68" s="477"/>
      <c r="P68" s="273"/>
      <c r="Q68" s="273"/>
    </row>
    <row r="69" spans="1:17" s="43" customFormat="1" x14ac:dyDescent="0.2">
      <c r="A69" s="141" t="s">
        <v>143</v>
      </c>
      <c r="B69" s="174"/>
      <c r="C69" s="130"/>
      <c r="D69" s="295" t="s">
        <v>63</v>
      </c>
      <c r="E69" s="67" t="s">
        <v>190</v>
      </c>
      <c r="F69" s="118"/>
      <c r="G69" s="84">
        <v>181</v>
      </c>
      <c r="H69" s="87">
        <v>181</v>
      </c>
      <c r="I69" s="1">
        <f t="shared" si="4"/>
        <v>100</v>
      </c>
      <c r="J69" s="273"/>
      <c r="K69" s="475"/>
      <c r="L69" s="475"/>
      <c r="M69" s="475"/>
      <c r="N69" s="476"/>
      <c r="O69" s="477"/>
      <c r="P69" s="273"/>
      <c r="Q69" s="273"/>
    </row>
    <row r="70" spans="1:17" s="43" customFormat="1" x14ac:dyDescent="0.2">
      <c r="A70" s="141" t="s">
        <v>143</v>
      </c>
      <c r="B70" s="174"/>
      <c r="C70" s="130"/>
      <c r="D70" s="295" t="s">
        <v>191</v>
      </c>
      <c r="E70" s="67" t="s">
        <v>192</v>
      </c>
      <c r="F70" s="118"/>
      <c r="G70" s="118">
        <v>859</v>
      </c>
      <c r="H70" s="87">
        <v>859</v>
      </c>
      <c r="I70" s="1">
        <f t="shared" si="4"/>
        <v>100</v>
      </c>
      <c r="J70" s="273"/>
      <c r="K70" s="475"/>
      <c r="L70" s="475"/>
      <c r="M70" s="475"/>
      <c r="N70" s="476"/>
      <c r="O70" s="477"/>
      <c r="P70" s="273"/>
      <c r="Q70" s="273"/>
    </row>
    <row r="71" spans="1:17" s="43" customFormat="1" x14ac:dyDescent="0.2">
      <c r="A71" s="141"/>
      <c r="B71" s="174"/>
      <c r="C71" s="130"/>
      <c r="D71" s="295" t="s">
        <v>90</v>
      </c>
      <c r="E71" s="67" t="s">
        <v>253</v>
      </c>
      <c r="F71" s="118"/>
      <c r="G71" s="118">
        <v>254</v>
      </c>
      <c r="H71" s="87">
        <v>254</v>
      </c>
      <c r="I71" s="1">
        <f t="shared" si="4"/>
        <v>100</v>
      </c>
      <c r="J71" s="273"/>
      <c r="K71" s="475"/>
      <c r="L71" s="475"/>
      <c r="M71" s="475"/>
      <c r="N71" s="476"/>
      <c r="O71" s="477"/>
      <c r="P71" s="273"/>
      <c r="Q71" s="273"/>
    </row>
    <row r="72" spans="1:17" s="43" customFormat="1" x14ac:dyDescent="0.2">
      <c r="A72" s="141"/>
      <c r="B72" s="174"/>
      <c r="C72" s="130"/>
      <c r="D72" s="295" t="s">
        <v>91</v>
      </c>
      <c r="E72" s="67" t="s">
        <v>254</v>
      </c>
      <c r="F72" s="118"/>
      <c r="G72" s="118">
        <v>1439</v>
      </c>
      <c r="H72" s="87">
        <v>1439</v>
      </c>
      <c r="I72" s="1">
        <f t="shared" si="4"/>
        <v>100</v>
      </c>
      <c r="J72" s="273"/>
      <c r="K72" s="475"/>
      <c r="L72" s="475"/>
      <c r="M72" s="475"/>
      <c r="N72" s="476"/>
      <c r="O72" s="477"/>
      <c r="P72" s="273"/>
      <c r="Q72" s="273"/>
    </row>
    <row r="73" spans="1:17" s="43" customFormat="1" x14ac:dyDescent="0.2">
      <c r="A73" s="141" t="s">
        <v>143</v>
      </c>
      <c r="B73" s="174"/>
      <c r="C73" s="130"/>
      <c r="D73" s="295" t="s">
        <v>193</v>
      </c>
      <c r="E73" s="67" t="s">
        <v>194</v>
      </c>
      <c r="F73" s="342"/>
      <c r="G73" s="397">
        <v>19</v>
      </c>
      <c r="H73" s="416">
        <v>19</v>
      </c>
      <c r="I73" s="1">
        <f t="shared" si="4"/>
        <v>100</v>
      </c>
      <c r="J73" s="273"/>
      <c r="K73" s="475"/>
      <c r="L73" s="475">
        <f>H36+H37+H38+H39+H40+H41+H42+H43+H50+H51</f>
        <v>3481717</v>
      </c>
      <c r="M73" s="475"/>
      <c r="N73" s="476"/>
      <c r="O73" s="477"/>
      <c r="P73" s="273"/>
      <c r="Q73" s="273"/>
    </row>
    <row r="74" spans="1:17" ht="15" customHeight="1" x14ac:dyDescent="0.25">
      <c r="A74" s="141" t="s">
        <v>143</v>
      </c>
      <c r="B74" s="175"/>
      <c r="C74" s="179">
        <v>4118</v>
      </c>
      <c r="D74" s="97"/>
      <c r="E74" s="79" t="s">
        <v>105</v>
      </c>
      <c r="F74" s="393"/>
      <c r="G74" s="398">
        <f>G75+G76+G77+G78+G80+G81+G83+G84+G85+G86</f>
        <v>9457</v>
      </c>
      <c r="H74" s="398">
        <f>H75+H76+H77+H78+H80+H81+H83+H84+H85+H86</f>
        <v>9457</v>
      </c>
      <c r="I74" s="20">
        <f t="shared" si="4"/>
        <v>100</v>
      </c>
      <c r="J74" s="264">
        <f>H36+H37+H38+H39+H40+H41+H42+H43+H50+H51+H74</f>
        <v>3491174</v>
      </c>
    </row>
    <row r="75" spans="1:17" ht="15" customHeight="1" x14ac:dyDescent="0.25">
      <c r="A75" s="141"/>
      <c r="B75" s="175"/>
      <c r="C75" s="179"/>
      <c r="D75" s="97" t="s">
        <v>195</v>
      </c>
      <c r="E75" s="306" t="s">
        <v>255</v>
      </c>
      <c r="F75" s="78"/>
      <c r="G75" s="219">
        <v>322</v>
      </c>
      <c r="H75" s="143">
        <v>322</v>
      </c>
      <c r="I75" s="1">
        <f>(H75/G75)*100</f>
        <v>100</v>
      </c>
    </row>
    <row r="76" spans="1:17" ht="15" x14ac:dyDescent="0.25">
      <c r="A76" s="141" t="s">
        <v>143</v>
      </c>
      <c r="B76" s="175"/>
      <c r="C76" s="179"/>
      <c r="D76" s="97" t="s">
        <v>256</v>
      </c>
      <c r="E76" s="77" t="s">
        <v>257</v>
      </c>
      <c r="F76" s="78"/>
      <c r="G76" s="85">
        <v>6813</v>
      </c>
      <c r="H76" s="87">
        <v>6813</v>
      </c>
      <c r="I76" s="1">
        <f>(H76/G76)*100</f>
        <v>100</v>
      </c>
    </row>
    <row r="77" spans="1:17" ht="15" x14ac:dyDescent="0.25">
      <c r="A77" s="141"/>
      <c r="B77" s="175"/>
      <c r="C77" s="179"/>
      <c r="D77" s="97" t="s">
        <v>258</v>
      </c>
      <c r="E77" s="68" t="s">
        <v>259</v>
      </c>
      <c r="F77" s="78"/>
      <c r="G77" s="85">
        <v>2</v>
      </c>
      <c r="H77" s="87">
        <v>2</v>
      </c>
      <c r="I77" s="1">
        <f>(H77/G77)*100</f>
        <v>100</v>
      </c>
    </row>
    <row r="78" spans="1:17" ht="15" x14ac:dyDescent="0.25">
      <c r="A78" s="141"/>
      <c r="B78" s="175"/>
      <c r="C78" s="179"/>
      <c r="D78" s="514" t="s">
        <v>260</v>
      </c>
      <c r="E78" s="517" t="s">
        <v>261</v>
      </c>
      <c r="F78" s="78"/>
      <c r="G78" s="85">
        <v>163</v>
      </c>
      <c r="H78" s="87">
        <v>163</v>
      </c>
      <c r="I78" s="1">
        <f>(H78/G78)*100</f>
        <v>100</v>
      </c>
    </row>
    <row r="79" spans="1:17" ht="15" x14ac:dyDescent="0.25">
      <c r="A79" s="141"/>
      <c r="B79" s="175"/>
      <c r="C79" s="179"/>
      <c r="D79" s="515"/>
      <c r="E79" s="517"/>
      <c r="F79" s="78"/>
      <c r="G79" s="85"/>
      <c r="H79" s="87"/>
      <c r="I79" s="1"/>
    </row>
    <row r="80" spans="1:17" ht="15" x14ac:dyDescent="0.25">
      <c r="A80" s="141"/>
      <c r="B80" s="175"/>
      <c r="C80" s="179"/>
      <c r="D80" s="295" t="s">
        <v>262</v>
      </c>
      <c r="E80" s="68" t="s">
        <v>263</v>
      </c>
      <c r="F80" s="78"/>
      <c r="G80" s="85">
        <v>433</v>
      </c>
      <c r="H80" s="87">
        <v>433</v>
      </c>
      <c r="I80" s="1">
        <f>(H80/G80)*100</f>
        <v>100</v>
      </c>
    </row>
    <row r="81" spans="1:15" ht="15" x14ac:dyDescent="0.25">
      <c r="A81" s="141"/>
      <c r="B81" s="175"/>
      <c r="C81" s="179"/>
      <c r="D81" s="514" t="s">
        <v>264</v>
      </c>
      <c r="E81" s="517" t="s">
        <v>267</v>
      </c>
      <c r="F81" s="78"/>
      <c r="G81" s="85">
        <v>177</v>
      </c>
      <c r="H81" s="87">
        <v>177</v>
      </c>
      <c r="I81" s="1">
        <f>(H81/G81)*100</f>
        <v>100</v>
      </c>
    </row>
    <row r="82" spans="1:15" ht="15" x14ac:dyDescent="0.25">
      <c r="A82" s="141"/>
      <c r="B82" s="175"/>
      <c r="C82" s="179"/>
      <c r="D82" s="515"/>
      <c r="E82" s="517"/>
      <c r="F82" s="78"/>
      <c r="G82" s="85"/>
      <c r="H82" s="87"/>
      <c r="I82" s="1"/>
    </row>
    <row r="83" spans="1:15" ht="25.5" x14ac:dyDescent="0.25">
      <c r="A83" s="141"/>
      <c r="B83" s="175"/>
      <c r="C83" s="179"/>
      <c r="D83" s="295" t="s">
        <v>265</v>
      </c>
      <c r="E83" s="96" t="s">
        <v>266</v>
      </c>
      <c r="F83" s="78"/>
      <c r="G83" s="85">
        <v>3</v>
      </c>
      <c r="H83" s="88">
        <v>3</v>
      </c>
      <c r="I83" s="221">
        <f>(H83/G83)*100</f>
        <v>100</v>
      </c>
    </row>
    <row r="84" spans="1:15" ht="25.5" x14ac:dyDescent="0.25">
      <c r="A84" s="141"/>
      <c r="B84" s="175"/>
      <c r="C84" s="179"/>
      <c r="D84" s="295" t="s">
        <v>268</v>
      </c>
      <c r="E84" s="96" t="s">
        <v>269</v>
      </c>
      <c r="F84" s="78"/>
      <c r="G84" s="85">
        <v>376</v>
      </c>
      <c r="H84" s="88">
        <v>376</v>
      </c>
      <c r="I84" s="221">
        <f>(H84/G84)*100</f>
        <v>100</v>
      </c>
    </row>
    <row r="85" spans="1:15" ht="25.5" x14ac:dyDescent="0.25">
      <c r="A85" s="141"/>
      <c r="B85" s="175"/>
      <c r="C85" s="179"/>
      <c r="D85" s="295" t="s">
        <v>270</v>
      </c>
      <c r="E85" s="96" t="s">
        <v>271</v>
      </c>
      <c r="F85" s="78"/>
      <c r="G85" s="85">
        <v>441</v>
      </c>
      <c r="H85" s="88">
        <v>441</v>
      </c>
      <c r="I85" s="221">
        <f>(H85/G85)*100</f>
        <v>100</v>
      </c>
    </row>
    <row r="86" spans="1:15" ht="15" x14ac:dyDescent="0.25">
      <c r="A86" s="141"/>
      <c r="B86" s="175"/>
      <c r="C86" s="179"/>
      <c r="D86" s="295" t="s">
        <v>106</v>
      </c>
      <c r="E86" s="68" t="s">
        <v>272</v>
      </c>
      <c r="F86" s="78"/>
      <c r="G86" s="85">
        <v>727</v>
      </c>
      <c r="H86" s="88">
        <v>727</v>
      </c>
      <c r="I86" s="221">
        <f>(H86/G86)*100</f>
        <v>100</v>
      </c>
    </row>
    <row r="87" spans="1:15" ht="15" x14ac:dyDescent="0.25">
      <c r="A87" s="141" t="s">
        <v>143</v>
      </c>
      <c r="B87" s="175"/>
      <c r="C87" s="179">
        <v>4131</v>
      </c>
      <c r="D87" s="97"/>
      <c r="E87" s="79" t="s">
        <v>273</v>
      </c>
      <c r="F87" s="393"/>
      <c r="G87" s="406"/>
      <c r="H87" s="393">
        <v>16</v>
      </c>
      <c r="I87" s="20">
        <v>0</v>
      </c>
    </row>
    <row r="88" spans="1:15" ht="15" customHeight="1" x14ac:dyDescent="0.25">
      <c r="A88" s="141" t="s">
        <v>143</v>
      </c>
      <c r="B88" s="175"/>
      <c r="C88" s="130">
        <v>4132</v>
      </c>
      <c r="D88" s="47"/>
      <c r="E88" s="94" t="s">
        <v>32</v>
      </c>
      <c r="F88" s="393"/>
      <c r="G88" s="396">
        <v>1635</v>
      </c>
      <c r="H88" s="430">
        <v>1635</v>
      </c>
      <c r="I88" s="20">
        <f>(H88/G88)*100</f>
        <v>100</v>
      </c>
      <c r="L88" s="490"/>
    </row>
    <row r="89" spans="1:15" s="384" customFormat="1" ht="15" x14ac:dyDescent="0.25">
      <c r="A89" s="378" t="s">
        <v>143</v>
      </c>
      <c r="B89" s="379"/>
      <c r="C89" s="380">
        <v>4134</v>
      </c>
      <c r="D89" s="381"/>
      <c r="E89" s="382" t="s">
        <v>23</v>
      </c>
      <c r="F89" s="431"/>
      <c r="G89" s="432"/>
      <c r="H89" s="433">
        <f>33+939+3480+2+33124+959+233+258+243+2145</f>
        <v>41416</v>
      </c>
      <c r="I89" s="383">
        <v>0</v>
      </c>
      <c r="K89" s="491"/>
      <c r="L89" s="475"/>
      <c r="M89" s="475">
        <v>41415769.329999998</v>
      </c>
      <c r="N89" s="476"/>
      <c r="O89" s="492"/>
    </row>
    <row r="90" spans="1:15" ht="15" x14ac:dyDescent="0.25">
      <c r="A90" s="141" t="s">
        <v>143</v>
      </c>
      <c r="B90" s="175"/>
      <c r="C90" s="130">
        <v>4153</v>
      </c>
      <c r="D90" s="47"/>
      <c r="E90" s="95" t="s">
        <v>274</v>
      </c>
      <c r="F90" s="393"/>
      <c r="G90" s="394">
        <v>403</v>
      </c>
      <c r="H90" s="430">
        <v>403</v>
      </c>
      <c r="I90" s="20">
        <f t="shared" ref="I90:I99" si="5">(H90/G90)*100</f>
        <v>100</v>
      </c>
      <c r="K90" s="493"/>
    </row>
    <row r="91" spans="1:15" ht="15" x14ac:dyDescent="0.25">
      <c r="A91" s="141" t="s">
        <v>143</v>
      </c>
      <c r="B91" s="175"/>
      <c r="C91" s="130">
        <v>4211</v>
      </c>
      <c r="D91" s="97"/>
      <c r="E91" s="80" t="s">
        <v>197</v>
      </c>
      <c r="F91" s="393"/>
      <c r="G91" s="393">
        <f>G92</f>
        <v>571</v>
      </c>
      <c r="H91" s="393">
        <f>H92</f>
        <v>571</v>
      </c>
      <c r="I91" s="20">
        <f t="shared" si="5"/>
        <v>100</v>
      </c>
    </row>
    <row r="92" spans="1:15" ht="15" x14ac:dyDescent="0.25">
      <c r="A92" s="141"/>
      <c r="B92" s="175"/>
      <c r="C92" s="130"/>
      <c r="D92" s="97" t="s">
        <v>198</v>
      </c>
      <c r="E92" s="66" t="s">
        <v>199</v>
      </c>
      <c r="F92" s="393"/>
      <c r="G92" s="408">
        <v>571</v>
      </c>
      <c r="H92" s="409">
        <v>571</v>
      </c>
      <c r="I92" s="1">
        <f t="shared" si="5"/>
        <v>100</v>
      </c>
    </row>
    <row r="93" spans="1:15" ht="15" x14ac:dyDescent="0.25">
      <c r="A93" s="141" t="s">
        <v>143</v>
      </c>
      <c r="B93" s="175"/>
      <c r="C93" s="179">
        <v>4216</v>
      </c>
      <c r="D93" s="97"/>
      <c r="E93" s="81" t="s">
        <v>175</v>
      </c>
      <c r="F93" s="397"/>
      <c r="G93" s="423">
        <f>G94</f>
        <v>5263</v>
      </c>
      <c r="H93" s="423">
        <f>H94</f>
        <v>5263</v>
      </c>
      <c r="I93" s="20">
        <f t="shared" si="5"/>
        <v>100</v>
      </c>
    </row>
    <row r="94" spans="1:15" x14ac:dyDescent="0.2">
      <c r="A94" s="141" t="s">
        <v>143</v>
      </c>
      <c r="B94" s="175"/>
      <c r="C94" s="179"/>
      <c r="D94" s="97" t="s">
        <v>92</v>
      </c>
      <c r="E94" s="66" t="s">
        <v>128</v>
      </c>
      <c r="F94" s="397"/>
      <c r="G94" s="434">
        <v>5263</v>
      </c>
      <c r="H94" s="424">
        <v>5263</v>
      </c>
      <c r="I94" s="1">
        <f t="shared" si="5"/>
        <v>100</v>
      </c>
    </row>
    <row r="95" spans="1:15" ht="15" x14ac:dyDescent="0.25">
      <c r="A95" s="141" t="s">
        <v>143</v>
      </c>
      <c r="B95" s="175"/>
      <c r="C95" s="179">
        <v>4218</v>
      </c>
      <c r="D95" s="99"/>
      <c r="E95" s="79" t="s">
        <v>93</v>
      </c>
      <c r="F95" s="393"/>
      <c r="G95" s="393">
        <f>G96</f>
        <v>4957</v>
      </c>
      <c r="H95" s="393">
        <f>H96</f>
        <v>4957</v>
      </c>
      <c r="I95" s="20">
        <f t="shared" si="5"/>
        <v>100</v>
      </c>
    </row>
    <row r="96" spans="1:15" ht="15" x14ac:dyDescent="0.25">
      <c r="A96" s="141" t="s">
        <v>143</v>
      </c>
      <c r="B96" s="175"/>
      <c r="C96" s="179"/>
      <c r="D96" s="100">
        <v>0</v>
      </c>
      <c r="E96" s="68" t="s">
        <v>94</v>
      </c>
      <c r="F96" s="393"/>
      <c r="G96" s="415">
        <v>4957</v>
      </c>
      <c r="H96" s="416">
        <v>4957</v>
      </c>
      <c r="I96" s="1">
        <f t="shared" si="5"/>
        <v>100</v>
      </c>
    </row>
    <row r="97" spans="1:17" ht="15" x14ac:dyDescent="0.25">
      <c r="A97" s="141" t="s">
        <v>143</v>
      </c>
      <c r="B97" s="175"/>
      <c r="C97" s="179">
        <v>4223</v>
      </c>
      <c r="D97" s="97"/>
      <c r="E97" s="80" t="s">
        <v>130</v>
      </c>
      <c r="F97" s="393"/>
      <c r="G97" s="394">
        <f>G98+G99</f>
        <v>50492</v>
      </c>
      <c r="H97" s="393">
        <f>H98+H99</f>
        <v>50492</v>
      </c>
      <c r="I97" s="20">
        <f t="shared" si="5"/>
        <v>100</v>
      </c>
      <c r="L97" s="457">
        <f>H74+H87+H88+H90+H91+H93+H95+H97+H89</f>
        <v>114210</v>
      </c>
    </row>
    <row r="98" spans="1:17" ht="15" x14ac:dyDescent="0.25">
      <c r="A98" s="141" t="s">
        <v>143</v>
      </c>
      <c r="B98" s="175"/>
      <c r="C98" s="179"/>
      <c r="D98" s="97" t="s">
        <v>131</v>
      </c>
      <c r="E98" s="66" t="s">
        <v>132</v>
      </c>
      <c r="F98" s="393"/>
      <c r="G98" s="415">
        <v>2805</v>
      </c>
      <c r="H98" s="416">
        <v>2805</v>
      </c>
      <c r="I98" s="1">
        <f t="shared" si="5"/>
        <v>100</v>
      </c>
    </row>
    <row r="99" spans="1:17" ht="15" x14ac:dyDescent="0.25">
      <c r="A99" s="141" t="s">
        <v>143</v>
      </c>
      <c r="B99" s="175"/>
      <c r="C99" s="179"/>
      <c r="D99" s="97" t="s">
        <v>133</v>
      </c>
      <c r="E99" s="66" t="s">
        <v>134</v>
      </c>
      <c r="F99" s="393"/>
      <c r="G99" s="415">
        <v>47687</v>
      </c>
      <c r="H99" s="416">
        <v>47687</v>
      </c>
      <c r="I99" s="1">
        <f t="shared" si="5"/>
        <v>100</v>
      </c>
    </row>
    <row r="100" spans="1:17" s="43" customFormat="1" ht="15" x14ac:dyDescent="0.25">
      <c r="A100" s="141" t="s">
        <v>143</v>
      </c>
      <c r="B100" s="171">
        <v>3769</v>
      </c>
      <c r="C100" s="130">
        <v>2212</v>
      </c>
      <c r="D100" s="47"/>
      <c r="E100" s="81" t="s">
        <v>179</v>
      </c>
      <c r="F100" s="393"/>
      <c r="G100" s="406"/>
      <c r="H100" s="400">
        <v>3</v>
      </c>
      <c r="I100" s="117">
        <v>0</v>
      </c>
      <c r="J100" s="273"/>
      <c r="K100" s="475"/>
      <c r="L100" s="457"/>
      <c r="M100" s="475"/>
      <c r="N100" s="476"/>
      <c r="O100" s="477"/>
      <c r="P100" s="273"/>
      <c r="Q100" s="273"/>
    </row>
    <row r="101" spans="1:17" s="43" customFormat="1" ht="15" x14ac:dyDescent="0.25">
      <c r="A101" s="141" t="s">
        <v>143</v>
      </c>
      <c r="B101" s="171">
        <v>4171</v>
      </c>
      <c r="C101" s="130">
        <v>2229</v>
      </c>
      <c r="D101" s="47"/>
      <c r="E101" s="90" t="s">
        <v>36</v>
      </c>
      <c r="F101" s="393"/>
      <c r="G101" s="406"/>
      <c r="H101" s="400">
        <v>18</v>
      </c>
      <c r="I101" s="117">
        <v>0</v>
      </c>
      <c r="J101" s="273"/>
      <c r="K101" s="475"/>
      <c r="L101" s="457"/>
      <c r="M101" s="475"/>
      <c r="N101" s="476"/>
      <c r="O101" s="477"/>
      <c r="P101" s="273"/>
      <c r="Q101" s="273"/>
    </row>
    <row r="102" spans="1:17" s="43" customFormat="1" ht="15" x14ac:dyDescent="0.25">
      <c r="A102" s="141" t="s">
        <v>143</v>
      </c>
      <c r="B102" s="171">
        <v>4172</v>
      </c>
      <c r="C102" s="130">
        <v>2229</v>
      </c>
      <c r="D102" s="47"/>
      <c r="E102" s="90" t="s">
        <v>36</v>
      </c>
      <c r="F102" s="393"/>
      <c r="G102" s="406"/>
      <c r="H102" s="400">
        <v>3</v>
      </c>
      <c r="I102" s="117">
        <v>0</v>
      </c>
      <c r="J102" s="273"/>
      <c r="K102" s="475"/>
      <c r="L102" s="457"/>
      <c r="M102" s="475"/>
      <c r="N102" s="476"/>
      <c r="O102" s="477"/>
      <c r="P102" s="273"/>
      <c r="Q102" s="273"/>
    </row>
    <row r="103" spans="1:17" s="43" customFormat="1" ht="15" x14ac:dyDescent="0.25">
      <c r="A103" s="141" t="s">
        <v>143</v>
      </c>
      <c r="B103" s="171">
        <v>4179</v>
      </c>
      <c r="C103" s="130">
        <v>2229</v>
      </c>
      <c r="D103" s="47"/>
      <c r="E103" s="90" t="s">
        <v>36</v>
      </c>
      <c r="F103" s="393"/>
      <c r="G103" s="406"/>
      <c r="H103" s="400">
        <v>70</v>
      </c>
      <c r="I103" s="117">
        <v>0</v>
      </c>
      <c r="J103" s="273"/>
      <c r="K103" s="475"/>
      <c r="L103" s="475"/>
      <c r="M103" s="475"/>
      <c r="N103" s="476"/>
      <c r="O103" s="477"/>
      <c r="P103" s="273"/>
      <c r="Q103" s="273"/>
    </row>
    <row r="104" spans="1:17" s="43" customFormat="1" ht="15" x14ac:dyDescent="0.25">
      <c r="A104" s="141" t="s">
        <v>143</v>
      </c>
      <c r="B104" s="171">
        <v>4183</v>
      </c>
      <c r="C104" s="130">
        <v>2229</v>
      </c>
      <c r="D104" s="47"/>
      <c r="E104" s="90" t="s">
        <v>36</v>
      </c>
      <c r="F104" s="393"/>
      <c r="G104" s="406"/>
      <c r="H104" s="400">
        <v>25</v>
      </c>
      <c r="I104" s="117">
        <v>0</v>
      </c>
      <c r="J104" s="273"/>
      <c r="K104" s="475"/>
      <c r="L104" s="475"/>
      <c r="M104" s="475"/>
      <c r="N104" s="476"/>
      <c r="O104" s="477"/>
      <c r="P104" s="273"/>
      <c r="Q104" s="273"/>
    </row>
    <row r="105" spans="1:17" s="43" customFormat="1" ht="15" x14ac:dyDescent="0.25">
      <c r="A105" s="141" t="s">
        <v>143</v>
      </c>
      <c r="B105" s="171">
        <v>4184</v>
      </c>
      <c r="C105" s="130">
        <v>2229</v>
      </c>
      <c r="D105" s="47"/>
      <c r="E105" s="90" t="s">
        <v>36</v>
      </c>
      <c r="F105" s="393"/>
      <c r="G105" s="406"/>
      <c r="H105" s="400">
        <v>49</v>
      </c>
      <c r="I105" s="117">
        <v>0</v>
      </c>
      <c r="J105" s="273"/>
      <c r="K105" s="475"/>
      <c r="L105" s="475"/>
      <c r="M105" s="475"/>
      <c r="N105" s="476"/>
      <c r="O105" s="477"/>
      <c r="P105" s="273"/>
      <c r="Q105" s="273"/>
    </row>
    <row r="106" spans="1:17" s="43" customFormat="1" ht="15" x14ac:dyDescent="0.25">
      <c r="A106" s="141" t="s">
        <v>143</v>
      </c>
      <c r="B106" s="171">
        <v>4185</v>
      </c>
      <c r="C106" s="130">
        <v>2229</v>
      </c>
      <c r="D106" s="47"/>
      <c r="E106" s="90" t="s">
        <v>36</v>
      </c>
      <c r="F106" s="393"/>
      <c r="G106" s="406"/>
      <c r="H106" s="400">
        <v>5</v>
      </c>
      <c r="I106" s="117">
        <v>0</v>
      </c>
      <c r="J106" s="273"/>
      <c r="K106" s="475"/>
      <c r="L106" s="475"/>
      <c r="M106" s="475"/>
      <c r="N106" s="476"/>
      <c r="O106" s="477"/>
      <c r="P106" s="273"/>
      <c r="Q106" s="273"/>
    </row>
    <row r="107" spans="1:17" s="43" customFormat="1" ht="15" x14ac:dyDescent="0.25">
      <c r="A107" s="141" t="s">
        <v>143</v>
      </c>
      <c r="B107" s="171">
        <v>4195</v>
      </c>
      <c r="C107" s="130">
        <v>2229</v>
      </c>
      <c r="D107" s="47"/>
      <c r="E107" s="90" t="s">
        <v>36</v>
      </c>
      <c r="F107" s="393"/>
      <c r="G107" s="406"/>
      <c r="H107" s="400">
        <v>4</v>
      </c>
      <c r="I107" s="117">
        <v>0</v>
      </c>
      <c r="J107" s="273"/>
      <c r="K107" s="475"/>
      <c r="L107" s="475"/>
      <c r="M107" s="475"/>
      <c r="N107" s="476"/>
      <c r="O107" s="477"/>
      <c r="P107" s="273"/>
      <c r="Q107" s="273"/>
    </row>
    <row r="108" spans="1:17" s="43" customFormat="1" ht="15" x14ac:dyDescent="0.25">
      <c r="A108" s="141" t="s">
        <v>143</v>
      </c>
      <c r="B108" s="171">
        <v>6172</v>
      </c>
      <c r="C108" s="130">
        <v>2122</v>
      </c>
      <c r="D108" s="47"/>
      <c r="E108" s="90" t="s">
        <v>19</v>
      </c>
      <c r="F108" s="393">
        <v>134996</v>
      </c>
      <c r="G108" s="406">
        <v>198328</v>
      </c>
      <c r="H108" s="400">
        <v>198328</v>
      </c>
      <c r="I108" s="20">
        <f>(H108/G108)*100</f>
        <v>100</v>
      </c>
      <c r="J108" s="273"/>
      <c r="K108" s="475"/>
      <c r="L108" s="475"/>
      <c r="M108" s="475"/>
      <c r="N108" s="476"/>
      <c r="O108" s="477"/>
      <c r="P108" s="273"/>
      <c r="Q108" s="273"/>
    </row>
    <row r="109" spans="1:17" s="43" customFormat="1" ht="15" x14ac:dyDescent="0.25">
      <c r="A109" s="141"/>
      <c r="B109" s="171"/>
      <c r="C109" s="130"/>
      <c r="D109" s="98" t="s">
        <v>135</v>
      </c>
      <c r="E109" s="124" t="s">
        <v>136</v>
      </c>
      <c r="F109" s="393"/>
      <c r="G109" s="408">
        <v>60556</v>
      </c>
      <c r="H109" s="342">
        <v>60556</v>
      </c>
      <c r="I109" s="1">
        <f>(H109/G109)*100</f>
        <v>100</v>
      </c>
      <c r="J109" s="273"/>
      <c r="K109" s="475"/>
      <c r="L109" s="475"/>
      <c r="M109" s="475"/>
      <c r="N109" s="476"/>
      <c r="O109" s="477"/>
      <c r="P109" s="273"/>
      <c r="Q109" s="273"/>
    </row>
    <row r="110" spans="1:17" s="43" customFormat="1" ht="15" x14ac:dyDescent="0.25">
      <c r="A110" s="141" t="s">
        <v>143</v>
      </c>
      <c r="B110" s="171">
        <v>6172</v>
      </c>
      <c r="C110" s="130">
        <v>2143</v>
      </c>
      <c r="D110" s="98"/>
      <c r="E110" s="215" t="s">
        <v>201</v>
      </c>
      <c r="F110" s="393"/>
      <c r="G110" s="408"/>
      <c r="H110" s="400">
        <v>13</v>
      </c>
      <c r="I110" s="1">
        <v>0</v>
      </c>
      <c r="J110" s="273"/>
      <c r="K110" s="477"/>
      <c r="L110" s="475"/>
      <c r="M110" s="475"/>
      <c r="N110" s="476"/>
      <c r="O110" s="477"/>
      <c r="P110" s="273"/>
      <c r="Q110" s="273"/>
    </row>
    <row r="111" spans="1:17" s="43" customFormat="1" ht="15" x14ac:dyDescent="0.25">
      <c r="A111" s="141" t="s">
        <v>143</v>
      </c>
      <c r="B111" s="171">
        <v>6172</v>
      </c>
      <c r="C111" s="130">
        <v>2211</v>
      </c>
      <c r="D111" s="98"/>
      <c r="E111" s="215" t="s">
        <v>178</v>
      </c>
      <c r="F111" s="393"/>
      <c r="G111" s="406">
        <v>1</v>
      </c>
      <c r="H111" s="400">
        <v>1</v>
      </c>
      <c r="I111" s="20">
        <f>(H111/G111)*100</f>
        <v>100</v>
      </c>
      <c r="J111" s="273"/>
      <c r="K111" s="477"/>
      <c r="L111" s="475"/>
      <c r="M111" s="475"/>
      <c r="N111" s="476"/>
      <c r="O111" s="477"/>
      <c r="P111" s="273"/>
      <c r="Q111" s="273"/>
    </row>
    <row r="112" spans="1:17" s="43" customFormat="1" ht="15" x14ac:dyDescent="0.25">
      <c r="A112" s="141" t="s">
        <v>143</v>
      </c>
      <c r="B112" s="171">
        <v>6172</v>
      </c>
      <c r="C112" s="130">
        <v>2212</v>
      </c>
      <c r="D112" s="47"/>
      <c r="E112" s="81" t="s">
        <v>179</v>
      </c>
      <c r="F112" s="393"/>
      <c r="G112" s="394"/>
      <c r="H112" s="400">
        <v>1001</v>
      </c>
      <c r="I112" s="117">
        <v>0</v>
      </c>
      <c r="J112" s="273"/>
      <c r="K112" s="477"/>
      <c r="L112" s="475"/>
      <c r="M112" s="475"/>
      <c r="N112" s="476"/>
      <c r="O112" s="477"/>
      <c r="P112" s="273"/>
      <c r="Q112" s="273"/>
    </row>
    <row r="113" spans="1:17" s="43" customFormat="1" ht="15" x14ac:dyDescent="0.25">
      <c r="A113" s="141" t="s">
        <v>143</v>
      </c>
      <c r="B113" s="171">
        <v>6172</v>
      </c>
      <c r="C113" s="130">
        <v>2322</v>
      </c>
      <c r="D113" s="47"/>
      <c r="E113" s="90" t="s">
        <v>13</v>
      </c>
      <c r="F113" s="393"/>
      <c r="G113" s="396">
        <v>645</v>
      </c>
      <c r="H113" s="400">
        <v>652</v>
      </c>
      <c r="I113" s="20">
        <f>(H113/G113)*100</f>
        <v>101.08527131782945</v>
      </c>
      <c r="J113" s="273"/>
      <c r="K113" s="475"/>
      <c r="L113" s="475"/>
      <c r="M113" s="475"/>
      <c r="N113" s="476"/>
      <c r="O113" s="477"/>
      <c r="P113" s="273"/>
      <c r="Q113" s="273"/>
    </row>
    <row r="114" spans="1:17" s="43" customFormat="1" ht="15" x14ac:dyDescent="0.25">
      <c r="A114" s="141" t="s">
        <v>143</v>
      </c>
      <c r="B114" s="171">
        <v>6172</v>
      </c>
      <c r="C114" s="130">
        <v>2324</v>
      </c>
      <c r="D114" s="47"/>
      <c r="E114" s="90" t="s">
        <v>25</v>
      </c>
      <c r="F114" s="393"/>
      <c r="G114" s="396">
        <v>485</v>
      </c>
      <c r="H114" s="400">
        <v>1489</v>
      </c>
      <c r="I114" s="20">
        <v>0</v>
      </c>
      <c r="J114" s="273"/>
      <c r="K114" s="475"/>
      <c r="L114" s="475"/>
      <c r="M114" s="475"/>
      <c r="N114" s="476"/>
      <c r="O114" s="477"/>
      <c r="P114" s="273"/>
      <c r="Q114" s="273"/>
    </row>
    <row r="115" spans="1:17" s="43" customFormat="1" ht="15" x14ac:dyDescent="0.25">
      <c r="A115" s="141" t="s">
        <v>143</v>
      </c>
      <c r="B115" s="171">
        <v>6172</v>
      </c>
      <c r="C115" s="130">
        <v>2329</v>
      </c>
      <c r="D115" s="47"/>
      <c r="E115" s="90" t="s">
        <v>44</v>
      </c>
      <c r="F115" s="393">
        <v>120</v>
      </c>
      <c r="G115" s="396">
        <v>120</v>
      </c>
      <c r="H115" s="400">
        <v>144</v>
      </c>
      <c r="I115" s="20">
        <f>(H115/G115)*100</f>
        <v>120</v>
      </c>
      <c r="J115" s="273"/>
      <c r="K115" s="475"/>
      <c r="L115" s="475"/>
      <c r="M115" s="475"/>
      <c r="N115" s="476"/>
      <c r="O115" s="477"/>
      <c r="P115" s="273"/>
      <c r="Q115" s="273"/>
    </row>
    <row r="116" spans="1:17" s="43" customFormat="1" ht="15" x14ac:dyDescent="0.25">
      <c r="A116" s="141" t="s">
        <v>143</v>
      </c>
      <c r="B116" s="171">
        <v>6310</v>
      </c>
      <c r="C116" s="130">
        <v>2141</v>
      </c>
      <c r="D116" s="47"/>
      <c r="E116" s="82" t="s">
        <v>12</v>
      </c>
      <c r="F116" s="393">
        <v>10000</v>
      </c>
      <c r="G116" s="396">
        <v>10000</v>
      </c>
      <c r="H116" s="400">
        <v>11105</v>
      </c>
      <c r="I116" s="20">
        <f>(H116/G116)*100</f>
        <v>111.05000000000001</v>
      </c>
      <c r="J116" s="273"/>
      <c r="K116" s="475"/>
      <c r="L116" s="475"/>
      <c r="M116" s="475"/>
      <c r="N116" s="476"/>
      <c r="O116" s="477"/>
      <c r="P116" s="273"/>
      <c r="Q116" s="273"/>
    </row>
    <row r="117" spans="1:17" s="43" customFormat="1" ht="15" x14ac:dyDescent="0.25">
      <c r="A117" s="141" t="s">
        <v>143</v>
      </c>
      <c r="B117" s="171">
        <v>6402</v>
      </c>
      <c r="C117" s="130">
        <v>2222</v>
      </c>
      <c r="D117" s="47"/>
      <c r="E117" s="81" t="s">
        <v>202</v>
      </c>
      <c r="F117" s="393"/>
      <c r="G117" s="396"/>
      <c r="H117" s="400">
        <v>2</v>
      </c>
      <c r="I117" s="20">
        <v>0</v>
      </c>
      <c r="J117" s="273"/>
      <c r="K117" s="475"/>
      <c r="L117" s="475"/>
      <c r="M117" s="477"/>
      <c r="N117" s="477"/>
      <c r="O117" s="477"/>
      <c r="P117" s="273"/>
      <c r="Q117" s="273"/>
    </row>
    <row r="118" spans="1:17" s="43" customFormat="1" ht="15" x14ac:dyDescent="0.25">
      <c r="A118" s="141" t="s">
        <v>143</v>
      </c>
      <c r="B118" s="171">
        <v>6402</v>
      </c>
      <c r="C118" s="130">
        <v>2223</v>
      </c>
      <c r="D118" s="47"/>
      <c r="E118" s="90" t="s">
        <v>42</v>
      </c>
      <c r="F118" s="393"/>
      <c r="G118" s="396">
        <v>5</v>
      </c>
      <c r="H118" s="400">
        <v>8</v>
      </c>
      <c r="I118" s="20">
        <f>(H118/G118)*100</f>
        <v>160</v>
      </c>
      <c r="J118" s="273"/>
      <c r="K118" s="475"/>
      <c r="L118" s="475"/>
      <c r="M118" s="491">
        <v>10956609283.26</v>
      </c>
      <c r="N118" s="477" t="s">
        <v>276</v>
      </c>
      <c r="O118" s="477"/>
      <c r="P118" s="273"/>
      <c r="Q118" s="273"/>
    </row>
    <row r="119" spans="1:17" s="43" customFormat="1" ht="15" x14ac:dyDescent="0.25">
      <c r="A119" s="141" t="s">
        <v>143</v>
      </c>
      <c r="B119" s="171">
        <v>6402</v>
      </c>
      <c r="C119" s="130">
        <v>2227</v>
      </c>
      <c r="D119" s="47"/>
      <c r="E119" s="525" t="s">
        <v>275</v>
      </c>
      <c r="F119" s="393"/>
      <c r="G119" s="396">
        <v>151</v>
      </c>
      <c r="H119" s="400">
        <v>151</v>
      </c>
      <c r="I119" s="20">
        <f>(H119/G119)*100</f>
        <v>100</v>
      </c>
      <c r="J119" s="273"/>
      <c r="K119" s="475"/>
      <c r="L119" s="475"/>
      <c r="M119" s="491"/>
      <c r="N119" s="477"/>
      <c r="O119" s="477"/>
      <c r="P119" s="273"/>
      <c r="Q119" s="273"/>
    </row>
    <row r="120" spans="1:17" s="43" customFormat="1" ht="15" x14ac:dyDescent="0.25">
      <c r="A120" s="141"/>
      <c r="B120" s="171"/>
      <c r="C120" s="130"/>
      <c r="D120" s="47"/>
      <c r="E120" s="523"/>
      <c r="F120" s="393"/>
      <c r="G120" s="396"/>
      <c r="H120" s="400"/>
      <c r="I120" s="20"/>
      <c r="J120" s="273"/>
      <c r="K120" s="475"/>
      <c r="L120" s="475"/>
      <c r="M120" s="491"/>
      <c r="N120" s="477"/>
      <c r="O120" s="477"/>
      <c r="P120" s="273"/>
      <c r="Q120" s="273"/>
    </row>
    <row r="121" spans="1:17" s="43" customFormat="1" ht="15" x14ac:dyDescent="0.25">
      <c r="A121" s="141" t="s">
        <v>143</v>
      </c>
      <c r="B121" s="171">
        <v>6402</v>
      </c>
      <c r="C121" s="130">
        <v>2229</v>
      </c>
      <c r="D121" s="47"/>
      <c r="E121" s="90" t="s">
        <v>36</v>
      </c>
      <c r="F121" s="393"/>
      <c r="G121" s="396">
        <v>80</v>
      </c>
      <c r="H121" s="400">
        <v>80</v>
      </c>
      <c r="I121" s="271">
        <f>(H121/G121)*100</f>
        <v>100</v>
      </c>
      <c r="J121" s="273"/>
      <c r="K121" s="475"/>
      <c r="L121" s="475"/>
      <c r="M121" s="491">
        <v>-7188861833.9700003</v>
      </c>
      <c r="N121" s="477" t="s">
        <v>278</v>
      </c>
      <c r="O121" s="477"/>
      <c r="P121" s="273"/>
      <c r="Q121" s="273"/>
    </row>
    <row r="122" spans="1:17" s="43" customFormat="1" ht="15" x14ac:dyDescent="0.25">
      <c r="A122" s="141" t="s">
        <v>143</v>
      </c>
      <c r="B122" s="171">
        <v>6402</v>
      </c>
      <c r="C122" s="130">
        <v>2328</v>
      </c>
      <c r="D122" s="47"/>
      <c r="E122" s="90" t="s">
        <v>16</v>
      </c>
      <c r="F122" s="393"/>
      <c r="G122" s="394"/>
      <c r="H122" s="400">
        <v>-2</v>
      </c>
      <c r="I122" s="117">
        <v>0</v>
      </c>
      <c r="J122" s="307"/>
      <c r="K122" s="477"/>
      <c r="L122" s="475"/>
      <c r="M122" s="491">
        <v>41415769.329999998</v>
      </c>
      <c r="N122" s="475" t="s">
        <v>277</v>
      </c>
      <c r="O122" s="477"/>
      <c r="P122" s="273"/>
      <c r="Q122" s="273"/>
    </row>
    <row r="123" spans="1:17" s="43" customFormat="1" ht="15" x14ac:dyDescent="0.25">
      <c r="A123" s="141" t="s">
        <v>143</v>
      </c>
      <c r="B123" s="171">
        <v>6409</v>
      </c>
      <c r="C123" s="130">
        <v>2328</v>
      </c>
      <c r="D123" s="47"/>
      <c r="E123" s="90" t="s">
        <v>16</v>
      </c>
      <c r="F123" s="393"/>
      <c r="G123" s="394"/>
      <c r="H123" s="400">
        <v>88</v>
      </c>
      <c r="I123" s="117">
        <v>0</v>
      </c>
      <c r="J123" s="274"/>
      <c r="K123" s="477"/>
      <c r="L123" s="475">
        <f>H100+H101+H102+H103+H104+H105+H106+H107+H108+H110+H111+H112+H113+H114+H115+H116+H117+H118+H119+H121+H122+H123</f>
        <v>213237</v>
      </c>
      <c r="M123" s="491">
        <f>10956609283.26-7188861833.97</f>
        <v>3767747449.29</v>
      </c>
      <c r="N123" s="475"/>
      <c r="O123" s="477"/>
      <c r="P123" s="273"/>
      <c r="Q123" s="273"/>
    </row>
    <row r="124" spans="1:17" s="198" customFormat="1" x14ac:dyDescent="0.2">
      <c r="A124" s="203" t="s">
        <v>143</v>
      </c>
      <c r="B124" s="204"/>
      <c r="C124" s="205"/>
      <c r="D124" s="206"/>
      <c r="E124" s="192" t="s">
        <v>174</v>
      </c>
      <c r="F124" s="359">
        <f>F36+F37+F38+F39+F41+F50+F115+F116+F108</f>
        <v>3507342</v>
      </c>
      <c r="G124" s="198">
        <f>SUM(G121,G119,G118,G116,G115,G114,G113,G111,G108,G97,G95,G93,G91,G90,G88,G74,G51,G50,G43,G41,G40,G39,G38,G37,G36)</f>
        <v>3808352</v>
      </c>
      <c r="H124" s="359">
        <f>L73+L97+L123</f>
        <v>3809164</v>
      </c>
      <c r="I124" s="201">
        <f>(H124/G124)*100</f>
        <v>100.0213215585114</v>
      </c>
      <c r="J124" s="276"/>
      <c r="K124" s="494">
        <v>3507342000</v>
      </c>
      <c r="L124" s="494">
        <v>3808351362.04</v>
      </c>
      <c r="M124" s="494">
        <f>3767747449.29+41415769.33</f>
        <v>3809163218.6199999</v>
      </c>
      <c r="N124" s="495"/>
      <c r="O124" s="496"/>
      <c r="P124" s="276"/>
      <c r="Q124" s="276"/>
    </row>
    <row r="125" spans="1:17" s="43" customFormat="1" ht="15" x14ac:dyDescent="0.25">
      <c r="A125" s="140" t="s">
        <v>144</v>
      </c>
      <c r="B125" s="171">
        <v>6172</v>
      </c>
      <c r="C125" s="133">
        <v>2212</v>
      </c>
      <c r="D125" s="128"/>
      <c r="E125" s="81" t="s">
        <v>179</v>
      </c>
      <c r="F125" s="398"/>
      <c r="G125" s="429"/>
      <c r="H125" s="401">
        <v>6</v>
      </c>
      <c r="I125" s="20">
        <v>0</v>
      </c>
      <c r="J125" s="273"/>
      <c r="K125" s="497"/>
      <c r="L125" s="497"/>
      <c r="M125" s="497"/>
      <c r="N125" s="476"/>
      <c r="O125" s="477"/>
      <c r="P125" s="273"/>
      <c r="Q125" s="273"/>
    </row>
    <row r="126" spans="1:17" s="43" customFormat="1" ht="15" x14ac:dyDescent="0.25">
      <c r="A126" s="140" t="s">
        <v>144</v>
      </c>
      <c r="B126" s="171">
        <v>6172</v>
      </c>
      <c r="C126" s="130">
        <v>2324</v>
      </c>
      <c r="D126" s="47"/>
      <c r="E126" s="90" t="s">
        <v>25</v>
      </c>
      <c r="F126" s="393"/>
      <c r="G126" s="396"/>
      <c r="H126" s="400">
        <v>111</v>
      </c>
      <c r="I126" s="20">
        <v>0</v>
      </c>
      <c r="J126" s="273"/>
      <c r="K126" s="498"/>
      <c r="L126" s="498"/>
      <c r="M126" s="498"/>
      <c r="N126" s="476"/>
      <c r="O126" s="477"/>
      <c r="P126" s="273"/>
      <c r="Q126" s="273"/>
    </row>
    <row r="127" spans="1:17" s="43" customFormat="1" ht="15" x14ac:dyDescent="0.25">
      <c r="A127" s="140" t="s">
        <v>144</v>
      </c>
      <c r="B127" s="171">
        <v>6402</v>
      </c>
      <c r="C127" s="130">
        <v>2229</v>
      </c>
      <c r="D127" s="47"/>
      <c r="E127" s="81" t="s">
        <v>36</v>
      </c>
      <c r="F127" s="393"/>
      <c r="G127" s="396">
        <v>735</v>
      </c>
      <c r="H127" s="400">
        <v>751</v>
      </c>
      <c r="I127" s="271">
        <f>(H127/G127)*100</f>
        <v>102.17687074829931</v>
      </c>
      <c r="J127" s="273"/>
      <c r="K127" s="475"/>
      <c r="L127" s="475"/>
      <c r="M127" s="475"/>
      <c r="N127" s="476"/>
      <c r="O127" s="477"/>
      <c r="P127" s="273"/>
      <c r="Q127" s="273"/>
    </row>
    <row r="128" spans="1:17" s="198" customFormat="1" ht="15" thickBot="1" x14ac:dyDescent="0.25">
      <c r="A128" s="324" t="s">
        <v>144</v>
      </c>
      <c r="B128" s="247"/>
      <c r="C128" s="325"/>
      <c r="D128" s="326"/>
      <c r="E128" s="250" t="s">
        <v>174</v>
      </c>
      <c r="F128" s="360">
        <f>F125</f>
        <v>0</v>
      </c>
      <c r="G128" s="361">
        <f>G127</f>
        <v>735</v>
      </c>
      <c r="H128" s="360">
        <f>H125+H126+H127</f>
        <v>868</v>
      </c>
      <c r="I128" s="327">
        <f>(H128/G128)*100</f>
        <v>118.0952380952381</v>
      </c>
      <c r="J128" s="276"/>
      <c r="K128" s="499">
        <v>0</v>
      </c>
      <c r="L128" s="499">
        <v>735142.78</v>
      </c>
      <c r="M128" s="499">
        <v>867769.78</v>
      </c>
      <c r="N128" s="495"/>
      <c r="O128" s="496"/>
      <c r="P128" s="276"/>
      <c r="Q128" s="276"/>
    </row>
    <row r="129" spans="1:17" s="314" customFormat="1" ht="15" thickTop="1" x14ac:dyDescent="0.2">
      <c r="A129" s="320"/>
      <c r="B129" s="322"/>
      <c r="C129" s="318"/>
      <c r="D129" s="323"/>
      <c r="E129" s="313"/>
      <c r="F129" s="350">
        <f>SUM(F8,F14,F23,F30,F33,F35,F124,F128)</f>
        <v>3545593</v>
      </c>
      <c r="G129" s="350">
        <f>G8+G14+G23+G30+G33+G35+G124+G128</f>
        <v>3848134</v>
      </c>
      <c r="H129" s="350">
        <f>H8+H14+H23+H30+H33+H35+H124+H128</f>
        <v>3841546</v>
      </c>
      <c r="I129" s="321"/>
      <c r="J129" s="290"/>
      <c r="K129" s="500">
        <f>K8+K14+K23+K30+K33+K35+K124+K128</f>
        <v>3545593000</v>
      </c>
      <c r="L129" s="500">
        <f>L8+L14+L23+L30+L33+L35+L124+L128</f>
        <v>3848133480.2200003</v>
      </c>
      <c r="M129" s="500">
        <f>M8+M14+M23+M30+M33+M35+M124+M128</f>
        <v>3841546299.4200001</v>
      </c>
      <c r="N129" s="501"/>
      <c r="O129" s="350"/>
      <c r="P129" s="290"/>
      <c r="Q129" s="290"/>
    </row>
    <row r="130" spans="1:17" s="314" customFormat="1" x14ac:dyDescent="0.2">
      <c r="A130" s="320"/>
      <c r="B130" s="322"/>
      <c r="C130" s="318"/>
      <c r="D130" s="323"/>
      <c r="E130" s="313"/>
      <c r="F130" s="319"/>
      <c r="G130" s="319"/>
      <c r="H130" s="319"/>
      <c r="I130" s="321"/>
      <c r="J130" s="290"/>
      <c r="K130" s="500"/>
      <c r="L130" s="500"/>
      <c r="M130" s="500"/>
      <c r="N130" s="501"/>
      <c r="O130" s="350"/>
      <c r="P130" s="290"/>
      <c r="Q130" s="290"/>
    </row>
    <row r="131" spans="1:17" ht="13.5" customHeight="1" thickBot="1" x14ac:dyDescent="0.25">
      <c r="A131" s="149"/>
      <c r="F131" s="252">
        <f>SUM(F124,F108,F104)</f>
        <v>3642338</v>
      </c>
      <c r="G131" s="252">
        <f>SUM(G124,G108,G104)</f>
        <v>4006680</v>
      </c>
      <c r="H131" s="252">
        <f>SUM(H124,H108,H104)</f>
        <v>4007517</v>
      </c>
      <c r="I131" s="37" t="s">
        <v>1</v>
      </c>
    </row>
    <row r="132" spans="1:17" s="43" customFormat="1" ht="20.25" customHeight="1" thickTop="1" thickBot="1" x14ac:dyDescent="0.25">
      <c r="A132" s="116" t="s">
        <v>137</v>
      </c>
      <c r="B132" s="110" t="s">
        <v>15</v>
      </c>
      <c r="C132" s="38" t="s">
        <v>3</v>
      </c>
      <c r="D132" s="39" t="s">
        <v>20</v>
      </c>
      <c r="E132" s="40" t="s">
        <v>4</v>
      </c>
      <c r="F132" s="41" t="s">
        <v>5</v>
      </c>
      <c r="G132" s="41" t="s">
        <v>6</v>
      </c>
      <c r="H132" s="41" t="s">
        <v>21</v>
      </c>
      <c r="I132" s="42" t="s">
        <v>22</v>
      </c>
      <c r="J132" s="273"/>
      <c r="K132" s="475"/>
      <c r="L132" s="475"/>
      <c r="M132" s="475"/>
      <c r="N132" s="476"/>
      <c r="O132" s="477"/>
      <c r="P132" s="273"/>
      <c r="Q132" s="273"/>
    </row>
    <row r="133" spans="1:17" s="44" customFormat="1" ht="12.75" thickTop="1" x14ac:dyDescent="0.2">
      <c r="A133" s="139">
        <v>1</v>
      </c>
      <c r="B133" s="134">
        <v>2</v>
      </c>
      <c r="C133" s="135">
        <v>3</v>
      </c>
      <c r="D133" s="134">
        <v>4</v>
      </c>
      <c r="E133" s="135">
        <v>5</v>
      </c>
      <c r="F133" s="134">
        <v>6</v>
      </c>
      <c r="G133" s="136">
        <v>7</v>
      </c>
      <c r="H133" s="137">
        <v>8</v>
      </c>
      <c r="I133" s="138" t="s">
        <v>138</v>
      </c>
      <c r="J133" s="273"/>
      <c r="K133" s="478"/>
      <c r="L133" s="478"/>
      <c r="M133" s="478"/>
      <c r="N133" s="479"/>
      <c r="O133" s="480"/>
      <c r="P133" s="275"/>
      <c r="Q133" s="275"/>
    </row>
    <row r="134" spans="1:17" s="43" customFormat="1" ht="15" x14ac:dyDescent="0.25">
      <c r="A134" s="141" t="s">
        <v>145</v>
      </c>
      <c r="B134" s="54"/>
      <c r="C134" s="130">
        <v>1361</v>
      </c>
      <c r="D134" s="47"/>
      <c r="E134" s="90" t="s">
        <v>2</v>
      </c>
      <c r="F134" s="400">
        <v>200</v>
      </c>
      <c r="G134" s="406">
        <v>200</v>
      </c>
      <c r="H134" s="400">
        <v>184</v>
      </c>
      <c r="I134" s="20">
        <f>(H134/G134)*100</f>
        <v>92</v>
      </c>
      <c r="J134" s="273"/>
      <c r="K134" s="475"/>
      <c r="L134" s="475"/>
      <c r="M134" s="475"/>
      <c r="N134" s="476"/>
      <c r="O134" s="477"/>
      <c r="P134" s="273"/>
      <c r="Q134" s="273"/>
    </row>
    <row r="135" spans="1:17" s="43" customFormat="1" ht="15" x14ac:dyDescent="0.25">
      <c r="A135" s="140" t="s">
        <v>145</v>
      </c>
      <c r="B135" s="54"/>
      <c r="C135" s="133">
        <v>2441</v>
      </c>
      <c r="D135" s="129"/>
      <c r="E135" s="91" t="s">
        <v>43</v>
      </c>
      <c r="F135" s="400">
        <v>250</v>
      </c>
      <c r="G135" s="428">
        <v>250</v>
      </c>
      <c r="H135" s="401">
        <v>250</v>
      </c>
      <c r="I135" s="20">
        <f>(H135/G135)*100</f>
        <v>100</v>
      </c>
      <c r="J135" s="273"/>
      <c r="K135" s="475"/>
      <c r="L135" s="475"/>
      <c r="M135" s="475"/>
      <c r="N135" s="476"/>
      <c r="O135" s="477"/>
      <c r="P135" s="273"/>
      <c r="Q135" s="273"/>
    </row>
    <row r="136" spans="1:17" s="43" customFormat="1" ht="15" x14ac:dyDescent="0.25">
      <c r="A136" s="140" t="s">
        <v>145</v>
      </c>
      <c r="B136" s="171">
        <v>1032</v>
      </c>
      <c r="C136" s="130">
        <v>2131</v>
      </c>
      <c r="D136" s="47"/>
      <c r="E136" s="90" t="s">
        <v>24</v>
      </c>
      <c r="F136" s="400">
        <v>3</v>
      </c>
      <c r="G136" s="428">
        <v>3</v>
      </c>
      <c r="H136" s="400">
        <v>3</v>
      </c>
      <c r="I136" s="20">
        <f>(H136/G136)*100</f>
        <v>100</v>
      </c>
      <c r="J136" s="273"/>
      <c r="K136" s="475"/>
      <c r="L136" s="475"/>
      <c r="M136" s="475"/>
      <c r="N136" s="476"/>
      <c r="O136" s="477"/>
      <c r="P136" s="273"/>
      <c r="Q136" s="273"/>
    </row>
    <row r="137" spans="1:17" s="43" customFormat="1" ht="15" x14ac:dyDescent="0.25">
      <c r="A137" s="140" t="s">
        <v>145</v>
      </c>
      <c r="B137" s="171">
        <v>3719</v>
      </c>
      <c r="C137" s="130">
        <v>2212</v>
      </c>
      <c r="D137" s="47"/>
      <c r="E137" s="81" t="s">
        <v>179</v>
      </c>
      <c r="F137" s="400"/>
      <c r="G137" s="428"/>
      <c r="H137" s="400">
        <v>50</v>
      </c>
      <c r="I137" s="20">
        <v>0</v>
      </c>
      <c r="J137" s="273"/>
      <c r="K137" s="475"/>
      <c r="L137" s="475"/>
      <c r="M137" s="475"/>
      <c r="N137" s="476"/>
      <c r="O137" s="477"/>
      <c r="P137" s="273"/>
      <c r="Q137" s="273"/>
    </row>
    <row r="138" spans="1:17" s="43" customFormat="1" ht="15" x14ac:dyDescent="0.25">
      <c r="A138" s="140" t="s">
        <v>145</v>
      </c>
      <c r="B138" s="171">
        <v>3769</v>
      </c>
      <c r="C138" s="130">
        <v>2211</v>
      </c>
      <c r="D138" s="47"/>
      <c r="E138" s="297" t="s">
        <v>178</v>
      </c>
      <c r="F138" s="400"/>
      <c r="G138" s="406"/>
      <c r="H138" s="400">
        <v>3</v>
      </c>
      <c r="I138" s="20">
        <v>0</v>
      </c>
      <c r="J138" s="273"/>
      <c r="K138" s="475"/>
      <c r="L138" s="475"/>
      <c r="M138" s="475"/>
      <c r="N138" s="476"/>
      <c r="O138" s="477"/>
      <c r="P138" s="273"/>
      <c r="Q138" s="273"/>
    </row>
    <row r="139" spans="1:17" s="43" customFormat="1" ht="15" x14ac:dyDescent="0.25">
      <c r="A139" s="140" t="s">
        <v>145</v>
      </c>
      <c r="B139" s="171">
        <v>3769</v>
      </c>
      <c r="C139" s="130">
        <v>2212</v>
      </c>
      <c r="D139" s="47"/>
      <c r="E139" s="81" t="s">
        <v>179</v>
      </c>
      <c r="F139" s="400">
        <v>100</v>
      </c>
      <c r="G139" s="406">
        <v>100</v>
      </c>
      <c r="H139" s="400">
        <v>429</v>
      </c>
      <c r="I139" s="20">
        <f>(H139/G139)*100</f>
        <v>429</v>
      </c>
      <c r="J139" s="273"/>
      <c r="K139" s="475"/>
      <c r="L139" s="475"/>
      <c r="M139" s="475"/>
      <c r="N139" s="476"/>
      <c r="O139" s="477"/>
      <c r="P139" s="273"/>
      <c r="Q139" s="273"/>
    </row>
    <row r="140" spans="1:17" s="43" customFormat="1" ht="15" x14ac:dyDescent="0.25">
      <c r="A140" s="140" t="s">
        <v>145</v>
      </c>
      <c r="B140" s="171">
        <v>3769</v>
      </c>
      <c r="C140" s="130">
        <v>2324</v>
      </c>
      <c r="D140" s="47"/>
      <c r="E140" s="90" t="s">
        <v>25</v>
      </c>
      <c r="F140" s="400"/>
      <c r="G140" s="406"/>
      <c r="H140" s="400">
        <v>126</v>
      </c>
      <c r="I140" s="20">
        <v>0</v>
      </c>
      <c r="J140" s="273"/>
      <c r="K140" s="475"/>
      <c r="L140" s="475"/>
      <c r="M140" s="475"/>
      <c r="N140" s="476"/>
      <c r="O140" s="477"/>
      <c r="P140" s="273"/>
      <c r="Q140" s="273"/>
    </row>
    <row r="141" spans="1:17" s="43" customFormat="1" ht="15" x14ac:dyDescent="0.25">
      <c r="A141" s="140" t="s">
        <v>145</v>
      </c>
      <c r="B141" s="171">
        <v>6172</v>
      </c>
      <c r="C141" s="130">
        <v>2212</v>
      </c>
      <c r="D141" s="47"/>
      <c r="E141" s="81" t="s">
        <v>179</v>
      </c>
      <c r="F141" s="400"/>
      <c r="G141" s="406"/>
      <c r="H141" s="400">
        <v>3</v>
      </c>
      <c r="I141" s="20">
        <v>0</v>
      </c>
      <c r="J141" s="273"/>
      <c r="K141" s="475"/>
      <c r="L141" s="475"/>
      <c r="M141" s="475"/>
      <c r="N141" s="476"/>
      <c r="O141" s="477"/>
      <c r="P141" s="273"/>
      <c r="Q141" s="273"/>
    </row>
    <row r="142" spans="1:17" s="43" customFormat="1" ht="15" x14ac:dyDescent="0.25">
      <c r="A142" s="140" t="s">
        <v>145</v>
      </c>
      <c r="B142" s="171">
        <v>6402</v>
      </c>
      <c r="C142" s="130">
        <v>2223</v>
      </c>
      <c r="D142" s="220"/>
      <c r="E142" s="81" t="s">
        <v>203</v>
      </c>
      <c r="F142" s="400"/>
      <c r="G142" s="406">
        <v>183</v>
      </c>
      <c r="H142" s="400">
        <v>183</v>
      </c>
      <c r="I142" s="20">
        <f t="shared" ref="I142:I150" si="6">(H142/G142)*100</f>
        <v>100</v>
      </c>
      <c r="J142" s="273"/>
      <c r="K142" s="475"/>
      <c r="L142" s="475"/>
      <c r="M142" s="475"/>
      <c r="N142" s="476"/>
      <c r="O142" s="477"/>
      <c r="P142" s="273"/>
      <c r="Q142" s="273"/>
    </row>
    <row r="143" spans="1:17" s="43" customFormat="1" ht="15" x14ac:dyDescent="0.25">
      <c r="A143" s="140" t="s">
        <v>145</v>
      </c>
      <c r="B143" s="171">
        <v>6402</v>
      </c>
      <c r="C143" s="50">
        <v>2229</v>
      </c>
      <c r="D143" s="70"/>
      <c r="E143" s="81" t="s">
        <v>36</v>
      </c>
      <c r="F143" s="400"/>
      <c r="G143" s="406">
        <v>111</v>
      </c>
      <c r="H143" s="400">
        <v>111</v>
      </c>
      <c r="I143" s="20">
        <f t="shared" si="6"/>
        <v>100</v>
      </c>
      <c r="J143" s="273"/>
      <c r="K143" s="475"/>
      <c r="L143" s="475"/>
      <c r="M143" s="475"/>
      <c r="N143" s="476"/>
      <c r="O143" s="477"/>
      <c r="P143" s="273"/>
      <c r="Q143" s="273"/>
    </row>
    <row r="144" spans="1:17" s="198" customFormat="1" x14ac:dyDescent="0.2">
      <c r="A144" s="207" t="s">
        <v>145</v>
      </c>
      <c r="B144" s="204"/>
      <c r="C144" s="208"/>
      <c r="D144" s="209"/>
      <c r="E144" s="192" t="s">
        <v>174</v>
      </c>
      <c r="F144" s="353">
        <f>F134+F135+F136+F139</f>
        <v>553</v>
      </c>
      <c r="G144" s="362">
        <f>G134+G135+G136+G138+G139+G142+G143</f>
        <v>847</v>
      </c>
      <c r="H144" s="353">
        <f>H134+H135+H136+H137+H138+H139+H140+H142+H141+H143</f>
        <v>1342</v>
      </c>
      <c r="I144" s="202">
        <f t="shared" si="6"/>
        <v>158.44155844155844</v>
      </c>
      <c r="J144" s="276"/>
      <c r="K144" s="499">
        <v>553000</v>
      </c>
      <c r="L144" s="499">
        <v>847099</v>
      </c>
      <c r="M144" s="499">
        <v>1341574</v>
      </c>
      <c r="N144" s="495"/>
      <c r="O144" s="496"/>
      <c r="P144" s="276"/>
      <c r="Q144" s="276"/>
    </row>
    <row r="145" spans="1:17" s="43" customFormat="1" ht="15" x14ac:dyDescent="0.25">
      <c r="A145" s="141" t="s">
        <v>146</v>
      </c>
      <c r="B145" s="54"/>
      <c r="C145" s="130">
        <v>1361</v>
      </c>
      <c r="D145" s="47"/>
      <c r="E145" s="90" t="s">
        <v>2</v>
      </c>
      <c r="F145" s="400">
        <v>5</v>
      </c>
      <c r="G145" s="406">
        <v>5</v>
      </c>
      <c r="H145" s="400">
        <v>7</v>
      </c>
      <c r="I145" s="20">
        <f t="shared" si="6"/>
        <v>140</v>
      </c>
      <c r="J145" s="273"/>
      <c r="K145" s="475"/>
      <c r="L145" s="475"/>
      <c r="M145" s="475"/>
      <c r="N145" s="476"/>
      <c r="O145" s="477"/>
      <c r="P145" s="273"/>
      <c r="Q145" s="273"/>
    </row>
    <row r="146" spans="1:17" s="43" customFormat="1" ht="15" x14ac:dyDescent="0.25">
      <c r="A146" s="142" t="s">
        <v>146</v>
      </c>
      <c r="B146" s="171"/>
      <c r="C146" s="50">
        <v>4116</v>
      </c>
      <c r="D146" s="51"/>
      <c r="E146" s="56" t="s">
        <v>14</v>
      </c>
      <c r="F146" s="400"/>
      <c r="G146" s="400">
        <f>G147+G148+G149+G150+G151+G152+G153+G154+G161+G162+G163+G164+G165+G166+G168+G169+G171+G172+G173+G174+G175+G155+G157+G159+G160+G167+G170</f>
        <v>5075058</v>
      </c>
      <c r="H146" s="400">
        <f>H147+H148+H149+H150+H151+H152+H153+H154+H161+H162+H163+H164+H165+H166+H168+H169+H171+H172+H173+H174+H175+H155+H157+H159+H160+H167+H170</f>
        <v>5075058</v>
      </c>
      <c r="I146" s="20">
        <f t="shared" si="6"/>
        <v>100</v>
      </c>
      <c r="J146" s="273"/>
      <c r="K146" s="475"/>
      <c r="L146" s="475"/>
      <c r="M146" s="475"/>
      <c r="N146" s="476"/>
      <c r="O146" s="477"/>
      <c r="P146" s="273"/>
      <c r="Q146" s="273"/>
    </row>
    <row r="147" spans="1:17" s="43" customFormat="1" ht="15" x14ac:dyDescent="0.25">
      <c r="A147" s="142" t="s">
        <v>146</v>
      </c>
      <c r="B147" s="171"/>
      <c r="C147" s="50"/>
      <c r="D147" s="69" t="s">
        <v>54</v>
      </c>
      <c r="E147" s="72" t="s">
        <v>78</v>
      </c>
      <c r="F147" s="113"/>
      <c r="G147" s="2">
        <v>2500</v>
      </c>
      <c r="H147" s="118">
        <v>2500</v>
      </c>
      <c r="I147" s="1">
        <f t="shared" si="6"/>
        <v>100</v>
      </c>
      <c r="J147" s="273"/>
      <c r="K147" s="475"/>
      <c r="L147" s="475"/>
      <c r="M147" s="475"/>
      <c r="N147" s="476"/>
      <c r="O147" s="477"/>
      <c r="P147" s="273"/>
      <c r="Q147" s="273"/>
    </row>
    <row r="148" spans="1:17" s="43" customFormat="1" ht="15" x14ac:dyDescent="0.25">
      <c r="A148" s="142" t="s">
        <v>146</v>
      </c>
      <c r="B148" s="171"/>
      <c r="C148" s="50"/>
      <c r="D148" s="71" t="s">
        <v>81</v>
      </c>
      <c r="E148" s="75" t="s">
        <v>82</v>
      </c>
      <c r="F148" s="113"/>
      <c r="G148" s="2">
        <v>173</v>
      </c>
      <c r="H148" s="118">
        <v>173</v>
      </c>
      <c r="I148" s="1">
        <f t="shared" si="6"/>
        <v>100</v>
      </c>
      <c r="J148" s="273"/>
      <c r="K148" s="475"/>
      <c r="L148" s="475"/>
      <c r="M148" s="475"/>
      <c r="N148" s="476"/>
      <c r="O148" s="477"/>
      <c r="P148" s="273"/>
      <c r="Q148" s="273"/>
    </row>
    <row r="149" spans="1:17" s="43" customFormat="1" ht="15" x14ac:dyDescent="0.25">
      <c r="A149" s="142" t="s">
        <v>146</v>
      </c>
      <c r="B149" s="171"/>
      <c r="C149" s="50"/>
      <c r="D149" s="71" t="s">
        <v>95</v>
      </c>
      <c r="E149" s="75" t="s">
        <v>96</v>
      </c>
      <c r="F149" s="113"/>
      <c r="G149" s="2">
        <v>45857</v>
      </c>
      <c r="H149" s="118">
        <v>45857</v>
      </c>
      <c r="I149" s="1">
        <f t="shared" si="6"/>
        <v>100</v>
      </c>
      <c r="J149" s="273"/>
      <c r="K149" s="475"/>
      <c r="L149" s="475"/>
      <c r="M149" s="475"/>
      <c r="N149" s="476"/>
      <c r="O149" s="477"/>
      <c r="P149" s="273"/>
      <c r="Q149" s="273"/>
    </row>
    <row r="150" spans="1:17" s="43" customFormat="1" ht="15" x14ac:dyDescent="0.25">
      <c r="A150" s="142" t="s">
        <v>146</v>
      </c>
      <c r="B150" s="171"/>
      <c r="C150" s="50"/>
      <c r="D150" s="71" t="s">
        <v>114</v>
      </c>
      <c r="E150" s="328" t="s">
        <v>280</v>
      </c>
      <c r="F150" s="113"/>
      <c r="G150" s="2">
        <v>5103</v>
      </c>
      <c r="H150" s="118">
        <v>5103</v>
      </c>
      <c r="I150" s="1">
        <f t="shared" si="6"/>
        <v>100</v>
      </c>
      <c r="J150" s="273"/>
      <c r="K150" s="475"/>
      <c r="L150" s="475"/>
      <c r="M150" s="475"/>
      <c r="N150" s="476"/>
      <c r="O150" s="477"/>
      <c r="P150" s="273"/>
      <c r="Q150" s="273"/>
    </row>
    <row r="151" spans="1:17" s="43" customFormat="1" ht="15" x14ac:dyDescent="0.25">
      <c r="A151" s="142" t="s">
        <v>146</v>
      </c>
      <c r="B151" s="171"/>
      <c r="C151" s="50"/>
      <c r="D151" s="71" t="s">
        <v>122</v>
      </c>
      <c r="E151" s="75" t="s">
        <v>123</v>
      </c>
      <c r="F151" s="113"/>
      <c r="G151" s="2">
        <v>5767</v>
      </c>
      <c r="H151" s="118">
        <v>5767</v>
      </c>
      <c r="I151" s="1">
        <f>(H151/G151)*100</f>
        <v>100</v>
      </c>
      <c r="J151" s="273"/>
      <c r="K151" s="475"/>
      <c r="L151" s="475"/>
      <c r="M151" s="475"/>
      <c r="N151" s="476"/>
      <c r="O151" s="477"/>
      <c r="P151" s="273"/>
      <c r="Q151" s="273"/>
    </row>
    <row r="152" spans="1:17" s="43" customFormat="1" ht="15" x14ac:dyDescent="0.25">
      <c r="A152" s="142" t="s">
        <v>146</v>
      </c>
      <c r="B152" s="171"/>
      <c r="C152" s="50"/>
      <c r="D152" s="97" t="s">
        <v>204</v>
      </c>
      <c r="E152" s="217" t="s">
        <v>205</v>
      </c>
      <c r="F152" s="113"/>
      <c r="G152" s="2">
        <v>103</v>
      </c>
      <c r="H152" s="118">
        <v>103</v>
      </c>
      <c r="I152" s="1">
        <f t="shared" ref="I152:I168" si="7">(H152/G152)*100</f>
        <v>100</v>
      </c>
      <c r="J152" s="273"/>
      <c r="K152" s="475"/>
      <c r="L152" s="475"/>
      <c r="M152" s="475"/>
      <c r="N152" s="476"/>
      <c r="O152" s="477"/>
      <c r="P152" s="273"/>
      <c r="Q152" s="273"/>
    </row>
    <row r="153" spans="1:17" s="43" customFormat="1" ht="15" x14ac:dyDescent="0.25">
      <c r="A153" s="142" t="s">
        <v>146</v>
      </c>
      <c r="B153" s="171"/>
      <c r="C153" s="50"/>
      <c r="D153" s="97" t="s">
        <v>206</v>
      </c>
      <c r="E153" s="218" t="s">
        <v>207</v>
      </c>
      <c r="F153" s="113"/>
      <c r="G153" s="2">
        <v>281</v>
      </c>
      <c r="H153" s="118">
        <v>281</v>
      </c>
      <c r="I153" s="1">
        <f t="shared" si="7"/>
        <v>100</v>
      </c>
      <c r="J153" s="273"/>
      <c r="K153" s="475"/>
      <c r="L153" s="475"/>
      <c r="M153" s="475"/>
      <c r="N153" s="476"/>
      <c r="O153" s="477"/>
      <c r="P153" s="273"/>
      <c r="Q153" s="273"/>
    </row>
    <row r="154" spans="1:17" s="43" customFormat="1" ht="15" x14ac:dyDescent="0.25">
      <c r="A154" s="142" t="s">
        <v>146</v>
      </c>
      <c r="B154" s="171"/>
      <c r="C154" s="50"/>
      <c r="D154" s="97" t="s">
        <v>279</v>
      </c>
      <c r="E154" s="218" t="s">
        <v>281</v>
      </c>
      <c r="F154" s="113"/>
      <c r="G154" s="2">
        <v>137548</v>
      </c>
      <c r="H154" s="118">
        <v>137548</v>
      </c>
      <c r="I154" s="1">
        <f t="shared" si="7"/>
        <v>100</v>
      </c>
      <c r="J154" s="273"/>
      <c r="K154" s="475"/>
      <c r="L154" s="475"/>
      <c r="M154" s="475"/>
      <c r="N154" s="476"/>
      <c r="O154" s="477"/>
      <c r="P154" s="273"/>
      <c r="Q154" s="273"/>
    </row>
    <row r="155" spans="1:17" s="43" customFormat="1" ht="15" x14ac:dyDescent="0.25">
      <c r="A155" s="518" t="s">
        <v>146</v>
      </c>
      <c r="B155" s="171"/>
      <c r="C155" s="50"/>
      <c r="D155" s="514" t="s">
        <v>282</v>
      </c>
      <c r="E155" s="522" t="s">
        <v>283</v>
      </c>
      <c r="F155" s="113"/>
      <c r="G155" s="2">
        <v>788</v>
      </c>
      <c r="H155" s="118">
        <v>788</v>
      </c>
      <c r="I155" s="1">
        <f t="shared" si="7"/>
        <v>100</v>
      </c>
      <c r="J155" s="273"/>
      <c r="K155" s="475"/>
      <c r="L155" s="475"/>
      <c r="M155" s="475"/>
      <c r="N155" s="476"/>
      <c r="O155" s="477"/>
      <c r="P155" s="273"/>
      <c r="Q155" s="273"/>
    </row>
    <row r="156" spans="1:17" s="43" customFormat="1" ht="15" x14ac:dyDescent="0.25">
      <c r="A156" s="519"/>
      <c r="B156" s="171"/>
      <c r="C156" s="50"/>
      <c r="D156" s="515"/>
      <c r="E156" s="523"/>
      <c r="F156" s="113"/>
      <c r="G156" s="2"/>
      <c r="H156" s="118"/>
      <c r="I156" s="1"/>
      <c r="J156" s="273"/>
      <c r="K156" s="475"/>
      <c r="L156" s="475"/>
      <c r="M156" s="475"/>
      <c r="N156" s="476"/>
      <c r="O156" s="477"/>
      <c r="P156" s="273"/>
      <c r="Q156" s="273"/>
    </row>
    <row r="157" spans="1:17" s="43" customFormat="1" ht="15" x14ac:dyDescent="0.25">
      <c r="A157" s="518" t="s">
        <v>146</v>
      </c>
      <c r="B157" s="171"/>
      <c r="C157" s="50"/>
      <c r="D157" s="514" t="s">
        <v>284</v>
      </c>
      <c r="E157" s="516" t="s">
        <v>285</v>
      </c>
      <c r="F157" s="113"/>
      <c r="G157" s="2">
        <v>1259</v>
      </c>
      <c r="H157" s="118">
        <v>1259</v>
      </c>
      <c r="I157" s="1">
        <f t="shared" si="7"/>
        <v>100</v>
      </c>
      <c r="J157" s="273"/>
      <c r="K157" s="475"/>
      <c r="L157" s="475"/>
      <c r="M157" s="475"/>
      <c r="N157" s="476"/>
      <c r="O157" s="477"/>
      <c r="P157" s="273"/>
      <c r="Q157" s="273"/>
    </row>
    <row r="158" spans="1:17" s="43" customFormat="1" ht="15" x14ac:dyDescent="0.25">
      <c r="A158" s="519"/>
      <c r="B158" s="171"/>
      <c r="C158" s="50"/>
      <c r="D158" s="515"/>
      <c r="E158" s="517"/>
      <c r="F158" s="113"/>
      <c r="G158" s="2"/>
      <c r="H158" s="118"/>
      <c r="I158" s="1"/>
      <c r="J158" s="273"/>
      <c r="K158" s="475"/>
      <c r="L158" s="475"/>
      <c r="M158" s="475"/>
      <c r="N158" s="476"/>
      <c r="O158" s="477"/>
      <c r="P158" s="273"/>
      <c r="Q158" s="273"/>
    </row>
    <row r="159" spans="1:17" s="43" customFormat="1" ht="15" x14ac:dyDescent="0.25">
      <c r="A159" s="142" t="s">
        <v>146</v>
      </c>
      <c r="B159" s="171"/>
      <c r="C159" s="50"/>
      <c r="D159" s="71" t="s">
        <v>286</v>
      </c>
      <c r="E159" s="77" t="s">
        <v>287</v>
      </c>
      <c r="F159" s="113"/>
      <c r="G159" s="2">
        <v>32</v>
      </c>
      <c r="H159" s="118">
        <v>32</v>
      </c>
      <c r="I159" s="1">
        <f t="shared" si="7"/>
        <v>100</v>
      </c>
      <c r="J159" s="273"/>
      <c r="K159" s="475"/>
      <c r="L159" s="475"/>
      <c r="M159" s="475"/>
      <c r="N159" s="476"/>
      <c r="O159" s="477"/>
      <c r="P159" s="273"/>
      <c r="Q159" s="273"/>
    </row>
    <row r="160" spans="1:17" s="43" customFormat="1" ht="15" x14ac:dyDescent="0.25">
      <c r="A160" s="142" t="s">
        <v>146</v>
      </c>
      <c r="B160" s="171"/>
      <c r="C160" s="50"/>
      <c r="D160" s="71" t="s">
        <v>288</v>
      </c>
      <c r="E160" s="77" t="s">
        <v>289</v>
      </c>
      <c r="F160" s="113"/>
      <c r="G160" s="2">
        <v>1347</v>
      </c>
      <c r="H160" s="118">
        <v>1347</v>
      </c>
      <c r="I160" s="1">
        <f t="shared" si="7"/>
        <v>100</v>
      </c>
      <c r="J160" s="273"/>
      <c r="K160" s="475"/>
      <c r="L160" s="475"/>
      <c r="M160" s="475"/>
      <c r="N160" s="476"/>
      <c r="O160" s="477"/>
      <c r="P160" s="273"/>
      <c r="Q160" s="273"/>
    </row>
    <row r="161" spans="1:17" s="43" customFormat="1" ht="15" x14ac:dyDescent="0.25">
      <c r="A161" s="142" t="s">
        <v>146</v>
      </c>
      <c r="B161" s="171"/>
      <c r="C161" s="50"/>
      <c r="D161" s="71" t="s">
        <v>58</v>
      </c>
      <c r="E161" s="74" t="s">
        <v>83</v>
      </c>
      <c r="F161" s="113"/>
      <c r="G161" s="2">
        <v>435</v>
      </c>
      <c r="H161" s="118">
        <v>435</v>
      </c>
      <c r="I161" s="1">
        <f t="shared" si="7"/>
        <v>100</v>
      </c>
      <c r="J161" s="273"/>
      <c r="K161" s="475"/>
      <c r="L161" s="475"/>
      <c r="M161" s="475"/>
      <c r="N161" s="476"/>
      <c r="O161" s="477"/>
      <c r="P161" s="273"/>
      <c r="Q161" s="273"/>
    </row>
    <row r="162" spans="1:17" s="43" customFormat="1" ht="15" x14ac:dyDescent="0.25">
      <c r="A162" s="142" t="s">
        <v>146</v>
      </c>
      <c r="B162" s="171"/>
      <c r="C162" s="50"/>
      <c r="D162" s="52" t="s">
        <v>52</v>
      </c>
      <c r="E162" s="53" t="s">
        <v>53</v>
      </c>
      <c r="F162" s="111"/>
      <c r="G162" s="4">
        <v>230194</v>
      </c>
      <c r="H162" s="118">
        <v>230194</v>
      </c>
      <c r="I162" s="1">
        <f t="shared" si="7"/>
        <v>100</v>
      </c>
      <c r="J162" s="273"/>
      <c r="K162" s="475"/>
      <c r="L162" s="475"/>
      <c r="M162" s="475"/>
      <c r="N162" s="476"/>
      <c r="O162" s="477"/>
      <c r="P162" s="273"/>
      <c r="Q162" s="273"/>
    </row>
    <row r="163" spans="1:17" s="43" customFormat="1" ht="15" x14ac:dyDescent="0.25">
      <c r="A163" s="142" t="s">
        <v>146</v>
      </c>
      <c r="B163" s="171"/>
      <c r="C163" s="50"/>
      <c r="D163" s="71" t="s">
        <v>59</v>
      </c>
      <c r="E163" s="308" t="s">
        <v>290</v>
      </c>
      <c r="F163" s="111"/>
      <c r="G163" s="4">
        <v>1059</v>
      </c>
      <c r="H163" s="118">
        <v>1059</v>
      </c>
      <c r="I163" s="1">
        <f t="shared" si="7"/>
        <v>100</v>
      </c>
      <c r="J163" s="273"/>
      <c r="K163" s="475"/>
      <c r="L163" s="475"/>
      <c r="M163" s="475"/>
      <c r="N163" s="476"/>
      <c r="O163" s="477"/>
      <c r="P163" s="273"/>
      <c r="Q163" s="273"/>
    </row>
    <row r="164" spans="1:17" s="43" customFormat="1" ht="15" x14ac:dyDescent="0.25">
      <c r="A164" s="142" t="s">
        <v>146</v>
      </c>
      <c r="B164" s="171"/>
      <c r="C164" s="50"/>
      <c r="D164" s="71" t="s">
        <v>60</v>
      </c>
      <c r="E164" s="76" t="s">
        <v>291</v>
      </c>
      <c r="F164" s="111"/>
      <c r="G164" s="4">
        <v>1666</v>
      </c>
      <c r="H164" s="118">
        <v>1666</v>
      </c>
      <c r="I164" s="1">
        <f t="shared" si="7"/>
        <v>100</v>
      </c>
      <c r="J164" s="273"/>
      <c r="K164" s="475"/>
      <c r="L164" s="475"/>
      <c r="M164" s="475"/>
      <c r="N164" s="476"/>
      <c r="O164" s="477"/>
      <c r="P164" s="273"/>
      <c r="Q164" s="273"/>
    </row>
    <row r="165" spans="1:17" s="43" customFormat="1" ht="15" x14ac:dyDescent="0.25">
      <c r="A165" s="142" t="s">
        <v>146</v>
      </c>
      <c r="B165" s="171"/>
      <c r="C165" s="50"/>
      <c r="D165" s="71" t="s">
        <v>61</v>
      </c>
      <c r="E165" s="77" t="s">
        <v>117</v>
      </c>
      <c r="F165" s="111"/>
      <c r="G165" s="4">
        <v>82</v>
      </c>
      <c r="H165" s="118">
        <v>82</v>
      </c>
      <c r="I165" s="1">
        <f t="shared" si="7"/>
        <v>100</v>
      </c>
      <c r="J165" s="273"/>
      <c r="K165" s="475"/>
      <c r="L165" s="475"/>
      <c r="M165" s="475"/>
      <c r="N165" s="476"/>
      <c r="O165" s="477"/>
      <c r="P165" s="273"/>
      <c r="Q165" s="273"/>
    </row>
    <row r="166" spans="1:17" s="43" customFormat="1" ht="15" x14ac:dyDescent="0.25">
      <c r="A166" s="142" t="s">
        <v>146</v>
      </c>
      <c r="B166" s="171"/>
      <c r="C166" s="50"/>
      <c r="D166" s="71" t="s">
        <v>84</v>
      </c>
      <c r="E166" s="76" t="s">
        <v>292</v>
      </c>
      <c r="F166" s="113"/>
      <c r="G166" s="2">
        <v>4566</v>
      </c>
      <c r="H166" s="118">
        <v>4566</v>
      </c>
      <c r="I166" s="1">
        <f t="shared" si="7"/>
        <v>100</v>
      </c>
      <c r="J166" s="273"/>
      <c r="K166" s="475"/>
      <c r="L166" s="475"/>
      <c r="M166" s="475"/>
      <c r="N166" s="476"/>
      <c r="O166" s="477"/>
      <c r="P166" s="273"/>
      <c r="Q166" s="273"/>
    </row>
    <row r="167" spans="1:17" s="43" customFormat="1" ht="15" x14ac:dyDescent="0.25">
      <c r="A167" s="142" t="s">
        <v>146</v>
      </c>
      <c r="B167" s="171"/>
      <c r="C167" s="50"/>
      <c r="D167" s="71" t="s">
        <v>293</v>
      </c>
      <c r="E167" s="76" t="s">
        <v>294</v>
      </c>
      <c r="F167" s="113"/>
      <c r="G167" s="2">
        <v>56</v>
      </c>
      <c r="H167" s="118">
        <v>56</v>
      </c>
      <c r="I167" s="1">
        <f t="shared" si="7"/>
        <v>100</v>
      </c>
      <c r="J167" s="273"/>
      <c r="K167" s="475"/>
      <c r="L167" s="475"/>
      <c r="M167" s="475"/>
      <c r="N167" s="476"/>
      <c r="O167" s="477"/>
      <c r="P167" s="273"/>
      <c r="Q167" s="273"/>
    </row>
    <row r="168" spans="1:17" s="43" customFormat="1" ht="15" x14ac:dyDescent="0.25">
      <c r="A168" s="142" t="s">
        <v>146</v>
      </c>
      <c r="B168" s="171"/>
      <c r="C168" s="50"/>
      <c r="D168" s="52" t="s">
        <v>50</v>
      </c>
      <c r="E168" s="54" t="s">
        <v>51</v>
      </c>
      <c r="F168" s="111"/>
      <c r="G168" s="4">
        <v>4610871</v>
      </c>
      <c r="H168" s="118">
        <v>4610871</v>
      </c>
      <c r="I168" s="1">
        <f t="shared" si="7"/>
        <v>100</v>
      </c>
      <c r="J168" s="273"/>
      <c r="K168" s="475"/>
      <c r="L168" s="475"/>
      <c r="M168" s="475"/>
      <c r="N168" s="476"/>
      <c r="O168" s="477"/>
      <c r="P168" s="273"/>
      <c r="Q168" s="273"/>
    </row>
    <row r="169" spans="1:17" s="43" customFormat="1" ht="15" x14ac:dyDescent="0.25">
      <c r="A169" s="142" t="s">
        <v>146</v>
      </c>
      <c r="B169" s="171"/>
      <c r="C169" s="50"/>
      <c r="D169" s="71" t="s">
        <v>85</v>
      </c>
      <c r="E169" s="77" t="s">
        <v>109</v>
      </c>
      <c r="F169" s="113"/>
      <c r="G169" s="2">
        <v>7818</v>
      </c>
      <c r="H169" s="118">
        <v>7818</v>
      </c>
      <c r="I169" s="1">
        <f t="shared" ref="I169:I183" si="8">(H169/G169)*100</f>
        <v>100</v>
      </c>
      <c r="J169" s="273"/>
      <c r="K169" s="475"/>
      <c r="L169" s="475"/>
      <c r="M169" s="475"/>
      <c r="N169" s="476"/>
      <c r="O169" s="477"/>
      <c r="P169" s="273"/>
      <c r="Q169" s="273"/>
    </row>
    <row r="170" spans="1:17" s="43" customFormat="1" ht="15" x14ac:dyDescent="0.25">
      <c r="A170" s="142" t="s">
        <v>146</v>
      </c>
      <c r="B170" s="171"/>
      <c r="C170" s="50"/>
      <c r="D170" s="97" t="s">
        <v>295</v>
      </c>
      <c r="E170" s="309" t="s">
        <v>296</v>
      </c>
      <c r="F170" s="113"/>
      <c r="G170" s="2">
        <v>50</v>
      </c>
      <c r="H170" s="118">
        <v>50</v>
      </c>
      <c r="I170" s="1">
        <f t="shared" si="8"/>
        <v>100</v>
      </c>
      <c r="J170" s="273"/>
      <c r="K170" s="475"/>
      <c r="L170" s="475"/>
      <c r="M170" s="475"/>
      <c r="N170" s="476"/>
      <c r="O170" s="477"/>
      <c r="P170" s="273"/>
      <c r="Q170" s="273"/>
    </row>
    <row r="171" spans="1:17" s="43" customFormat="1" ht="15" x14ac:dyDescent="0.25">
      <c r="A171" s="142" t="s">
        <v>146</v>
      </c>
      <c r="B171" s="171"/>
      <c r="C171" s="50"/>
      <c r="D171" s="97" t="s">
        <v>63</v>
      </c>
      <c r="E171" s="67" t="s">
        <v>190</v>
      </c>
      <c r="F171" s="113"/>
      <c r="G171" s="2">
        <v>15</v>
      </c>
      <c r="H171" s="118">
        <v>15</v>
      </c>
      <c r="I171" s="1">
        <f t="shared" si="8"/>
        <v>100</v>
      </c>
      <c r="J171" s="273"/>
      <c r="K171" s="475"/>
      <c r="L171" s="475"/>
      <c r="M171" s="475"/>
      <c r="N171" s="476"/>
      <c r="O171" s="477"/>
      <c r="P171" s="273"/>
      <c r="Q171" s="273"/>
    </row>
    <row r="172" spans="1:17" s="43" customFormat="1" ht="15" x14ac:dyDescent="0.25">
      <c r="A172" s="142" t="s">
        <v>146</v>
      </c>
      <c r="B172" s="171"/>
      <c r="C172" s="50"/>
      <c r="D172" s="71" t="s">
        <v>124</v>
      </c>
      <c r="E172" s="76" t="s">
        <v>125</v>
      </c>
      <c r="F172" s="113"/>
      <c r="G172" s="2">
        <v>1754</v>
      </c>
      <c r="H172" s="118">
        <v>1754</v>
      </c>
      <c r="I172" s="1">
        <f t="shared" si="8"/>
        <v>100</v>
      </c>
      <c r="J172" s="273"/>
      <c r="K172" s="475"/>
      <c r="L172" s="475"/>
      <c r="M172" s="475"/>
      <c r="N172" s="476"/>
      <c r="O172" s="477"/>
      <c r="P172" s="273"/>
      <c r="Q172" s="273"/>
    </row>
    <row r="173" spans="1:17" s="43" customFormat="1" ht="15" x14ac:dyDescent="0.25">
      <c r="A173" s="142" t="s">
        <v>146</v>
      </c>
      <c r="B173" s="171"/>
      <c r="C173" s="50"/>
      <c r="D173" s="97" t="s">
        <v>208</v>
      </c>
      <c r="E173" s="222" t="s">
        <v>209</v>
      </c>
      <c r="F173" s="113"/>
      <c r="G173" s="2">
        <v>869</v>
      </c>
      <c r="H173" s="118">
        <v>869</v>
      </c>
      <c r="I173" s="1">
        <f t="shared" si="8"/>
        <v>100</v>
      </c>
      <c r="J173" s="273"/>
      <c r="K173" s="475"/>
      <c r="L173" s="475"/>
      <c r="M173" s="475"/>
      <c r="N173" s="476"/>
      <c r="O173" s="477"/>
      <c r="P173" s="273"/>
      <c r="Q173" s="273"/>
    </row>
    <row r="174" spans="1:17" s="43" customFormat="1" ht="15" x14ac:dyDescent="0.25">
      <c r="A174" s="142" t="s">
        <v>146</v>
      </c>
      <c r="B174" s="171"/>
      <c r="C174" s="50"/>
      <c r="D174" s="71" t="s">
        <v>126</v>
      </c>
      <c r="E174" s="76" t="s">
        <v>125</v>
      </c>
      <c r="F174" s="113"/>
      <c r="G174" s="2">
        <v>9940</v>
      </c>
      <c r="H174" s="118">
        <v>9940</v>
      </c>
      <c r="I174" s="1">
        <f t="shared" si="8"/>
        <v>100</v>
      </c>
      <c r="J174" s="273"/>
      <c r="K174" s="475"/>
      <c r="L174" s="475"/>
      <c r="M174" s="475"/>
      <c r="N174" s="476"/>
      <c r="O174" s="477"/>
      <c r="P174" s="273"/>
      <c r="Q174" s="273"/>
    </row>
    <row r="175" spans="1:17" s="43" customFormat="1" ht="15" x14ac:dyDescent="0.25">
      <c r="A175" s="142" t="s">
        <v>146</v>
      </c>
      <c r="B175" s="176"/>
      <c r="C175" s="50"/>
      <c r="D175" s="97" t="s">
        <v>210</v>
      </c>
      <c r="E175" s="222" t="s">
        <v>209</v>
      </c>
      <c r="F175" s="113"/>
      <c r="G175" s="2">
        <v>4925</v>
      </c>
      <c r="H175" s="118">
        <v>4925</v>
      </c>
      <c r="I175" s="1">
        <f t="shared" si="8"/>
        <v>100</v>
      </c>
      <c r="J175" s="273"/>
      <c r="K175" s="475"/>
      <c r="L175" s="475"/>
      <c r="M175" s="475"/>
      <c r="N175" s="476"/>
      <c r="O175" s="477"/>
      <c r="P175" s="273"/>
      <c r="Q175" s="273"/>
    </row>
    <row r="176" spans="1:17" s="43" customFormat="1" ht="15" x14ac:dyDescent="0.25">
      <c r="A176" s="142" t="s">
        <v>146</v>
      </c>
      <c r="B176" s="176"/>
      <c r="C176" s="50">
        <v>4121</v>
      </c>
      <c r="D176" s="71"/>
      <c r="E176" s="310" t="s">
        <v>297</v>
      </c>
      <c r="F176" s="400"/>
      <c r="G176" s="406">
        <v>400</v>
      </c>
      <c r="H176" s="400">
        <v>400</v>
      </c>
      <c r="I176" s="20">
        <f t="shared" si="8"/>
        <v>100</v>
      </c>
      <c r="J176" s="273"/>
      <c r="K176" s="475"/>
      <c r="L176" s="475"/>
      <c r="M176" s="475"/>
      <c r="N176" s="476"/>
      <c r="O176" s="477"/>
      <c r="P176" s="273"/>
      <c r="Q176" s="273"/>
    </row>
    <row r="177" spans="1:17" s="43" customFormat="1" ht="15" x14ac:dyDescent="0.25">
      <c r="A177" s="142" t="s">
        <v>146</v>
      </c>
      <c r="B177" s="176"/>
      <c r="C177" s="50">
        <v>4216</v>
      </c>
      <c r="D177" s="71"/>
      <c r="E177" s="79" t="s">
        <v>214</v>
      </c>
      <c r="F177" s="400"/>
      <c r="G177" s="400">
        <f>G178+G179</f>
        <v>525</v>
      </c>
      <c r="H177" s="400">
        <f>H178+H179</f>
        <v>525</v>
      </c>
      <c r="I177" s="20">
        <f t="shared" si="8"/>
        <v>100</v>
      </c>
      <c r="J177" s="273"/>
      <c r="K177" s="475"/>
      <c r="L177" s="475"/>
      <c r="M177" s="475"/>
      <c r="N177" s="476"/>
      <c r="O177" s="477"/>
      <c r="P177" s="273"/>
      <c r="Q177" s="273"/>
    </row>
    <row r="178" spans="1:17" s="43" customFormat="1" ht="15" x14ac:dyDescent="0.25">
      <c r="A178" s="142" t="s">
        <v>146</v>
      </c>
      <c r="B178" s="176"/>
      <c r="C178" s="50"/>
      <c r="D178" s="97" t="s">
        <v>211</v>
      </c>
      <c r="E178" s="217" t="s">
        <v>212</v>
      </c>
      <c r="F178" s="400"/>
      <c r="G178" s="408">
        <v>79</v>
      </c>
      <c r="H178" s="342">
        <v>79</v>
      </c>
      <c r="I178" s="1">
        <f t="shared" si="8"/>
        <v>100</v>
      </c>
      <c r="J178" s="273"/>
      <c r="K178" s="475"/>
      <c r="L178" s="475"/>
      <c r="M178" s="475"/>
      <c r="N178" s="476"/>
      <c r="O178" s="477"/>
      <c r="P178" s="273"/>
      <c r="Q178" s="273"/>
    </row>
    <row r="179" spans="1:17" s="43" customFormat="1" ht="15" x14ac:dyDescent="0.25">
      <c r="A179" s="142" t="s">
        <v>146</v>
      </c>
      <c r="B179" s="176"/>
      <c r="C179" s="50"/>
      <c r="D179" s="97" t="s">
        <v>213</v>
      </c>
      <c r="E179" s="217" t="s">
        <v>212</v>
      </c>
      <c r="F179" s="400"/>
      <c r="G179" s="408">
        <v>446</v>
      </c>
      <c r="H179" s="342">
        <v>446</v>
      </c>
      <c r="I179" s="1">
        <f t="shared" si="8"/>
        <v>100</v>
      </c>
      <c r="J179" s="273"/>
      <c r="K179" s="475"/>
      <c r="L179" s="475"/>
      <c r="M179" s="475"/>
      <c r="N179" s="476"/>
      <c r="O179" s="477"/>
      <c r="P179" s="273"/>
      <c r="Q179" s="273"/>
    </row>
    <row r="180" spans="1:17" s="43" customFormat="1" ht="15" x14ac:dyDescent="0.25">
      <c r="A180" s="142" t="s">
        <v>146</v>
      </c>
      <c r="B180" s="176">
        <v>3269</v>
      </c>
      <c r="C180" s="50">
        <v>2324</v>
      </c>
      <c r="D180" s="71"/>
      <c r="E180" s="79" t="s">
        <v>25</v>
      </c>
      <c r="F180" s="400"/>
      <c r="G180" s="406">
        <v>4000</v>
      </c>
      <c r="H180" s="400">
        <v>1750</v>
      </c>
      <c r="I180" s="20">
        <f t="shared" si="8"/>
        <v>43.75</v>
      </c>
      <c r="J180" s="273"/>
      <c r="K180" s="475"/>
      <c r="L180" s="475"/>
      <c r="M180" s="475"/>
      <c r="N180" s="476"/>
      <c r="O180" s="477"/>
      <c r="P180" s="273"/>
      <c r="Q180" s="273"/>
    </row>
    <row r="181" spans="1:17" s="43" customFormat="1" ht="15" x14ac:dyDescent="0.25">
      <c r="A181" s="142" t="s">
        <v>146</v>
      </c>
      <c r="B181" s="176">
        <v>6172</v>
      </c>
      <c r="C181" s="50">
        <v>2131</v>
      </c>
      <c r="D181" s="51"/>
      <c r="E181" s="90" t="s">
        <v>24</v>
      </c>
      <c r="F181" s="400">
        <v>99</v>
      </c>
      <c r="G181" s="406">
        <v>89</v>
      </c>
      <c r="H181" s="400">
        <v>107</v>
      </c>
      <c r="I181" s="20">
        <f t="shared" si="8"/>
        <v>120.2247191011236</v>
      </c>
      <c r="J181" s="273"/>
      <c r="K181" s="475"/>
      <c r="L181" s="475"/>
      <c r="M181" s="475"/>
      <c r="N181" s="476"/>
      <c r="O181" s="477"/>
      <c r="P181" s="273"/>
      <c r="Q181" s="273"/>
    </row>
    <row r="182" spans="1:17" s="43" customFormat="1" ht="15" x14ac:dyDescent="0.25">
      <c r="A182" s="142" t="s">
        <v>146</v>
      </c>
      <c r="B182" s="176">
        <v>6172</v>
      </c>
      <c r="C182" s="50">
        <v>2132</v>
      </c>
      <c r="D182" s="51"/>
      <c r="E182" s="191" t="s">
        <v>41</v>
      </c>
      <c r="F182" s="400">
        <v>514</v>
      </c>
      <c r="G182" s="400">
        <v>476</v>
      </c>
      <c r="H182" s="400">
        <v>476</v>
      </c>
      <c r="I182" s="20">
        <f t="shared" si="8"/>
        <v>100</v>
      </c>
      <c r="J182" s="273"/>
      <c r="K182" s="475"/>
      <c r="L182" s="475"/>
      <c r="M182" s="475"/>
      <c r="N182" s="476"/>
      <c r="O182" s="477"/>
      <c r="P182" s="273"/>
      <c r="Q182" s="273"/>
    </row>
    <row r="183" spans="1:17" s="43" customFormat="1" ht="15" x14ac:dyDescent="0.25">
      <c r="A183" s="142" t="s">
        <v>146</v>
      </c>
      <c r="B183" s="176">
        <v>6172</v>
      </c>
      <c r="C183" s="50">
        <v>2212</v>
      </c>
      <c r="D183" s="69"/>
      <c r="E183" s="81" t="s">
        <v>179</v>
      </c>
      <c r="F183" s="342"/>
      <c r="G183" s="406">
        <v>4</v>
      </c>
      <c r="H183" s="400">
        <v>4</v>
      </c>
      <c r="I183" s="20">
        <f t="shared" si="8"/>
        <v>100</v>
      </c>
      <c r="J183" s="273"/>
      <c r="K183" s="475"/>
      <c r="L183" s="475"/>
      <c r="M183" s="475"/>
      <c r="N183" s="476"/>
      <c r="O183" s="477"/>
      <c r="P183" s="273"/>
      <c r="Q183" s="273"/>
    </row>
    <row r="184" spans="1:17" s="43" customFormat="1" ht="15" x14ac:dyDescent="0.25">
      <c r="A184" s="142" t="s">
        <v>146</v>
      </c>
      <c r="B184" s="176">
        <v>6172</v>
      </c>
      <c r="C184" s="50">
        <v>2324</v>
      </c>
      <c r="D184" s="69"/>
      <c r="E184" s="79" t="s">
        <v>25</v>
      </c>
      <c r="F184" s="342"/>
      <c r="G184" s="406"/>
      <c r="H184" s="400">
        <v>2250</v>
      </c>
      <c r="I184" s="20">
        <v>0</v>
      </c>
      <c r="J184" s="273"/>
      <c r="K184" s="475"/>
      <c r="L184" s="475"/>
      <c r="M184" s="475"/>
      <c r="N184" s="476"/>
      <c r="O184" s="477"/>
      <c r="P184" s="273"/>
      <c r="Q184" s="273"/>
    </row>
    <row r="185" spans="1:17" s="43" customFormat="1" ht="15" x14ac:dyDescent="0.25">
      <c r="A185" s="142" t="s">
        <v>146</v>
      </c>
      <c r="B185" s="176">
        <v>6402</v>
      </c>
      <c r="C185" s="50">
        <v>2229</v>
      </c>
      <c r="D185" s="51"/>
      <c r="E185" s="90" t="s">
        <v>36</v>
      </c>
      <c r="F185" s="400"/>
      <c r="G185" s="428">
        <v>2537</v>
      </c>
      <c r="H185" s="400">
        <v>2632</v>
      </c>
      <c r="I185" s="92">
        <f>(H185/G185)*100</f>
        <v>103.74458021284983</v>
      </c>
      <c r="J185" s="273"/>
      <c r="K185" s="475"/>
      <c r="L185" s="475"/>
      <c r="M185" s="475"/>
      <c r="N185" s="476"/>
      <c r="O185" s="477"/>
      <c r="P185" s="273"/>
      <c r="Q185" s="273"/>
    </row>
    <row r="186" spans="1:17" s="198" customFormat="1" x14ac:dyDescent="0.2">
      <c r="A186" s="211" t="s">
        <v>146</v>
      </c>
      <c r="B186" s="204"/>
      <c r="C186" s="208"/>
      <c r="D186" s="212"/>
      <c r="E186" s="192" t="s">
        <v>174</v>
      </c>
      <c r="F186" s="353">
        <f>F145+F181+F182</f>
        <v>618</v>
      </c>
      <c r="G186" s="353">
        <f>G145+G146+G177+G181+G182+G183+G185+G176+G180</f>
        <v>5083094</v>
      </c>
      <c r="H186" s="353">
        <f>H145+H146+H177+H181+H182+H183+H185+H176+H180+H184</f>
        <v>5083209</v>
      </c>
      <c r="I186" s="210">
        <f>(H186/G186)*100</f>
        <v>100.00226240160029</v>
      </c>
      <c r="J186" s="276"/>
      <c r="K186" s="499">
        <v>618000</v>
      </c>
      <c r="L186" s="499">
        <v>5083094187.9200001</v>
      </c>
      <c r="M186" s="499">
        <v>5083208597.5699997</v>
      </c>
      <c r="N186" s="495"/>
      <c r="O186" s="496"/>
      <c r="P186" s="276"/>
      <c r="Q186" s="276"/>
    </row>
    <row r="187" spans="1:17" s="43" customFormat="1" ht="15" x14ac:dyDescent="0.25">
      <c r="A187" s="142" t="s">
        <v>147</v>
      </c>
      <c r="B187" s="171">
        <v>4399</v>
      </c>
      <c r="C187" s="50">
        <v>2324</v>
      </c>
      <c r="D187" s="71"/>
      <c r="E187" s="90" t="s">
        <v>25</v>
      </c>
      <c r="F187" s="400"/>
      <c r="G187" s="406"/>
      <c r="H187" s="407">
        <v>45</v>
      </c>
      <c r="I187" s="114">
        <v>0</v>
      </c>
      <c r="J187" s="273"/>
      <c r="K187" s="475"/>
      <c r="L187" s="475"/>
      <c r="M187" s="475"/>
      <c r="N187" s="476"/>
      <c r="O187" s="477"/>
      <c r="P187" s="273"/>
      <c r="Q187" s="273"/>
    </row>
    <row r="188" spans="1:17" s="43" customFormat="1" ht="15" x14ac:dyDescent="0.25">
      <c r="A188" s="142" t="s">
        <v>147</v>
      </c>
      <c r="B188" s="171">
        <v>6172</v>
      </c>
      <c r="C188" s="50">
        <v>2212</v>
      </c>
      <c r="D188" s="71"/>
      <c r="E188" s="81" t="s">
        <v>179</v>
      </c>
      <c r="F188" s="400"/>
      <c r="G188" s="406"/>
      <c r="H188" s="407">
        <v>60</v>
      </c>
      <c r="I188" s="114">
        <v>0</v>
      </c>
      <c r="J188" s="273"/>
      <c r="K188" s="475"/>
      <c r="L188" s="475"/>
      <c r="M188" s="475"/>
      <c r="N188" s="476"/>
      <c r="O188" s="477"/>
      <c r="P188" s="273"/>
      <c r="Q188" s="273"/>
    </row>
    <row r="189" spans="1:17" s="43" customFormat="1" ht="15" x14ac:dyDescent="0.25">
      <c r="A189" s="142" t="s">
        <v>147</v>
      </c>
      <c r="B189" s="171">
        <v>6402</v>
      </c>
      <c r="C189" s="50">
        <v>2229</v>
      </c>
      <c r="D189" s="71"/>
      <c r="E189" s="90" t="s">
        <v>36</v>
      </c>
      <c r="F189" s="400"/>
      <c r="G189" s="406">
        <v>35</v>
      </c>
      <c r="H189" s="407">
        <v>35</v>
      </c>
      <c r="I189" s="92">
        <f t="shared" ref="I189:I202" si="9">(H189/G189)*100</f>
        <v>100</v>
      </c>
      <c r="J189" s="273"/>
      <c r="K189" s="475"/>
      <c r="L189" s="475"/>
      <c r="M189" s="475"/>
      <c r="N189" s="476"/>
      <c r="O189" s="477"/>
      <c r="P189" s="273"/>
      <c r="Q189" s="273"/>
    </row>
    <row r="190" spans="1:17" s="198" customFormat="1" x14ac:dyDescent="0.2">
      <c r="A190" s="211" t="s">
        <v>147</v>
      </c>
      <c r="B190" s="204"/>
      <c r="C190" s="208"/>
      <c r="D190" s="212"/>
      <c r="E190" s="192" t="s">
        <v>174</v>
      </c>
      <c r="F190" s="353">
        <v>0</v>
      </c>
      <c r="G190" s="353">
        <f>G189</f>
        <v>35</v>
      </c>
      <c r="H190" s="362">
        <f>H189+H187+H188</f>
        <v>140</v>
      </c>
      <c r="I190" s="210">
        <f t="shared" si="9"/>
        <v>400</v>
      </c>
      <c r="J190" s="276"/>
      <c r="K190" s="499">
        <v>0</v>
      </c>
      <c r="L190" s="499">
        <v>35399</v>
      </c>
      <c r="M190" s="499">
        <v>140171</v>
      </c>
      <c r="N190" s="495"/>
      <c r="O190" s="496"/>
      <c r="P190" s="276"/>
      <c r="Q190" s="276"/>
    </row>
    <row r="191" spans="1:17" s="43" customFormat="1" ht="15" x14ac:dyDescent="0.25">
      <c r="A191" s="142" t="s">
        <v>148</v>
      </c>
      <c r="B191" s="171"/>
      <c r="C191" s="50">
        <v>1354</v>
      </c>
      <c r="D191" s="71"/>
      <c r="E191" s="90" t="s">
        <v>149</v>
      </c>
      <c r="F191" s="400">
        <v>60</v>
      </c>
      <c r="G191" s="406">
        <v>60</v>
      </c>
      <c r="H191" s="407">
        <v>74</v>
      </c>
      <c r="I191" s="114">
        <f t="shared" si="9"/>
        <v>123.33333333333334</v>
      </c>
      <c r="J191" s="273"/>
      <c r="K191" s="475"/>
      <c r="L191" s="475"/>
      <c r="M191" s="475"/>
      <c r="N191" s="476"/>
      <c r="O191" s="477"/>
      <c r="P191" s="273"/>
      <c r="Q191" s="273"/>
    </row>
    <row r="192" spans="1:17" s="43" customFormat="1" ht="15" x14ac:dyDescent="0.25">
      <c r="A192" s="142" t="s">
        <v>148</v>
      </c>
      <c r="B192" s="171"/>
      <c r="C192" s="50">
        <v>1361</v>
      </c>
      <c r="D192" s="71"/>
      <c r="E192" s="90" t="s">
        <v>2</v>
      </c>
      <c r="F192" s="400">
        <v>350</v>
      </c>
      <c r="G192" s="406">
        <v>350</v>
      </c>
      <c r="H192" s="407">
        <v>460</v>
      </c>
      <c r="I192" s="114">
        <f t="shared" si="9"/>
        <v>131.42857142857142</v>
      </c>
      <c r="J192" s="273"/>
      <c r="K192" s="475"/>
      <c r="L192" s="475"/>
      <c r="M192" s="475"/>
      <c r="N192" s="476"/>
      <c r="O192" s="477"/>
      <c r="P192" s="273"/>
      <c r="Q192" s="273"/>
    </row>
    <row r="193" spans="1:17" s="43" customFormat="1" ht="15" x14ac:dyDescent="0.25">
      <c r="A193" s="142" t="s">
        <v>148</v>
      </c>
      <c r="B193" s="171"/>
      <c r="C193" s="50">
        <v>2441</v>
      </c>
      <c r="D193" s="71"/>
      <c r="E193" s="91" t="s">
        <v>43</v>
      </c>
      <c r="F193" s="400">
        <v>11500</v>
      </c>
      <c r="G193" s="406">
        <v>11500</v>
      </c>
      <c r="H193" s="407">
        <v>11500</v>
      </c>
      <c r="I193" s="114">
        <f t="shared" si="9"/>
        <v>100</v>
      </c>
      <c r="J193" s="273"/>
      <c r="K193" s="475"/>
      <c r="L193" s="475"/>
      <c r="M193" s="475"/>
      <c r="N193" s="476"/>
      <c r="O193" s="477"/>
      <c r="P193" s="273"/>
      <c r="Q193" s="273"/>
    </row>
    <row r="194" spans="1:17" s="43" customFormat="1" ht="15" x14ac:dyDescent="0.25">
      <c r="A194" s="142" t="s">
        <v>148</v>
      </c>
      <c r="B194" s="171">
        <v>6172</v>
      </c>
      <c r="C194" s="50">
        <v>2212</v>
      </c>
      <c r="D194" s="71"/>
      <c r="E194" s="329" t="s">
        <v>179</v>
      </c>
      <c r="F194" s="400">
        <v>3000</v>
      </c>
      <c r="G194" s="406">
        <v>23550</v>
      </c>
      <c r="H194" s="407">
        <v>23304</v>
      </c>
      <c r="I194" s="114">
        <f t="shared" si="9"/>
        <v>98.955414012738856</v>
      </c>
      <c r="J194" s="273"/>
      <c r="K194" s="475"/>
      <c r="L194" s="475"/>
      <c r="M194" s="475"/>
      <c r="N194" s="476"/>
      <c r="O194" s="477"/>
      <c r="P194" s="273"/>
      <c r="Q194" s="273"/>
    </row>
    <row r="195" spans="1:17" s="43" customFormat="1" ht="15.75" thickBot="1" x14ac:dyDescent="0.3">
      <c r="A195" s="184" t="s">
        <v>148</v>
      </c>
      <c r="B195" s="185">
        <v>6172</v>
      </c>
      <c r="C195" s="186">
        <v>2324</v>
      </c>
      <c r="D195" s="187"/>
      <c r="E195" s="330" t="s">
        <v>25</v>
      </c>
      <c r="F195" s="425"/>
      <c r="G195" s="426"/>
      <c r="H195" s="427">
        <v>64</v>
      </c>
      <c r="I195" s="245">
        <v>0</v>
      </c>
      <c r="J195" s="273"/>
      <c r="K195" s="475"/>
      <c r="L195" s="475"/>
      <c r="M195" s="475"/>
      <c r="N195" s="476"/>
      <c r="O195" s="477"/>
      <c r="P195" s="273"/>
      <c r="Q195" s="273"/>
    </row>
    <row r="196" spans="1:17" s="43" customFormat="1" ht="15.75" thickTop="1" x14ac:dyDescent="0.25">
      <c r="A196" s="189"/>
      <c r="B196" s="178"/>
      <c r="C196" s="130"/>
      <c r="D196" s="190"/>
      <c r="E196" s="329"/>
      <c r="F196" s="349">
        <f>F144+F186+F190</f>
        <v>1171</v>
      </c>
      <c r="G196" s="349">
        <f>G144+G186+G190</f>
        <v>5083976</v>
      </c>
      <c r="H196" s="349">
        <f>H144+H186+H190</f>
        <v>5084691</v>
      </c>
      <c r="I196" s="281"/>
      <c r="J196" s="273"/>
      <c r="K196" s="475"/>
      <c r="L196" s="475"/>
      <c r="M196" s="475"/>
      <c r="N196" s="476"/>
      <c r="O196" s="477"/>
      <c r="P196" s="273"/>
      <c r="Q196" s="273"/>
    </row>
    <row r="197" spans="1:17" ht="13.5" customHeight="1" thickBot="1" x14ac:dyDescent="0.25">
      <c r="A197" s="149"/>
      <c r="I197" s="37" t="s">
        <v>1</v>
      </c>
    </row>
    <row r="198" spans="1:17" s="43" customFormat="1" ht="20.25" customHeight="1" thickTop="1" thickBot="1" x14ac:dyDescent="0.25">
      <c r="A198" s="116" t="s">
        <v>137</v>
      </c>
      <c r="B198" s="110" t="s">
        <v>15</v>
      </c>
      <c r="C198" s="38" t="s">
        <v>3</v>
      </c>
      <c r="D198" s="39" t="s">
        <v>20</v>
      </c>
      <c r="E198" s="40" t="s">
        <v>4</v>
      </c>
      <c r="F198" s="41" t="s">
        <v>5</v>
      </c>
      <c r="G198" s="41" t="s">
        <v>6</v>
      </c>
      <c r="H198" s="41" t="s">
        <v>21</v>
      </c>
      <c r="I198" s="42" t="s">
        <v>22</v>
      </c>
      <c r="J198" s="273"/>
      <c r="K198" s="475"/>
      <c r="L198" s="475"/>
      <c r="M198" s="475"/>
      <c r="N198" s="476"/>
      <c r="O198" s="477"/>
      <c r="P198" s="273"/>
      <c r="Q198" s="273"/>
    </row>
    <row r="199" spans="1:17" s="44" customFormat="1" ht="12.75" thickTop="1" x14ac:dyDescent="0.2">
      <c r="A199" s="139">
        <v>1</v>
      </c>
      <c r="B199" s="134">
        <v>2</v>
      </c>
      <c r="C199" s="135">
        <v>3</v>
      </c>
      <c r="D199" s="134">
        <v>4</v>
      </c>
      <c r="E199" s="135">
        <v>5</v>
      </c>
      <c r="F199" s="134">
        <v>6</v>
      </c>
      <c r="G199" s="136">
        <v>7</v>
      </c>
      <c r="H199" s="137">
        <v>8</v>
      </c>
      <c r="I199" s="138" t="s">
        <v>138</v>
      </c>
      <c r="J199" s="273"/>
      <c r="K199" s="478"/>
      <c r="L199" s="478"/>
      <c r="M199" s="478"/>
      <c r="N199" s="479"/>
      <c r="O199" s="480"/>
      <c r="P199" s="275"/>
      <c r="Q199" s="275"/>
    </row>
    <row r="200" spans="1:17" s="43" customFormat="1" ht="15" x14ac:dyDescent="0.25">
      <c r="A200" s="142" t="s">
        <v>148</v>
      </c>
      <c r="B200" s="171">
        <v>6402</v>
      </c>
      <c r="C200" s="50">
        <v>2223</v>
      </c>
      <c r="D200" s="220"/>
      <c r="E200" s="81" t="s">
        <v>203</v>
      </c>
      <c r="F200" s="393"/>
      <c r="G200" s="394">
        <v>54</v>
      </c>
      <c r="H200" s="407">
        <v>54</v>
      </c>
      <c r="I200" s="114">
        <f t="shared" si="9"/>
        <v>100</v>
      </c>
      <c r="J200" s="273"/>
      <c r="K200" s="475"/>
      <c r="L200" s="475"/>
      <c r="M200" s="475"/>
      <c r="N200" s="476"/>
      <c r="O200" s="477"/>
      <c r="P200" s="273"/>
      <c r="Q200" s="273"/>
    </row>
    <row r="201" spans="1:17" s="43" customFormat="1" ht="15" x14ac:dyDescent="0.25">
      <c r="A201" s="142" t="s">
        <v>148</v>
      </c>
      <c r="B201" s="171">
        <v>6402</v>
      </c>
      <c r="C201" s="50">
        <v>2229</v>
      </c>
      <c r="D201" s="69"/>
      <c r="E201" s="81" t="s">
        <v>36</v>
      </c>
      <c r="F201" s="393"/>
      <c r="G201" s="406">
        <v>667</v>
      </c>
      <c r="H201" s="407">
        <v>907</v>
      </c>
      <c r="I201" s="114">
        <f t="shared" si="9"/>
        <v>135.98200899550227</v>
      </c>
      <c r="J201" s="273"/>
      <c r="K201" s="475"/>
      <c r="L201" s="475"/>
      <c r="M201" s="475"/>
      <c r="N201" s="476"/>
      <c r="O201" s="477"/>
      <c r="P201" s="273"/>
      <c r="Q201" s="273"/>
    </row>
    <row r="202" spans="1:17" s="198" customFormat="1" x14ac:dyDescent="0.2">
      <c r="A202" s="211" t="s">
        <v>148</v>
      </c>
      <c r="B202" s="204"/>
      <c r="C202" s="208"/>
      <c r="D202" s="212"/>
      <c r="E202" s="192" t="s">
        <v>174</v>
      </c>
      <c r="F202" s="359">
        <f>F191+F192+F193+F194</f>
        <v>14910</v>
      </c>
      <c r="G202" s="359">
        <f>G191+G192+G193+G194+G200+G201</f>
        <v>36181</v>
      </c>
      <c r="H202" s="359">
        <f>H191+H192+H193+H194+H200+H201+H195</f>
        <v>36363</v>
      </c>
      <c r="I202" s="210">
        <f t="shared" si="9"/>
        <v>100.50302645034688</v>
      </c>
      <c r="J202" s="276"/>
      <c r="K202" s="499">
        <v>14910000</v>
      </c>
      <c r="L202" s="499">
        <v>36181117.18</v>
      </c>
      <c r="M202" s="499">
        <v>36362625.299999997</v>
      </c>
      <c r="N202" s="495"/>
      <c r="O202" s="496"/>
      <c r="P202" s="276"/>
      <c r="Q202" s="276"/>
    </row>
    <row r="203" spans="1:17" s="43" customFormat="1" ht="15" x14ac:dyDescent="0.25">
      <c r="A203" s="142" t="s">
        <v>150</v>
      </c>
      <c r="B203" s="171"/>
      <c r="C203" s="50">
        <v>1361</v>
      </c>
      <c r="D203" s="71"/>
      <c r="E203" s="90" t="s">
        <v>2</v>
      </c>
      <c r="F203" s="393"/>
      <c r="G203" s="394"/>
      <c r="H203" s="395">
        <v>7</v>
      </c>
      <c r="I203" s="114">
        <v>0</v>
      </c>
      <c r="J203" s="273"/>
      <c r="K203" s="475"/>
      <c r="L203" s="475"/>
      <c r="M203" s="475"/>
      <c r="N203" s="476"/>
      <c r="O203" s="477"/>
      <c r="P203" s="273"/>
      <c r="Q203" s="273"/>
    </row>
    <row r="204" spans="1:17" s="43" customFormat="1" ht="15" x14ac:dyDescent="0.25">
      <c r="A204" s="142" t="s">
        <v>150</v>
      </c>
      <c r="B204" s="171"/>
      <c r="C204" s="50">
        <v>4116</v>
      </c>
      <c r="D204" s="51"/>
      <c r="E204" s="56" t="s">
        <v>14</v>
      </c>
      <c r="F204" s="393"/>
      <c r="G204" s="394">
        <v>21</v>
      </c>
      <c r="H204" s="395">
        <v>21</v>
      </c>
      <c r="I204" s="114">
        <f>(H204/G204)*100</f>
        <v>100</v>
      </c>
      <c r="J204" s="273"/>
      <c r="K204" s="475"/>
      <c r="L204" s="475"/>
      <c r="M204" s="475"/>
      <c r="N204" s="476"/>
      <c r="O204" s="477"/>
      <c r="P204" s="273"/>
      <c r="Q204" s="273"/>
    </row>
    <row r="205" spans="1:17" s="43" customFormat="1" ht="15" x14ac:dyDescent="0.25">
      <c r="A205" s="142" t="s">
        <v>150</v>
      </c>
      <c r="B205" s="171"/>
      <c r="C205" s="50"/>
      <c r="D205" s="71" t="s">
        <v>64</v>
      </c>
      <c r="E205" s="76" t="s">
        <v>0</v>
      </c>
      <c r="F205" s="393"/>
      <c r="G205" s="415">
        <v>21</v>
      </c>
      <c r="H205" s="416">
        <v>21</v>
      </c>
      <c r="I205" s="93">
        <f>(H205/G205)*100</f>
        <v>100</v>
      </c>
      <c r="J205" s="273"/>
      <c r="K205" s="475"/>
      <c r="L205" s="475"/>
      <c r="M205" s="475"/>
      <c r="N205" s="476"/>
      <c r="O205" s="477"/>
      <c r="P205" s="273"/>
      <c r="Q205" s="273"/>
    </row>
    <row r="206" spans="1:17" s="43" customFormat="1" ht="15" x14ac:dyDescent="0.25">
      <c r="A206" s="142" t="s">
        <v>150</v>
      </c>
      <c r="B206" s="171">
        <v>6172</v>
      </c>
      <c r="C206" s="50">
        <v>2132</v>
      </c>
      <c r="D206" s="71"/>
      <c r="E206" s="82" t="s">
        <v>41</v>
      </c>
      <c r="F206" s="393">
        <v>1581</v>
      </c>
      <c r="G206" s="421">
        <v>1548</v>
      </c>
      <c r="H206" s="422">
        <v>1548</v>
      </c>
      <c r="I206" s="114">
        <f>(H206/G206)*100</f>
        <v>100</v>
      </c>
      <c r="J206" s="273"/>
      <c r="K206" s="475"/>
      <c r="L206" s="475"/>
      <c r="M206" s="475"/>
      <c r="N206" s="476"/>
      <c r="O206" s="477"/>
      <c r="P206" s="273"/>
      <c r="Q206" s="273"/>
    </row>
    <row r="207" spans="1:17" s="43" customFormat="1" ht="15" x14ac:dyDescent="0.25">
      <c r="A207" s="142" t="s">
        <v>150</v>
      </c>
      <c r="B207" s="171">
        <v>6172</v>
      </c>
      <c r="C207" s="50">
        <v>2211</v>
      </c>
      <c r="D207" s="71"/>
      <c r="E207" s="297" t="s">
        <v>178</v>
      </c>
      <c r="F207" s="393"/>
      <c r="G207" s="421"/>
      <c r="H207" s="422">
        <v>2</v>
      </c>
      <c r="I207" s="114">
        <v>0</v>
      </c>
      <c r="J207" s="273"/>
      <c r="K207" s="475"/>
      <c r="L207" s="475"/>
      <c r="M207" s="475"/>
      <c r="N207" s="476"/>
      <c r="O207" s="477"/>
      <c r="P207" s="273"/>
      <c r="Q207" s="273"/>
    </row>
    <row r="208" spans="1:17" s="43" customFormat="1" ht="15" x14ac:dyDescent="0.25">
      <c r="A208" s="142" t="s">
        <v>150</v>
      </c>
      <c r="B208" s="171">
        <v>6172</v>
      </c>
      <c r="C208" s="50">
        <v>2212</v>
      </c>
      <c r="D208" s="71"/>
      <c r="E208" s="81" t="s">
        <v>179</v>
      </c>
      <c r="F208" s="393"/>
      <c r="G208" s="421"/>
      <c r="H208" s="422">
        <v>19</v>
      </c>
      <c r="I208" s="114">
        <v>0</v>
      </c>
      <c r="J208" s="273"/>
      <c r="K208" s="475"/>
      <c r="L208" s="475"/>
      <c r="M208" s="475"/>
      <c r="N208" s="476"/>
      <c r="O208" s="477"/>
      <c r="P208" s="273"/>
      <c r="Q208" s="273"/>
    </row>
    <row r="209" spans="1:17" s="43" customFormat="1" ht="15" x14ac:dyDescent="0.25">
      <c r="A209" s="142" t="s">
        <v>150</v>
      </c>
      <c r="B209" s="171">
        <v>6402</v>
      </c>
      <c r="C209" s="50">
        <v>2223</v>
      </c>
      <c r="D209" s="220"/>
      <c r="E209" s="81" t="s">
        <v>203</v>
      </c>
      <c r="F209" s="393"/>
      <c r="G209" s="421">
        <v>10</v>
      </c>
      <c r="H209" s="422">
        <v>10</v>
      </c>
      <c r="I209" s="114">
        <f>(H209/G209)*100</f>
        <v>100</v>
      </c>
      <c r="J209" s="273"/>
      <c r="K209" s="475"/>
      <c r="L209" s="475"/>
      <c r="M209" s="475"/>
      <c r="N209" s="476"/>
      <c r="O209" s="477"/>
      <c r="P209" s="273"/>
      <c r="Q209" s="273"/>
    </row>
    <row r="210" spans="1:17" s="43" customFormat="1" ht="15" x14ac:dyDescent="0.25">
      <c r="A210" s="142" t="s">
        <v>150</v>
      </c>
      <c r="B210" s="171">
        <v>6402</v>
      </c>
      <c r="C210" s="50">
        <v>2229</v>
      </c>
      <c r="D210" s="71"/>
      <c r="E210" s="56" t="s">
        <v>36</v>
      </c>
      <c r="F210" s="393"/>
      <c r="G210" s="421">
        <v>26</v>
      </c>
      <c r="H210" s="422">
        <v>26</v>
      </c>
      <c r="I210" s="114">
        <f>(H210/G210)*100</f>
        <v>100</v>
      </c>
      <c r="J210" s="273"/>
      <c r="K210" s="475"/>
      <c r="L210" s="475"/>
      <c r="M210" s="475"/>
      <c r="N210" s="476"/>
      <c r="O210" s="477"/>
      <c r="P210" s="273"/>
      <c r="Q210" s="273"/>
    </row>
    <row r="211" spans="1:17" s="198" customFormat="1" x14ac:dyDescent="0.2">
      <c r="A211" s="211" t="s">
        <v>150</v>
      </c>
      <c r="B211" s="204"/>
      <c r="C211" s="208"/>
      <c r="D211" s="212"/>
      <c r="E211" s="192" t="s">
        <v>174</v>
      </c>
      <c r="F211" s="359">
        <f>F206</f>
        <v>1581</v>
      </c>
      <c r="G211" s="363">
        <f>G204+G206+G209+G210</f>
        <v>1605</v>
      </c>
      <c r="H211" s="364">
        <f>H204+H206+H209+H210+H203+H207+H208</f>
        <v>1633</v>
      </c>
      <c r="I211" s="210">
        <f>(H211/G211)*100</f>
        <v>101.74454828660436</v>
      </c>
      <c r="J211" s="276"/>
      <c r="K211" s="499">
        <v>1581000</v>
      </c>
      <c r="L211" s="499">
        <v>1605279.4</v>
      </c>
      <c r="M211" s="499">
        <v>1633479.4</v>
      </c>
      <c r="N211" s="495"/>
      <c r="O211" s="496"/>
      <c r="P211" s="276"/>
      <c r="Q211" s="276"/>
    </row>
    <row r="212" spans="1:17" s="43" customFormat="1" ht="15" x14ac:dyDescent="0.25">
      <c r="A212" s="142" t="s">
        <v>151</v>
      </c>
      <c r="B212" s="171"/>
      <c r="C212" s="50">
        <v>1361</v>
      </c>
      <c r="D212" s="71"/>
      <c r="E212" s="90" t="s">
        <v>2</v>
      </c>
      <c r="F212" s="393">
        <v>160</v>
      </c>
      <c r="G212" s="421">
        <v>160</v>
      </c>
      <c r="H212" s="422">
        <v>191</v>
      </c>
      <c r="I212" s="114">
        <f>(H212/G212)*100</f>
        <v>119.37500000000001</v>
      </c>
      <c r="J212" s="273"/>
      <c r="K212" s="475"/>
      <c r="L212" s="475"/>
      <c r="M212" s="475"/>
      <c r="N212" s="476"/>
      <c r="O212" s="477"/>
      <c r="P212" s="273"/>
      <c r="Q212" s="273"/>
    </row>
    <row r="213" spans="1:17" s="43" customFormat="1" ht="15" x14ac:dyDescent="0.25">
      <c r="A213" s="142" t="s">
        <v>151</v>
      </c>
      <c r="B213" s="171">
        <v>6172</v>
      </c>
      <c r="C213" s="50">
        <v>2132</v>
      </c>
      <c r="D213" s="71"/>
      <c r="E213" s="82" t="s">
        <v>41</v>
      </c>
      <c r="F213" s="393">
        <v>34322</v>
      </c>
      <c r="G213" s="421">
        <v>34584</v>
      </c>
      <c r="H213" s="422">
        <v>34584</v>
      </c>
      <c r="I213" s="114">
        <f>(H213/G213)*100</f>
        <v>100</v>
      </c>
      <c r="J213" s="273"/>
      <c r="K213" s="475"/>
      <c r="L213" s="475"/>
      <c r="M213" s="475"/>
      <c r="N213" s="476"/>
      <c r="O213" s="477"/>
      <c r="P213" s="273"/>
      <c r="Q213" s="273"/>
    </row>
    <row r="214" spans="1:17" s="43" customFormat="1" ht="15" x14ac:dyDescent="0.25">
      <c r="A214" s="142" t="s">
        <v>151</v>
      </c>
      <c r="B214" s="171">
        <v>6172</v>
      </c>
      <c r="C214" s="50">
        <v>2212</v>
      </c>
      <c r="D214" s="71"/>
      <c r="E214" s="81" t="s">
        <v>179</v>
      </c>
      <c r="F214" s="393"/>
      <c r="G214" s="421"/>
      <c r="H214" s="422">
        <v>1</v>
      </c>
      <c r="I214" s="114">
        <v>0</v>
      </c>
      <c r="J214" s="273"/>
      <c r="K214" s="475"/>
      <c r="L214" s="475"/>
      <c r="M214" s="475"/>
      <c r="N214" s="476"/>
      <c r="O214" s="477"/>
      <c r="P214" s="273"/>
      <c r="Q214" s="273"/>
    </row>
    <row r="215" spans="1:17" s="43" customFormat="1" ht="15" x14ac:dyDescent="0.25">
      <c r="A215" s="142" t="s">
        <v>151</v>
      </c>
      <c r="B215" s="171">
        <v>6172</v>
      </c>
      <c r="C215" s="50">
        <v>2324</v>
      </c>
      <c r="D215" s="71"/>
      <c r="E215" s="81" t="s">
        <v>25</v>
      </c>
      <c r="F215" s="393"/>
      <c r="G215" s="421"/>
      <c r="H215" s="422">
        <v>2</v>
      </c>
      <c r="I215" s="114">
        <v>0</v>
      </c>
      <c r="J215" s="273"/>
      <c r="K215" s="475"/>
      <c r="L215" s="475"/>
      <c r="M215" s="475"/>
      <c r="N215" s="476"/>
      <c r="O215" s="477"/>
      <c r="P215" s="273"/>
      <c r="Q215" s="273"/>
    </row>
    <row r="216" spans="1:17" s="43" customFormat="1" ht="15" x14ac:dyDescent="0.25">
      <c r="A216" s="142" t="s">
        <v>151</v>
      </c>
      <c r="B216" s="171">
        <v>6402</v>
      </c>
      <c r="C216" s="50">
        <v>2229</v>
      </c>
      <c r="D216" s="71"/>
      <c r="E216" s="56" t="s">
        <v>36</v>
      </c>
      <c r="F216" s="393"/>
      <c r="G216" s="421">
        <v>568</v>
      </c>
      <c r="H216" s="422">
        <v>782</v>
      </c>
      <c r="I216" s="114">
        <f>(H216/G216)*100</f>
        <v>137.67605633802816</v>
      </c>
      <c r="J216" s="273"/>
      <c r="K216" s="475"/>
      <c r="L216" s="475"/>
      <c r="M216" s="475"/>
      <c r="N216" s="476"/>
      <c r="O216" s="477"/>
      <c r="P216" s="273"/>
      <c r="Q216" s="273"/>
    </row>
    <row r="217" spans="1:17" s="198" customFormat="1" x14ac:dyDescent="0.2">
      <c r="A217" s="211" t="s">
        <v>151</v>
      </c>
      <c r="B217" s="204"/>
      <c r="C217" s="208"/>
      <c r="D217" s="212"/>
      <c r="E217" s="192" t="s">
        <v>174</v>
      </c>
      <c r="F217" s="359">
        <f>F212+F213</f>
        <v>34482</v>
      </c>
      <c r="G217" s="359">
        <f>G212+G213+G216</f>
        <v>35312</v>
      </c>
      <c r="H217" s="365">
        <f>SUM(H212,H213,H214,H215,H216)</f>
        <v>35560</v>
      </c>
      <c r="I217" s="210">
        <f>(H217/G217)*100</f>
        <v>100.70231082917988</v>
      </c>
      <c r="J217" s="276"/>
      <c r="K217" s="499">
        <v>34482000</v>
      </c>
      <c r="L217" s="499">
        <v>35312422.5</v>
      </c>
      <c r="M217" s="499">
        <v>35558889.170000002</v>
      </c>
      <c r="N217" s="495"/>
      <c r="O217" s="496"/>
      <c r="P217" s="276"/>
      <c r="Q217" s="276"/>
    </row>
    <row r="218" spans="1:17" s="43" customFormat="1" ht="15" x14ac:dyDescent="0.25">
      <c r="A218" s="142" t="s">
        <v>152</v>
      </c>
      <c r="B218" s="171"/>
      <c r="C218" s="50">
        <v>1361</v>
      </c>
      <c r="D218" s="71"/>
      <c r="E218" s="90" t="s">
        <v>2</v>
      </c>
      <c r="F218" s="393">
        <v>5</v>
      </c>
      <c r="G218" s="421">
        <v>5</v>
      </c>
      <c r="H218" s="422">
        <v>5</v>
      </c>
      <c r="I218" s="114">
        <v>0</v>
      </c>
      <c r="J218" s="273"/>
      <c r="K218" s="475"/>
      <c r="L218" s="475"/>
      <c r="M218" s="475"/>
      <c r="N218" s="476"/>
      <c r="O218" s="477"/>
      <c r="P218" s="273"/>
      <c r="Q218" s="273"/>
    </row>
    <row r="219" spans="1:17" s="43" customFormat="1" ht="15" x14ac:dyDescent="0.25">
      <c r="A219" s="142" t="s">
        <v>152</v>
      </c>
      <c r="B219" s="171">
        <v>6172</v>
      </c>
      <c r="C219" s="50">
        <v>2212</v>
      </c>
      <c r="D219" s="51"/>
      <c r="E219" s="90" t="s">
        <v>18</v>
      </c>
      <c r="F219" s="393">
        <v>30</v>
      </c>
      <c r="G219" s="421">
        <v>30</v>
      </c>
      <c r="H219" s="422">
        <v>227</v>
      </c>
      <c r="I219" s="114">
        <f>(H219/G219)*100</f>
        <v>756.66666666666663</v>
      </c>
      <c r="J219" s="273"/>
      <c r="K219" s="475"/>
      <c r="L219" s="475"/>
      <c r="M219" s="475"/>
      <c r="N219" s="476"/>
      <c r="O219" s="477"/>
      <c r="P219" s="273"/>
      <c r="Q219" s="273"/>
    </row>
    <row r="220" spans="1:17" s="198" customFormat="1" x14ac:dyDescent="0.2">
      <c r="A220" s="211" t="s">
        <v>152</v>
      </c>
      <c r="B220" s="204"/>
      <c r="C220" s="208"/>
      <c r="D220" s="212"/>
      <c r="E220" s="192" t="s">
        <v>174</v>
      </c>
      <c r="F220" s="359">
        <f>F219+F218</f>
        <v>35</v>
      </c>
      <c r="G220" s="359">
        <f>G219+G218</f>
        <v>35</v>
      </c>
      <c r="H220" s="359">
        <f>H219+H218</f>
        <v>232</v>
      </c>
      <c r="I220" s="210">
        <f>(H220/G220)*100</f>
        <v>662.85714285714289</v>
      </c>
      <c r="J220" s="276"/>
      <c r="K220" s="499">
        <v>35000</v>
      </c>
      <c r="L220" s="499">
        <v>35000</v>
      </c>
      <c r="M220" s="499">
        <v>231870</v>
      </c>
      <c r="N220" s="495"/>
      <c r="O220" s="496"/>
      <c r="P220" s="276"/>
      <c r="Q220" s="276"/>
    </row>
    <row r="221" spans="1:17" s="226" customFormat="1" ht="15" x14ac:dyDescent="0.25">
      <c r="A221" s="227" t="s">
        <v>153</v>
      </c>
      <c r="B221" s="223"/>
      <c r="C221" s="213">
        <v>4116</v>
      </c>
      <c r="D221" s="224"/>
      <c r="E221" s="56" t="s">
        <v>14</v>
      </c>
      <c r="F221" s="418"/>
      <c r="G221" s="393">
        <v>1917</v>
      </c>
      <c r="H221" s="393">
        <v>1917</v>
      </c>
      <c r="I221" s="114">
        <f>(H221/G221)*100</f>
        <v>100</v>
      </c>
      <c r="J221" s="279"/>
      <c r="K221" s="502"/>
      <c r="L221" s="502"/>
      <c r="M221" s="502"/>
      <c r="N221" s="503"/>
      <c r="O221" s="504"/>
      <c r="P221" s="279"/>
      <c r="Q221" s="279"/>
    </row>
    <row r="222" spans="1:17" s="226" customFormat="1" ht="25.5" x14ac:dyDescent="0.2">
      <c r="A222" s="311" t="s">
        <v>153</v>
      </c>
      <c r="B222" s="223"/>
      <c r="C222" s="50"/>
      <c r="D222" s="97" t="s">
        <v>215</v>
      </c>
      <c r="E222" s="216" t="s">
        <v>200</v>
      </c>
      <c r="F222" s="418"/>
      <c r="G222" s="397">
        <v>1917</v>
      </c>
      <c r="H222" s="397">
        <v>1917</v>
      </c>
      <c r="I222" s="93">
        <f>(H222/G222)*100</f>
        <v>100</v>
      </c>
      <c r="J222" s="279"/>
      <c r="K222" s="502"/>
      <c r="L222" s="502"/>
      <c r="M222" s="502"/>
      <c r="N222" s="503"/>
      <c r="O222" s="504"/>
      <c r="P222" s="279"/>
      <c r="Q222" s="279"/>
    </row>
    <row r="223" spans="1:17" s="43" customFormat="1" ht="15" x14ac:dyDescent="0.25">
      <c r="A223" s="142" t="s">
        <v>153</v>
      </c>
      <c r="B223" s="171"/>
      <c r="C223" s="179">
        <v>4221</v>
      </c>
      <c r="D223" s="98"/>
      <c r="E223" s="82" t="s">
        <v>65</v>
      </c>
      <c r="F223" s="397"/>
      <c r="G223" s="423">
        <v>1215</v>
      </c>
      <c r="H223" s="423">
        <v>1215</v>
      </c>
      <c r="I223" s="114">
        <f>(H223/G223)*100</f>
        <v>100</v>
      </c>
      <c r="J223" s="273"/>
      <c r="K223" s="475"/>
      <c r="L223" s="475"/>
      <c r="M223" s="475"/>
      <c r="N223" s="476"/>
      <c r="O223" s="477"/>
      <c r="P223" s="273"/>
      <c r="Q223" s="273"/>
    </row>
    <row r="224" spans="1:17" s="43" customFormat="1" ht="15" x14ac:dyDescent="0.25">
      <c r="A224" s="142" t="s">
        <v>153</v>
      </c>
      <c r="B224" s="171">
        <v>6172</v>
      </c>
      <c r="C224" s="179">
        <v>2212</v>
      </c>
      <c r="D224" s="98"/>
      <c r="E224" s="81" t="s">
        <v>179</v>
      </c>
      <c r="F224" s="397"/>
      <c r="G224" s="424"/>
      <c r="H224" s="423">
        <v>546</v>
      </c>
      <c r="I224" s="114">
        <v>0</v>
      </c>
      <c r="J224" s="273"/>
      <c r="K224" s="475"/>
      <c r="L224" s="475"/>
      <c r="M224" s="475"/>
      <c r="N224" s="476"/>
      <c r="O224" s="477"/>
      <c r="P224" s="273"/>
      <c r="Q224" s="273"/>
    </row>
    <row r="225" spans="1:17" s="43" customFormat="1" ht="15" x14ac:dyDescent="0.25">
      <c r="A225" s="142" t="s">
        <v>153</v>
      </c>
      <c r="B225" s="171">
        <v>6172</v>
      </c>
      <c r="C225" s="50">
        <v>2324</v>
      </c>
      <c r="D225" s="71"/>
      <c r="E225" s="81" t="s">
        <v>25</v>
      </c>
      <c r="F225" s="393"/>
      <c r="G225" s="421"/>
      <c r="H225" s="422">
        <v>38</v>
      </c>
      <c r="I225" s="114">
        <v>0</v>
      </c>
      <c r="J225" s="273"/>
      <c r="K225" s="475"/>
      <c r="L225" s="475"/>
      <c r="M225" s="475"/>
      <c r="N225" s="476"/>
      <c r="O225" s="477"/>
      <c r="P225" s="273"/>
      <c r="Q225" s="273"/>
    </row>
    <row r="226" spans="1:17" s="198" customFormat="1" x14ac:dyDescent="0.2">
      <c r="A226" s="211" t="s">
        <v>153</v>
      </c>
      <c r="B226" s="204"/>
      <c r="C226" s="208"/>
      <c r="D226" s="212"/>
      <c r="E226" s="192" t="s">
        <v>174</v>
      </c>
      <c r="F226" s="359">
        <v>0</v>
      </c>
      <c r="G226" s="364">
        <f>G221+G223</f>
        <v>3132</v>
      </c>
      <c r="H226" s="365">
        <f>H221+H223+H224+H225</f>
        <v>3716</v>
      </c>
      <c r="I226" s="210">
        <f>(H226/G226)*100</f>
        <v>118.6462324393359</v>
      </c>
      <c r="J226" s="276"/>
      <c r="K226" s="494">
        <v>0</v>
      </c>
      <c r="L226" s="494">
        <v>3131812.08</v>
      </c>
      <c r="M226" s="494">
        <v>3715819.17</v>
      </c>
      <c r="N226" s="495"/>
      <c r="O226" s="496"/>
      <c r="P226" s="276"/>
      <c r="Q226" s="276"/>
    </row>
    <row r="227" spans="1:17" s="314" customFormat="1" ht="15" x14ac:dyDescent="0.25">
      <c r="A227" s="315" t="s">
        <v>298</v>
      </c>
      <c r="B227" s="171">
        <v>6409</v>
      </c>
      <c r="C227" s="316">
        <v>2328</v>
      </c>
      <c r="D227" s="312"/>
      <c r="E227" s="49" t="s">
        <v>16</v>
      </c>
      <c r="F227" s="418"/>
      <c r="G227" s="419"/>
      <c r="H227" s="422">
        <v>3</v>
      </c>
      <c r="I227" s="317">
        <v>0</v>
      </c>
      <c r="J227" s="290"/>
      <c r="K227" s="505"/>
      <c r="L227" s="505"/>
      <c r="M227" s="505"/>
      <c r="N227" s="501"/>
      <c r="O227" s="350"/>
      <c r="P227" s="290"/>
      <c r="Q227" s="290"/>
    </row>
    <row r="228" spans="1:17" s="198" customFormat="1" x14ac:dyDescent="0.2">
      <c r="A228" s="211" t="s">
        <v>298</v>
      </c>
      <c r="B228" s="204"/>
      <c r="C228" s="208"/>
      <c r="D228" s="212"/>
      <c r="E228" s="192" t="s">
        <v>174</v>
      </c>
      <c r="F228" s="359">
        <v>0</v>
      </c>
      <c r="G228" s="364">
        <v>0</v>
      </c>
      <c r="H228" s="365">
        <v>3</v>
      </c>
      <c r="I228" s="210">
        <v>0</v>
      </c>
      <c r="J228" s="276"/>
      <c r="K228" s="494">
        <v>0</v>
      </c>
      <c r="L228" s="494">
        <v>0</v>
      </c>
      <c r="M228" s="494">
        <v>2701.39</v>
      </c>
      <c r="N228" s="495"/>
      <c r="O228" s="496"/>
      <c r="P228" s="276"/>
      <c r="Q228" s="276"/>
    </row>
    <row r="229" spans="1:17" s="43" customFormat="1" ht="15" x14ac:dyDescent="0.25">
      <c r="A229" s="142" t="s">
        <v>154</v>
      </c>
      <c r="B229" s="171">
        <v>6409</v>
      </c>
      <c r="C229" s="50">
        <v>2328</v>
      </c>
      <c r="D229" s="71"/>
      <c r="E229" s="49" t="s">
        <v>16</v>
      </c>
      <c r="F229" s="393"/>
      <c r="G229" s="421"/>
      <c r="H229" s="422">
        <v>-62</v>
      </c>
      <c r="I229" s="92">
        <v>0</v>
      </c>
      <c r="J229" s="273"/>
      <c r="K229" s="475"/>
      <c r="L229" s="475"/>
      <c r="M229" s="475"/>
      <c r="N229" s="476"/>
      <c r="O229" s="477"/>
      <c r="P229" s="273"/>
      <c r="Q229" s="273"/>
    </row>
    <row r="230" spans="1:17" s="198" customFormat="1" x14ac:dyDescent="0.2">
      <c r="A230" s="211" t="s">
        <v>154</v>
      </c>
      <c r="B230" s="204"/>
      <c r="C230" s="208"/>
      <c r="D230" s="212"/>
      <c r="E230" s="192" t="s">
        <v>174</v>
      </c>
      <c r="F230" s="359">
        <v>0</v>
      </c>
      <c r="G230" s="364">
        <v>0</v>
      </c>
      <c r="H230" s="365">
        <f>H229</f>
        <v>-62</v>
      </c>
      <c r="I230" s="201">
        <v>0</v>
      </c>
      <c r="J230" s="276"/>
      <c r="K230" s="499">
        <v>0</v>
      </c>
      <c r="L230" s="499">
        <v>0</v>
      </c>
      <c r="M230" s="499">
        <v>-61684.95</v>
      </c>
      <c r="N230" s="495"/>
      <c r="O230" s="496"/>
      <c r="P230" s="276"/>
      <c r="Q230" s="276"/>
    </row>
    <row r="231" spans="1:17" s="226" customFormat="1" ht="15" x14ac:dyDescent="0.25">
      <c r="A231" s="142" t="s">
        <v>216</v>
      </c>
      <c r="B231" s="223"/>
      <c r="C231" s="229">
        <v>4152</v>
      </c>
      <c r="D231" s="230"/>
      <c r="E231" s="80" t="s">
        <v>217</v>
      </c>
      <c r="F231" s="418"/>
      <c r="G231" s="419">
        <v>939</v>
      </c>
      <c r="H231" s="420">
        <v>939</v>
      </c>
      <c r="I231" s="114">
        <f>(H231/G231)*100</f>
        <v>100</v>
      </c>
      <c r="J231" s="279"/>
      <c r="K231" s="502"/>
      <c r="L231" s="502"/>
      <c r="M231" s="502"/>
      <c r="N231" s="503"/>
      <c r="O231" s="504"/>
      <c r="P231" s="279"/>
      <c r="Q231" s="279"/>
    </row>
    <row r="232" spans="1:17" s="198" customFormat="1" x14ac:dyDescent="0.2">
      <c r="A232" s="211" t="s">
        <v>216</v>
      </c>
      <c r="B232" s="204"/>
      <c r="C232" s="208"/>
      <c r="D232" s="212"/>
      <c r="E232" s="192" t="s">
        <v>174</v>
      </c>
      <c r="F232" s="359">
        <v>0</v>
      </c>
      <c r="G232" s="364">
        <v>939</v>
      </c>
      <c r="H232" s="365">
        <v>939</v>
      </c>
      <c r="I232" s="210">
        <f>(H232/G232)*100</f>
        <v>100</v>
      </c>
      <c r="J232" s="276"/>
      <c r="K232" s="499">
        <v>0</v>
      </c>
      <c r="L232" s="499">
        <v>938681.7</v>
      </c>
      <c r="M232" s="499">
        <v>938681.7</v>
      </c>
      <c r="N232" s="495"/>
      <c r="O232" s="496"/>
      <c r="P232" s="276"/>
      <c r="Q232" s="276"/>
    </row>
    <row r="233" spans="1:17" s="43" customFormat="1" ht="15" x14ac:dyDescent="0.25">
      <c r="A233" s="142" t="s">
        <v>155</v>
      </c>
      <c r="B233" s="171"/>
      <c r="C233" s="50">
        <v>4216</v>
      </c>
      <c r="D233" s="71"/>
      <c r="E233" s="81" t="s">
        <v>175</v>
      </c>
      <c r="F233" s="393"/>
      <c r="G233" s="393">
        <v>7</v>
      </c>
      <c r="H233" s="394">
        <v>7</v>
      </c>
      <c r="I233" s="93">
        <f t="shared" ref="I233:I240" si="10">(H233/G233)*100</f>
        <v>100</v>
      </c>
      <c r="J233" s="273"/>
      <c r="K233" s="475"/>
      <c r="L233" s="475"/>
      <c r="M233" s="475"/>
      <c r="N233" s="476"/>
      <c r="O233" s="477"/>
      <c r="P233" s="273"/>
      <c r="Q233" s="273"/>
    </row>
    <row r="234" spans="1:17" s="43" customFormat="1" ht="15" x14ac:dyDescent="0.25">
      <c r="A234" s="142" t="s">
        <v>155</v>
      </c>
      <c r="B234" s="171"/>
      <c r="C234" s="50"/>
      <c r="D234" s="98" t="s">
        <v>127</v>
      </c>
      <c r="E234" s="217" t="s">
        <v>194</v>
      </c>
      <c r="F234" s="393"/>
      <c r="G234" s="397">
        <v>7</v>
      </c>
      <c r="H234" s="415">
        <v>7</v>
      </c>
      <c r="I234" s="93">
        <f t="shared" si="10"/>
        <v>100</v>
      </c>
      <c r="J234" s="273"/>
      <c r="K234" s="475"/>
      <c r="L234" s="475"/>
      <c r="M234" s="475"/>
      <c r="N234" s="476"/>
      <c r="O234" s="477"/>
      <c r="P234" s="273"/>
      <c r="Q234" s="273"/>
    </row>
    <row r="235" spans="1:17" s="43" customFormat="1" ht="15" x14ac:dyDescent="0.25">
      <c r="A235" s="142" t="s">
        <v>155</v>
      </c>
      <c r="B235" s="171"/>
      <c r="C235" s="180">
        <v>4223</v>
      </c>
      <c r="D235" s="98"/>
      <c r="E235" s="80" t="s">
        <v>130</v>
      </c>
      <c r="F235" s="393"/>
      <c r="G235" s="393">
        <f>G236+G237</f>
        <v>3336</v>
      </c>
      <c r="H235" s="393">
        <f>H236+H237</f>
        <v>3336</v>
      </c>
      <c r="I235" s="92">
        <f t="shared" si="10"/>
        <v>100</v>
      </c>
      <c r="J235" s="273"/>
      <c r="K235" s="475"/>
      <c r="L235" s="475"/>
      <c r="M235" s="475"/>
      <c r="N235" s="476"/>
      <c r="O235" s="477"/>
      <c r="P235" s="273"/>
      <c r="Q235" s="273"/>
    </row>
    <row r="236" spans="1:17" s="43" customFormat="1" ht="15" x14ac:dyDescent="0.25">
      <c r="A236" s="142" t="s">
        <v>155</v>
      </c>
      <c r="B236" s="171"/>
      <c r="C236" s="50"/>
      <c r="D236" s="98" t="s">
        <v>131</v>
      </c>
      <c r="E236" s="66" t="s">
        <v>220</v>
      </c>
      <c r="F236" s="393"/>
      <c r="G236" s="397">
        <v>185</v>
      </c>
      <c r="H236" s="415">
        <v>185</v>
      </c>
      <c r="I236" s="93">
        <f t="shared" si="10"/>
        <v>100</v>
      </c>
      <c r="J236" s="273"/>
      <c r="K236" s="475"/>
      <c r="L236" s="475"/>
      <c r="M236" s="475"/>
      <c r="N236" s="476"/>
      <c r="O236" s="477"/>
      <c r="P236" s="273"/>
      <c r="Q236" s="273"/>
    </row>
    <row r="237" spans="1:17" s="43" customFormat="1" ht="15" x14ac:dyDescent="0.25">
      <c r="A237" s="142" t="s">
        <v>155</v>
      </c>
      <c r="B237" s="171"/>
      <c r="C237" s="50"/>
      <c r="D237" s="98" t="s">
        <v>133</v>
      </c>
      <c r="E237" s="66" t="s">
        <v>221</v>
      </c>
      <c r="F237" s="393"/>
      <c r="G237" s="415">
        <v>3151</v>
      </c>
      <c r="H237" s="417">
        <v>3151</v>
      </c>
      <c r="I237" s="93">
        <f t="shared" si="10"/>
        <v>100</v>
      </c>
      <c r="J237" s="273"/>
      <c r="K237" s="475"/>
      <c r="L237" s="475"/>
      <c r="M237" s="475"/>
      <c r="N237" s="476"/>
      <c r="O237" s="477"/>
      <c r="P237" s="273"/>
      <c r="Q237" s="273"/>
    </row>
    <row r="238" spans="1:17" s="43" customFormat="1" ht="15" x14ac:dyDescent="0.25">
      <c r="A238" s="142" t="s">
        <v>155</v>
      </c>
      <c r="B238" s="171"/>
      <c r="C238" s="50">
        <v>4231</v>
      </c>
      <c r="D238" s="98"/>
      <c r="E238" s="79" t="s">
        <v>222</v>
      </c>
      <c r="F238" s="393"/>
      <c r="G238" s="394">
        <v>126</v>
      </c>
      <c r="H238" s="395">
        <v>126</v>
      </c>
      <c r="I238" s="92">
        <f t="shared" si="10"/>
        <v>100</v>
      </c>
      <c r="J238" s="273"/>
      <c r="K238" s="475"/>
      <c r="L238" s="475"/>
      <c r="M238" s="475"/>
      <c r="N238" s="476"/>
      <c r="O238" s="477"/>
      <c r="P238" s="273"/>
      <c r="Q238" s="273"/>
    </row>
    <row r="239" spans="1:17" s="43" customFormat="1" ht="15" x14ac:dyDescent="0.25">
      <c r="A239" s="142" t="s">
        <v>155</v>
      </c>
      <c r="B239" s="171"/>
      <c r="C239" s="50"/>
      <c r="D239" s="98" t="s">
        <v>223</v>
      </c>
      <c r="E239" s="218" t="s">
        <v>219</v>
      </c>
      <c r="F239" s="78"/>
      <c r="G239" s="83">
        <v>126</v>
      </c>
      <c r="H239" s="417">
        <v>126</v>
      </c>
      <c r="I239" s="93">
        <f t="shared" si="10"/>
        <v>100</v>
      </c>
      <c r="J239" s="273"/>
      <c r="K239" s="475"/>
      <c r="L239" s="475"/>
      <c r="M239" s="475">
        <f>78137480.29-74668379.41</f>
        <v>3469100.8800000101</v>
      </c>
      <c r="N239" s="476"/>
      <c r="O239" s="477"/>
      <c r="P239" s="273"/>
      <c r="Q239" s="273"/>
    </row>
    <row r="240" spans="1:17" s="198" customFormat="1" x14ac:dyDescent="0.2">
      <c r="A240" s="211" t="s">
        <v>155</v>
      </c>
      <c r="B240" s="204"/>
      <c r="C240" s="208"/>
      <c r="D240" s="212"/>
      <c r="E240" s="192" t="s">
        <v>174</v>
      </c>
      <c r="F240" s="359">
        <v>0</v>
      </c>
      <c r="G240" s="359">
        <f>G233+G235+G238</f>
        <v>3469</v>
      </c>
      <c r="H240" s="198">
        <f>H233+H235+H238</f>
        <v>3469</v>
      </c>
      <c r="I240" s="201">
        <f t="shared" si="10"/>
        <v>100</v>
      </c>
      <c r="J240" s="276"/>
      <c r="K240" s="499">
        <v>0</v>
      </c>
      <c r="L240" s="499">
        <v>3469100.88</v>
      </c>
      <c r="M240" s="499">
        <v>3469100.88</v>
      </c>
      <c r="N240" s="495"/>
      <c r="O240" s="496"/>
      <c r="P240" s="276"/>
      <c r="Q240" s="276"/>
    </row>
    <row r="241" spans="1:17" s="43" customFormat="1" ht="15" x14ac:dyDescent="0.25">
      <c r="A241" s="142" t="s">
        <v>156</v>
      </c>
      <c r="B241" s="171">
        <v>6409</v>
      </c>
      <c r="C241" s="50">
        <v>2328</v>
      </c>
      <c r="D241" s="71"/>
      <c r="E241" s="49" t="s">
        <v>16</v>
      </c>
      <c r="F241" s="393"/>
      <c r="G241" s="394"/>
      <c r="H241" s="395">
        <v>-1</v>
      </c>
      <c r="I241" s="92">
        <v>0</v>
      </c>
      <c r="J241" s="273"/>
      <c r="K241" s="475"/>
      <c r="L241" s="475"/>
      <c r="M241" s="475"/>
      <c r="N241" s="476"/>
      <c r="O241" s="477"/>
      <c r="P241" s="273"/>
      <c r="Q241" s="273"/>
    </row>
    <row r="242" spans="1:17" s="198" customFormat="1" x14ac:dyDescent="0.2">
      <c r="A242" s="211" t="s">
        <v>156</v>
      </c>
      <c r="B242" s="204"/>
      <c r="C242" s="208"/>
      <c r="D242" s="212"/>
      <c r="E242" s="192" t="s">
        <v>174</v>
      </c>
      <c r="F242" s="359">
        <v>0</v>
      </c>
      <c r="G242" s="198">
        <v>0</v>
      </c>
      <c r="H242" s="366">
        <f>H241</f>
        <v>-1</v>
      </c>
      <c r="I242" s="201">
        <v>0</v>
      </c>
      <c r="J242" s="276"/>
      <c r="K242" s="499">
        <v>0</v>
      </c>
      <c r="L242" s="499">
        <v>0</v>
      </c>
      <c r="M242" s="499">
        <v>-1359.14</v>
      </c>
      <c r="N242" s="495"/>
      <c r="O242" s="496"/>
      <c r="P242" s="276"/>
      <c r="Q242" s="276"/>
    </row>
    <row r="243" spans="1:17" s="43" customFormat="1" ht="15" x14ac:dyDescent="0.25">
      <c r="A243" s="142" t="s">
        <v>157</v>
      </c>
      <c r="B243" s="171"/>
      <c r="C243" s="181">
        <v>4113</v>
      </c>
      <c r="D243" s="70"/>
      <c r="E243" s="73" t="s">
        <v>101</v>
      </c>
      <c r="F243" s="393"/>
      <c r="G243" s="394">
        <v>134</v>
      </c>
      <c r="H243" s="414">
        <v>0</v>
      </c>
      <c r="I243" s="48">
        <f t="shared" ref="I243:I250" si="11">(H243/G243)*100</f>
        <v>0</v>
      </c>
      <c r="J243" s="273"/>
      <c r="K243" s="475"/>
      <c r="L243" s="475"/>
      <c r="M243" s="475"/>
      <c r="N243" s="476"/>
      <c r="O243" s="477"/>
      <c r="P243" s="273"/>
      <c r="Q243" s="273"/>
    </row>
    <row r="244" spans="1:17" s="43" customFormat="1" ht="15" x14ac:dyDescent="0.25">
      <c r="A244" s="142" t="s">
        <v>157</v>
      </c>
      <c r="B244" s="171"/>
      <c r="C244" s="181"/>
      <c r="D244" s="71" t="s">
        <v>107</v>
      </c>
      <c r="E244" s="74" t="s">
        <v>102</v>
      </c>
      <c r="F244" s="393"/>
      <c r="G244" s="415">
        <v>134</v>
      </c>
      <c r="H244" s="397">
        <v>0</v>
      </c>
      <c r="I244" s="55">
        <f t="shared" si="11"/>
        <v>0</v>
      </c>
      <c r="J244" s="273"/>
      <c r="K244" s="475"/>
      <c r="L244" s="475"/>
      <c r="M244" s="475"/>
      <c r="N244" s="476"/>
      <c r="O244" s="477"/>
      <c r="P244" s="273"/>
      <c r="Q244" s="273"/>
    </row>
    <row r="245" spans="1:17" s="43" customFormat="1" ht="15" x14ac:dyDescent="0.25">
      <c r="A245" s="142" t="s">
        <v>157</v>
      </c>
      <c r="B245" s="171"/>
      <c r="C245" s="50">
        <v>4116</v>
      </c>
      <c r="D245" s="51"/>
      <c r="E245" s="56" t="s">
        <v>14</v>
      </c>
      <c r="F245" s="393"/>
      <c r="G245" s="393">
        <v>761</v>
      </c>
      <c r="H245" s="393">
        <v>0</v>
      </c>
      <c r="I245" s="20">
        <f t="shared" si="11"/>
        <v>0</v>
      </c>
      <c r="J245" s="273"/>
      <c r="K245" s="475"/>
      <c r="L245" s="475"/>
      <c r="M245" s="475"/>
      <c r="N245" s="476"/>
      <c r="O245" s="477"/>
      <c r="P245" s="273"/>
      <c r="Q245" s="273"/>
    </row>
    <row r="246" spans="1:17" s="43" customFormat="1" ht="15" x14ac:dyDescent="0.25">
      <c r="A246" s="142" t="s">
        <v>157</v>
      </c>
      <c r="B246" s="171"/>
      <c r="C246" s="50"/>
      <c r="D246" s="97" t="s">
        <v>108</v>
      </c>
      <c r="E246" s="67" t="s">
        <v>111</v>
      </c>
      <c r="F246" s="78"/>
      <c r="G246" s="86">
        <v>761</v>
      </c>
      <c r="H246" s="88">
        <v>0</v>
      </c>
      <c r="I246" s="1">
        <f t="shared" si="11"/>
        <v>0</v>
      </c>
      <c r="J246" s="273"/>
      <c r="K246" s="475"/>
      <c r="L246" s="475"/>
      <c r="M246" s="475"/>
      <c r="N246" s="476"/>
      <c r="O246" s="477"/>
      <c r="P246" s="273"/>
      <c r="Q246" s="273"/>
    </row>
    <row r="247" spans="1:17" s="198" customFormat="1" x14ac:dyDescent="0.2">
      <c r="A247" s="211" t="s">
        <v>157</v>
      </c>
      <c r="B247" s="204"/>
      <c r="C247" s="208"/>
      <c r="D247" s="212"/>
      <c r="E247" s="192" t="s">
        <v>174</v>
      </c>
      <c r="F247" s="359">
        <v>0</v>
      </c>
      <c r="G247" s="198">
        <f>G243+G245</f>
        <v>895</v>
      </c>
      <c r="H247" s="366">
        <v>0</v>
      </c>
      <c r="I247" s="201">
        <f t="shared" si="11"/>
        <v>0</v>
      </c>
      <c r="J247" s="276"/>
      <c r="K247" s="499">
        <v>0</v>
      </c>
      <c r="L247" s="499">
        <v>895000</v>
      </c>
      <c r="M247" s="499">
        <v>5.51</v>
      </c>
      <c r="N247" s="495"/>
      <c r="O247" s="496"/>
      <c r="P247" s="276"/>
      <c r="Q247" s="276"/>
    </row>
    <row r="248" spans="1:17" s="43" customFormat="1" ht="15" x14ac:dyDescent="0.25">
      <c r="A248" s="142" t="s">
        <v>158</v>
      </c>
      <c r="B248" s="171"/>
      <c r="C248" s="50">
        <v>4116</v>
      </c>
      <c r="D248" s="71"/>
      <c r="E248" s="56" t="s">
        <v>14</v>
      </c>
      <c r="F248" s="393"/>
      <c r="G248" s="414">
        <f>G249+G250</f>
        <v>6618</v>
      </c>
      <c r="H248" s="414">
        <f>H249+H250</f>
        <v>6618</v>
      </c>
      <c r="I248" s="92">
        <f t="shared" si="11"/>
        <v>100</v>
      </c>
      <c r="J248" s="273"/>
      <c r="K248" s="475"/>
      <c r="L248" s="475"/>
      <c r="M248" s="475"/>
      <c r="N248" s="476"/>
      <c r="O248" s="477"/>
      <c r="P248" s="273"/>
      <c r="Q248" s="273"/>
    </row>
    <row r="249" spans="1:17" s="43" customFormat="1" ht="15" x14ac:dyDescent="0.25">
      <c r="A249" s="142" t="s">
        <v>158</v>
      </c>
      <c r="B249" s="177"/>
      <c r="C249" s="50"/>
      <c r="D249" s="71" t="s">
        <v>87</v>
      </c>
      <c r="E249" s="76" t="s">
        <v>115</v>
      </c>
      <c r="F249" s="393"/>
      <c r="G249" s="415">
        <v>993</v>
      </c>
      <c r="H249" s="416">
        <v>993</v>
      </c>
      <c r="I249" s="1">
        <f t="shared" si="11"/>
        <v>100</v>
      </c>
      <c r="J249" s="273"/>
      <c r="K249" s="475"/>
      <c r="L249" s="475"/>
      <c r="M249" s="475"/>
      <c r="N249" s="476"/>
      <c r="O249" s="477"/>
      <c r="P249" s="273"/>
      <c r="Q249" s="273"/>
    </row>
    <row r="250" spans="1:17" s="43" customFormat="1" ht="15" customHeight="1" x14ac:dyDescent="0.25">
      <c r="A250" s="142" t="s">
        <v>158</v>
      </c>
      <c r="B250" s="177"/>
      <c r="C250" s="50"/>
      <c r="D250" s="71" t="s">
        <v>89</v>
      </c>
      <c r="E250" s="76" t="s">
        <v>115</v>
      </c>
      <c r="F250" s="393"/>
      <c r="G250" s="415">
        <v>5625</v>
      </c>
      <c r="H250" s="416">
        <v>5625</v>
      </c>
      <c r="I250" s="1">
        <f t="shared" si="11"/>
        <v>100</v>
      </c>
      <c r="J250" s="273"/>
      <c r="K250" s="475"/>
      <c r="L250" s="475"/>
      <c r="M250" s="475"/>
      <c r="N250" s="476"/>
      <c r="O250" s="477"/>
      <c r="P250" s="273"/>
      <c r="Q250" s="273"/>
    </row>
    <row r="251" spans="1:17" s="43" customFormat="1" ht="15" x14ac:dyDescent="0.25">
      <c r="A251" s="142" t="s">
        <v>158</v>
      </c>
      <c r="B251" s="171">
        <v>3299</v>
      </c>
      <c r="C251" s="130">
        <v>2141</v>
      </c>
      <c r="D251" s="47"/>
      <c r="E251" s="82" t="s">
        <v>12</v>
      </c>
      <c r="F251" s="393"/>
      <c r="G251" s="394"/>
      <c r="H251" s="395">
        <v>4</v>
      </c>
      <c r="I251" s="92">
        <v>0</v>
      </c>
      <c r="J251" s="273"/>
      <c r="K251" s="475"/>
      <c r="L251" s="475"/>
      <c r="M251" s="475"/>
      <c r="N251" s="476"/>
      <c r="O251" s="477"/>
      <c r="P251" s="273"/>
      <c r="Q251" s="273"/>
    </row>
    <row r="252" spans="1:17" s="43" customFormat="1" ht="15" x14ac:dyDescent="0.25">
      <c r="A252" s="142" t="s">
        <v>158</v>
      </c>
      <c r="B252" s="171">
        <v>3299</v>
      </c>
      <c r="C252" s="50">
        <v>2324</v>
      </c>
      <c r="D252" s="51"/>
      <c r="E252" s="90" t="s">
        <v>25</v>
      </c>
      <c r="F252" s="393"/>
      <c r="G252" s="394">
        <v>2</v>
      </c>
      <c r="H252" s="393">
        <v>2</v>
      </c>
      <c r="I252" s="20">
        <f>(H252/G252)*100</f>
        <v>100</v>
      </c>
      <c r="J252" s="273"/>
      <c r="K252" s="475"/>
      <c r="L252" s="475"/>
      <c r="M252" s="475"/>
      <c r="N252" s="476"/>
      <c r="O252" s="477"/>
      <c r="P252" s="273"/>
      <c r="Q252" s="273"/>
    </row>
    <row r="253" spans="1:17" s="198" customFormat="1" x14ac:dyDescent="0.2">
      <c r="A253" s="211" t="s">
        <v>158</v>
      </c>
      <c r="B253" s="204"/>
      <c r="C253" s="208"/>
      <c r="D253" s="212"/>
      <c r="E253" s="192" t="s">
        <v>174</v>
      </c>
      <c r="F253" s="359">
        <v>0</v>
      </c>
      <c r="G253" s="198">
        <f>G248+G252</f>
        <v>6620</v>
      </c>
      <c r="H253" s="366">
        <f>H248+H251+H252</f>
        <v>6624</v>
      </c>
      <c r="I253" s="201">
        <f>(H253/G253)*100</f>
        <v>100.06042296072508</v>
      </c>
      <c r="J253" s="276"/>
      <c r="K253" s="499">
        <v>0</v>
      </c>
      <c r="L253" s="499">
        <v>6620454.0700000003</v>
      </c>
      <c r="M253" s="499">
        <v>6624186.5099999998</v>
      </c>
      <c r="N253" s="495"/>
      <c r="O253" s="496"/>
      <c r="P253" s="276"/>
      <c r="Q253" s="276"/>
    </row>
    <row r="254" spans="1:17" s="43" customFormat="1" ht="15" x14ac:dyDescent="0.25">
      <c r="A254" s="142" t="s">
        <v>159</v>
      </c>
      <c r="B254" s="171">
        <v>3299</v>
      </c>
      <c r="C254" s="130">
        <v>2141</v>
      </c>
      <c r="D254" s="47"/>
      <c r="E254" s="82" t="s">
        <v>12</v>
      </c>
      <c r="F254" s="393"/>
      <c r="G254" s="394"/>
      <c r="H254" s="395">
        <v>1</v>
      </c>
      <c r="I254" s="92">
        <v>0</v>
      </c>
      <c r="J254" s="273"/>
      <c r="K254" s="475"/>
      <c r="L254" s="475"/>
      <c r="M254" s="475"/>
      <c r="N254" s="476"/>
      <c r="O254" s="477"/>
      <c r="P254" s="273"/>
      <c r="Q254" s="273"/>
    </row>
    <row r="255" spans="1:17" s="198" customFormat="1" x14ac:dyDescent="0.2">
      <c r="A255" s="211" t="s">
        <v>159</v>
      </c>
      <c r="B255" s="204"/>
      <c r="C255" s="208"/>
      <c r="D255" s="212"/>
      <c r="E255" s="192" t="s">
        <v>174</v>
      </c>
      <c r="F255" s="359">
        <v>0</v>
      </c>
      <c r="G255" s="359">
        <v>0</v>
      </c>
      <c r="H255" s="198">
        <v>1</v>
      </c>
      <c r="I255" s="201">
        <v>0</v>
      </c>
      <c r="J255" s="276"/>
      <c r="K255" s="499">
        <v>0</v>
      </c>
      <c r="L255" s="499">
        <v>0</v>
      </c>
      <c r="M255" s="499">
        <v>889.6</v>
      </c>
      <c r="N255" s="495"/>
      <c r="O255" s="496"/>
      <c r="P255" s="276"/>
      <c r="Q255" s="276"/>
    </row>
    <row r="256" spans="1:17" s="43" customFormat="1" ht="15" x14ac:dyDescent="0.25">
      <c r="A256" s="142" t="s">
        <v>160</v>
      </c>
      <c r="B256" s="171"/>
      <c r="C256" s="130">
        <v>4116</v>
      </c>
      <c r="D256" s="47"/>
      <c r="E256" s="56" t="s">
        <v>14</v>
      </c>
      <c r="F256" s="393"/>
      <c r="G256" s="412">
        <f>G257+G258</f>
        <v>17</v>
      </c>
      <c r="H256" s="394">
        <f>H257+H258</f>
        <v>17</v>
      </c>
      <c r="I256" s="92">
        <f>(H256/G256)*100</f>
        <v>100</v>
      </c>
      <c r="J256" s="273"/>
      <c r="K256" s="475"/>
      <c r="L256" s="475"/>
      <c r="M256" s="475"/>
      <c r="N256" s="476"/>
      <c r="O256" s="477"/>
      <c r="P256" s="273"/>
      <c r="Q256" s="273"/>
    </row>
    <row r="257" spans="1:17" s="43" customFormat="1" ht="15" x14ac:dyDescent="0.25">
      <c r="A257" s="142"/>
      <c r="B257" s="171"/>
      <c r="C257" s="71"/>
      <c r="D257" s="71" t="s">
        <v>87</v>
      </c>
      <c r="E257" s="77" t="s">
        <v>115</v>
      </c>
      <c r="F257" s="413"/>
      <c r="G257" s="397">
        <v>2</v>
      </c>
      <c r="H257" s="397">
        <v>2</v>
      </c>
      <c r="I257" s="55">
        <f>(H257/G257)*100</f>
        <v>100</v>
      </c>
      <c r="J257" s="273"/>
      <c r="K257" s="475"/>
      <c r="L257" s="475"/>
      <c r="M257" s="475"/>
      <c r="N257" s="476"/>
      <c r="O257" s="477"/>
      <c r="P257" s="273"/>
      <c r="Q257" s="273"/>
    </row>
    <row r="258" spans="1:17" s="43" customFormat="1" ht="15" x14ac:dyDescent="0.25">
      <c r="A258" s="142"/>
      <c r="B258" s="171"/>
      <c r="C258" s="71"/>
      <c r="D258" s="71" t="s">
        <v>89</v>
      </c>
      <c r="E258" s="77" t="s">
        <v>115</v>
      </c>
      <c r="F258" s="413"/>
      <c r="G258" s="397">
        <v>15</v>
      </c>
      <c r="H258" s="397">
        <v>15</v>
      </c>
      <c r="I258" s="55">
        <f>(H258/G258)*100</f>
        <v>100</v>
      </c>
      <c r="J258" s="273"/>
      <c r="K258" s="475"/>
      <c r="L258" s="475"/>
      <c r="M258" s="475"/>
      <c r="N258" s="476"/>
      <c r="O258" s="477"/>
      <c r="P258" s="273"/>
      <c r="Q258" s="273"/>
    </row>
    <row r="259" spans="1:17" s="43" customFormat="1" ht="15" x14ac:dyDescent="0.25">
      <c r="A259" s="142"/>
      <c r="B259" s="171">
        <v>3299</v>
      </c>
      <c r="C259" s="130">
        <v>2141</v>
      </c>
      <c r="D259" s="47"/>
      <c r="E259" s="82" t="s">
        <v>12</v>
      </c>
      <c r="F259" s="393"/>
      <c r="G259" s="393"/>
      <c r="H259" s="394">
        <v>1</v>
      </c>
      <c r="I259" s="92">
        <v>0</v>
      </c>
      <c r="J259" s="273"/>
      <c r="K259" s="475"/>
      <c r="L259" s="475"/>
      <c r="M259" s="475"/>
      <c r="N259" s="476"/>
      <c r="O259" s="477"/>
      <c r="P259" s="273"/>
      <c r="Q259" s="273"/>
    </row>
    <row r="260" spans="1:17" s="198" customFormat="1" ht="15" thickBot="1" x14ac:dyDescent="0.25">
      <c r="A260" s="246" t="s">
        <v>160</v>
      </c>
      <c r="B260" s="247"/>
      <c r="C260" s="248"/>
      <c r="D260" s="249"/>
      <c r="E260" s="250" t="s">
        <v>174</v>
      </c>
      <c r="F260" s="360">
        <v>0</v>
      </c>
      <c r="G260" s="360">
        <f>G256</f>
        <v>17</v>
      </c>
      <c r="H260" s="361">
        <f>H256+H259</f>
        <v>18</v>
      </c>
      <c r="I260" s="251">
        <v>0</v>
      </c>
      <c r="J260" s="276"/>
      <c r="K260" s="499">
        <v>0</v>
      </c>
      <c r="L260" s="499">
        <v>17254</v>
      </c>
      <c r="M260" s="499">
        <v>17937.830000000002</v>
      </c>
      <c r="N260" s="495"/>
      <c r="O260" s="496"/>
      <c r="P260" s="276"/>
      <c r="Q260" s="276"/>
    </row>
    <row r="261" spans="1:17" s="314" customFormat="1" ht="15" thickTop="1" x14ac:dyDescent="0.2">
      <c r="A261" s="320"/>
      <c r="B261" s="322"/>
      <c r="C261" s="318"/>
      <c r="D261" s="332"/>
      <c r="E261" s="313"/>
      <c r="F261" s="348">
        <f>F202+F211+F217+F220+F226+F228+F230+F232+F240+F242+F247+F253+F255+F260</f>
        <v>51008</v>
      </c>
      <c r="G261" s="348">
        <f>G202+G211+G217+G220+G226+G228+G230+G232+G240+G242+G247+G253+G255+G260</f>
        <v>88205</v>
      </c>
      <c r="H261" s="348">
        <f>H202+H211+H217+H220+H226+H228+H230+H232+H240+H242+H247+H253+H255+H260</f>
        <v>88495</v>
      </c>
      <c r="I261" s="333"/>
      <c r="J261" s="290"/>
      <c r="K261" s="500">
        <f>K144+K186+K190+K202+K211+K217+K220+K226+K228+K230+K232+K240+K242+K247+K253+K255+K260</f>
        <v>52179000</v>
      </c>
      <c r="L261" s="500">
        <f>L144+L186+L190+L202+L211+L217+L220+L226+L228+L230+L232+L240+L242+L247+L253+L255+L260</f>
        <v>5172182807.7299995</v>
      </c>
      <c r="M261" s="500">
        <f>M144+M186+M190+M202+M211+M217+M220+M226+M228+M230+M232+M240+M242+M247+M253+M255+M260</f>
        <v>5173183484.9400005</v>
      </c>
      <c r="N261" s="501"/>
      <c r="O261" s="350"/>
      <c r="P261" s="290"/>
      <c r="Q261" s="290"/>
    </row>
    <row r="262" spans="1:17" s="314" customFormat="1" x14ac:dyDescent="0.2">
      <c r="A262" s="320"/>
      <c r="B262" s="322"/>
      <c r="C262" s="318"/>
      <c r="D262" s="332"/>
      <c r="E262" s="313"/>
      <c r="F262" s="331"/>
      <c r="G262" s="331"/>
      <c r="H262" s="331"/>
      <c r="I262" s="333"/>
      <c r="J262" s="290"/>
      <c r="K262" s="500"/>
      <c r="L262" s="500"/>
      <c r="M262" s="500"/>
      <c r="N262" s="501"/>
      <c r="O262" s="350"/>
      <c r="P262" s="290"/>
      <c r="Q262" s="290"/>
    </row>
    <row r="263" spans="1:17" s="314" customFormat="1" x14ac:dyDescent="0.2">
      <c r="A263" s="320"/>
      <c r="B263" s="322"/>
      <c r="C263" s="318"/>
      <c r="D263" s="332"/>
      <c r="E263" s="313"/>
      <c r="F263" s="331"/>
      <c r="G263" s="331"/>
      <c r="H263" s="331"/>
      <c r="I263" s="333"/>
      <c r="J263" s="290"/>
      <c r="K263" s="500"/>
      <c r="L263" s="500"/>
      <c r="M263" s="500"/>
      <c r="N263" s="501"/>
      <c r="O263" s="350"/>
      <c r="P263" s="290"/>
      <c r="Q263" s="290"/>
    </row>
    <row r="264" spans="1:17" ht="13.5" customHeight="1" thickBot="1" x14ac:dyDescent="0.25">
      <c r="A264" s="149"/>
      <c r="I264" s="37" t="s">
        <v>1</v>
      </c>
    </row>
    <row r="265" spans="1:17" s="43" customFormat="1" ht="20.25" customHeight="1" thickTop="1" thickBot="1" x14ac:dyDescent="0.25">
      <c r="A265" s="116" t="s">
        <v>137</v>
      </c>
      <c r="B265" s="110" t="s">
        <v>15</v>
      </c>
      <c r="C265" s="38" t="s">
        <v>3</v>
      </c>
      <c r="D265" s="39" t="s">
        <v>20</v>
      </c>
      <c r="E265" s="40" t="s">
        <v>4</v>
      </c>
      <c r="F265" s="41" t="s">
        <v>5</v>
      </c>
      <c r="G265" s="41" t="s">
        <v>6</v>
      </c>
      <c r="H265" s="41" t="s">
        <v>21</v>
      </c>
      <c r="I265" s="42" t="s">
        <v>22</v>
      </c>
      <c r="J265" s="273"/>
      <c r="K265" s="475"/>
      <c r="L265" s="475"/>
      <c r="M265" s="475"/>
      <c r="N265" s="476"/>
      <c r="O265" s="477"/>
      <c r="P265" s="273"/>
      <c r="Q265" s="273"/>
    </row>
    <row r="266" spans="1:17" s="44" customFormat="1" ht="12.75" thickTop="1" x14ac:dyDescent="0.2">
      <c r="A266" s="139">
        <v>1</v>
      </c>
      <c r="B266" s="134">
        <v>2</v>
      </c>
      <c r="C266" s="135">
        <v>3</v>
      </c>
      <c r="D266" s="134">
        <v>4</v>
      </c>
      <c r="E266" s="135">
        <v>5</v>
      </c>
      <c r="F266" s="134">
        <v>6</v>
      </c>
      <c r="G266" s="136">
        <v>7</v>
      </c>
      <c r="H266" s="137">
        <v>8</v>
      </c>
      <c r="I266" s="138" t="s">
        <v>138</v>
      </c>
      <c r="J266" s="273"/>
      <c r="K266" s="478"/>
      <c r="L266" s="478"/>
      <c r="M266" s="478"/>
      <c r="N266" s="479"/>
      <c r="O266" s="480"/>
      <c r="P266" s="275"/>
      <c r="Q266" s="275"/>
    </row>
    <row r="267" spans="1:17" s="43" customFormat="1" ht="15" x14ac:dyDescent="0.25">
      <c r="A267" s="142" t="s">
        <v>162</v>
      </c>
      <c r="B267" s="171"/>
      <c r="C267" s="50">
        <v>4116</v>
      </c>
      <c r="D267" s="71"/>
      <c r="E267" s="56" t="s">
        <v>14</v>
      </c>
      <c r="F267" s="400"/>
      <c r="G267" s="411">
        <f>G268+G269</f>
        <v>81477</v>
      </c>
      <c r="H267" s="411">
        <f>H268+H269</f>
        <v>81477</v>
      </c>
      <c r="I267" s="92">
        <f>(H267/G267)*100</f>
        <v>100</v>
      </c>
      <c r="J267" s="273"/>
      <c r="K267" s="497"/>
      <c r="L267" s="497"/>
      <c r="M267" s="497"/>
      <c r="N267" s="476"/>
      <c r="O267" s="477"/>
      <c r="P267" s="273"/>
      <c r="Q267" s="273"/>
    </row>
    <row r="268" spans="1:17" s="43" customFormat="1" ht="15" x14ac:dyDescent="0.25">
      <c r="A268" s="142" t="s">
        <v>162</v>
      </c>
      <c r="B268" s="171"/>
      <c r="C268" s="50"/>
      <c r="D268" s="71" t="s">
        <v>86</v>
      </c>
      <c r="E268" s="76" t="s">
        <v>97</v>
      </c>
      <c r="F268" s="400"/>
      <c r="G268" s="408">
        <v>12221</v>
      </c>
      <c r="H268" s="410">
        <v>12221</v>
      </c>
      <c r="I268" s="93">
        <f>(H268/G268)*100</f>
        <v>100</v>
      </c>
      <c r="J268" s="273"/>
      <c r="K268" s="498"/>
      <c r="L268" s="475"/>
      <c r="M268" s="498"/>
      <c r="N268" s="476"/>
      <c r="O268" s="477"/>
      <c r="P268" s="273"/>
      <c r="Q268" s="273"/>
    </row>
    <row r="269" spans="1:17" s="43" customFormat="1" ht="15" x14ac:dyDescent="0.25">
      <c r="A269" s="142" t="s">
        <v>162</v>
      </c>
      <c r="B269" s="171"/>
      <c r="C269" s="50"/>
      <c r="D269" s="71" t="s">
        <v>88</v>
      </c>
      <c r="E269" s="77" t="s">
        <v>97</v>
      </c>
      <c r="F269" s="400"/>
      <c r="G269" s="408">
        <v>69256</v>
      </c>
      <c r="H269" s="410">
        <v>69256</v>
      </c>
      <c r="I269" s="93">
        <f>(H269/G269)*100</f>
        <v>100</v>
      </c>
      <c r="J269" s="273"/>
      <c r="K269" s="475"/>
      <c r="L269" s="475"/>
      <c r="M269" s="475"/>
      <c r="N269" s="476"/>
      <c r="O269" s="477"/>
      <c r="P269" s="273"/>
      <c r="Q269" s="273"/>
    </row>
    <row r="270" spans="1:17" s="43" customFormat="1" ht="15" x14ac:dyDescent="0.25">
      <c r="A270" s="142" t="s">
        <v>162</v>
      </c>
      <c r="B270" s="171">
        <v>3299</v>
      </c>
      <c r="C270" s="130">
        <v>2141</v>
      </c>
      <c r="D270" s="47"/>
      <c r="E270" s="82" t="s">
        <v>12</v>
      </c>
      <c r="F270" s="400"/>
      <c r="G270" s="406"/>
      <c r="H270" s="407">
        <v>259</v>
      </c>
      <c r="I270" s="92">
        <v>0</v>
      </c>
      <c r="J270" s="273"/>
      <c r="K270" s="475"/>
      <c r="L270" s="475"/>
      <c r="M270" s="475"/>
      <c r="N270" s="476"/>
      <c r="O270" s="477"/>
      <c r="P270" s="273"/>
      <c r="Q270" s="273"/>
    </row>
    <row r="271" spans="1:17" s="43" customFormat="1" ht="15" x14ac:dyDescent="0.25">
      <c r="A271" s="142" t="s">
        <v>162</v>
      </c>
      <c r="B271" s="171">
        <v>3299</v>
      </c>
      <c r="C271" s="50">
        <v>2212</v>
      </c>
      <c r="D271" s="51"/>
      <c r="E271" s="81" t="s">
        <v>179</v>
      </c>
      <c r="F271" s="400"/>
      <c r="G271" s="406">
        <v>125</v>
      </c>
      <c r="H271" s="407">
        <v>56</v>
      </c>
      <c r="I271" s="92">
        <f>(H271/G271)*100</f>
        <v>44.800000000000004</v>
      </c>
      <c r="J271" s="273"/>
      <c r="K271" s="475"/>
      <c r="L271" s="475"/>
      <c r="M271" s="475"/>
      <c r="N271" s="476"/>
      <c r="O271" s="477"/>
      <c r="P271" s="273"/>
      <c r="Q271" s="273"/>
    </row>
    <row r="272" spans="1:17" s="198" customFormat="1" ht="15" thickBot="1" x14ac:dyDescent="0.25">
      <c r="A272" s="246" t="s">
        <v>162</v>
      </c>
      <c r="B272" s="247"/>
      <c r="C272" s="248"/>
      <c r="D272" s="249"/>
      <c r="E272" s="250" t="s">
        <v>174</v>
      </c>
      <c r="F272" s="367">
        <v>0</v>
      </c>
      <c r="G272" s="368">
        <f>G267+G271</f>
        <v>81602</v>
      </c>
      <c r="H272" s="369">
        <f>H267+H270+H271</f>
        <v>81792</v>
      </c>
      <c r="I272" s="251">
        <f>(H272/G272)*100</f>
        <v>100.23283743045515</v>
      </c>
      <c r="J272" s="276"/>
      <c r="K272" s="499">
        <v>0</v>
      </c>
      <c r="L272" s="499">
        <v>81602154.5</v>
      </c>
      <c r="M272" s="499">
        <v>81792294.599999994</v>
      </c>
      <c r="N272" s="495"/>
      <c r="O272" s="496"/>
      <c r="P272" s="276"/>
      <c r="Q272" s="276"/>
    </row>
    <row r="273" spans="1:17" s="43" customFormat="1" ht="15.75" thickTop="1" x14ac:dyDescent="0.25">
      <c r="A273" s="142" t="s">
        <v>163</v>
      </c>
      <c r="B273" s="171"/>
      <c r="C273" s="50">
        <v>4116</v>
      </c>
      <c r="D273" s="71"/>
      <c r="E273" s="56" t="s">
        <v>14</v>
      </c>
      <c r="F273" s="400"/>
      <c r="G273" s="400">
        <f>G274+G275</f>
        <v>31328</v>
      </c>
      <c r="H273" s="400">
        <f>H274+H275</f>
        <v>31328</v>
      </c>
      <c r="I273" s="92">
        <f>(H273/G273)*100</f>
        <v>100</v>
      </c>
      <c r="J273" s="273"/>
      <c r="K273" s="475"/>
      <c r="L273" s="475"/>
      <c r="M273" s="475"/>
      <c r="N273" s="476"/>
      <c r="O273" s="477"/>
      <c r="P273" s="273"/>
      <c r="Q273" s="273"/>
    </row>
    <row r="274" spans="1:17" s="43" customFormat="1" ht="15" x14ac:dyDescent="0.25">
      <c r="A274" s="142" t="s">
        <v>163</v>
      </c>
      <c r="B274" s="171"/>
      <c r="C274" s="50"/>
      <c r="D274" s="71" t="s">
        <v>86</v>
      </c>
      <c r="E274" s="76" t="s">
        <v>97</v>
      </c>
      <c r="F274" s="400"/>
      <c r="G274" s="408">
        <v>4699</v>
      </c>
      <c r="H274" s="410">
        <v>4699</v>
      </c>
      <c r="I274" s="93">
        <f>(H274/G274)*100</f>
        <v>100</v>
      </c>
      <c r="J274" s="273"/>
      <c r="K274" s="475"/>
      <c r="L274" s="475"/>
      <c r="M274" s="475"/>
      <c r="N274" s="476"/>
      <c r="O274" s="477"/>
      <c r="P274" s="273"/>
      <c r="Q274" s="273"/>
    </row>
    <row r="275" spans="1:17" s="43" customFormat="1" ht="15" x14ac:dyDescent="0.25">
      <c r="A275" s="142" t="s">
        <v>163</v>
      </c>
      <c r="B275" s="171"/>
      <c r="C275" s="50"/>
      <c r="D275" s="71" t="s">
        <v>88</v>
      </c>
      <c r="E275" s="77" t="s">
        <v>97</v>
      </c>
      <c r="F275" s="400"/>
      <c r="G275" s="408">
        <v>26629</v>
      </c>
      <c r="H275" s="410">
        <v>26629</v>
      </c>
      <c r="I275" s="93">
        <f>(H275/G275)*100</f>
        <v>100</v>
      </c>
      <c r="J275" s="273"/>
      <c r="K275" s="475"/>
      <c r="L275" s="475"/>
      <c r="M275" s="475"/>
      <c r="N275" s="476"/>
      <c r="O275" s="477"/>
      <c r="P275" s="273"/>
      <c r="Q275" s="273"/>
    </row>
    <row r="276" spans="1:17" s="43" customFormat="1" ht="15" x14ac:dyDescent="0.25">
      <c r="A276" s="142" t="s">
        <v>163</v>
      </c>
      <c r="B276" s="171">
        <v>3299</v>
      </c>
      <c r="C276" s="130">
        <v>2141</v>
      </c>
      <c r="D276" s="47"/>
      <c r="E276" s="82" t="s">
        <v>12</v>
      </c>
      <c r="F276" s="400"/>
      <c r="G276" s="406"/>
      <c r="H276" s="407">
        <v>89</v>
      </c>
      <c r="I276" s="92">
        <v>0</v>
      </c>
      <c r="J276" s="273"/>
      <c r="K276" s="475"/>
      <c r="L276" s="475"/>
      <c r="M276" s="475"/>
      <c r="N276" s="476"/>
      <c r="O276" s="477"/>
      <c r="P276" s="273"/>
      <c r="Q276" s="273"/>
    </row>
    <row r="277" spans="1:17" s="43" customFormat="1" ht="15" x14ac:dyDescent="0.25">
      <c r="A277" s="142" t="s">
        <v>163</v>
      </c>
      <c r="B277" s="171">
        <v>3299</v>
      </c>
      <c r="C277" s="50">
        <v>2212</v>
      </c>
      <c r="D277" s="51"/>
      <c r="E277" s="81" t="s">
        <v>179</v>
      </c>
      <c r="F277" s="400"/>
      <c r="G277" s="406">
        <v>5</v>
      </c>
      <c r="H277" s="407">
        <v>5</v>
      </c>
      <c r="I277" s="92">
        <f>(H277/G277)*100</f>
        <v>100</v>
      </c>
      <c r="J277" s="273"/>
      <c r="K277" s="475"/>
      <c r="L277" s="475"/>
      <c r="M277" s="475"/>
      <c r="N277" s="476"/>
      <c r="O277" s="477"/>
      <c r="P277" s="273"/>
      <c r="Q277" s="273"/>
    </row>
    <row r="278" spans="1:17" s="198" customFormat="1" x14ac:dyDescent="0.2">
      <c r="A278" s="211" t="s">
        <v>163</v>
      </c>
      <c r="B278" s="204"/>
      <c r="C278" s="208"/>
      <c r="D278" s="212"/>
      <c r="E278" s="192" t="s">
        <v>174</v>
      </c>
      <c r="F278" s="353">
        <v>0</v>
      </c>
      <c r="G278" s="362">
        <f>G273+G277</f>
        <v>31333</v>
      </c>
      <c r="H278" s="370">
        <f>H273+H276+H277</f>
        <v>31422</v>
      </c>
      <c r="I278" s="201">
        <f>(H278/G278)*100</f>
        <v>100.28404557495291</v>
      </c>
      <c r="J278" s="276"/>
      <c r="K278" s="499">
        <v>0</v>
      </c>
      <c r="L278" s="499">
        <v>31332705.030000001</v>
      </c>
      <c r="M278" s="499">
        <v>31421882.98</v>
      </c>
      <c r="N278" s="495"/>
      <c r="O278" s="496"/>
      <c r="P278" s="276"/>
      <c r="Q278" s="276"/>
    </row>
    <row r="279" spans="1:17" s="43" customFormat="1" ht="15" x14ac:dyDescent="0.25">
      <c r="A279" s="142" t="s">
        <v>161</v>
      </c>
      <c r="B279" s="171"/>
      <c r="C279" s="50">
        <v>4116</v>
      </c>
      <c r="D279" s="71"/>
      <c r="E279" s="56" t="s">
        <v>14</v>
      </c>
      <c r="F279" s="400"/>
      <c r="G279" s="400">
        <f>G280+G281</f>
        <v>40325</v>
      </c>
      <c r="H279" s="400">
        <f>H280+H281</f>
        <v>40325</v>
      </c>
      <c r="I279" s="92">
        <f>(H279/G279)*100</f>
        <v>100</v>
      </c>
      <c r="J279" s="273"/>
      <c r="K279" s="475"/>
      <c r="L279" s="475"/>
      <c r="M279" s="475"/>
      <c r="N279" s="476"/>
      <c r="O279" s="477"/>
      <c r="P279" s="273"/>
      <c r="Q279" s="273"/>
    </row>
    <row r="280" spans="1:17" s="43" customFormat="1" ht="15" x14ac:dyDescent="0.25">
      <c r="A280" s="142" t="s">
        <v>161</v>
      </c>
      <c r="B280" s="171"/>
      <c r="C280" s="50"/>
      <c r="D280" s="71" t="s">
        <v>86</v>
      </c>
      <c r="E280" s="76" t="s">
        <v>97</v>
      </c>
      <c r="F280" s="400"/>
      <c r="G280" s="408">
        <v>6049</v>
      </c>
      <c r="H280" s="410">
        <v>6049</v>
      </c>
      <c r="I280" s="93">
        <f>(H280/G280)*100</f>
        <v>100</v>
      </c>
      <c r="J280" s="273"/>
      <c r="K280" s="475"/>
      <c r="L280" s="475"/>
      <c r="M280" s="475"/>
      <c r="N280" s="476"/>
      <c r="O280" s="477"/>
      <c r="P280" s="273"/>
      <c r="Q280" s="273"/>
    </row>
    <row r="281" spans="1:17" s="43" customFormat="1" ht="15" x14ac:dyDescent="0.25">
      <c r="A281" s="142" t="s">
        <v>161</v>
      </c>
      <c r="B281" s="171"/>
      <c r="C281" s="50"/>
      <c r="D281" s="71" t="s">
        <v>88</v>
      </c>
      <c r="E281" s="77" t="s">
        <v>97</v>
      </c>
      <c r="F281" s="400"/>
      <c r="G281" s="408">
        <v>34276</v>
      </c>
      <c r="H281" s="410">
        <v>34276</v>
      </c>
      <c r="I281" s="93">
        <f>(H281/G281)*100</f>
        <v>100</v>
      </c>
      <c r="J281" s="273"/>
      <c r="K281" s="475"/>
      <c r="L281" s="475"/>
      <c r="M281" s="475"/>
      <c r="N281" s="476"/>
      <c r="O281" s="477"/>
      <c r="P281" s="273"/>
      <c r="Q281" s="273"/>
    </row>
    <row r="282" spans="1:17" s="43" customFormat="1" ht="15" x14ac:dyDescent="0.25">
      <c r="A282" s="142" t="s">
        <v>161</v>
      </c>
      <c r="B282" s="171">
        <v>3299</v>
      </c>
      <c r="C282" s="130">
        <v>2141</v>
      </c>
      <c r="D282" s="47"/>
      <c r="E282" s="82" t="s">
        <v>12</v>
      </c>
      <c r="F282" s="400"/>
      <c r="G282" s="406"/>
      <c r="H282" s="407">
        <v>110</v>
      </c>
      <c r="I282" s="92">
        <v>0</v>
      </c>
      <c r="J282" s="273"/>
      <c r="K282" s="475"/>
      <c r="L282" s="475"/>
      <c r="M282" s="475"/>
      <c r="N282" s="476"/>
      <c r="O282" s="477"/>
      <c r="P282" s="273"/>
      <c r="Q282" s="273"/>
    </row>
    <row r="283" spans="1:17" s="43" customFormat="1" ht="15" x14ac:dyDescent="0.25">
      <c r="A283" s="142" t="s">
        <v>161</v>
      </c>
      <c r="B283" s="171">
        <v>3299</v>
      </c>
      <c r="C283" s="50">
        <v>2212</v>
      </c>
      <c r="D283" s="51"/>
      <c r="E283" s="81" t="s">
        <v>179</v>
      </c>
      <c r="F283" s="400"/>
      <c r="G283" s="406">
        <v>166</v>
      </c>
      <c r="H283" s="407">
        <v>166</v>
      </c>
      <c r="I283" s="92">
        <f>(H283/G283)*100</f>
        <v>100</v>
      </c>
      <c r="J283" s="273"/>
      <c r="K283" s="475"/>
      <c r="L283" s="475"/>
      <c r="M283" s="475"/>
      <c r="N283" s="476"/>
      <c r="O283" s="477"/>
      <c r="P283" s="273"/>
      <c r="Q283" s="273"/>
    </row>
    <row r="284" spans="1:17" s="198" customFormat="1" x14ac:dyDescent="0.2">
      <c r="A284" s="211" t="s">
        <v>161</v>
      </c>
      <c r="B284" s="204"/>
      <c r="C284" s="208"/>
      <c r="D284" s="212"/>
      <c r="E284" s="192" t="s">
        <v>174</v>
      </c>
      <c r="F284" s="353">
        <v>0</v>
      </c>
      <c r="G284" s="362">
        <f>G279+G283</f>
        <v>40491</v>
      </c>
      <c r="H284" s="370">
        <f>H279+H282+H283</f>
        <v>40601</v>
      </c>
      <c r="I284" s="201">
        <f>(H284/G284)*100</f>
        <v>100.27166530834013</v>
      </c>
      <c r="J284" s="276"/>
      <c r="K284" s="499">
        <v>0</v>
      </c>
      <c r="L284" s="499">
        <v>40491004.909999996</v>
      </c>
      <c r="M284" s="499">
        <v>40600992.490000002</v>
      </c>
      <c r="N284" s="495"/>
      <c r="O284" s="496"/>
      <c r="P284" s="276"/>
      <c r="Q284" s="276"/>
    </row>
    <row r="285" spans="1:17" s="226" customFormat="1" ht="15" x14ac:dyDescent="0.25">
      <c r="A285" s="142" t="s">
        <v>164</v>
      </c>
      <c r="B285" s="171"/>
      <c r="C285" s="181">
        <v>4116</v>
      </c>
      <c r="D285" s="71"/>
      <c r="E285" s="56" t="s">
        <v>14</v>
      </c>
      <c r="F285" s="400"/>
      <c r="G285" s="451">
        <v>49</v>
      </c>
      <c r="H285" s="406">
        <v>49</v>
      </c>
      <c r="I285" s="92">
        <f>(H285/G285)*100</f>
        <v>100</v>
      </c>
      <c r="J285" s="279"/>
      <c r="K285" s="502"/>
      <c r="L285" s="502"/>
      <c r="M285" s="502"/>
      <c r="N285" s="503"/>
      <c r="O285" s="504"/>
      <c r="P285" s="279"/>
      <c r="Q285" s="279"/>
    </row>
    <row r="286" spans="1:17" s="226" customFormat="1" x14ac:dyDescent="0.2">
      <c r="A286" s="234" t="s">
        <v>164</v>
      </c>
      <c r="B286" s="223"/>
      <c r="C286" s="232"/>
      <c r="D286" s="97" t="s">
        <v>193</v>
      </c>
      <c r="E286" s="67" t="s">
        <v>194</v>
      </c>
      <c r="F286" s="341"/>
      <c r="G286" s="342">
        <v>49</v>
      </c>
      <c r="H286" s="408">
        <v>49</v>
      </c>
      <c r="I286" s="450">
        <f>(H286/G286)*100</f>
        <v>100</v>
      </c>
      <c r="J286" s="279"/>
      <c r="K286" s="502"/>
      <c r="L286" s="502"/>
      <c r="M286" s="502"/>
      <c r="N286" s="503"/>
      <c r="O286" s="504"/>
      <c r="P286" s="279"/>
      <c r="Q286" s="279"/>
    </row>
    <row r="287" spans="1:17" s="43" customFormat="1" ht="15" x14ac:dyDescent="0.25">
      <c r="A287" s="142" t="s">
        <v>164</v>
      </c>
      <c r="B287" s="171"/>
      <c r="C287" s="181">
        <v>4123</v>
      </c>
      <c r="D287" s="71"/>
      <c r="E287" s="79" t="s">
        <v>98</v>
      </c>
      <c r="F287" s="400"/>
      <c r="G287" s="400">
        <f>G288+G289</f>
        <v>1338</v>
      </c>
      <c r="H287" s="400">
        <f>H288+H289</f>
        <v>1338</v>
      </c>
      <c r="I287" s="92">
        <f>(H287/G287)*100</f>
        <v>100</v>
      </c>
      <c r="J287" s="273"/>
      <c r="K287" s="475"/>
      <c r="L287" s="475"/>
      <c r="M287" s="475"/>
      <c r="N287" s="476"/>
      <c r="O287" s="477"/>
      <c r="P287" s="273"/>
      <c r="Q287" s="273"/>
    </row>
    <row r="288" spans="1:17" s="43" customFormat="1" ht="15" x14ac:dyDescent="0.25">
      <c r="A288" s="142" t="s">
        <v>164</v>
      </c>
      <c r="B288" s="171"/>
      <c r="C288" s="179"/>
      <c r="D288" s="98" t="s">
        <v>99</v>
      </c>
      <c r="E288" s="66" t="s">
        <v>103</v>
      </c>
      <c r="F288" s="113"/>
      <c r="G288" s="2">
        <v>73</v>
      </c>
      <c r="H288" s="115">
        <v>73</v>
      </c>
      <c r="I288" s="93">
        <f t="shared" ref="I288:I295" si="12">(H288/G288)*100</f>
        <v>100</v>
      </c>
      <c r="J288" s="273"/>
      <c r="K288" s="475"/>
      <c r="L288" s="475"/>
      <c r="M288" s="475"/>
      <c r="N288" s="476"/>
      <c r="O288" s="477"/>
      <c r="P288" s="273"/>
      <c r="Q288" s="273"/>
    </row>
    <row r="289" spans="1:17" s="43" customFormat="1" ht="15" x14ac:dyDescent="0.25">
      <c r="A289" s="142" t="s">
        <v>164</v>
      </c>
      <c r="B289" s="171"/>
      <c r="C289" s="179"/>
      <c r="D289" s="98" t="s">
        <v>100</v>
      </c>
      <c r="E289" s="66" t="s">
        <v>104</v>
      </c>
      <c r="F289" s="400"/>
      <c r="G289" s="408">
        <v>1265</v>
      </c>
      <c r="H289" s="410">
        <v>1265</v>
      </c>
      <c r="I289" s="93">
        <f>(H289/G289)*100</f>
        <v>100</v>
      </c>
      <c r="J289" s="273"/>
      <c r="K289" s="475"/>
      <c r="L289" s="475"/>
      <c r="M289" s="475"/>
      <c r="N289" s="476"/>
      <c r="O289" s="477"/>
      <c r="P289" s="273"/>
      <c r="Q289" s="273"/>
    </row>
    <row r="290" spans="1:17" s="43" customFormat="1" ht="15" x14ac:dyDescent="0.25">
      <c r="A290" s="142" t="s">
        <v>164</v>
      </c>
      <c r="B290" s="171"/>
      <c r="C290" s="179">
        <v>4151</v>
      </c>
      <c r="D290" s="98"/>
      <c r="E290" s="79" t="s">
        <v>218</v>
      </c>
      <c r="F290" s="400"/>
      <c r="G290" s="400">
        <v>375</v>
      </c>
      <c r="H290" s="406">
        <v>375</v>
      </c>
      <c r="I290" s="92">
        <f>(H290/G290)*100</f>
        <v>100</v>
      </c>
      <c r="J290" s="273"/>
      <c r="K290" s="475"/>
      <c r="L290" s="475"/>
      <c r="M290" s="475"/>
      <c r="N290" s="476"/>
      <c r="O290" s="477"/>
      <c r="P290" s="273"/>
      <c r="Q290" s="273"/>
    </row>
    <row r="291" spans="1:17" s="43" customFormat="1" ht="15" x14ac:dyDescent="0.25">
      <c r="A291" s="142" t="s">
        <v>164</v>
      </c>
      <c r="B291" s="171"/>
      <c r="C291" s="181">
        <v>4213</v>
      </c>
      <c r="D291" s="97"/>
      <c r="E291" s="80" t="s">
        <v>224</v>
      </c>
      <c r="F291" s="400"/>
      <c r="G291" s="400">
        <v>368</v>
      </c>
      <c r="H291" s="406">
        <v>368</v>
      </c>
      <c r="I291" s="92">
        <f t="shared" si="12"/>
        <v>100</v>
      </c>
      <c r="J291" s="273"/>
      <c r="K291" s="475"/>
      <c r="L291" s="475"/>
      <c r="M291" s="475"/>
      <c r="N291" s="476"/>
      <c r="O291" s="477"/>
      <c r="P291" s="273"/>
      <c r="Q291" s="273"/>
    </row>
    <row r="292" spans="1:17" s="43" customFormat="1" ht="15" x14ac:dyDescent="0.25">
      <c r="A292" s="142" t="s">
        <v>164</v>
      </c>
      <c r="B292" s="171"/>
      <c r="C292" s="181"/>
      <c r="D292" s="97" t="s">
        <v>225</v>
      </c>
      <c r="E292" s="66" t="s">
        <v>226</v>
      </c>
      <c r="F292" s="400"/>
      <c r="G292" s="342">
        <v>368</v>
      </c>
      <c r="H292" s="408">
        <v>368</v>
      </c>
      <c r="I292" s="93">
        <f t="shared" si="12"/>
        <v>100</v>
      </c>
      <c r="J292" s="273"/>
      <c r="K292" s="475"/>
      <c r="L292" s="475"/>
      <c r="M292" s="475"/>
      <c r="N292" s="476"/>
      <c r="O292" s="477"/>
      <c r="P292" s="273"/>
      <c r="Q292" s="273"/>
    </row>
    <row r="293" spans="1:17" s="43" customFormat="1" ht="15" x14ac:dyDescent="0.25">
      <c r="A293" s="142" t="s">
        <v>164</v>
      </c>
      <c r="B293" s="171"/>
      <c r="C293" s="233">
        <v>4216</v>
      </c>
      <c r="D293" s="97"/>
      <c r="E293" s="79" t="s">
        <v>214</v>
      </c>
      <c r="F293" s="400"/>
      <c r="G293" s="400">
        <f>G294+G295</f>
        <v>6258</v>
      </c>
      <c r="H293" s="400">
        <f>H294+H295</f>
        <v>6258</v>
      </c>
      <c r="I293" s="92">
        <f t="shared" si="12"/>
        <v>100</v>
      </c>
      <c r="J293" s="273"/>
      <c r="K293" s="475"/>
      <c r="L293" s="475"/>
      <c r="M293" s="475"/>
      <c r="N293" s="476"/>
      <c r="O293" s="477"/>
      <c r="P293" s="273"/>
      <c r="Q293" s="273"/>
    </row>
    <row r="294" spans="1:17" s="43" customFormat="1" ht="15" x14ac:dyDescent="0.25">
      <c r="A294" s="142" t="s">
        <v>164</v>
      </c>
      <c r="B294" s="171"/>
      <c r="C294" s="233"/>
      <c r="D294" s="98" t="s">
        <v>127</v>
      </c>
      <c r="E294" s="217" t="s">
        <v>194</v>
      </c>
      <c r="F294" s="400"/>
      <c r="G294" s="342">
        <v>2</v>
      </c>
      <c r="H294" s="408">
        <v>2</v>
      </c>
      <c r="I294" s="93">
        <f t="shared" si="12"/>
        <v>100</v>
      </c>
      <c r="J294" s="273"/>
      <c r="K294" s="475"/>
      <c r="L294" s="475"/>
      <c r="M294" s="475"/>
      <c r="N294" s="476"/>
      <c r="O294" s="477"/>
      <c r="P294" s="273"/>
      <c r="Q294" s="273"/>
    </row>
    <row r="295" spans="1:17" s="43" customFormat="1" ht="15" x14ac:dyDescent="0.25">
      <c r="A295" s="142" t="s">
        <v>164</v>
      </c>
      <c r="B295" s="171"/>
      <c r="C295" s="181"/>
      <c r="D295" s="97" t="s">
        <v>227</v>
      </c>
      <c r="E295" s="66" t="s">
        <v>228</v>
      </c>
      <c r="F295" s="400"/>
      <c r="G295" s="342">
        <v>6256</v>
      </c>
      <c r="H295" s="408">
        <v>6256</v>
      </c>
      <c r="I295" s="93">
        <f t="shared" si="12"/>
        <v>100</v>
      </c>
      <c r="J295" s="273"/>
      <c r="K295" s="475"/>
      <c r="L295" s="475"/>
      <c r="M295" s="475"/>
      <c r="N295" s="476"/>
      <c r="O295" s="477"/>
      <c r="P295" s="273"/>
      <c r="Q295" s="273"/>
    </row>
    <row r="296" spans="1:17" s="43" customFormat="1" ht="15" x14ac:dyDescent="0.25">
      <c r="A296" s="142" t="s">
        <v>164</v>
      </c>
      <c r="B296" s="171"/>
      <c r="C296" s="180">
        <v>4223</v>
      </c>
      <c r="D296" s="98"/>
      <c r="E296" s="80" t="s">
        <v>130</v>
      </c>
      <c r="F296" s="400"/>
      <c r="G296" s="400">
        <f>G297+G298</f>
        <v>40100</v>
      </c>
      <c r="H296" s="400">
        <f>H297+H298</f>
        <v>40100</v>
      </c>
      <c r="I296" s="92">
        <f t="shared" ref="I296:I304" si="13">(H296/G296)*100</f>
        <v>100</v>
      </c>
      <c r="J296" s="273"/>
      <c r="K296" s="475"/>
      <c r="L296" s="475"/>
      <c r="M296" s="475"/>
      <c r="N296" s="476"/>
      <c r="O296" s="477"/>
      <c r="P296" s="273"/>
      <c r="Q296" s="273"/>
    </row>
    <row r="297" spans="1:17" s="43" customFormat="1" ht="15" x14ac:dyDescent="0.25">
      <c r="A297" s="142" t="s">
        <v>164</v>
      </c>
      <c r="B297" s="171"/>
      <c r="C297" s="180"/>
      <c r="D297" s="98" t="s">
        <v>131</v>
      </c>
      <c r="E297" s="66" t="s">
        <v>132</v>
      </c>
      <c r="F297" s="400"/>
      <c r="G297" s="408">
        <v>2203</v>
      </c>
      <c r="H297" s="410">
        <v>2203</v>
      </c>
      <c r="I297" s="93">
        <f t="shared" si="13"/>
        <v>100</v>
      </c>
      <c r="J297" s="273"/>
      <c r="K297" s="475"/>
      <c r="L297" s="475"/>
      <c r="M297" s="475"/>
      <c r="N297" s="476"/>
      <c r="O297" s="477"/>
      <c r="P297" s="273"/>
      <c r="Q297" s="273"/>
    </row>
    <row r="298" spans="1:17" s="43" customFormat="1" ht="15" x14ac:dyDescent="0.25">
      <c r="A298" s="142" t="s">
        <v>164</v>
      </c>
      <c r="B298" s="171"/>
      <c r="C298" s="180"/>
      <c r="D298" s="98" t="s">
        <v>133</v>
      </c>
      <c r="E298" s="66" t="s">
        <v>134</v>
      </c>
      <c r="F298" s="400"/>
      <c r="G298" s="408">
        <v>37897</v>
      </c>
      <c r="H298" s="410">
        <v>37897</v>
      </c>
      <c r="I298" s="93">
        <f t="shared" si="13"/>
        <v>100</v>
      </c>
      <c r="J298" s="273"/>
      <c r="K298" s="475"/>
      <c r="L298" s="475"/>
      <c r="M298" s="475"/>
      <c r="N298" s="476"/>
      <c r="O298" s="477"/>
      <c r="P298" s="273"/>
      <c r="Q298" s="273"/>
    </row>
    <row r="299" spans="1:17" s="43" customFormat="1" ht="15" x14ac:dyDescent="0.25">
      <c r="A299" s="142" t="s">
        <v>164</v>
      </c>
      <c r="B299" s="171">
        <v>6172</v>
      </c>
      <c r="C299" s="50">
        <v>2122</v>
      </c>
      <c r="D299" s="69"/>
      <c r="E299" s="90" t="s">
        <v>19</v>
      </c>
      <c r="F299" s="400"/>
      <c r="G299" s="406">
        <v>432</v>
      </c>
      <c r="H299" s="407">
        <v>432</v>
      </c>
      <c r="I299" s="92">
        <f t="shared" si="13"/>
        <v>100</v>
      </c>
      <c r="J299" s="273"/>
      <c r="K299" s="475"/>
      <c r="L299" s="475"/>
      <c r="M299" s="475"/>
      <c r="N299" s="476"/>
      <c r="O299" s="477"/>
      <c r="P299" s="273"/>
      <c r="Q299" s="273"/>
    </row>
    <row r="300" spans="1:17" s="43" customFormat="1" ht="15" x14ac:dyDescent="0.25">
      <c r="A300" s="142"/>
      <c r="B300" s="171"/>
      <c r="C300" s="50"/>
      <c r="D300" s="98" t="s">
        <v>299</v>
      </c>
      <c r="E300" s="301" t="s">
        <v>300</v>
      </c>
      <c r="F300" s="113"/>
      <c r="G300" s="2">
        <v>432</v>
      </c>
      <c r="H300" s="115">
        <v>432</v>
      </c>
      <c r="I300" s="93">
        <f t="shared" si="13"/>
        <v>100</v>
      </c>
      <c r="J300" s="273"/>
      <c r="K300" s="475"/>
      <c r="L300" s="475"/>
      <c r="M300" s="475">
        <f>184023272.36-135103413.21</f>
        <v>48919859.150000006</v>
      </c>
      <c r="N300" s="476"/>
      <c r="O300" s="477"/>
      <c r="P300" s="273"/>
      <c r="Q300" s="273"/>
    </row>
    <row r="301" spans="1:17" s="198" customFormat="1" x14ac:dyDescent="0.2">
      <c r="A301" s="211" t="s">
        <v>164</v>
      </c>
      <c r="B301" s="204"/>
      <c r="C301" s="208"/>
      <c r="D301" s="212"/>
      <c r="E301" s="192" t="s">
        <v>174</v>
      </c>
      <c r="F301" s="353">
        <v>0</v>
      </c>
      <c r="G301" s="353">
        <f>G287+G296+G285+G290+G291+G293+G299</f>
        <v>48920</v>
      </c>
      <c r="H301" s="362">
        <f>H287+H296+H285+H290+H291+H293+H299</f>
        <v>48920</v>
      </c>
      <c r="I301" s="201">
        <f t="shared" si="13"/>
        <v>100</v>
      </c>
      <c r="J301" s="276"/>
      <c r="K301" s="499">
        <v>0</v>
      </c>
      <c r="L301" s="499">
        <v>48919859.149999999</v>
      </c>
      <c r="M301" s="499">
        <v>48919859.149999999</v>
      </c>
      <c r="N301" s="495"/>
      <c r="O301" s="496"/>
      <c r="P301" s="276"/>
      <c r="Q301" s="276"/>
    </row>
    <row r="302" spans="1:17" s="43" customFormat="1" ht="15" x14ac:dyDescent="0.25">
      <c r="A302" s="142" t="s">
        <v>165</v>
      </c>
      <c r="B302" s="171"/>
      <c r="C302" s="50">
        <v>4116</v>
      </c>
      <c r="D302" s="71"/>
      <c r="E302" s="56" t="s">
        <v>14</v>
      </c>
      <c r="F302" s="400"/>
      <c r="G302" s="400">
        <f>G303+G304</f>
        <v>128178</v>
      </c>
      <c r="H302" s="400">
        <f>H303+H304</f>
        <v>128178</v>
      </c>
      <c r="I302" s="92">
        <f t="shared" si="13"/>
        <v>100</v>
      </c>
      <c r="J302" s="273"/>
      <c r="K302" s="475"/>
      <c r="L302" s="475"/>
      <c r="M302" s="475"/>
      <c r="N302" s="476"/>
      <c r="O302" s="477"/>
      <c r="P302" s="273"/>
      <c r="Q302" s="273"/>
    </row>
    <row r="303" spans="1:17" s="43" customFormat="1" ht="15" x14ac:dyDescent="0.25">
      <c r="A303" s="142" t="s">
        <v>165</v>
      </c>
      <c r="B303" s="171"/>
      <c r="C303" s="50"/>
      <c r="D303" s="97" t="s">
        <v>90</v>
      </c>
      <c r="E303" s="96" t="s">
        <v>116</v>
      </c>
      <c r="F303" s="400"/>
      <c r="G303" s="342">
        <v>19227</v>
      </c>
      <c r="H303" s="409">
        <v>19227</v>
      </c>
      <c r="I303" s="1">
        <f t="shared" si="13"/>
        <v>100</v>
      </c>
      <c r="J303" s="273"/>
      <c r="K303" s="475"/>
      <c r="L303" s="475"/>
      <c r="M303" s="475"/>
      <c r="N303" s="476"/>
      <c r="O303" s="477"/>
      <c r="P303" s="273"/>
      <c r="Q303" s="273"/>
    </row>
    <row r="304" spans="1:17" s="43" customFormat="1" ht="15" x14ac:dyDescent="0.25">
      <c r="A304" s="142" t="s">
        <v>165</v>
      </c>
      <c r="B304" s="171"/>
      <c r="C304" s="50"/>
      <c r="D304" s="97" t="s">
        <v>91</v>
      </c>
      <c r="E304" s="67" t="s">
        <v>116</v>
      </c>
      <c r="F304" s="400"/>
      <c r="G304" s="342">
        <v>108951</v>
      </c>
      <c r="H304" s="409">
        <v>108951</v>
      </c>
      <c r="I304" s="1">
        <f t="shared" si="13"/>
        <v>100</v>
      </c>
      <c r="J304" s="273"/>
      <c r="K304" s="475"/>
      <c r="L304" s="475"/>
      <c r="M304" s="475"/>
      <c r="N304" s="476"/>
      <c r="O304" s="477"/>
      <c r="P304" s="273"/>
      <c r="Q304" s="273"/>
    </row>
    <row r="305" spans="1:17" s="43" customFormat="1" ht="15" x14ac:dyDescent="0.25">
      <c r="A305" s="142" t="s">
        <v>165</v>
      </c>
      <c r="B305" s="171">
        <v>4379</v>
      </c>
      <c r="C305" s="50">
        <v>2141</v>
      </c>
      <c r="D305" s="71"/>
      <c r="E305" s="82" t="s">
        <v>12</v>
      </c>
      <c r="F305" s="400"/>
      <c r="G305" s="406"/>
      <c r="H305" s="407">
        <v>108</v>
      </c>
      <c r="I305" s="92">
        <v>0</v>
      </c>
      <c r="J305" s="273"/>
      <c r="K305" s="475"/>
      <c r="L305" s="475"/>
      <c r="M305" s="475"/>
      <c r="N305" s="476"/>
      <c r="O305" s="477"/>
      <c r="P305" s="273"/>
      <c r="Q305" s="273"/>
    </row>
    <row r="306" spans="1:17" s="43" customFormat="1" ht="15" x14ac:dyDescent="0.25">
      <c r="A306" s="142" t="s">
        <v>165</v>
      </c>
      <c r="B306" s="171">
        <v>4379</v>
      </c>
      <c r="C306" s="50">
        <v>2212</v>
      </c>
      <c r="D306" s="71"/>
      <c r="E306" s="81" t="s">
        <v>179</v>
      </c>
      <c r="F306" s="400"/>
      <c r="G306" s="406"/>
      <c r="H306" s="407">
        <v>3</v>
      </c>
      <c r="I306" s="92">
        <v>0</v>
      </c>
      <c r="J306" s="273"/>
      <c r="K306" s="475"/>
      <c r="L306" s="475"/>
      <c r="M306" s="475">
        <f>129248241.05-959000</f>
        <v>128289241.05</v>
      </c>
      <c r="N306" s="476"/>
      <c r="O306" s="477"/>
      <c r="P306" s="273"/>
      <c r="Q306" s="273"/>
    </row>
    <row r="307" spans="1:17" s="198" customFormat="1" x14ac:dyDescent="0.2">
      <c r="A307" s="211" t="s">
        <v>165</v>
      </c>
      <c r="B307" s="204"/>
      <c r="C307" s="208"/>
      <c r="D307" s="212"/>
      <c r="E307" s="192" t="s">
        <v>174</v>
      </c>
      <c r="F307" s="353">
        <v>0</v>
      </c>
      <c r="G307" s="362">
        <f>G302</f>
        <v>128178</v>
      </c>
      <c r="H307" s="370">
        <f>H302+H305+H306</f>
        <v>128289</v>
      </c>
      <c r="I307" s="201">
        <f t="shared" ref="I307:I316" si="14">(H307/G307)*100</f>
        <v>100.08659832420541</v>
      </c>
      <c r="J307" s="276"/>
      <c r="K307" s="499">
        <v>0</v>
      </c>
      <c r="L307" s="499">
        <v>128177754.34</v>
      </c>
      <c r="M307" s="499">
        <v>128289241.05</v>
      </c>
      <c r="N307" s="495"/>
      <c r="O307" s="496"/>
      <c r="P307" s="276"/>
      <c r="Q307" s="276"/>
    </row>
    <row r="308" spans="1:17" s="43" customFormat="1" ht="15" x14ac:dyDescent="0.25">
      <c r="A308" s="142" t="s">
        <v>166</v>
      </c>
      <c r="B308" s="171"/>
      <c r="C308" s="50">
        <v>4118</v>
      </c>
      <c r="D308" s="99"/>
      <c r="E308" s="79" t="s">
        <v>105</v>
      </c>
      <c r="F308" s="400"/>
      <c r="G308" s="406">
        <v>997</v>
      </c>
      <c r="H308" s="400">
        <v>997</v>
      </c>
      <c r="I308" s="20">
        <f t="shared" si="14"/>
        <v>100</v>
      </c>
      <c r="J308" s="273"/>
      <c r="K308" s="475"/>
      <c r="L308" s="475"/>
      <c r="M308" s="475"/>
      <c r="N308" s="476"/>
      <c r="O308" s="477"/>
      <c r="P308" s="273"/>
      <c r="Q308" s="273"/>
    </row>
    <row r="309" spans="1:17" s="43" customFormat="1" ht="15" customHeight="1" x14ac:dyDescent="0.25">
      <c r="A309" s="142" t="s">
        <v>166</v>
      </c>
      <c r="B309" s="171"/>
      <c r="C309" s="50"/>
      <c r="D309" s="98" t="s">
        <v>195</v>
      </c>
      <c r="E309" s="218" t="s">
        <v>196</v>
      </c>
      <c r="F309" s="400"/>
      <c r="G309" s="408">
        <v>997</v>
      </c>
      <c r="H309" s="342">
        <v>997</v>
      </c>
      <c r="I309" s="1">
        <f t="shared" si="14"/>
        <v>100</v>
      </c>
      <c r="J309" s="273"/>
      <c r="K309" s="475"/>
      <c r="L309" s="475"/>
      <c r="M309" s="475"/>
      <c r="N309" s="476"/>
      <c r="O309" s="477"/>
      <c r="P309" s="273"/>
      <c r="Q309" s="273"/>
    </row>
    <row r="310" spans="1:17" s="43" customFormat="1" ht="15" customHeight="1" x14ac:dyDescent="0.25">
      <c r="A310" s="142" t="s">
        <v>166</v>
      </c>
      <c r="B310" s="171"/>
      <c r="C310" s="50">
        <v>4218</v>
      </c>
      <c r="D310" s="99"/>
      <c r="E310" s="79" t="s">
        <v>93</v>
      </c>
      <c r="F310" s="400"/>
      <c r="G310" s="406">
        <v>3538</v>
      </c>
      <c r="H310" s="400">
        <v>3538</v>
      </c>
      <c r="I310" s="20">
        <f t="shared" si="14"/>
        <v>100</v>
      </c>
      <c r="J310" s="273"/>
      <c r="K310" s="475"/>
      <c r="L310" s="475"/>
      <c r="M310" s="475"/>
      <c r="N310" s="476"/>
      <c r="O310" s="477"/>
      <c r="P310" s="273"/>
      <c r="Q310" s="273"/>
    </row>
    <row r="311" spans="1:17" s="43" customFormat="1" ht="15" customHeight="1" x14ac:dyDescent="0.25">
      <c r="A311" s="142" t="s">
        <v>166</v>
      </c>
      <c r="B311" s="171"/>
      <c r="C311" s="50"/>
      <c r="D311" s="98" t="s">
        <v>223</v>
      </c>
      <c r="E311" s="218" t="s">
        <v>219</v>
      </c>
      <c r="F311" s="113"/>
      <c r="G311" s="2">
        <v>3538</v>
      </c>
      <c r="H311" s="118">
        <v>3538</v>
      </c>
      <c r="I311" s="1">
        <f t="shared" si="14"/>
        <v>100</v>
      </c>
      <c r="J311" s="273"/>
      <c r="K311" s="475"/>
      <c r="L311" s="475"/>
      <c r="M311" s="475"/>
      <c r="N311" s="476"/>
      <c r="O311" s="477"/>
      <c r="P311" s="273"/>
      <c r="Q311" s="273"/>
    </row>
    <row r="312" spans="1:17" s="198" customFormat="1" x14ac:dyDescent="0.2">
      <c r="A312" s="211" t="s">
        <v>166</v>
      </c>
      <c r="B312" s="204"/>
      <c r="C312" s="208"/>
      <c r="D312" s="212"/>
      <c r="E312" s="192" t="s">
        <v>174</v>
      </c>
      <c r="F312" s="353">
        <v>0</v>
      </c>
      <c r="G312" s="353">
        <f>G308+G310</f>
        <v>4535</v>
      </c>
      <c r="H312" s="353">
        <f>H308+H310</f>
        <v>4535</v>
      </c>
      <c r="I312" s="201">
        <f t="shared" si="14"/>
        <v>100</v>
      </c>
      <c r="J312" s="276"/>
      <c r="K312" s="499">
        <v>0</v>
      </c>
      <c r="L312" s="499">
        <v>4535110.34</v>
      </c>
      <c r="M312" s="499">
        <v>4535233.7699999996</v>
      </c>
      <c r="N312" s="495"/>
      <c r="O312" s="496"/>
      <c r="P312" s="276"/>
      <c r="Q312" s="276"/>
    </row>
    <row r="313" spans="1:17" s="43" customFormat="1" ht="15" x14ac:dyDescent="0.25">
      <c r="A313" s="142" t="s">
        <v>167</v>
      </c>
      <c r="B313" s="171"/>
      <c r="C313" s="50">
        <v>4118</v>
      </c>
      <c r="D313" s="99"/>
      <c r="E313" s="79" t="s">
        <v>105</v>
      </c>
      <c r="F313" s="400"/>
      <c r="G313" s="406">
        <v>256</v>
      </c>
      <c r="H313" s="400">
        <v>256</v>
      </c>
      <c r="I313" s="20">
        <f t="shared" si="14"/>
        <v>100</v>
      </c>
      <c r="J313" s="273"/>
      <c r="K313" s="475"/>
      <c r="L313" s="475"/>
      <c r="M313" s="475"/>
      <c r="N313" s="476"/>
      <c r="O313" s="477"/>
      <c r="P313" s="273"/>
      <c r="Q313" s="273"/>
    </row>
    <row r="314" spans="1:17" s="43" customFormat="1" ht="15" customHeight="1" x14ac:dyDescent="0.25">
      <c r="A314" s="142" t="s">
        <v>167</v>
      </c>
      <c r="B314" s="171"/>
      <c r="C314" s="50"/>
      <c r="D314" s="98" t="s">
        <v>195</v>
      </c>
      <c r="E314" s="218" t="s">
        <v>196</v>
      </c>
      <c r="F314" s="400"/>
      <c r="G314" s="408">
        <v>256</v>
      </c>
      <c r="H314" s="342">
        <v>256</v>
      </c>
      <c r="I314" s="1">
        <f t="shared" si="14"/>
        <v>100</v>
      </c>
      <c r="J314" s="273"/>
      <c r="K314" s="475"/>
      <c r="L314" s="475"/>
      <c r="M314" s="475"/>
      <c r="N314" s="476"/>
      <c r="O314" s="477"/>
      <c r="P314" s="273"/>
      <c r="Q314" s="273"/>
    </row>
    <row r="315" spans="1:17" s="43" customFormat="1" ht="15" x14ac:dyDescent="0.25">
      <c r="A315" s="142" t="s">
        <v>167</v>
      </c>
      <c r="B315" s="171"/>
      <c r="C315" s="50">
        <v>4218</v>
      </c>
      <c r="D315" s="99"/>
      <c r="E315" s="79" t="s">
        <v>93</v>
      </c>
      <c r="F315" s="400"/>
      <c r="G315" s="406">
        <v>3108</v>
      </c>
      <c r="H315" s="400">
        <v>3108</v>
      </c>
      <c r="I315" s="20">
        <f t="shared" si="14"/>
        <v>100</v>
      </c>
      <c r="J315" s="273"/>
      <c r="K315" s="475"/>
      <c r="L315" s="475"/>
      <c r="M315" s="475"/>
      <c r="N315" s="476"/>
      <c r="O315" s="477"/>
      <c r="P315" s="273"/>
      <c r="Q315" s="273"/>
    </row>
    <row r="316" spans="1:17" s="43" customFormat="1" ht="15" customHeight="1" x14ac:dyDescent="0.25">
      <c r="A316" s="142" t="s">
        <v>167</v>
      </c>
      <c r="B316" s="171"/>
      <c r="C316" s="50"/>
      <c r="D316" s="520">
        <v>0</v>
      </c>
      <c r="E316" s="521" t="s">
        <v>129</v>
      </c>
      <c r="F316" s="400"/>
      <c r="G316" s="408">
        <v>3108</v>
      </c>
      <c r="H316" s="342">
        <v>3108</v>
      </c>
      <c r="I316" s="1">
        <f t="shared" si="14"/>
        <v>100</v>
      </c>
      <c r="J316" s="273"/>
      <c r="K316" s="475"/>
      <c r="L316" s="475"/>
      <c r="M316" s="475"/>
      <c r="N316" s="476"/>
      <c r="O316" s="477"/>
      <c r="P316" s="273"/>
      <c r="Q316" s="273"/>
    </row>
    <row r="317" spans="1:17" s="43" customFormat="1" ht="15" x14ac:dyDescent="0.25">
      <c r="A317" s="142"/>
      <c r="B317" s="171"/>
      <c r="C317" s="50"/>
      <c r="D317" s="515"/>
      <c r="E317" s="521"/>
      <c r="F317" s="400"/>
      <c r="G317" s="406"/>
      <c r="H317" s="407"/>
      <c r="I317" s="92"/>
      <c r="J317" s="273"/>
      <c r="K317" s="475"/>
      <c r="L317" s="475"/>
      <c r="M317" s="475"/>
      <c r="N317" s="476"/>
      <c r="O317" s="477"/>
      <c r="P317" s="273"/>
      <c r="Q317" s="273"/>
    </row>
    <row r="318" spans="1:17" s="198" customFormat="1" x14ac:dyDescent="0.2">
      <c r="A318" s="211" t="s">
        <v>167</v>
      </c>
      <c r="B318" s="204"/>
      <c r="C318" s="208"/>
      <c r="D318" s="212"/>
      <c r="E318" s="192" t="s">
        <v>174</v>
      </c>
      <c r="F318" s="353">
        <v>0</v>
      </c>
      <c r="G318" s="353">
        <f>G315+G313</f>
        <v>3364</v>
      </c>
      <c r="H318" s="362">
        <f>H315+H313</f>
        <v>3364</v>
      </c>
      <c r="I318" s="201">
        <f>(H318/G318)*100</f>
        <v>100</v>
      </c>
      <c r="J318" s="276"/>
      <c r="K318" s="499">
        <v>0</v>
      </c>
      <c r="L318" s="499">
        <v>3363570.08</v>
      </c>
      <c r="M318" s="499">
        <v>3363636.54</v>
      </c>
      <c r="N318" s="495"/>
      <c r="O318" s="496"/>
      <c r="P318" s="276"/>
      <c r="Q318" s="276"/>
    </row>
    <row r="319" spans="1:17" s="43" customFormat="1" ht="15" x14ac:dyDescent="0.25">
      <c r="A319" s="142" t="s">
        <v>168</v>
      </c>
      <c r="B319" s="171"/>
      <c r="C319" s="50">
        <v>4116</v>
      </c>
      <c r="D319" s="71"/>
      <c r="E319" s="56" t="s">
        <v>14</v>
      </c>
      <c r="F319" s="400"/>
      <c r="G319" s="400">
        <f>G320+G321</f>
        <v>38084</v>
      </c>
      <c r="H319" s="400">
        <f>H320+H321</f>
        <v>38084</v>
      </c>
      <c r="I319" s="20">
        <f>(H319/G319)*100</f>
        <v>100</v>
      </c>
      <c r="J319" s="273"/>
      <c r="K319" s="475"/>
      <c r="L319" s="475"/>
      <c r="M319" s="475"/>
      <c r="N319" s="476"/>
      <c r="O319" s="477"/>
      <c r="P319" s="273"/>
      <c r="Q319" s="273"/>
    </row>
    <row r="320" spans="1:17" s="43" customFormat="1" ht="15" x14ac:dyDescent="0.25">
      <c r="A320" s="142" t="s">
        <v>168</v>
      </c>
      <c r="B320" s="177"/>
      <c r="C320" s="50"/>
      <c r="D320" s="71" t="s">
        <v>118</v>
      </c>
      <c r="E320" s="76" t="s">
        <v>119</v>
      </c>
      <c r="F320" s="400"/>
      <c r="G320" s="404">
        <v>5713</v>
      </c>
      <c r="H320" s="405">
        <v>5713</v>
      </c>
      <c r="I320" s="1">
        <f>(H320/G320)*100</f>
        <v>100</v>
      </c>
      <c r="J320" s="273"/>
      <c r="K320" s="475"/>
      <c r="L320" s="475"/>
      <c r="M320" s="475"/>
      <c r="N320" s="476"/>
      <c r="O320" s="477"/>
      <c r="P320" s="273"/>
      <c r="Q320" s="273"/>
    </row>
    <row r="321" spans="1:17" s="43" customFormat="1" ht="15" customHeight="1" x14ac:dyDescent="0.25">
      <c r="A321" s="142" t="s">
        <v>168</v>
      </c>
      <c r="B321" s="177"/>
      <c r="C321" s="50"/>
      <c r="D321" s="71" t="s">
        <v>120</v>
      </c>
      <c r="E321" s="76" t="s">
        <v>119</v>
      </c>
      <c r="F321" s="400"/>
      <c r="G321" s="404">
        <v>32371</v>
      </c>
      <c r="H321" s="405">
        <v>32371</v>
      </c>
      <c r="I321" s="1">
        <f>(H321/G321)*100</f>
        <v>100</v>
      </c>
      <c r="J321" s="273"/>
      <c r="K321" s="475"/>
      <c r="L321" s="475"/>
      <c r="M321" s="475"/>
      <c r="N321" s="476"/>
      <c r="O321" s="477"/>
      <c r="P321" s="273"/>
      <c r="Q321" s="273"/>
    </row>
    <row r="322" spans="1:17" s="43" customFormat="1" ht="15" x14ac:dyDescent="0.25">
      <c r="A322" s="142" t="s">
        <v>168</v>
      </c>
      <c r="B322" s="171">
        <v>3299</v>
      </c>
      <c r="C322" s="50">
        <v>2141</v>
      </c>
      <c r="D322" s="71"/>
      <c r="E322" s="82" t="s">
        <v>12</v>
      </c>
      <c r="F322" s="400"/>
      <c r="G322" s="406"/>
      <c r="H322" s="407">
        <v>69</v>
      </c>
      <c r="I322" s="92">
        <v>0</v>
      </c>
      <c r="J322" s="273"/>
      <c r="K322" s="475"/>
      <c r="L322" s="475"/>
      <c r="M322" s="506"/>
      <c r="N322" s="476"/>
      <c r="O322" s="477"/>
      <c r="P322" s="273"/>
      <c r="Q322" s="273"/>
    </row>
    <row r="323" spans="1:17" s="198" customFormat="1" x14ac:dyDescent="0.2">
      <c r="A323" s="211" t="s">
        <v>168</v>
      </c>
      <c r="B323" s="208"/>
      <c r="C323" s="208"/>
      <c r="D323" s="212"/>
      <c r="E323" s="192" t="s">
        <v>174</v>
      </c>
      <c r="F323" s="353">
        <v>0</v>
      </c>
      <c r="G323" s="353">
        <f>G319</f>
        <v>38084</v>
      </c>
      <c r="H323" s="362">
        <f>H319+H322</f>
        <v>38153</v>
      </c>
      <c r="I323" s="201">
        <f t="shared" ref="I323:I328" si="15">(H323/G323)*100</f>
        <v>100.18117844764205</v>
      </c>
      <c r="J323" s="276"/>
      <c r="K323" s="499">
        <v>0</v>
      </c>
      <c r="L323" s="499">
        <v>38083979.280000001</v>
      </c>
      <c r="M323" s="499">
        <v>38153187.979999997</v>
      </c>
      <c r="N323" s="495"/>
      <c r="O323" s="496"/>
      <c r="P323" s="276"/>
      <c r="Q323" s="276"/>
    </row>
    <row r="324" spans="1:17" s="226" customFormat="1" ht="15" x14ac:dyDescent="0.25">
      <c r="A324" s="237" t="s">
        <v>229</v>
      </c>
      <c r="B324" s="231"/>
      <c r="C324" s="50">
        <v>4116</v>
      </c>
      <c r="D324" s="71"/>
      <c r="E324" s="56" t="s">
        <v>14</v>
      </c>
      <c r="F324" s="341"/>
      <c r="G324" s="341">
        <f>G325+G326+G327+G328</f>
        <v>13908</v>
      </c>
      <c r="H324" s="341">
        <f>H325+H326+H327+H328</f>
        <v>8791</v>
      </c>
      <c r="I324" s="20">
        <f t="shared" si="15"/>
        <v>63.208225481737138</v>
      </c>
      <c r="J324" s="279"/>
      <c r="K324" s="502"/>
      <c r="L324" s="502"/>
      <c r="M324" s="502"/>
      <c r="N324" s="503"/>
      <c r="O324" s="504"/>
      <c r="P324" s="279"/>
      <c r="Q324" s="279"/>
    </row>
    <row r="325" spans="1:17" s="226" customFormat="1" x14ac:dyDescent="0.2">
      <c r="A325" s="234" t="s">
        <v>229</v>
      </c>
      <c r="B325" s="236"/>
      <c r="C325" s="231"/>
      <c r="D325" s="97" t="s">
        <v>90</v>
      </c>
      <c r="E325" s="96" t="s">
        <v>116</v>
      </c>
      <c r="F325" s="225"/>
      <c r="G325" s="228">
        <v>1199</v>
      </c>
      <c r="H325" s="228">
        <v>1199</v>
      </c>
      <c r="I325" s="1">
        <f t="shared" si="15"/>
        <v>100</v>
      </c>
      <c r="J325" s="279"/>
      <c r="K325" s="502"/>
      <c r="L325" s="502"/>
      <c r="M325" s="502"/>
      <c r="N325" s="503"/>
      <c r="O325" s="504"/>
      <c r="P325" s="279"/>
      <c r="Q325" s="279"/>
    </row>
    <row r="326" spans="1:17" s="226" customFormat="1" x14ac:dyDescent="0.2">
      <c r="A326" s="234" t="s">
        <v>229</v>
      </c>
      <c r="B326" s="236"/>
      <c r="C326" s="231"/>
      <c r="D326" s="97" t="s">
        <v>91</v>
      </c>
      <c r="E326" s="67" t="s">
        <v>116</v>
      </c>
      <c r="F326" s="225"/>
      <c r="G326" s="228">
        <v>6797</v>
      </c>
      <c r="H326" s="228">
        <v>6797</v>
      </c>
      <c r="I326" s="1">
        <f t="shared" si="15"/>
        <v>100</v>
      </c>
      <c r="J326" s="279"/>
      <c r="K326" s="502"/>
      <c r="L326" s="502"/>
      <c r="M326" s="502"/>
      <c r="N326" s="503"/>
      <c r="O326" s="504"/>
      <c r="P326" s="279"/>
      <c r="Q326" s="279"/>
    </row>
    <row r="327" spans="1:17" s="226" customFormat="1" x14ac:dyDescent="0.2">
      <c r="A327" s="234" t="s">
        <v>229</v>
      </c>
      <c r="B327" s="236"/>
      <c r="C327" s="232"/>
      <c r="D327" s="97" t="s">
        <v>231</v>
      </c>
      <c r="E327" s="67" t="s">
        <v>232</v>
      </c>
      <c r="F327" s="225"/>
      <c r="G327" s="228">
        <v>1787</v>
      </c>
      <c r="H327" s="228">
        <v>795</v>
      </c>
      <c r="I327" s="1">
        <f>(H327/G327)*100</f>
        <v>44.487968662562956</v>
      </c>
      <c r="J327" s="279"/>
      <c r="K327" s="502"/>
      <c r="L327" s="502"/>
      <c r="M327" s="502"/>
      <c r="N327" s="503"/>
      <c r="O327" s="504"/>
      <c r="P327" s="279"/>
      <c r="Q327" s="279"/>
    </row>
    <row r="328" spans="1:17" s="226" customFormat="1" ht="25.5" x14ac:dyDescent="0.2">
      <c r="A328" s="345" t="s">
        <v>229</v>
      </c>
      <c r="B328" s="236"/>
      <c r="C328" s="232"/>
      <c r="D328" s="97" t="s">
        <v>233</v>
      </c>
      <c r="E328" s="67" t="s">
        <v>234</v>
      </c>
      <c r="F328" s="225"/>
      <c r="G328" s="235">
        <v>4125</v>
      </c>
      <c r="H328" s="235">
        <v>0</v>
      </c>
      <c r="I328" s="221">
        <f t="shared" si="15"/>
        <v>0</v>
      </c>
      <c r="J328" s="279"/>
      <c r="K328" s="502"/>
      <c r="L328" s="502"/>
      <c r="M328" s="502">
        <f>9195692.98-404469.12</f>
        <v>8791223.8600000013</v>
      </c>
      <c r="N328" s="503"/>
      <c r="O328" s="504"/>
      <c r="P328" s="279"/>
      <c r="Q328" s="279"/>
    </row>
    <row r="329" spans="1:17" s="198" customFormat="1" ht="15" thickBot="1" x14ac:dyDescent="0.25">
      <c r="A329" s="246" t="s">
        <v>229</v>
      </c>
      <c r="B329" s="248"/>
      <c r="C329" s="248"/>
      <c r="D329" s="249"/>
      <c r="E329" s="250" t="s">
        <v>174</v>
      </c>
      <c r="F329" s="352">
        <v>0</v>
      </c>
      <c r="G329" s="352">
        <f>G324</f>
        <v>13908</v>
      </c>
      <c r="H329" s="352">
        <f>H324</f>
        <v>8791</v>
      </c>
      <c r="I329" s="251">
        <f>(H329/G329)*100</f>
        <v>63.208225481737138</v>
      </c>
      <c r="J329" s="276"/>
      <c r="K329" s="499">
        <v>0</v>
      </c>
      <c r="L329" s="499">
        <v>13907627.91</v>
      </c>
      <c r="M329" s="499">
        <v>8791223.8599999994</v>
      </c>
      <c r="N329" s="495"/>
      <c r="O329" s="496"/>
      <c r="P329" s="276"/>
      <c r="Q329" s="276"/>
    </row>
    <row r="330" spans="1:17" s="314" customFormat="1" ht="15" thickTop="1" x14ac:dyDescent="0.2">
      <c r="A330" s="320"/>
      <c r="B330" s="318"/>
      <c r="C330" s="318"/>
      <c r="D330" s="332"/>
      <c r="E330" s="313"/>
      <c r="F330" s="348">
        <f>F272+F278+F284+F301+F307+F312+F318+F323+F329</f>
        <v>0</v>
      </c>
      <c r="G330" s="348">
        <f>G272+G278+G284+G301+G307+G312+G318+G323+G329</f>
        <v>390415</v>
      </c>
      <c r="H330" s="348">
        <f>H272+H278+H284+H301+H307+H312+H318+H323+H329</f>
        <v>385867</v>
      </c>
      <c r="I330" s="333"/>
      <c r="J330" s="290"/>
      <c r="K330" s="500">
        <f>K272+K278+K284+K301+K307+K312+K318+K323+K329</f>
        <v>0</v>
      </c>
      <c r="L330" s="500">
        <f>L272+L278+L284+L301+L307+L312+L318+L323+L329</f>
        <v>390413765.54000002</v>
      </c>
      <c r="M330" s="500">
        <f>M272+M278+M284+M301+M307+M312+M318+M323+M329</f>
        <v>385867552.42000002</v>
      </c>
      <c r="N330" s="501"/>
      <c r="O330" s="350"/>
      <c r="P330" s="290"/>
      <c r="Q330" s="290"/>
    </row>
    <row r="331" spans="1:17" ht="13.5" customHeight="1" thickBot="1" x14ac:dyDescent="0.25">
      <c r="A331" s="149"/>
      <c r="E331" s="351"/>
      <c r="I331" s="37" t="s">
        <v>1</v>
      </c>
    </row>
    <row r="332" spans="1:17" s="43" customFormat="1" ht="20.25" customHeight="1" thickTop="1" thickBot="1" x14ac:dyDescent="0.25">
      <c r="A332" s="116" t="s">
        <v>137</v>
      </c>
      <c r="B332" s="110" t="s">
        <v>15</v>
      </c>
      <c r="C332" s="38" t="s">
        <v>3</v>
      </c>
      <c r="D332" s="39" t="s">
        <v>20</v>
      </c>
      <c r="E332" s="40" t="s">
        <v>4</v>
      </c>
      <c r="F332" s="41" t="s">
        <v>5</v>
      </c>
      <c r="G332" s="41" t="s">
        <v>6</v>
      </c>
      <c r="H332" s="41" t="s">
        <v>21</v>
      </c>
      <c r="I332" s="42" t="s">
        <v>22</v>
      </c>
      <c r="J332" s="273"/>
      <c r="K332" s="475"/>
      <c r="L332" s="475"/>
      <c r="M332" s="475"/>
      <c r="N332" s="476"/>
      <c r="O332" s="477"/>
      <c r="P332" s="273"/>
      <c r="Q332" s="273"/>
    </row>
    <row r="333" spans="1:17" s="44" customFormat="1" ht="12.75" thickTop="1" x14ac:dyDescent="0.2">
      <c r="A333" s="139">
        <v>1</v>
      </c>
      <c r="B333" s="134">
        <v>2</v>
      </c>
      <c r="C333" s="135">
        <v>3</v>
      </c>
      <c r="D333" s="134">
        <v>4</v>
      </c>
      <c r="E333" s="135">
        <v>5</v>
      </c>
      <c r="F333" s="134">
        <v>6</v>
      </c>
      <c r="G333" s="136">
        <v>7</v>
      </c>
      <c r="H333" s="137">
        <v>8</v>
      </c>
      <c r="I333" s="138" t="s">
        <v>138</v>
      </c>
      <c r="J333" s="273"/>
      <c r="K333" s="478"/>
      <c r="L333" s="478"/>
      <c r="M333" s="478"/>
      <c r="N333" s="479"/>
      <c r="O333" s="480"/>
      <c r="P333" s="275"/>
      <c r="Q333" s="275"/>
    </row>
    <row r="334" spans="1:17" s="44" customFormat="1" ht="15" x14ac:dyDescent="0.25">
      <c r="A334" s="170" t="s">
        <v>230</v>
      </c>
      <c r="B334" s="125"/>
      <c r="C334" s="181">
        <v>4123</v>
      </c>
      <c r="D334" s="71"/>
      <c r="E334" s="79" t="s">
        <v>98</v>
      </c>
      <c r="F334" s="402"/>
      <c r="G334" s="403">
        <v>2144</v>
      </c>
      <c r="H334" s="403">
        <v>2144</v>
      </c>
      <c r="I334" s="336">
        <f>(H334/G334)*100</f>
        <v>100</v>
      </c>
      <c r="J334" s="273"/>
      <c r="K334" s="478"/>
      <c r="L334" s="478"/>
      <c r="M334" s="478"/>
      <c r="N334" s="479"/>
      <c r="O334" s="480"/>
      <c r="P334" s="275"/>
      <c r="Q334" s="275"/>
    </row>
    <row r="335" spans="1:17" s="44" customFormat="1" ht="15" x14ac:dyDescent="0.25">
      <c r="A335" s="170" t="s">
        <v>230</v>
      </c>
      <c r="B335" s="125"/>
      <c r="C335" s="334"/>
      <c r="D335" s="98" t="s">
        <v>100</v>
      </c>
      <c r="E335" s="301" t="s">
        <v>104</v>
      </c>
      <c r="F335" s="125"/>
      <c r="G335" s="335">
        <v>2144</v>
      </c>
      <c r="H335" s="335">
        <v>2144</v>
      </c>
      <c r="I335" s="20">
        <f>(H335/G335)*100</f>
        <v>100</v>
      </c>
      <c r="J335" s="273"/>
      <c r="K335" s="478"/>
      <c r="L335" s="478"/>
      <c r="M335" s="478">
        <f>5100091.5-2956072.77</f>
        <v>2144018.73</v>
      </c>
      <c r="N335" s="479"/>
      <c r="O335" s="480"/>
      <c r="P335" s="275"/>
      <c r="Q335" s="275"/>
    </row>
    <row r="336" spans="1:17" s="198" customFormat="1" ht="15" thickBot="1" x14ac:dyDescent="0.25">
      <c r="A336" s="246" t="s">
        <v>230</v>
      </c>
      <c r="B336" s="248"/>
      <c r="C336" s="248"/>
      <c r="D336" s="249"/>
      <c r="E336" s="250" t="s">
        <v>174</v>
      </c>
      <c r="F336" s="352">
        <v>0</v>
      </c>
      <c r="G336" s="352">
        <f>G334</f>
        <v>2144</v>
      </c>
      <c r="H336" s="352">
        <f>H334</f>
        <v>2144</v>
      </c>
      <c r="I336" s="251">
        <v>0</v>
      </c>
      <c r="J336" s="276"/>
      <c r="K336" s="499">
        <v>0</v>
      </c>
      <c r="L336" s="499">
        <v>2143829.6800000002</v>
      </c>
      <c r="M336" s="499">
        <v>2144018.73</v>
      </c>
      <c r="N336" s="495"/>
      <c r="O336" s="496"/>
      <c r="P336" s="276"/>
      <c r="Q336" s="276"/>
    </row>
    <row r="337" spans="1:17" s="314" customFormat="1" ht="15.75" thickTop="1" x14ac:dyDescent="0.25">
      <c r="A337" s="315" t="s">
        <v>301</v>
      </c>
      <c r="B337" s="339"/>
      <c r="C337" s="50">
        <v>4116</v>
      </c>
      <c r="D337" s="312"/>
      <c r="E337" s="56" t="s">
        <v>14</v>
      </c>
      <c r="F337" s="341"/>
      <c r="G337" s="400">
        <f>G338+G339</f>
        <v>39089</v>
      </c>
      <c r="H337" s="400">
        <f>H338+H339</f>
        <v>39089</v>
      </c>
      <c r="I337" s="20">
        <f t="shared" ref="I337:I342" si="16">(H337/G337)*100</f>
        <v>100</v>
      </c>
      <c r="J337" s="290"/>
      <c r="K337" s="500"/>
      <c r="L337" s="500"/>
      <c r="M337" s="500"/>
      <c r="N337" s="501"/>
      <c r="O337" s="350"/>
      <c r="P337" s="290"/>
      <c r="Q337" s="290"/>
    </row>
    <row r="338" spans="1:17" s="314" customFormat="1" x14ac:dyDescent="0.2">
      <c r="A338" s="315" t="s">
        <v>301</v>
      </c>
      <c r="B338" s="339"/>
      <c r="C338" s="343"/>
      <c r="D338" s="71" t="s">
        <v>302</v>
      </c>
      <c r="E338" s="340" t="s">
        <v>304</v>
      </c>
      <c r="F338" s="341"/>
      <c r="G338" s="342">
        <v>5863</v>
      </c>
      <c r="H338" s="342">
        <v>5863</v>
      </c>
      <c r="I338" s="1">
        <f t="shared" si="16"/>
        <v>100</v>
      </c>
      <c r="J338" s="290"/>
      <c r="K338" s="500"/>
      <c r="L338" s="500"/>
      <c r="M338" s="500"/>
      <c r="N338" s="501"/>
      <c r="O338" s="350"/>
      <c r="P338" s="290"/>
      <c r="Q338" s="290"/>
    </row>
    <row r="339" spans="1:17" s="314" customFormat="1" x14ac:dyDescent="0.2">
      <c r="A339" s="315" t="s">
        <v>301</v>
      </c>
      <c r="B339" s="339"/>
      <c r="C339" s="343"/>
      <c r="D339" s="71" t="s">
        <v>303</v>
      </c>
      <c r="E339" s="340" t="s">
        <v>304</v>
      </c>
      <c r="F339" s="341"/>
      <c r="G339" s="342">
        <v>33226</v>
      </c>
      <c r="H339" s="342">
        <v>33226</v>
      </c>
      <c r="I339" s="1">
        <f t="shared" si="16"/>
        <v>100</v>
      </c>
      <c r="J339" s="290"/>
      <c r="K339" s="500"/>
      <c r="L339" s="500"/>
      <c r="M339" s="500"/>
      <c r="N339" s="501"/>
      <c r="O339" s="350"/>
      <c r="P339" s="290"/>
      <c r="Q339" s="290"/>
    </row>
    <row r="340" spans="1:17" s="314" customFormat="1" ht="15" x14ac:dyDescent="0.25">
      <c r="A340" s="315" t="s">
        <v>301</v>
      </c>
      <c r="B340" s="339"/>
      <c r="C340" s="316">
        <v>4216</v>
      </c>
      <c r="D340" s="71"/>
      <c r="E340" s="79" t="s">
        <v>214</v>
      </c>
      <c r="F340" s="341"/>
      <c r="G340" s="400">
        <f>G341+G342</f>
        <v>2999</v>
      </c>
      <c r="H340" s="400">
        <f>H341+H342</f>
        <v>2999</v>
      </c>
      <c r="I340" s="20">
        <f t="shared" si="16"/>
        <v>100</v>
      </c>
      <c r="J340" s="290"/>
      <c r="K340" s="500"/>
      <c r="L340" s="500"/>
      <c r="M340" s="500"/>
      <c r="N340" s="501"/>
      <c r="O340" s="350"/>
      <c r="P340" s="290"/>
      <c r="Q340" s="290"/>
    </row>
    <row r="341" spans="1:17" s="314" customFormat="1" x14ac:dyDescent="0.2">
      <c r="A341" s="315" t="s">
        <v>301</v>
      </c>
      <c r="B341" s="339"/>
      <c r="C341" s="316"/>
      <c r="D341" s="71" t="s">
        <v>305</v>
      </c>
      <c r="E341" s="340" t="s">
        <v>307</v>
      </c>
      <c r="F341" s="341"/>
      <c r="G341" s="342">
        <v>450</v>
      </c>
      <c r="H341" s="342">
        <v>450</v>
      </c>
      <c r="I341" s="1">
        <f t="shared" si="16"/>
        <v>100</v>
      </c>
      <c r="J341" s="290"/>
      <c r="K341" s="500"/>
      <c r="L341" s="500"/>
      <c r="M341" s="500"/>
      <c r="N341" s="501"/>
      <c r="O341" s="350"/>
      <c r="P341" s="290"/>
      <c r="Q341" s="290"/>
    </row>
    <row r="342" spans="1:17" s="314" customFormat="1" x14ac:dyDescent="0.2">
      <c r="A342" s="315" t="s">
        <v>301</v>
      </c>
      <c r="B342" s="339"/>
      <c r="C342" s="316"/>
      <c r="D342" s="71" t="s">
        <v>306</v>
      </c>
      <c r="E342" s="340" t="s">
        <v>307</v>
      </c>
      <c r="F342" s="341"/>
      <c r="G342" s="342">
        <v>2549</v>
      </c>
      <c r="H342" s="342">
        <v>2549</v>
      </c>
      <c r="I342" s="1">
        <f t="shared" si="16"/>
        <v>100</v>
      </c>
      <c r="J342" s="290"/>
      <c r="K342" s="500"/>
      <c r="L342" s="500"/>
      <c r="M342" s="500"/>
      <c r="N342" s="501"/>
      <c r="O342" s="350"/>
      <c r="P342" s="290"/>
      <c r="Q342" s="290"/>
    </row>
    <row r="343" spans="1:17" s="314" customFormat="1" ht="15" x14ac:dyDescent="0.25">
      <c r="A343" s="315" t="s">
        <v>301</v>
      </c>
      <c r="B343" s="151">
        <v>3299</v>
      </c>
      <c r="C343" s="316">
        <v>2141</v>
      </c>
      <c r="D343" s="312"/>
      <c r="E343" s="82" t="s">
        <v>12</v>
      </c>
      <c r="F343" s="341"/>
      <c r="G343" s="342"/>
      <c r="H343" s="400">
        <v>274</v>
      </c>
      <c r="I343" s="20">
        <v>0</v>
      </c>
      <c r="J343" s="290"/>
      <c r="K343" s="500"/>
      <c r="L343" s="500"/>
      <c r="M343" s="500"/>
      <c r="N343" s="501"/>
      <c r="O343" s="350"/>
      <c r="P343" s="290"/>
      <c r="Q343" s="290"/>
    </row>
    <row r="344" spans="1:17" s="314" customFormat="1" ht="15" x14ac:dyDescent="0.25">
      <c r="A344" s="315" t="s">
        <v>301</v>
      </c>
      <c r="B344" s="151">
        <v>6409</v>
      </c>
      <c r="C344" s="316">
        <v>2328</v>
      </c>
      <c r="D344" s="312"/>
      <c r="E344" s="56" t="s">
        <v>16</v>
      </c>
      <c r="F344" s="341"/>
      <c r="G344" s="341"/>
      <c r="H344" s="400">
        <v>1</v>
      </c>
      <c r="I344" s="344">
        <v>0</v>
      </c>
      <c r="J344" s="290"/>
      <c r="K344" s="500"/>
      <c r="L344" s="500"/>
      <c r="M344" s="500"/>
      <c r="N344" s="501"/>
      <c r="O344" s="350"/>
      <c r="P344" s="290"/>
      <c r="Q344" s="290"/>
    </row>
    <row r="345" spans="1:17" s="198" customFormat="1" ht="15" thickBot="1" x14ac:dyDescent="0.25">
      <c r="A345" s="246" t="s">
        <v>301</v>
      </c>
      <c r="B345" s="248"/>
      <c r="C345" s="248"/>
      <c r="D345" s="249"/>
      <c r="E345" s="250" t="s">
        <v>174</v>
      </c>
      <c r="F345" s="352">
        <v>0</v>
      </c>
      <c r="G345" s="352">
        <f>G337+G340</f>
        <v>42088</v>
      </c>
      <c r="H345" s="352">
        <f>H337+H340+H344+H343</f>
        <v>42363</v>
      </c>
      <c r="I345" s="251">
        <v>0</v>
      </c>
      <c r="J345" s="276"/>
      <c r="K345" s="499">
        <v>0</v>
      </c>
      <c r="L345" s="499">
        <v>42087742.5</v>
      </c>
      <c r="M345" s="499">
        <v>42363429.25</v>
      </c>
      <c r="N345" s="495"/>
      <c r="O345" s="496"/>
      <c r="P345" s="276"/>
      <c r="Q345" s="276"/>
    </row>
    <row r="346" spans="1:17" s="314" customFormat="1" ht="15.75" thickTop="1" x14ac:dyDescent="0.25">
      <c r="A346" s="315" t="s">
        <v>308</v>
      </c>
      <c r="B346" s="339"/>
      <c r="C346" s="50">
        <v>4116</v>
      </c>
      <c r="D346" s="312"/>
      <c r="E346" s="56" t="s">
        <v>14</v>
      </c>
      <c r="F346" s="341"/>
      <c r="G346" s="400">
        <f>G347+G348</f>
        <v>14805</v>
      </c>
      <c r="H346" s="400">
        <f>H347+H348</f>
        <v>14805</v>
      </c>
      <c r="I346" s="20">
        <f t="shared" ref="I346:I351" si="17">(H346/G346)*100</f>
        <v>100</v>
      </c>
      <c r="J346" s="290"/>
      <c r="K346" s="500"/>
      <c r="L346" s="500"/>
      <c r="M346" s="500"/>
      <c r="N346" s="501"/>
      <c r="O346" s="350"/>
      <c r="P346" s="290"/>
      <c r="Q346" s="290"/>
    </row>
    <row r="347" spans="1:17" s="314" customFormat="1" x14ac:dyDescent="0.2">
      <c r="A347" s="315" t="s">
        <v>308</v>
      </c>
      <c r="B347" s="339"/>
      <c r="C347" s="343"/>
      <c r="D347" s="71" t="s">
        <v>302</v>
      </c>
      <c r="E347" s="340" t="s">
        <v>304</v>
      </c>
      <c r="F347" s="341"/>
      <c r="G347" s="342">
        <v>2221</v>
      </c>
      <c r="H347" s="342">
        <v>2221</v>
      </c>
      <c r="I347" s="1">
        <f t="shared" si="17"/>
        <v>100</v>
      </c>
      <c r="J347" s="290"/>
      <c r="K347" s="500"/>
      <c r="L347" s="500"/>
      <c r="M347" s="500"/>
      <c r="N347" s="501"/>
      <c r="O347" s="350"/>
      <c r="P347" s="290"/>
      <c r="Q347" s="290"/>
    </row>
    <row r="348" spans="1:17" s="314" customFormat="1" x14ac:dyDescent="0.2">
      <c r="A348" s="315" t="s">
        <v>308</v>
      </c>
      <c r="B348" s="339"/>
      <c r="C348" s="343"/>
      <c r="D348" s="71" t="s">
        <v>303</v>
      </c>
      <c r="E348" s="340" t="s">
        <v>304</v>
      </c>
      <c r="F348" s="341"/>
      <c r="G348" s="342">
        <v>12584</v>
      </c>
      <c r="H348" s="342">
        <v>12584</v>
      </c>
      <c r="I348" s="1">
        <f t="shared" si="17"/>
        <v>100</v>
      </c>
      <c r="J348" s="290"/>
      <c r="K348" s="500"/>
      <c r="L348" s="500"/>
      <c r="M348" s="500"/>
      <c r="N348" s="501"/>
      <c r="O348" s="350"/>
      <c r="P348" s="290"/>
      <c r="Q348" s="290"/>
    </row>
    <row r="349" spans="1:17" s="314" customFormat="1" ht="15" x14ac:dyDescent="0.25">
      <c r="A349" s="315" t="s">
        <v>308</v>
      </c>
      <c r="B349" s="339"/>
      <c r="C349" s="316">
        <v>4216</v>
      </c>
      <c r="D349" s="71"/>
      <c r="E349" s="79" t="s">
        <v>214</v>
      </c>
      <c r="F349" s="341"/>
      <c r="G349" s="400">
        <f>G350+G351</f>
        <v>500</v>
      </c>
      <c r="H349" s="400">
        <f>H350+H351</f>
        <v>500</v>
      </c>
      <c r="I349" s="20">
        <f t="shared" si="17"/>
        <v>100</v>
      </c>
      <c r="J349" s="290"/>
      <c r="K349" s="500"/>
      <c r="L349" s="500"/>
      <c r="M349" s="500"/>
      <c r="N349" s="501"/>
      <c r="O349" s="350"/>
      <c r="P349" s="290"/>
      <c r="Q349" s="290"/>
    </row>
    <row r="350" spans="1:17" s="314" customFormat="1" x14ac:dyDescent="0.2">
      <c r="A350" s="315" t="s">
        <v>308</v>
      </c>
      <c r="B350" s="339"/>
      <c r="C350" s="316"/>
      <c r="D350" s="71" t="s">
        <v>305</v>
      </c>
      <c r="E350" s="340" t="s">
        <v>307</v>
      </c>
      <c r="F350" s="341"/>
      <c r="G350" s="342">
        <v>75</v>
      </c>
      <c r="H350" s="342">
        <v>75</v>
      </c>
      <c r="I350" s="1">
        <f t="shared" si="17"/>
        <v>100</v>
      </c>
      <c r="J350" s="290"/>
      <c r="K350" s="500"/>
      <c r="L350" s="500"/>
      <c r="M350" s="500"/>
      <c r="N350" s="501"/>
      <c r="O350" s="350"/>
      <c r="P350" s="290"/>
      <c r="Q350" s="290"/>
    </row>
    <row r="351" spans="1:17" s="314" customFormat="1" x14ac:dyDescent="0.2">
      <c r="A351" s="315" t="s">
        <v>308</v>
      </c>
      <c r="B351" s="339"/>
      <c r="C351" s="316"/>
      <c r="D351" s="71" t="s">
        <v>306</v>
      </c>
      <c r="E351" s="340" t="s">
        <v>307</v>
      </c>
      <c r="F351" s="341"/>
      <c r="G351" s="342">
        <v>425</v>
      </c>
      <c r="H351" s="342">
        <v>425</v>
      </c>
      <c r="I351" s="1">
        <f t="shared" si="17"/>
        <v>100</v>
      </c>
      <c r="J351" s="290"/>
      <c r="K351" s="500"/>
      <c r="L351" s="500"/>
      <c r="M351" s="500"/>
      <c r="N351" s="501"/>
      <c r="O351" s="350"/>
      <c r="P351" s="290"/>
      <c r="Q351" s="290"/>
    </row>
    <row r="352" spans="1:17" s="314" customFormat="1" ht="15" x14ac:dyDescent="0.25">
      <c r="A352" s="315" t="s">
        <v>308</v>
      </c>
      <c r="B352" s="151">
        <v>3299</v>
      </c>
      <c r="C352" s="316">
        <v>2141</v>
      </c>
      <c r="D352" s="312"/>
      <c r="E352" s="82" t="s">
        <v>12</v>
      </c>
      <c r="F352" s="341"/>
      <c r="G352" s="342"/>
      <c r="H352" s="400">
        <v>91</v>
      </c>
      <c r="I352" s="20">
        <v>0</v>
      </c>
      <c r="J352" s="290"/>
      <c r="K352" s="500"/>
      <c r="L352" s="500"/>
      <c r="M352" s="500"/>
      <c r="N352" s="501"/>
      <c r="O352" s="350"/>
      <c r="P352" s="290"/>
      <c r="Q352" s="290"/>
    </row>
    <row r="353" spans="1:17" s="314" customFormat="1" ht="15" x14ac:dyDescent="0.25">
      <c r="A353" s="315" t="s">
        <v>308</v>
      </c>
      <c r="B353" s="151">
        <v>6409</v>
      </c>
      <c r="C353" s="316">
        <v>2328</v>
      </c>
      <c r="D353" s="312"/>
      <c r="E353" s="56" t="s">
        <v>16</v>
      </c>
      <c r="F353" s="341"/>
      <c r="G353" s="341"/>
      <c r="H353" s="400">
        <v>1</v>
      </c>
      <c r="I353" s="344">
        <v>0</v>
      </c>
      <c r="J353" s="290"/>
      <c r="K353" s="500"/>
      <c r="L353" s="500"/>
      <c r="M353" s="500"/>
      <c r="N353" s="501"/>
      <c r="O353" s="350"/>
      <c r="P353" s="290"/>
      <c r="Q353" s="290"/>
    </row>
    <row r="354" spans="1:17" s="198" customFormat="1" ht="15" thickBot="1" x14ac:dyDescent="0.25">
      <c r="A354" s="246" t="s">
        <v>308</v>
      </c>
      <c r="B354" s="248"/>
      <c r="C354" s="248"/>
      <c r="D354" s="249"/>
      <c r="E354" s="250" t="s">
        <v>174</v>
      </c>
      <c r="F354" s="352">
        <v>0</v>
      </c>
      <c r="G354" s="352">
        <f>G346+G349</f>
        <v>15305</v>
      </c>
      <c r="H354" s="352">
        <f>H346+H349+H352+H353</f>
        <v>15397</v>
      </c>
      <c r="I354" s="251">
        <v>0</v>
      </c>
      <c r="J354" s="276"/>
      <c r="K354" s="499">
        <v>0</v>
      </c>
      <c r="L354" s="499">
        <v>15304635</v>
      </c>
      <c r="M354" s="499">
        <v>15397049.710000001</v>
      </c>
      <c r="N354" s="495"/>
      <c r="O354" s="496"/>
      <c r="P354" s="276"/>
      <c r="Q354" s="276"/>
    </row>
    <row r="355" spans="1:17" s="314" customFormat="1" ht="15.75" thickTop="1" x14ac:dyDescent="0.25">
      <c r="A355" s="315" t="s">
        <v>309</v>
      </c>
      <c r="B355" s="339"/>
      <c r="C355" s="50">
        <v>4116</v>
      </c>
      <c r="D355" s="312"/>
      <c r="E355" s="56" t="s">
        <v>14</v>
      </c>
      <c r="F355" s="341"/>
      <c r="G355" s="400">
        <f>G356+G357</f>
        <v>18631</v>
      </c>
      <c r="H355" s="400">
        <f>H356+H357</f>
        <v>18631</v>
      </c>
      <c r="I355" s="20">
        <f t="shared" ref="I355:I360" si="18">(H355/G355)*100</f>
        <v>100</v>
      </c>
      <c r="J355" s="290"/>
      <c r="K355" s="500"/>
      <c r="L355" s="500"/>
      <c r="M355" s="500"/>
      <c r="N355" s="501"/>
      <c r="O355" s="350"/>
      <c r="P355" s="290"/>
      <c r="Q355" s="290"/>
    </row>
    <row r="356" spans="1:17" s="314" customFormat="1" x14ac:dyDescent="0.2">
      <c r="A356" s="315" t="s">
        <v>309</v>
      </c>
      <c r="B356" s="339"/>
      <c r="C356" s="343"/>
      <c r="D356" s="71" t="s">
        <v>302</v>
      </c>
      <c r="E356" s="340" t="s">
        <v>304</v>
      </c>
      <c r="F356" s="341"/>
      <c r="G356" s="342">
        <v>2795</v>
      </c>
      <c r="H356" s="342">
        <v>2795</v>
      </c>
      <c r="I356" s="1">
        <f t="shared" si="18"/>
        <v>100</v>
      </c>
      <c r="J356" s="290"/>
      <c r="K356" s="500"/>
      <c r="L356" s="500"/>
      <c r="M356" s="500"/>
      <c r="N356" s="501"/>
      <c r="O356" s="350"/>
      <c r="P356" s="290"/>
      <c r="Q356" s="290"/>
    </row>
    <row r="357" spans="1:17" s="314" customFormat="1" x14ac:dyDescent="0.2">
      <c r="A357" s="315" t="s">
        <v>309</v>
      </c>
      <c r="B357" s="339"/>
      <c r="C357" s="343"/>
      <c r="D357" s="71" t="s">
        <v>303</v>
      </c>
      <c r="E357" s="340" t="s">
        <v>304</v>
      </c>
      <c r="F357" s="341"/>
      <c r="G357" s="342">
        <v>15836</v>
      </c>
      <c r="H357" s="342">
        <v>15836</v>
      </c>
      <c r="I357" s="1">
        <f t="shared" si="18"/>
        <v>100</v>
      </c>
      <c r="J357" s="290"/>
      <c r="K357" s="500"/>
      <c r="L357" s="500"/>
      <c r="M357" s="500"/>
      <c r="N357" s="501"/>
      <c r="O357" s="350"/>
      <c r="P357" s="290"/>
      <c r="Q357" s="290"/>
    </row>
    <row r="358" spans="1:17" s="314" customFormat="1" ht="15" x14ac:dyDescent="0.25">
      <c r="A358" s="315" t="s">
        <v>309</v>
      </c>
      <c r="B358" s="339"/>
      <c r="C358" s="316">
        <v>4216</v>
      </c>
      <c r="D358" s="71"/>
      <c r="E358" s="79" t="s">
        <v>214</v>
      </c>
      <c r="F358" s="341"/>
      <c r="G358" s="400">
        <f>G359+G360</f>
        <v>500</v>
      </c>
      <c r="H358" s="400">
        <f>H359+H360</f>
        <v>500</v>
      </c>
      <c r="I358" s="20">
        <f t="shared" si="18"/>
        <v>100</v>
      </c>
      <c r="J358" s="290"/>
      <c r="K358" s="500"/>
      <c r="L358" s="500"/>
      <c r="M358" s="500"/>
      <c r="N358" s="501"/>
      <c r="O358" s="350"/>
      <c r="P358" s="290"/>
      <c r="Q358" s="290"/>
    </row>
    <row r="359" spans="1:17" s="314" customFormat="1" x14ac:dyDescent="0.2">
      <c r="A359" s="315" t="s">
        <v>309</v>
      </c>
      <c r="B359" s="339"/>
      <c r="C359" s="316"/>
      <c r="D359" s="71" t="s">
        <v>305</v>
      </c>
      <c r="E359" s="340" t="s">
        <v>307</v>
      </c>
      <c r="F359" s="341"/>
      <c r="G359" s="342">
        <v>75</v>
      </c>
      <c r="H359" s="342">
        <v>75</v>
      </c>
      <c r="I359" s="1">
        <f t="shared" si="18"/>
        <v>100</v>
      </c>
      <c r="J359" s="290"/>
      <c r="K359" s="500"/>
      <c r="L359" s="500"/>
      <c r="M359" s="500"/>
      <c r="N359" s="501"/>
      <c r="O359" s="350"/>
      <c r="P359" s="290"/>
      <c r="Q359" s="290"/>
    </row>
    <row r="360" spans="1:17" s="314" customFormat="1" x14ac:dyDescent="0.2">
      <c r="A360" s="315" t="s">
        <v>309</v>
      </c>
      <c r="B360" s="339"/>
      <c r="C360" s="316"/>
      <c r="D360" s="71" t="s">
        <v>306</v>
      </c>
      <c r="E360" s="340" t="s">
        <v>307</v>
      </c>
      <c r="F360" s="341"/>
      <c r="G360" s="342">
        <v>425</v>
      </c>
      <c r="H360" s="342">
        <v>425</v>
      </c>
      <c r="I360" s="1">
        <f t="shared" si="18"/>
        <v>100</v>
      </c>
      <c r="J360" s="290"/>
      <c r="K360" s="500"/>
      <c r="L360" s="500"/>
      <c r="M360" s="500"/>
      <c r="N360" s="501"/>
      <c r="O360" s="350"/>
      <c r="P360" s="290"/>
      <c r="Q360" s="290"/>
    </row>
    <row r="361" spans="1:17" s="314" customFormat="1" ht="15" x14ac:dyDescent="0.25">
      <c r="A361" s="315" t="s">
        <v>309</v>
      </c>
      <c r="B361" s="151">
        <v>3299</v>
      </c>
      <c r="C361" s="316">
        <v>2141</v>
      </c>
      <c r="D361" s="312"/>
      <c r="E361" s="82" t="s">
        <v>12</v>
      </c>
      <c r="F361" s="341"/>
      <c r="G361" s="342"/>
      <c r="H361" s="400">
        <v>117</v>
      </c>
      <c r="I361" s="20">
        <v>0</v>
      </c>
      <c r="J361" s="290"/>
      <c r="K361" s="500"/>
      <c r="L361" s="500"/>
      <c r="M361" s="500"/>
      <c r="N361" s="501"/>
      <c r="O361" s="350"/>
      <c r="P361" s="290"/>
      <c r="Q361" s="290"/>
    </row>
    <row r="362" spans="1:17" s="314" customFormat="1" ht="15" x14ac:dyDescent="0.25">
      <c r="A362" s="315" t="s">
        <v>309</v>
      </c>
      <c r="B362" s="151">
        <v>6409</v>
      </c>
      <c r="C362" s="316">
        <v>2328</v>
      </c>
      <c r="D362" s="312"/>
      <c r="E362" s="56" t="s">
        <v>16</v>
      </c>
      <c r="F362" s="341"/>
      <c r="G362" s="341"/>
      <c r="H362" s="400">
        <v>1</v>
      </c>
      <c r="I362" s="344">
        <v>0</v>
      </c>
      <c r="J362" s="290"/>
      <c r="K362" s="500"/>
      <c r="L362" s="500"/>
      <c r="M362" s="500"/>
      <c r="N362" s="501"/>
      <c r="O362" s="350"/>
      <c r="P362" s="290"/>
      <c r="Q362" s="290"/>
    </row>
    <row r="363" spans="1:17" s="198" customFormat="1" ht="15" thickBot="1" x14ac:dyDescent="0.25">
      <c r="A363" s="246" t="s">
        <v>309</v>
      </c>
      <c r="B363" s="248"/>
      <c r="C363" s="248"/>
      <c r="D363" s="249"/>
      <c r="E363" s="250" t="s">
        <v>174</v>
      </c>
      <c r="F363" s="352">
        <v>0</v>
      </c>
      <c r="G363" s="352">
        <f>G355+G358</f>
        <v>19131</v>
      </c>
      <c r="H363" s="352">
        <f>H355+H358+H361+H362</f>
        <v>19249</v>
      </c>
      <c r="I363" s="251">
        <v>0</v>
      </c>
      <c r="J363" s="276"/>
      <c r="K363" s="499">
        <v>0</v>
      </c>
      <c r="L363" s="499">
        <v>19130790</v>
      </c>
      <c r="M363" s="499">
        <v>19249386.399999999</v>
      </c>
      <c r="N363" s="495"/>
      <c r="O363" s="496"/>
      <c r="P363" s="276"/>
      <c r="Q363" s="276"/>
    </row>
    <row r="364" spans="1:17" s="314" customFormat="1" ht="15.75" thickTop="1" x14ac:dyDescent="0.25">
      <c r="A364" s="315" t="s">
        <v>310</v>
      </c>
      <c r="B364" s="151">
        <v>6409</v>
      </c>
      <c r="C364" s="316">
        <v>2328</v>
      </c>
      <c r="D364" s="312"/>
      <c r="E364" s="56" t="s">
        <v>16</v>
      </c>
      <c r="F364" s="341"/>
      <c r="G364" s="341"/>
      <c r="H364" s="400">
        <v>1</v>
      </c>
      <c r="I364" s="344">
        <v>0</v>
      </c>
      <c r="J364" s="290"/>
      <c r="K364" s="500"/>
      <c r="L364" s="500"/>
      <c r="M364" s="500"/>
      <c r="N364" s="501"/>
      <c r="O364" s="350"/>
      <c r="P364" s="290"/>
      <c r="Q364" s="290"/>
    </row>
    <row r="365" spans="1:17" s="198" customFormat="1" ht="15" thickBot="1" x14ac:dyDescent="0.25">
      <c r="A365" s="246" t="s">
        <v>310</v>
      </c>
      <c r="B365" s="248"/>
      <c r="C365" s="248"/>
      <c r="D365" s="249"/>
      <c r="E365" s="250" t="s">
        <v>174</v>
      </c>
      <c r="F365" s="352">
        <v>0</v>
      </c>
      <c r="G365" s="352">
        <v>0</v>
      </c>
      <c r="H365" s="352">
        <v>1</v>
      </c>
      <c r="I365" s="251">
        <v>0</v>
      </c>
      <c r="J365" s="276"/>
      <c r="K365" s="499">
        <v>0</v>
      </c>
      <c r="L365" s="499">
        <v>0</v>
      </c>
      <c r="M365" s="499">
        <v>1000.72</v>
      </c>
      <c r="N365" s="495"/>
      <c r="O365" s="496"/>
      <c r="P365" s="276"/>
      <c r="Q365" s="276"/>
    </row>
    <row r="366" spans="1:17" s="314" customFormat="1" ht="15.75" thickTop="1" x14ac:dyDescent="0.25">
      <c r="A366" s="315" t="s">
        <v>311</v>
      </c>
      <c r="B366" s="151">
        <v>6409</v>
      </c>
      <c r="C366" s="316">
        <v>2328</v>
      </c>
      <c r="D366" s="312"/>
      <c r="E366" s="56" t="s">
        <v>16</v>
      </c>
      <c r="F366" s="341"/>
      <c r="G366" s="341"/>
      <c r="H366" s="400">
        <v>1</v>
      </c>
      <c r="I366" s="344">
        <v>0</v>
      </c>
      <c r="J366" s="290"/>
      <c r="K366" s="500"/>
      <c r="L366" s="500"/>
      <c r="M366" s="500"/>
      <c r="N366" s="501"/>
      <c r="O366" s="350"/>
      <c r="P366" s="290"/>
      <c r="Q366" s="290"/>
    </row>
    <row r="367" spans="1:17" s="198" customFormat="1" ht="15" thickBot="1" x14ac:dyDescent="0.25">
      <c r="A367" s="246" t="s">
        <v>311</v>
      </c>
      <c r="B367" s="248"/>
      <c r="C367" s="248"/>
      <c r="D367" s="249"/>
      <c r="E367" s="250" t="s">
        <v>174</v>
      </c>
      <c r="F367" s="352">
        <v>0</v>
      </c>
      <c r="G367" s="352">
        <v>0</v>
      </c>
      <c r="H367" s="352">
        <v>1</v>
      </c>
      <c r="I367" s="251">
        <v>0</v>
      </c>
      <c r="J367" s="276"/>
      <c r="K367" s="499">
        <v>0</v>
      </c>
      <c r="L367" s="499">
        <v>0</v>
      </c>
      <c r="M367" s="499">
        <v>1000.26</v>
      </c>
      <c r="N367" s="495"/>
      <c r="O367" s="496"/>
      <c r="P367" s="276"/>
      <c r="Q367" s="276"/>
    </row>
    <row r="368" spans="1:17" s="314" customFormat="1" ht="15.75" thickTop="1" x14ac:dyDescent="0.25">
      <c r="A368" s="315" t="s">
        <v>312</v>
      </c>
      <c r="B368" s="151">
        <v>6409</v>
      </c>
      <c r="C368" s="316">
        <v>2328</v>
      </c>
      <c r="D368" s="312"/>
      <c r="E368" s="56" t="s">
        <v>16</v>
      </c>
      <c r="F368" s="341"/>
      <c r="G368" s="341"/>
      <c r="H368" s="400">
        <v>1</v>
      </c>
      <c r="I368" s="344">
        <v>0</v>
      </c>
      <c r="J368" s="290"/>
      <c r="K368" s="500"/>
      <c r="L368" s="500"/>
      <c r="M368" s="500"/>
      <c r="N368" s="501"/>
      <c r="O368" s="350"/>
      <c r="P368" s="290"/>
      <c r="Q368" s="290"/>
    </row>
    <row r="369" spans="1:17" s="198" customFormat="1" ht="15" thickBot="1" x14ac:dyDescent="0.25">
      <c r="A369" s="246" t="s">
        <v>312</v>
      </c>
      <c r="B369" s="248"/>
      <c r="C369" s="248"/>
      <c r="D369" s="249"/>
      <c r="E369" s="250" t="s">
        <v>174</v>
      </c>
      <c r="F369" s="352">
        <v>0</v>
      </c>
      <c r="G369" s="352">
        <v>0</v>
      </c>
      <c r="H369" s="352">
        <v>1</v>
      </c>
      <c r="I369" s="251">
        <v>0</v>
      </c>
      <c r="J369" s="276"/>
      <c r="K369" s="499">
        <v>0</v>
      </c>
      <c r="L369" s="499">
        <v>0</v>
      </c>
      <c r="M369" s="499">
        <v>1002</v>
      </c>
      <c r="N369" s="495"/>
      <c r="O369" s="496"/>
      <c r="P369" s="276"/>
      <c r="Q369" s="276"/>
    </row>
    <row r="370" spans="1:17" ht="15.75" thickTop="1" x14ac:dyDescent="0.25">
      <c r="A370" s="150" t="s">
        <v>170</v>
      </c>
      <c r="B370" s="145"/>
      <c r="C370" s="180">
        <v>4132</v>
      </c>
      <c r="D370" s="101"/>
      <c r="E370" s="94" t="s">
        <v>32</v>
      </c>
      <c r="F370" s="397"/>
      <c r="G370" s="398"/>
      <c r="H370" s="399">
        <v>742</v>
      </c>
      <c r="I370" s="20">
        <v>0</v>
      </c>
    </row>
    <row r="371" spans="1:17" ht="15" x14ac:dyDescent="0.25">
      <c r="A371" s="150" t="s">
        <v>170</v>
      </c>
      <c r="B371" s="145"/>
      <c r="C371" s="180">
        <v>4134</v>
      </c>
      <c r="D371" s="101"/>
      <c r="E371" s="95" t="s">
        <v>23</v>
      </c>
      <c r="F371" s="400">
        <v>6359</v>
      </c>
      <c r="G371" s="401">
        <v>6371</v>
      </c>
      <c r="H371" s="399">
        <v>5645</v>
      </c>
      <c r="I371" s="20">
        <f>(H371/G371)*100</f>
        <v>88.604614660178939</v>
      </c>
      <c r="M371" s="457">
        <v>5644700</v>
      </c>
    </row>
    <row r="372" spans="1:17" ht="15" x14ac:dyDescent="0.25">
      <c r="A372" s="150" t="s">
        <v>170</v>
      </c>
      <c r="B372" s="151">
        <v>6113</v>
      </c>
      <c r="C372" s="180">
        <v>2324</v>
      </c>
      <c r="D372" s="101"/>
      <c r="E372" s="90" t="s">
        <v>25</v>
      </c>
      <c r="F372" s="397"/>
      <c r="G372" s="398"/>
      <c r="H372" s="399">
        <v>0</v>
      </c>
      <c r="I372" s="20">
        <v>0</v>
      </c>
    </row>
    <row r="373" spans="1:17" ht="15" x14ac:dyDescent="0.25">
      <c r="A373" s="150" t="s">
        <v>170</v>
      </c>
      <c r="B373" s="151">
        <v>6172</v>
      </c>
      <c r="C373" s="180">
        <v>2324</v>
      </c>
      <c r="D373" s="101"/>
      <c r="E373" s="90" t="s">
        <v>25</v>
      </c>
      <c r="F373" s="397"/>
      <c r="G373" s="398"/>
      <c r="H373" s="399">
        <v>14</v>
      </c>
      <c r="I373" s="20">
        <v>0</v>
      </c>
    </row>
    <row r="374" spans="1:17" ht="15" x14ac:dyDescent="0.25">
      <c r="A374" s="150" t="s">
        <v>170</v>
      </c>
      <c r="B374" s="151">
        <v>6310</v>
      </c>
      <c r="C374" s="180">
        <v>2141</v>
      </c>
      <c r="D374" s="101"/>
      <c r="E374" s="82" t="s">
        <v>12</v>
      </c>
      <c r="F374" s="400">
        <v>10</v>
      </c>
      <c r="G374" s="398">
        <v>10</v>
      </c>
      <c r="H374" s="399">
        <v>3</v>
      </c>
      <c r="I374" s="20">
        <f>(H374/G374)*100</f>
        <v>30</v>
      </c>
    </row>
    <row r="375" spans="1:17" s="198" customFormat="1" x14ac:dyDescent="0.2">
      <c r="A375" s="211" t="s">
        <v>170</v>
      </c>
      <c r="B375" s="208"/>
      <c r="C375" s="208"/>
      <c r="D375" s="212"/>
      <c r="E375" s="192" t="s">
        <v>174</v>
      </c>
      <c r="F375" s="353">
        <f>SUM(F370:F374)</f>
        <v>6369</v>
      </c>
      <c r="G375" s="353">
        <f>SUM(G370:G374)</f>
        <v>6381</v>
      </c>
      <c r="H375" s="353">
        <f>SUM(H370:H374)</f>
        <v>6404</v>
      </c>
      <c r="I375" s="201">
        <f>(H375/G375)*100</f>
        <v>100.36044507130543</v>
      </c>
      <c r="J375" s="276"/>
      <c r="K375" s="499">
        <v>6369000</v>
      </c>
      <c r="L375" s="499">
        <v>6381050</v>
      </c>
      <c r="M375" s="499">
        <v>6404483.4000000004</v>
      </c>
      <c r="N375" s="495"/>
      <c r="O375" s="496"/>
      <c r="P375" s="276"/>
      <c r="Q375" s="276"/>
    </row>
    <row r="376" spans="1:17" ht="15" x14ac:dyDescent="0.25">
      <c r="A376" s="150" t="s">
        <v>171</v>
      </c>
      <c r="B376" s="151">
        <v>2399</v>
      </c>
      <c r="C376" s="180">
        <v>2342</v>
      </c>
      <c r="D376" s="101"/>
      <c r="E376" s="89" t="s">
        <v>172</v>
      </c>
      <c r="F376" s="393">
        <v>40000</v>
      </c>
      <c r="G376" s="394">
        <v>40000</v>
      </c>
      <c r="H376" s="395">
        <v>60723</v>
      </c>
      <c r="I376" s="272">
        <f>(H376/G376)*100</f>
        <v>151.8075</v>
      </c>
    </row>
    <row r="377" spans="1:17" ht="15" x14ac:dyDescent="0.25">
      <c r="A377" s="150" t="s">
        <v>171</v>
      </c>
      <c r="B377" s="151">
        <v>6402</v>
      </c>
      <c r="C377" s="180">
        <v>2223</v>
      </c>
      <c r="D377" s="101"/>
      <c r="E377" s="90" t="s">
        <v>42</v>
      </c>
      <c r="F377" s="393"/>
      <c r="G377" s="396">
        <v>996</v>
      </c>
      <c r="H377" s="395">
        <v>2283</v>
      </c>
      <c r="I377" s="92">
        <f>(H377/G377)*100</f>
        <v>229.21686746987953</v>
      </c>
    </row>
    <row r="378" spans="1:17" ht="15" x14ac:dyDescent="0.25">
      <c r="A378" s="150" t="s">
        <v>171</v>
      </c>
      <c r="B378" s="151">
        <v>6409</v>
      </c>
      <c r="C378" s="180">
        <v>2328</v>
      </c>
      <c r="D378" s="101"/>
      <c r="E378" s="56" t="s">
        <v>16</v>
      </c>
      <c r="F378" s="393"/>
      <c r="G378" s="396"/>
      <c r="H378" s="395">
        <v>-1</v>
      </c>
      <c r="I378" s="92">
        <v>0</v>
      </c>
    </row>
    <row r="379" spans="1:17" s="198" customFormat="1" x14ac:dyDescent="0.2">
      <c r="A379" s="211" t="s">
        <v>171</v>
      </c>
      <c r="B379" s="208"/>
      <c r="C379" s="208"/>
      <c r="D379" s="212"/>
      <c r="E379" s="192" t="s">
        <v>174</v>
      </c>
      <c r="F379" s="353">
        <f>SUM(F376:F378)</f>
        <v>40000</v>
      </c>
      <c r="G379" s="353">
        <f>SUM(G376:G378)</f>
        <v>40996</v>
      </c>
      <c r="H379" s="353">
        <f>SUM(H376:H378)</f>
        <v>63005</v>
      </c>
      <c r="I379" s="201">
        <f>(H379/G379)*100</f>
        <v>153.68572543662796</v>
      </c>
      <c r="J379" s="276"/>
      <c r="K379" s="499">
        <v>40000000</v>
      </c>
      <c r="L379" s="499">
        <v>40996501</v>
      </c>
      <c r="M379" s="499">
        <v>63004847.609999999</v>
      </c>
      <c r="N379" s="495"/>
      <c r="O379" s="496"/>
      <c r="P379" s="276"/>
      <c r="Q379" s="276"/>
    </row>
    <row r="380" spans="1:17" ht="15" x14ac:dyDescent="0.25">
      <c r="A380" s="157"/>
      <c r="B380" s="158"/>
      <c r="C380" s="158"/>
      <c r="D380" s="158"/>
      <c r="E380" s="158"/>
      <c r="F380" s="346">
        <f>F336+F375+F379+F345+F354+F363+F365+F367+F369</f>
        <v>46369</v>
      </c>
      <c r="G380" s="346">
        <f>G336+G375+G379+G345+G354+G363+G365+G367+G369</f>
        <v>126045</v>
      </c>
      <c r="H380" s="346">
        <f>H336+H375+H379+H345+H354+H363+H365+H367+H369</f>
        <v>148565</v>
      </c>
      <c r="I380" s="347"/>
      <c r="K380" s="475">
        <f>K336+K375+K379+K345+K354+K363+K365+K367+K369</f>
        <v>46369000</v>
      </c>
      <c r="L380" s="475">
        <f>L336+L375+L379+L345+L354+L363+L365+L367+L369</f>
        <v>126044548.18000001</v>
      </c>
      <c r="M380" s="475">
        <f>M336+M375+M379+M345+M354+M363+M365+M367+M369</f>
        <v>148566218.07999998</v>
      </c>
    </row>
    <row r="381" spans="1:17" ht="15" x14ac:dyDescent="0.25">
      <c r="A381" s="157"/>
      <c r="B381" s="158"/>
      <c r="C381" s="158"/>
      <c r="D381" s="158"/>
      <c r="E381" s="158"/>
      <c r="F381" s="106"/>
      <c r="G381" s="95"/>
      <c r="H381" s="144"/>
      <c r="I381" s="147"/>
    </row>
    <row r="382" spans="1:17" s="29" customFormat="1" ht="15" x14ac:dyDescent="0.2">
      <c r="A382" s="105"/>
      <c r="B382" s="146"/>
      <c r="C382" s="131"/>
      <c r="D382" s="152"/>
      <c r="E382" s="153"/>
      <c r="F382" s="123"/>
      <c r="G382" s="154"/>
      <c r="H382" s="155"/>
      <c r="I382" s="156"/>
      <c r="J382" s="256"/>
      <c r="K382" s="507"/>
      <c r="L382" s="507"/>
      <c r="M382" s="507"/>
      <c r="N382" s="508" t="s">
        <v>240</v>
      </c>
      <c r="O382" s="509"/>
      <c r="P382" s="256"/>
      <c r="Q382" s="256"/>
    </row>
    <row r="383" spans="1:17" s="18" customFormat="1" ht="25.5" customHeight="1" x14ac:dyDescent="0.25">
      <c r="A383" s="162" t="s">
        <v>7</v>
      </c>
      <c r="B383" s="162"/>
      <c r="C383" s="163"/>
      <c r="D383" s="164"/>
      <c r="E383" s="163"/>
      <c r="F383" s="165">
        <f>F129+F196+F261+F330+F380</f>
        <v>3644141</v>
      </c>
      <c r="G383" s="165">
        <f>G129+G196+G261+G330+G380</f>
        <v>9536775</v>
      </c>
      <c r="H383" s="165">
        <f>H129+H196+H261+H330+H380</f>
        <v>9549164</v>
      </c>
      <c r="I383" s="166">
        <f>(H383/G383)*100</f>
        <v>100.12990764697709</v>
      </c>
      <c r="J383" s="280"/>
      <c r="K383" s="510">
        <f>K129+K261+K330+K380</f>
        <v>3644141000</v>
      </c>
      <c r="L383" s="510">
        <f>L129+L261+L330+L380</f>
        <v>9536774601.670002</v>
      </c>
      <c r="M383" s="510">
        <f>M129+M261+M330+M380</f>
        <v>9549163554.8600006</v>
      </c>
      <c r="N383" s="476">
        <v>10315316048.24</v>
      </c>
      <c r="O383" s="493" t="e">
        <f>N383-#REF!</f>
        <v>#REF!</v>
      </c>
      <c r="P383" s="280"/>
      <c r="Q383" s="280"/>
    </row>
    <row r="384" spans="1:17" s="18" customFormat="1" ht="21.75" customHeight="1" x14ac:dyDescent="0.2">
      <c r="A384" s="57" t="s">
        <v>26</v>
      </c>
      <c r="B384" s="57"/>
      <c r="C384" s="33"/>
      <c r="D384" s="34"/>
      <c r="E384" s="58"/>
      <c r="F384" s="83">
        <f>SUM(F371)</f>
        <v>6359</v>
      </c>
      <c r="G384" s="83">
        <f>SUM(G371)</f>
        <v>6371</v>
      </c>
      <c r="H384" s="83">
        <f>SUM(H371,H89)</f>
        <v>47061</v>
      </c>
      <c r="I384" s="59">
        <f>(H384/G384)*100</f>
        <v>738.67524721393818</v>
      </c>
      <c r="J384" s="280"/>
      <c r="K384" s="493">
        <v>6359000</v>
      </c>
      <c r="L384" s="493">
        <v>6371050</v>
      </c>
      <c r="M384" s="493">
        <f>SUM(M371)</f>
        <v>5644700</v>
      </c>
      <c r="N384" s="476"/>
      <c r="O384" s="511"/>
      <c r="P384" s="280"/>
      <c r="Q384" s="280"/>
    </row>
    <row r="385" spans="1:32" s="18" customFormat="1" ht="35.25" customHeight="1" thickBot="1" x14ac:dyDescent="0.3">
      <c r="A385" s="167" t="s">
        <v>173</v>
      </c>
      <c r="B385" s="167"/>
      <c r="C385" s="167"/>
      <c r="D385" s="167"/>
      <c r="E385" s="167"/>
      <c r="F385" s="168">
        <f>SUM(F383-F384)</f>
        <v>3637782</v>
      </c>
      <c r="G385" s="168">
        <f>SUM(G383-G384)</f>
        <v>9530404</v>
      </c>
      <c r="H385" s="168">
        <f>SUM(H383-H384)</f>
        <v>9502103</v>
      </c>
      <c r="I385" s="169">
        <f>(H385/G385)*100</f>
        <v>99.703045117499741</v>
      </c>
      <c r="J385" s="280"/>
      <c r="K385" s="493">
        <f>K383-K384</f>
        <v>3637782000</v>
      </c>
      <c r="L385" s="493">
        <f>L383-L384</f>
        <v>9530403551.670002</v>
      </c>
      <c r="M385" s="493">
        <f>M383-M384</f>
        <v>9543518854.8600006</v>
      </c>
      <c r="N385" s="493">
        <v>9998085911.1499996</v>
      </c>
      <c r="O385" s="493">
        <f>N385-M385</f>
        <v>454567056.28999901</v>
      </c>
      <c r="P385" s="280"/>
      <c r="Q385" s="280"/>
    </row>
    <row r="386" spans="1:32" ht="15.75" thickTop="1" x14ac:dyDescent="0.25">
      <c r="A386" s="157"/>
      <c r="B386" s="158"/>
      <c r="C386" s="158"/>
      <c r="D386" s="158"/>
      <c r="E386" s="158"/>
      <c r="F386" s="106"/>
      <c r="G386" s="95"/>
      <c r="H386" s="144"/>
      <c r="I386" s="147"/>
    </row>
    <row r="387" spans="1:32" s="18" customFormat="1" ht="15.75" customHeight="1" x14ac:dyDescent="0.25">
      <c r="A387" s="159"/>
      <c r="B387" s="159"/>
      <c r="C387" s="159"/>
      <c r="D387" s="159"/>
      <c r="E387" s="159"/>
      <c r="F387" s="160"/>
      <c r="G387" s="160"/>
      <c r="H387" s="160"/>
      <c r="I387" s="161"/>
      <c r="J387" s="280"/>
      <c r="K387" s="475"/>
      <c r="L387" s="475"/>
      <c r="M387" s="475"/>
      <c r="N387" s="476"/>
      <c r="O387" s="511"/>
      <c r="P387" s="280"/>
      <c r="Q387" s="280"/>
    </row>
    <row r="388" spans="1:32" s="18" customFormat="1" ht="18" x14ac:dyDescent="0.25">
      <c r="A388" s="60" t="s">
        <v>29</v>
      </c>
      <c r="B388" s="60"/>
      <c r="C388" s="61"/>
      <c r="D388" s="62"/>
      <c r="E388" s="63"/>
      <c r="F388" s="63"/>
      <c r="G388" s="4"/>
      <c r="H388" s="2"/>
      <c r="I388" s="2"/>
      <c r="J388" s="280"/>
      <c r="K388" s="475"/>
      <c r="L388" s="475"/>
      <c r="M388" s="475"/>
      <c r="N388" s="476"/>
      <c r="O388" s="511"/>
      <c r="P388" s="280"/>
      <c r="Q388" s="280"/>
    </row>
    <row r="389" spans="1:32" x14ac:dyDescent="0.2">
      <c r="A389" s="64" t="s">
        <v>30</v>
      </c>
      <c r="B389" s="64"/>
      <c r="C389" s="64"/>
      <c r="D389" s="65"/>
      <c r="E389" s="64"/>
      <c r="F389" s="64"/>
    </row>
    <row r="390" spans="1:32" x14ac:dyDescent="0.2">
      <c r="B390" s="64"/>
      <c r="C390" s="64"/>
      <c r="D390" s="65"/>
      <c r="E390" s="64"/>
      <c r="F390" s="64"/>
      <c r="H390" s="36"/>
    </row>
    <row r="392" spans="1:32" x14ac:dyDescent="0.2">
      <c r="A392" s="337"/>
      <c r="B392" s="338"/>
      <c r="C392" s="453"/>
      <c r="D392" s="454"/>
      <c r="E392" s="454"/>
      <c r="F392" s="455"/>
      <c r="G392" s="455"/>
      <c r="H392" s="455"/>
      <c r="I392" s="455"/>
      <c r="J392" s="456"/>
      <c r="P392" s="456"/>
      <c r="Q392" s="456"/>
      <c r="R392" s="456"/>
      <c r="S392" s="456"/>
      <c r="T392" s="456"/>
      <c r="U392" s="456"/>
      <c r="V392" s="456"/>
      <c r="W392" s="456"/>
      <c r="X392" s="456"/>
      <c r="Y392" s="456"/>
      <c r="Z392" s="456"/>
      <c r="AA392" s="456"/>
      <c r="AB392" s="456"/>
      <c r="AC392" s="456"/>
      <c r="AD392" s="456"/>
      <c r="AE392" s="456"/>
      <c r="AF392" s="456"/>
    </row>
    <row r="393" spans="1:32" s="387" customFormat="1" x14ac:dyDescent="0.2">
      <c r="A393" s="385"/>
      <c r="B393" s="386"/>
      <c r="C393" s="459"/>
      <c r="D393" s="460"/>
      <c r="E393" s="460"/>
      <c r="F393" s="461"/>
      <c r="G393" s="461"/>
      <c r="H393" s="461"/>
      <c r="I393" s="461"/>
      <c r="J393" s="462"/>
      <c r="K393" s="463"/>
      <c r="L393" s="463"/>
      <c r="M393" s="463"/>
      <c r="N393" s="464"/>
      <c r="O393" s="462"/>
      <c r="P393" s="462"/>
      <c r="Q393" s="462"/>
      <c r="R393" s="462"/>
      <c r="S393" s="462"/>
      <c r="T393" s="462"/>
      <c r="U393" s="462"/>
      <c r="V393" s="462"/>
      <c r="W393" s="462"/>
      <c r="X393" s="462"/>
      <c r="Y393" s="462"/>
      <c r="Z393" s="462"/>
      <c r="AA393" s="462"/>
      <c r="AB393" s="462"/>
      <c r="AC393" s="462"/>
      <c r="AD393" s="462"/>
      <c r="AE393" s="462"/>
      <c r="AF393" s="462"/>
    </row>
    <row r="394" spans="1:32" s="390" customFormat="1" x14ac:dyDescent="0.2">
      <c r="A394" s="388"/>
      <c r="B394" s="389"/>
      <c r="C394" s="459"/>
      <c r="D394" s="465" t="s">
        <v>319</v>
      </c>
      <c r="E394" s="460"/>
      <c r="F394" s="461">
        <f>SUM(F375)</f>
        <v>6369</v>
      </c>
      <c r="G394" s="461">
        <f>SUM(G375)</f>
        <v>6381</v>
      </c>
      <c r="H394" s="461">
        <f t="shared" ref="H394:M394" si="19">SUM(H375)</f>
        <v>6404</v>
      </c>
      <c r="I394" s="461"/>
      <c r="J394" s="461">
        <f t="shared" si="19"/>
        <v>0</v>
      </c>
      <c r="K394" s="461">
        <f t="shared" si="19"/>
        <v>6369000</v>
      </c>
      <c r="L394" s="461">
        <f t="shared" si="19"/>
        <v>6381050</v>
      </c>
      <c r="M394" s="461">
        <f t="shared" si="19"/>
        <v>6404483.4000000004</v>
      </c>
      <c r="N394" s="464"/>
      <c r="O394" s="462"/>
      <c r="P394" s="462"/>
      <c r="Q394" s="462"/>
      <c r="R394" s="462"/>
      <c r="S394" s="462"/>
      <c r="T394" s="462"/>
      <c r="U394" s="462"/>
      <c r="V394" s="462"/>
      <c r="W394" s="462"/>
      <c r="X394" s="462"/>
      <c r="Y394" s="462"/>
      <c r="Z394" s="462"/>
      <c r="AA394" s="462"/>
      <c r="AB394" s="462"/>
      <c r="AC394" s="462"/>
      <c r="AD394" s="462"/>
      <c r="AE394" s="462"/>
      <c r="AF394" s="462"/>
    </row>
    <row r="395" spans="1:32" s="387" customFormat="1" x14ac:dyDescent="0.2">
      <c r="A395" s="385"/>
      <c r="B395" s="386"/>
      <c r="C395" s="459"/>
      <c r="D395" s="465" t="s">
        <v>320</v>
      </c>
      <c r="E395" s="460"/>
      <c r="F395" s="461">
        <f>SUM(F379)</f>
        <v>40000</v>
      </c>
      <c r="G395" s="461">
        <f>SUM(G379)</f>
        <v>40996</v>
      </c>
      <c r="H395" s="461">
        <f t="shared" ref="H395:M395" si="20">SUM(H379)</f>
        <v>63005</v>
      </c>
      <c r="I395" s="461"/>
      <c r="J395" s="461">
        <f t="shared" si="20"/>
        <v>0</v>
      </c>
      <c r="K395" s="461">
        <f t="shared" si="20"/>
        <v>40000000</v>
      </c>
      <c r="L395" s="461">
        <f t="shared" si="20"/>
        <v>40996501</v>
      </c>
      <c r="M395" s="461">
        <f t="shared" si="20"/>
        <v>63004847.609999999</v>
      </c>
      <c r="N395" s="464"/>
      <c r="O395" s="462"/>
      <c r="P395" s="462"/>
      <c r="Q395" s="462"/>
      <c r="R395" s="462"/>
      <c r="S395" s="462"/>
      <c r="T395" s="462"/>
      <c r="U395" s="462"/>
      <c r="V395" s="462"/>
      <c r="W395" s="462"/>
      <c r="X395" s="462"/>
      <c r="Y395" s="462"/>
      <c r="Z395" s="462"/>
      <c r="AA395" s="462"/>
      <c r="AB395" s="462"/>
      <c r="AC395" s="462"/>
      <c r="AD395" s="462"/>
      <c r="AE395" s="462"/>
      <c r="AF395" s="462"/>
    </row>
    <row r="396" spans="1:32" s="387" customFormat="1" x14ac:dyDescent="0.2">
      <c r="A396" s="385"/>
      <c r="B396" s="386"/>
      <c r="C396" s="459"/>
      <c r="D396" s="465" t="s">
        <v>314</v>
      </c>
      <c r="E396" s="460"/>
      <c r="F396" s="461">
        <f>SUM(F226,F220,F217,F211,F202,F190,F186,F144,F128,F124,F35,F33,F30,F23,F14,F8)</f>
        <v>3597772</v>
      </c>
      <c r="G396" s="461">
        <f>SUM(G226,G220,G217,G211,G202,G190,G186,G144,G128,G124,G35,G33,G30,G23,G14,G8)</f>
        <v>9008375</v>
      </c>
      <c r="H396" s="461">
        <f>SUM(H226,H220,H217,H211,H202,H190,H186,H144,H128,H124,H35,H33,H30,H23,H14,H8)</f>
        <v>9003741</v>
      </c>
      <c r="I396" s="461"/>
      <c r="J396" s="461">
        <f t="shared" ref="J396:M396" si="21">SUM(J226,J220,J217,J211,J202,J190,J186,J144,J128,J124,J35,J33,J30,J23,J14,J8)</f>
        <v>0</v>
      </c>
      <c r="K396" s="461">
        <f t="shared" si="21"/>
        <v>3597772000</v>
      </c>
      <c r="L396" s="461">
        <f t="shared" si="21"/>
        <v>9008375797.2999992</v>
      </c>
      <c r="M396" s="461">
        <f t="shared" si="21"/>
        <v>9003739325.0299988</v>
      </c>
      <c r="N396" s="464"/>
      <c r="O396" s="462"/>
      <c r="P396" s="462"/>
      <c r="Q396" s="462"/>
      <c r="R396" s="462"/>
      <c r="S396" s="462"/>
      <c r="T396" s="462"/>
      <c r="U396" s="462"/>
      <c r="V396" s="462"/>
      <c r="W396" s="462"/>
      <c r="X396" s="462"/>
      <c r="Y396" s="462"/>
      <c r="Z396" s="462"/>
      <c r="AA396" s="462"/>
      <c r="AB396" s="462"/>
      <c r="AC396" s="462"/>
      <c r="AD396" s="462"/>
      <c r="AE396" s="462"/>
      <c r="AF396" s="462"/>
    </row>
    <row r="397" spans="1:32" s="387" customFormat="1" x14ac:dyDescent="0.2">
      <c r="A397" s="391"/>
      <c r="B397" s="392"/>
      <c r="C397" s="459"/>
      <c r="D397" s="465" t="s">
        <v>313</v>
      </c>
      <c r="E397" s="462"/>
      <c r="F397" s="461">
        <f>SUM(F228,F230,F232,F240,F242,F247,F253,F255,F260,F272,F278,F284,F301,F307,F312,F318,F323,F329,F336,F345,F354,F363,F365,F367,F369)</f>
        <v>0</v>
      </c>
      <c r="G397" s="461">
        <f>SUM(G228,G230,G232,G240,G242,G247,G253,G255,G260,G272,G278,G284,G301,G307,G312,G318,G323,G329,G336,G345,G354,G363,G365,G367,G369)</f>
        <v>481023</v>
      </c>
      <c r="H397" s="461">
        <f>SUM(H228,H230,H232,H240,H242,H247,H253,H255,H260,H272,H278,H284,H301,H307,H312,H318,H323,H329,H336,H345,H354,H363,H365,H367,H369)</f>
        <v>476014</v>
      </c>
      <c r="I397" s="461"/>
      <c r="J397" s="461">
        <f t="shared" ref="J397:M397" si="22">SUM(J228,J230,J232,J240,J242,J247,J253,J255,J260,J272,J278,J284,J301,J307,J312,J318,J323,J329,J336,J345,J354,J363,J365,J367,J369)</f>
        <v>0</v>
      </c>
      <c r="K397" s="461">
        <f t="shared" si="22"/>
        <v>0</v>
      </c>
      <c r="L397" s="461">
        <f t="shared" si="22"/>
        <v>481021253.37</v>
      </c>
      <c r="M397" s="461">
        <f t="shared" si="22"/>
        <v>476014898.82000005</v>
      </c>
      <c r="N397" s="464"/>
      <c r="O397" s="462"/>
      <c r="P397" s="462"/>
      <c r="Q397" s="462"/>
      <c r="R397" s="462"/>
      <c r="S397" s="462"/>
      <c r="T397" s="462"/>
      <c r="U397" s="462"/>
      <c r="V397" s="462"/>
      <c r="W397" s="462"/>
      <c r="X397" s="462"/>
      <c r="Y397" s="462"/>
      <c r="Z397" s="462"/>
      <c r="AA397" s="462"/>
      <c r="AB397" s="462"/>
      <c r="AC397" s="462"/>
      <c r="AD397" s="462"/>
      <c r="AE397" s="462"/>
      <c r="AF397" s="462"/>
    </row>
    <row r="398" spans="1:32" s="387" customFormat="1" ht="15" thickBot="1" x14ac:dyDescent="0.25">
      <c r="A398" s="391"/>
      <c r="B398" s="392"/>
      <c r="C398" s="459"/>
      <c r="D398" s="466"/>
      <c r="E398" s="467"/>
      <c r="F398" s="468">
        <f>F394+F395+F396+F397</f>
        <v>3644141</v>
      </c>
      <c r="G398" s="468">
        <f>G394+G395+G396+G397</f>
        <v>9536775</v>
      </c>
      <c r="H398" s="468">
        <f>H394+H395+H396+H397</f>
        <v>9549164</v>
      </c>
      <c r="I398" s="469"/>
      <c r="J398" s="468">
        <f t="shared" ref="J398:M398" si="23">J394+J395+J396+J397</f>
        <v>0</v>
      </c>
      <c r="K398" s="470">
        <f t="shared" si="23"/>
        <v>3644141000</v>
      </c>
      <c r="L398" s="470">
        <f t="shared" si="23"/>
        <v>9536774601.6700001</v>
      </c>
      <c r="M398" s="470">
        <f t="shared" si="23"/>
        <v>9549163554.8599987</v>
      </c>
      <c r="N398" s="464"/>
      <c r="O398" s="462"/>
      <c r="P398" s="462"/>
      <c r="Q398" s="462"/>
      <c r="R398" s="462"/>
      <c r="S398" s="462"/>
      <c r="T398" s="462"/>
      <c r="U398" s="462"/>
      <c r="V398" s="462"/>
      <c r="W398" s="462"/>
      <c r="X398" s="462"/>
      <c r="Y398" s="462"/>
      <c r="Z398" s="462"/>
      <c r="AA398" s="462"/>
      <c r="AB398" s="462"/>
      <c r="AC398" s="462"/>
      <c r="AD398" s="462"/>
      <c r="AE398" s="462"/>
      <c r="AF398" s="462"/>
    </row>
    <row r="399" spans="1:32" s="387" customFormat="1" ht="15" thickTop="1" x14ac:dyDescent="0.2">
      <c r="A399" s="391"/>
      <c r="B399" s="392"/>
      <c r="C399" s="459"/>
      <c r="D399" s="460"/>
      <c r="E399" s="471"/>
      <c r="F399" s="461"/>
      <c r="G399" s="472"/>
      <c r="H399" s="461"/>
      <c r="I399" s="469"/>
      <c r="J399" s="462"/>
      <c r="K399" s="463"/>
      <c r="L399" s="463"/>
      <c r="M399" s="463"/>
      <c r="N399" s="464"/>
      <c r="O399" s="462"/>
      <c r="P399" s="462"/>
      <c r="Q399" s="462"/>
      <c r="R399" s="462"/>
      <c r="S399" s="462"/>
      <c r="T399" s="462"/>
      <c r="U399" s="462"/>
      <c r="V399" s="462"/>
      <c r="W399" s="462"/>
      <c r="X399" s="462"/>
      <c r="Y399" s="462"/>
      <c r="Z399" s="462"/>
      <c r="AA399" s="462"/>
      <c r="AB399" s="462"/>
      <c r="AC399" s="462"/>
      <c r="AD399" s="462"/>
      <c r="AE399" s="462"/>
      <c r="AF399" s="462"/>
    </row>
    <row r="400" spans="1:32" s="387" customFormat="1" x14ac:dyDescent="0.2">
      <c r="A400" s="391"/>
      <c r="B400" s="392"/>
      <c r="C400" s="459"/>
      <c r="D400" s="465" t="s">
        <v>315</v>
      </c>
      <c r="E400" s="471"/>
      <c r="F400" s="461">
        <f>SUM(F218,F212,F203,F191:F192,F145,F134,F36:F42,F31,F15)</f>
        <v>3287410</v>
      </c>
      <c r="G400" s="461">
        <f>SUM(G218,G212,G203,G191:G192,G145,G134,G36:G42,G31,G15)</f>
        <v>3196029</v>
      </c>
      <c r="H400" s="461">
        <f>SUM(H218,H212,H203,H191:H192,H145,H134,H36:H42,H31,H15)</f>
        <v>3152595</v>
      </c>
      <c r="I400" s="469"/>
      <c r="J400" s="462"/>
      <c r="K400" s="473">
        <v>3287410000</v>
      </c>
      <c r="L400" s="473">
        <v>3196028970</v>
      </c>
      <c r="M400" s="473">
        <v>3152594696.98</v>
      </c>
      <c r="N400" s="464"/>
      <c r="O400" s="462"/>
      <c r="P400" s="462"/>
      <c r="Q400" s="462"/>
      <c r="R400" s="462"/>
      <c r="S400" s="462"/>
      <c r="T400" s="462"/>
      <c r="U400" s="462"/>
      <c r="V400" s="462"/>
      <c r="W400" s="462"/>
      <c r="X400" s="462"/>
      <c r="Y400" s="462"/>
      <c r="Z400" s="462"/>
      <c r="AA400" s="462"/>
      <c r="AB400" s="462"/>
      <c r="AC400" s="462"/>
      <c r="AD400" s="462"/>
      <c r="AE400" s="462"/>
      <c r="AF400" s="462"/>
    </row>
    <row r="401" spans="1:32" s="387" customFormat="1" x14ac:dyDescent="0.2">
      <c r="A401" s="391"/>
      <c r="B401" s="392"/>
      <c r="C401" s="459"/>
      <c r="D401" s="465" t="s">
        <v>316</v>
      </c>
      <c r="E401" s="471"/>
      <c r="F401" s="461">
        <f>SUM(F7,F14,F16:F22,F24:F27,F32,F34,F100:F108,F110:F123,F128,F135:F143,F180:F185,F190,F193:F195,F200:F201,F206:F210,F213:F216,F219,F224:F225,F228,F230,F242,F251:F252,F255,F259,F270:F271,F276:F277,F282:F283,F299,F305:F306,F322,F343:F344,F352:F353,F361:F362,F365,F367,F369,F372:F374,F379)</f>
        <v>253946</v>
      </c>
      <c r="G401" s="461">
        <f>SUM(G7,G14,G16:G21,G24:G27,G32,G34,G100:G108,G110:G123,G128,G135:G143,G180:G185,G190,G193:G195,G200:G201,G206:G210,G213:G216,G219,G224:G225,G228,G230,G242,G251:G252,G255,G259,G270:G271,G276:G277,G282:G283,G299,G305:G306,G322,G343:G344,G352:G353,G361:G362,G365,G367,G369,G372:G374,G379)</f>
        <v>350733</v>
      </c>
      <c r="H401" s="461">
        <f>SUM(H7,H14,H16:H21,H24:H27,H32,H34,H100:H108,H110:H123,H128,H135:H143,H180:H185,H190,H193:H195,H200:H201,H206:H210,H213:H216,H219,H224:H225,H228,H230,H242,H251:H252,H255,H259,H270:H271,H276:H277,H282:H283,H299,H305:H306,H322,H343:H344,H352:H353,H361:H362,H365,H367,H369,H372:H374,H379)</f>
        <v>379289</v>
      </c>
      <c r="I401" s="469"/>
      <c r="J401" s="462"/>
      <c r="K401" s="473">
        <v>253946000</v>
      </c>
      <c r="L401" s="473">
        <v>350733087.5</v>
      </c>
      <c r="M401" s="473">
        <v>379289658.97000003</v>
      </c>
      <c r="N401" s="464"/>
      <c r="O401" s="462"/>
      <c r="P401" s="462"/>
      <c r="Q401" s="462"/>
      <c r="R401" s="462"/>
      <c r="S401" s="462"/>
      <c r="T401" s="462"/>
      <c r="U401" s="462"/>
      <c r="V401" s="462"/>
      <c r="W401" s="462"/>
      <c r="X401" s="462"/>
      <c r="Y401" s="462"/>
      <c r="Z401" s="462"/>
      <c r="AA401" s="462"/>
      <c r="AB401" s="462"/>
      <c r="AC401" s="462"/>
      <c r="AD401" s="462"/>
      <c r="AE401" s="462"/>
      <c r="AF401" s="462"/>
    </row>
    <row r="402" spans="1:32" s="387" customFormat="1" x14ac:dyDescent="0.2">
      <c r="A402" s="391"/>
      <c r="B402" s="392"/>
      <c r="C402" s="459"/>
      <c r="D402" s="465" t="s">
        <v>317</v>
      </c>
      <c r="E402" s="471"/>
      <c r="F402" s="461">
        <f>SUM(F22,F28:F29)</f>
        <v>20200</v>
      </c>
      <c r="G402" s="461">
        <f>SUM(G22,G28:G29)</f>
        <v>20295</v>
      </c>
      <c r="H402" s="461">
        <f t="shared" ref="H402" si="24">SUM(H22,H28:H29)</f>
        <v>12063</v>
      </c>
      <c r="I402" s="469"/>
      <c r="J402" s="462"/>
      <c r="K402" s="473">
        <v>20200000</v>
      </c>
      <c r="L402" s="473">
        <v>20295000</v>
      </c>
      <c r="M402" s="473">
        <v>12063053</v>
      </c>
      <c r="N402" s="464"/>
      <c r="O402" s="462"/>
      <c r="P402" s="462"/>
      <c r="Q402" s="462"/>
      <c r="R402" s="462"/>
      <c r="S402" s="462"/>
      <c r="T402" s="462"/>
      <c r="U402" s="462"/>
      <c r="V402" s="462"/>
      <c r="W402" s="462"/>
      <c r="X402" s="462"/>
      <c r="Y402" s="462"/>
      <c r="Z402" s="462"/>
      <c r="AA402" s="462"/>
      <c r="AB402" s="462"/>
      <c r="AC402" s="462"/>
      <c r="AD402" s="462"/>
      <c r="AE402" s="462"/>
      <c r="AF402" s="462"/>
    </row>
    <row r="403" spans="1:32" s="387" customFormat="1" x14ac:dyDescent="0.2">
      <c r="A403" s="391"/>
      <c r="B403" s="392"/>
      <c r="C403" s="459"/>
      <c r="D403" s="465" t="s">
        <v>318</v>
      </c>
      <c r="E403" s="471"/>
      <c r="F403" s="461">
        <f>SUM(F370:F371,F358,F355,F349,F346,F340,F337,F334,F324,F319,F318,F312,F302,F285,F287,F290,F291,F293,F296,F279,F273,F267,F256,F248,F243,F245,F240,F232,F221,F223,F204,F177,F176,F146,F97,F95,F93,F90:F91,F88,F74,F51,F50,F43)</f>
        <v>82585</v>
      </c>
      <c r="G403" s="461">
        <f>SUM(G370:G371,G358,G355,G349,G346,G340,G337,G334,G324,G319,G315,G313,G310,G308,G302,G296,G293,G291,G290,G287,G285,G279,G273,G267,G256,G248,G243,G245,G240,G232,G223,G221,G204,G177,G176,G146,G97,G95,G93,G91,G90,G87:G89,G74,G51,G50,G43)</f>
        <v>5969718</v>
      </c>
      <c r="H403" s="461">
        <f>SUM(H370:H371,H358,H355,H349,H346,H340,H337,H334,H324,H319,H315,H313,H310,H308,H302,H296,H293,H291,H290,H287,H285,H279,H273,H267,H256,H248,H243,H245,H240,H232,H223,H221,H204,H177,H176,H146,H97,H95,H93,H91,H90,H87:H89,H74,H51,H50,H43)</f>
        <v>6005217</v>
      </c>
      <c r="I403" s="469"/>
      <c r="J403" s="462"/>
      <c r="K403" s="473">
        <v>82585000</v>
      </c>
      <c r="L403" s="473">
        <v>5969717544.1700001</v>
      </c>
      <c r="M403" s="473">
        <f>5958155676.58+5644700+41415769.33</f>
        <v>6005216145.9099998</v>
      </c>
      <c r="N403" s="464"/>
      <c r="O403" s="462"/>
      <c r="P403" s="462"/>
      <c r="Q403" s="462"/>
      <c r="R403" s="462"/>
      <c r="S403" s="462"/>
      <c r="T403" s="462"/>
      <c r="U403" s="462"/>
      <c r="V403" s="462"/>
      <c r="W403" s="462"/>
      <c r="X403" s="462"/>
      <c r="Y403" s="462"/>
      <c r="Z403" s="462"/>
      <c r="AA403" s="462"/>
      <c r="AB403" s="462"/>
      <c r="AC403" s="462"/>
      <c r="AD403" s="462"/>
      <c r="AE403" s="462"/>
      <c r="AF403" s="462"/>
    </row>
    <row r="404" spans="1:32" s="387" customFormat="1" ht="15" thickBot="1" x14ac:dyDescent="0.25">
      <c r="A404" s="391"/>
      <c r="B404" s="392"/>
      <c r="C404" s="459"/>
      <c r="D404" s="466"/>
      <c r="E404" s="467"/>
      <c r="F404" s="468">
        <f>F400+F401+F402+F403</f>
        <v>3644141</v>
      </c>
      <c r="G404" s="468">
        <f>G400+G401+G402+G403</f>
        <v>9536775</v>
      </c>
      <c r="H404" s="468">
        <f>H400+H401+H402+H403</f>
        <v>9549164</v>
      </c>
      <c r="I404" s="469"/>
      <c r="J404" s="468">
        <f t="shared" ref="J404:L404" si="25">J400+J401+J402+J403</f>
        <v>0</v>
      </c>
      <c r="K404" s="470">
        <f t="shared" si="25"/>
        <v>3644141000</v>
      </c>
      <c r="L404" s="470">
        <f t="shared" si="25"/>
        <v>9536774601.6700001</v>
      </c>
      <c r="M404" s="470">
        <f>M400+M401+M402+M403</f>
        <v>9549163554.8600006</v>
      </c>
      <c r="N404" s="464"/>
      <c r="O404" s="462"/>
      <c r="P404" s="462"/>
      <c r="Q404" s="462"/>
      <c r="R404" s="462"/>
      <c r="S404" s="462"/>
      <c r="T404" s="462"/>
      <c r="U404" s="462"/>
      <c r="V404" s="462"/>
      <c r="W404" s="462"/>
      <c r="X404" s="462"/>
      <c r="Y404" s="462"/>
      <c r="Z404" s="462"/>
      <c r="AA404" s="462"/>
      <c r="AB404" s="462"/>
      <c r="AC404" s="462"/>
      <c r="AD404" s="462"/>
      <c r="AE404" s="462"/>
      <c r="AF404" s="462"/>
    </row>
    <row r="405" spans="1:32" s="387" customFormat="1" ht="15" thickTop="1" x14ac:dyDescent="0.2">
      <c r="A405" s="391"/>
      <c r="B405" s="392"/>
      <c r="C405" s="459"/>
      <c r="D405" s="460"/>
      <c r="E405" s="471"/>
      <c r="F405" s="461"/>
      <c r="G405" s="472"/>
      <c r="H405" s="461"/>
      <c r="I405" s="469"/>
      <c r="J405" s="462"/>
      <c r="K405" s="463">
        <v>6359000</v>
      </c>
      <c r="L405" s="463">
        <f>SUM(L384)</f>
        <v>6371050</v>
      </c>
      <c r="M405" s="463">
        <f>SUM(M384)</f>
        <v>5644700</v>
      </c>
      <c r="N405" s="464"/>
      <c r="O405" s="462"/>
      <c r="P405" s="462"/>
      <c r="Q405" s="462"/>
      <c r="R405" s="462"/>
      <c r="S405" s="462"/>
      <c r="T405" s="462"/>
      <c r="U405" s="462"/>
      <c r="V405" s="462"/>
      <c r="W405" s="462"/>
      <c r="X405" s="462"/>
      <c r="Y405" s="462"/>
      <c r="Z405" s="462"/>
      <c r="AA405" s="462"/>
      <c r="AB405" s="462"/>
      <c r="AC405" s="462"/>
      <c r="AD405" s="462"/>
      <c r="AE405" s="462"/>
      <c r="AF405" s="462"/>
    </row>
    <row r="406" spans="1:32" s="387" customFormat="1" x14ac:dyDescent="0.2">
      <c r="A406" s="391"/>
      <c r="B406" s="392"/>
      <c r="C406" s="459"/>
      <c r="D406" s="460"/>
      <c r="E406" s="471"/>
      <c r="F406" s="461"/>
      <c r="G406" s="472"/>
      <c r="H406" s="461"/>
      <c r="I406" s="469"/>
      <c r="J406" s="462"/>
      <c r="K406" s="463"/>
      <c r="L406" s="463"/>
      <c r="M406" s="463"/>
      <c r="N406" s="464"/>
      <c r="O406" s="462"/>
      <c r="P406" s="462"/>
      <c r="Q406" s="462"/>
      <c r="R406" s="462"/>
      <c r="S406" s="462"/>
      <c r="T406" s="462"/>
      <c r="U406" s="462"/>
      <c r="V406" s="462"/>
      <c r="W406" s="462"/>
      <c r="X406" s="462"/>
      <c r="Y406" s="462"/>
      <c r="Z406" s="462"/>
      <c r="AA406" s="462"/>
      <c r="AB406" s="462"/>
      <c r="AC406" s="462"/>
      <c r="AD406" s="462"/>
      <c r="AE406" s="462"/>
      <c r="AF406" s="462"/>
    </row>
    <row r="407" spans="1:32" s="387" customFormat="1" x14ac:dyDescent="0.2">
      <c r="A407" s="391"/>
      <c r="B407" s="392"/>
      <c r="C407" s="459"/>
      <c r="D407" s="460"/>
      <c r="E407" s="471"/>
      <c r="F407" s="461"/>
      <c r="G407" s="472"/>
      <c r="H407" s="461"/>
      <c r="I407" s="469"/>
      <c r="J407" s="462"/>
      <c r="K407" s="463"/>
      <c r="L407" s="463"/>
      <c r="M407" s="463"/>
      <c r="N407" s="464"/>
      <c r="O407" s="462"/>
      <c r="P407" s="462"/>
      <c r="Q407" s="462"/>
      <c r="R407" s="462"/>
      <c r="S407" s="462"/>
      <c r="T407" s="462"/>
      <c r="U407" s="462"/>
      <c r="V407" s="462"/>
      <c r="W407" s="462"/>
      <c r="X407" s="462"/>
      <c r="Y407" s="462"/>
      <c r="Z407" s="462"/>
      <c r="AA407" s="462"/>
      <c r="AB407" s="462"/>
      <c r="AC407" s="462"/>
      <c r="AD407" s="462"/>
      <c r="AE407" s="462"/>
      <c r="AF407" s="462"/>
    </row>
    <row r="408" spans="1:32" s="387" customFormat="1" x14ac:dyDescent="0.2">
      <c r="A408" s="391"/>
      <c r="B408" s="392"/>
      <c r="C408" s="459"/>
      <c r="D408" s="460"/>
      <c r="E408" s="471"/>
      <c r="F408" s="461"/>
      <c r="G408" s="472"/>
      <c r="H408" s="461"/>
      <c r="I408" s="469"/>
      <c r="J408" s="462"/>
      <c r="K408" s="463"/>
      <c r="L408" s="463"/>
      <c r="M408" s="463"/>
      <c r="N408" s="464"/>
      <c r="O408" s="462"/>
      <c r="P408" s="462"/>
      <c r="Q408" s="462"/>
      <c r="R408" s="462"/>
      <c r="S408" s="462"/>
      <c r="T408" s="462"/>
      <c r="U408" s="462"/>
      <c r="V408" s="462"/>
      <c r="W408" s="462"/>
      <c r="X408" s="462"/>
      <c r="Y408" s="462"/>
      <c r="Z408" s="462"/>
      <c r="AA408" s="462"/>
      <c r="AB408" s="462"/>
      <c r="AC408" s="462"/>
      <c r="AD408" s="462"/>
      <c r="AE408" s="462"/>
      <c r="AF408" s="462"/>
    </row>
    <row r="409" spans="1:32" s="387" customFormat="1" x14ac:dyDescent="0.2">
      <c r="A409" s="391"/>
      <c r="B409" s="392"/>
      <c r="C409" s="459"/>
      <c r="D409" s="460"/>
      <c r="E409" s="471"/>
      <c r="F409" s="461"/>
      <c r="G409" s="472"/>
      <c r="H409" s="461"/>
      <c r="I409" s="469"/>
      <c r="J409" s="462"/>
      <c r="K409" s="463"/>
      <c r="L409" s="463"/>
      <c r="M409" s="463"/>
      <c r="N409" s="464"/>
      <c r="O409" s="462"/>
      <c r="P409" s="462"/>
      <c r="Q409" s="462"/>
      <c r="R409" s="462"/>
      <c r="S409" s="462"/>
      <c r="T409" s="462"/>
      <c r="U409" s="462"/>
      <c r="V409" s="462"/>
      <c r="W409" s="462"/>
      <c r="X409" s="462"/>
      <c r="Y409" s="462"/>
      <c r="Z409" s="462"/>
      <c r="AA409" s="462"/>
      <c r="AB409" s="462"/>
      <c r="AC409" s="462"/>
      <c r="AD409" s="462"/>
      <c r="AE409" s="462"/>
      <c r="AF409" s="462"/>
    </row>
    <row r="410" spans="1:32" s="387" customFormat="1" x14ac:dyDescent="0.2">
      <c r="A410" s="391"/>
      <c r="B410" s="392"/>
      <c r="C410" s="459"/>
      <c r="D410" s="460"/>
      <c r="E410" s="471"/>
      <c r="F410" s="461"/>
      <c r="G410" s="472"/>
      <c r="H410" s="461"/>
      <c r="I410" s="469"/>
      <c r="J410" s="462"/>
      <c r="K410" s="463"/>
      <c r="L410" s="463"/>
      <c r="M410" s="463"/>
      <c r="N410" s="464"/>
      <c r="O410" s="462"/>
      <c r="P410" s="462"/>
      <c r="Q410" s="462"/>
      <c r="R410" s="462"/>
      <c r="S410" s="462"/>
      <c r="T410" s="462"/>
      <c r="U410" s="462"/>
      <c r="V410" s="462"/>
      <c r="W410" s="462"/>
      <c r="X410" s="462"/>
      <c r="Y410" s="462"/>
      <c r="Z410" s="462"/>
      <c r="AA410" s="462"/>
      <c r="AB410" s="462"/>
      <c r="AC410" s="462"/>
      <c r="AD410" s="462"/>
      <c r="AE410" s="462"/>
      <c r="AF410" s="462"/>
    </row>
    <row r="411" spans="1:32" s="387" customFormat="1" x14ac:dyDescent="0.2">
      <c r="A411" s="391"/>
      <c r="B411" s="392"/>
      <c r="C411" s="459"/>
      <c r="D411" s="460"/>
      <c r="E411" s="462"/>
      <c r="F411" s="461"/>
      <c r="G411" s="472"/>
      <c r="H411" s="461"/>
      <c r="I411" s="461"/>
      <c r="J411" s="462"/>
      <c r="K411" s="463"/>
      <c r="L411" s="463"/>
      <c r="M411" s="463"/>
      <c r="N411" s="464"/>
      <c r="O411" s="462"/>
      <c r="P411" s="462"/>
      <c r="Q411" s="462"/>
      <c r="R411" s="462"/>
      <c r="S411" s="462"/>
      <c r="T411" s="462"/>
      <c r="U411" s="462"/>
      <c r="V411" s="462"/>
      <c r="W411" s="462"/>
      <c r="X411" s="462"/>
      <c r="Y411" s="462"/>
      <c r="Z411" s="462"/>
      <c r="AA411" s="462"/>
      <c r="AB411" s="462"/>
      <c r="AC411" s="462"/>
      <c r="AD411" s="462"/>
      <c r="AE411" s="462"/>
      <c r="AF411" s="462"/>
    </row>
    <row r="412" spans="1:32" s="387" customFormat="1" x14ac:dyDescent="0.2">
      <c r="A412" s="391"/>
      <c r="B412" s="392"/>
      <c r="C412" s="459"/>
      <c r="D412" s="460"/>
      <c r="E412" s="462"/>
      <c r="F412" s="461"/>
      <c r="G412" s="472"/>
      <c r="H412" s="461"/>
      <c r="I412" s="461"/>
      <c r="J412" s="462"/>
      <c r="K412" s="463"/>
      <c r="L412" s="463"/>
      <c r="M412" s="463"/>
      <c r="N412" s="464"/>
      <c r="O412" s="462"/>
      <c r="P412" s="462"/>
      <c r="Q412" s="462"/>
      <c r="R412" s="462"/>
      <c r="S412" s="462"/>
      <c r="T412" s="462"/>
      <c r="U412" s="462"/>
      <c r="V412" s="462"/>
      <c r="W412" s="462"/>
      <c r="X412" s="462"/>
      <c r="Y412" s="462"/>
      <c r="Z412" s="462"/>
      <c r="AA412" s="462"/>
      <c r="AB412" s="462"/>
      <c r="AC412" s="462"/>
      <c r="AD412" s="462"/>
      <c r="AE412" s="462"/>
      <c r="AF412" s="462"/>
    </row>
    <row r="413" spans="1:32" s="387" customFormat="1" x14ac:dyDescent="0.2">
      <c r="A413" s="391"/>
      <c r="B413" s="392"/>
      <c r="C413" s="459"/>
      <c r="D413" s="460"/>
      <c r="E413" s="462"/>
      <c r="F413" s="461"/>
      <c r="G413" s="472"/>
      <c r="H413" s="461"/>
      <c r="I413" s="461"/>
      <c r="J413" s="462"/>
      <c r="K413" s="463"/>
      <c r="L413" s="463"/>
      <c r="M413" s="463"/>
      <c r="N413" s="464"/>
      <c r="O413" s="462"/>
      <c r="P413" s="462"/>
      <c r="Q413" s="462"/>
      <c r="R413" s="462"/>
      <c r="S413" s="462"/>
      <c r="T413" s="462"/>
      <c r="U413" s="462"/>
      <c r="V413" s="462"/>
      <c r="W413" s="462"/>
      <c r="X413" s="462"/>
      <c r="Y413" s="462"/>
      <c r="Z413" s="462"/>
      <c r="AA413" s="462"/>
      <c r="AB413" s="462"/>
      <c r="AC413" s="462"/>
      <c r="AD413" s="462"/>
      <c r="AE413" s="462"/>
      <c r="AF413" s="462"/>
    </row>
    <row r="414" spans="1:32" s="387" customFormat="1" x14ac:dyDescent="0.2">
      <c r="A414" s="391"/>
      <c r="B414" s="392"/>
      <c r="C414" s="459"/>
      <c r="D414" s="460"/>
      <c r="E414" s="462"/>
      <c r="F414" s="461"/>
      <c r="G414" s="472"/>
      <c r="H414" s="461"/>
      <c r="I414" s="461"/>
      <c r="J414" s="462"/>
      <c r="K414" s="463"/>
      <c r="L414" s="463"/>
      <c r="M414" s="463"/>
      <c r="N414" s="464"/>
      <c r="O414" s="462"/>
      <c r="P414" s="462"/>
      <c r="Q414" s="462"/>
      <c r="R414" s="462"/>
      <c r="S414" s="462"/>
      <c r="T414" s="462"/>
      <c r="U414" s="462"/>
      <c r="V414" s="462"/>
      <c r="W414" s="462"/>
      <c r="X414" s="462"/>
      <c r="Y414" s="462"/>
      <c r="Z414" s="462"/>
      <c r="AA414" s="462"/>
      <c r="AB414" s="462"/>
      <c r="AC414" s="462"/>
      <c r="AD414" s="462"/>
      <c r="AE414" s="462"/>
      <c r="AF414" s="462"/>
    </row>
    <row r="415" spans="1:32" s="387" customFormat="1" x14ac:dyDescent="0.2">
      <c r="A415" s="391"/>
      <c r="B415" s="392"/>
      <c r="C415" s="459"/>
      <c r="D415" s="460"/>
      <c r="E415" s="462"/>
      <c r="F415" s="461"/>
      <c r="G415" s="472"/>
      <c r="H415" s="461"/>
      <c r="I415" s="461"/>
      <c r="J415" s="462"/>
      <c r="K415" s="463"/>
      <c r="L415" s="463"/>
      <c r="M415" s="463"/>
      <c r="N415" s="464"/>
      <c r="O415" s="462"/>
      <c r="P415" s="462"/>
      <c r="Q415" s="462"/>
      <c r="R415" s="462"/>
      <c r="S415" s="462"/>
      <c r="T415" s="462"/>
      <c r="U415" s="462"/>
      <c r="V415" s="462"/>
      <c r="W415" s="462"/>
      <c r="X415" s="462"/>
      <c r="Y415" s="462"/>
      <c r="Z415" s="462"/>
      <c r="AA415" s="462"/>
      <c r="AB415" s="462"/>
      <c r="AC415" s="462"/>
      <c r="AD415" s="462"/>
      <c r="AE415" s="462"/>
      <c r="AF415" s="462"/>
    </row>
    <row r="416" spans="1:32" s="387" customFormat="1" x14ac:dyDescent="0.2">
      <c r="A416" s="391"/>
      <c r="B416" s="392"/>
      <c r="C416" s="459"/>
      <c r="D416" s="460"/>
      <c r="E416" s="462"/>
      <c r="F416" s="461"/>
      <c r="G416" s="472"/>
      <c r="H416" s="461"/>
      <c r="I416" s="461"/>
      <c r="J416" s="462"/>
      <c r="K416" s="463"/>
      <c r="L416" s="463"/>
      <c r="M416" s="463"/>
      <c r="N416" s="464"/>
      <c r="O416" s="462"/>
      <c r="P416" s="462"/>
      <c r="Q416" s="462"/>
      <c r="R416" s="462"/>
      <c r="S416" s="462"/>
      <c r="T416" s="462"/>
      <c r="U416" s="462"/>
      <c r="V416" s="462"/>
      <c r="W416" s="462"/>
      <c r="X416" s="462"/>
      <c r="Y416" s="462"/>
      <c r="Z416" s="462"/>
      <c r="AA416" s="462"/>
      <c r="AB416" s="462"/>
      <c r="AC416" s="462"/>
      <c r="AD416" s="462"/>
      <c r="AE416" s="462"/>
      <c r="AF416" s="462"/>
    </row>
    <row r="417" spans="3:32" x14ac:dyDescent="0.2">
      <c r="C417" s="453"/>
      <c r="D417" s="454"/>
      <c r="E417" s="456"/>
      <c r="F417" s="455"/>
      <c r="G417" s="474"/>
      <c r="H417" s="455"/>
      <c r="I417" s="455"/>
      <c r="J417" s="456"/>
      <c r="P417" s="456"/>
      <c r="Q417" s="456"/>
      <c r="R417" s="456"/>
      <c r="S417" s="456"/>
      <c r="T417" s="456"/>
      <c r="U417" s="456"/>
      <c r="V417" s="456"/>
      <c r="W417" s="456"/>
      <c r="X417" s="456"/>
      <c r="Y417" s="456"/>
      <c r="Z417" s="456"/>
      <c r="AA417" s="456"/>
      <c r="AB417" s="456"/>
      <c r="AC417" s="456"/>
      <c r="AD417" s="456"/>
      <c r="AE417" s="456"/>
      <c r="AF417" s="456"/>
    </row>
    <row r="418" spans="3:32" x14ac:dyDescent="0.2">
      <c r="C418" s="453"/>
      <c r="D418" s="454"/>
      <c r="E418" s="456"/>
      <c r="F418" s="455"/>
      <c r="G418" s="474"/>
      <c r="H418" s="455"/>
      <c r="I418" s="455"/>
      <c r="J418" s="456"/>
      <c r="P418" s="456"/>
      <c r="Q418" s="456"/>
      <c r="R418" s="456"/>
      <c r="S418" s="456"/>
      <c r="T418" s="456"/>
      <c r="U418" s="456"/>
      <c r="V418" s="456"/>
      <c r="W418" s="456"/>
      <c r="X418" s="456"/>
      <c r="Y418" s="456"/>
      <c r="Z418" s="456"/>
      <c r="AA418" s="456"/>
      <c r="AB418" s="456"/>
      <c r="AC418" s="456"/>
      <c r="AD418" s="456"/>
      <c r="AE418" s="456"/>
      <c r="AF418" s="456"/>
    </row>
    <row r="419" spans="3:32" x14ac:dyDescent="0.2">
      <c r="C419" s="453"/>
      <c r="D419" s="454"/>
      <c r="E419" s="456"/>
      <c r="F419" s="455"/>
      <c r="G419" s="474"/>
      <c r="H419" s="455"/>
      <c r="I419" s="455"/>
      <c r="J419" s="456"/>
      <c r="P419" s="456"/>
      <c r="Q419" s="456"/>
      <c r="R419" s="456"/>
      <c r="S419" s="456"/>
      <c r="T419" s="456"/>
      <c r="U419" s="456"/>
      <c r="V419" s="456"/>
      <c r="W419" s="456"/>
      <c r="X419" s="456"/>
      <c r="Y419" s="456"/>
      <c r="Z419" s="456"/>
      <c r="AA419" s="456"/>
      <c r="AB419" s="456"/>
      <c r="AC419" s="456"/>
      <c r="AD419" s="456"/>
      <c r="AE419" s="456"/>
      <c r="AF419" s="456"/>
    </row>
    <row r="420" spans="3:32" x14ac:dyDescent="0.2">
      <c r="C420" s="453"/>
      <c r="D420" s="454"/>
      <c r="E420" s="456"/>
      <c r="F420" s="455"/>
      <c r="G420" s="474"/>
      <c r="H420" s="455"/>
      <c r="I420" s="455"/>
      <c r="J420" s="456"/>
      <c r="P420" s="456"/>
      <c r="Q420" s="456"/>
      <c r="R420" s="456"/>
      <c r="S420" s="456"/>
      <c r="T420" s="456"/>
      <c r="U420" s="456"/>
      <c r="V420" s="456"/>
      <c r="W420" s="456"/>
      <c r="X420" s="456"/>
      <c r="Y420" s="456"/>
      <c r="Z420" s="456"/>
      <c r="AA420" s="456"/>
      <c r="AB420" s="456"/>
      <c r="AC420" s="456"/>
      <c r="AD420" s="456"/>
      <c r="AE420" s="456"/>
      <c r="AF420" s="456"/>
    </row>
    <row r="421" spans="3:32" x14ac:dyDescent="0.2">
      <c r="C421" s="453"/>
      <c r="D421" s="454"/>
      <c r="E421" s="456"/>
      <c r="F421" s="455"/>
      <c r="G421" s="474"/>
      <c r="H421" s="455"/>
      <c r="I421" s="455"/>
      <c r="J421" s="456"/>
      <c r="P421" s="456"/>
      <c r="Q421" s="456"/>
      <c r="R421" s="456"/>
      <c r="S421" s="456"/>
      <c r="T421" s="456"/>
      <c r="U421" s="456"/>
      <c r="V421" s="456"/>
      <c r="W421" s="456"/>
      <c r="X421" s="456"/>
      <c r="Y421" s="456"/>
      <c r="Z421" s="456"/>
      <c r="AA421" s="456"/>
      <c r="AB421" s="456"/>
      <c r="AC421" s="456"/>
      <c r="AD421" s="456"/>
      <c r="AE421" s="456"/>
      <c r="AF421" s="456"/>
    </row>
    <row r="422" spans="3:32" x14ac:dyDescent="0.2">
      <c r="C422" s="453"/>
      <c r="D422" s="454"/>
      <c r="E422" s="456"/>
      <c r="F422" s="455"/>
      <c r="G422" s="474"/>
      <c r="H422" s="455"/>
      <c r="I422" s="455"/>
      <c r="J422" s="456"/>
      <c r="P422" s="456"/>
      <c r="Q422" s="456"/>
      <c r="R422" s="456"/>
      <c r="S422" s="456"/>
      <c r="T422" s="456"/>
      <c r="U422" s="456"/>
      <c r="V422" s="456"/>
      <c r="W422" s="456"/>
      <c r="X422" s="456"/>
      <c r="Y422" s="456"/>
      <c r="Z422" s="456"/>
      <c r="AA422" s="456"/>
      <c r="AB422" s="456"/>
      <c r="AC422" s="456"/>
      <c r="AD422" s="456"/>
      <c r="AE422" s="456"/>
      <c r="AF422" s="456"/>
    </row>
    <row r="423" spans="3:32" x14ac:dyDescent="0.2">
      <c r="C423" s="453"/>
      <c r="D423" s="454"/>
      <c r="E423" s="456"/>
      <c r="F423" s="455"/>
      <c r="G423" s="474"/>
      <c r="H423" s="455"/>
      <c r="I423" s="455"/>
      <c r="J423" s="456"/>
      <c r="P423" s="456"/>
      <c r="Q423" s="456"/>
      <c r="R423" s="456"/>
      <c r="S423" s="456"/>
      <c r="T423" s="456"/>
      <c r="U423" s="456"/>
      <c r="V423" s="456"/>
      <c r="W423" s="456"/>
      <c r="X423" s="456"/>
      <c r="Y423" s="456"/>
      <c r="Z423" s="456"/>
      <c r="AA423" s="456"/>
      <c r="AB423" s="456"/>
      <c r="AC423" s="456"/>
      <c r="AD423" s="456"/>
      <c r="AE423" s="456"/>
      <c r="AF423" s="456"/>
    </row>
    <row r="424" spans="3:32" x14ac:dyDescent="0.2">
      <c r="C424" s="453"/>
      <c r="D424" s="454"/>
      <c r="E424" s="456"/>
      <c r="F424" s="455"/>
      <c r="G424" s="474"/>
      <c r="H424" s="455"/>
      <c r="I424" s="455"/>
      <c r="J424" s="456"/>
      <c r="P424" s="456"/>
      <c r="Q424" s="456"/>
      <c r="R424" s="456"/>
      <c r="S424" s="456"/>
      <c r="T424" s="456"/>
      <c r="U424" s="456"/>
      <c r="V424" s="456"/>
      <c r="W424" s="456"/>
      <c r="X424" s="456"/>
      <c r="Y424" s="456"/>
      <c r="Z424" s="456"/>
      <c r="AA424" s="456"/>
      <c r="AB424" s="456"/>
      <c r="AC424" s="456"/>
      <c r="AD424" s="456"/>
      <c r="AE424" s="456"/>
      <c r="AF424" s="456"/>
    </row>
    <row r="425" spans="3:32" x14ac:dyDescent="0.2">
      <c r="C425" s="453"/>
      <c r="D425" s="454"/>
      <c r="E425" s="456"/>
      <c r="F425" s="455"/>
      <c r="G425" s="474"/>
      <c r="H425" s="455"/>
      <c r="I425" s="455"/>
      <c r="J425" s="456"/>
      <c r="P425" s="456"/>
      <c r="Q425" s="456"/>
      <c r="R425" s="456"/>
      <c r="S425" s="456"/>
      <c r="T425" s="456"/>
      <c r="U425" s="456"/>
      <c r="V425" s="456"/>
      <c r="W425" s="456"/>
      <c r="X425" s="456"/>
      <c r="Y425" s="456"/>
      <c r="Z425" s="456"/>
      <c r="AA425" s="456"/>
      <c r="AB425" s="456"/>
      <c r="AC425" s="456"/>
      <c r="AD425" s="456"/>
      <c r="AE425" s="456"/>
      <c r="AF425" s="456"/>
    </row>
    <row r="426" spans="3:32" x14ac:dyDescent="0.2">
      <c r="C426" s="453"/>
      <c r="D426" s="454"/>
      <c r="E426" s="456"/>
      <c r="F426" s="455"/>
      <c r="G426" s="474"/>
      <c r="H426" s="455"/>
      <c r="I426" s="455"/>
      <c r="J426" s="456"/>
      <c r="P426" s="456"/>
      <c r="Q426" s="456"/>
      <c r="R426" s="456"/>
      <c r="S426" s="456"/>
      <c r="T426" s="456"/>
      <c r="U426" s="456"/>
      <c r="V426" s="456"/>
      <c r="W426" s="456"/>
      <c r="X426" s="456"/>
      <c r="Y426" s="456"/>
      <c r="Z426" s="456"/>
      <c r="AA426" s="456"/>
      <c r="AB426" s="456"/>
      <c r="AC426" s="456"/>
      <c r="AD426" s="456"/>
      <c r="AE426" s="456"/>
      <c r="AF426" s="456"/>
    </row>
    <row r="427" spans="3:32" x14ac:dyDescent="0.2">
      <c r="C427" s="453"/>
      <c r="D427" s="454"/>
      <c r="E427" s="456"/>
      <c r="F427" s="455"/>
      <c r="G427" s="474"/>
      <c r="H427" s="455"/>
      <c r="I427" s="455"/>
      <c r="J427" s="456"/>
      <c r="P427" s="456"/>
      <c r="Q427" s="456"/>
      <c r="R427" s="456"/>
      <c r="S427" s="456"/>
      <c r="T427" s="456"/>
      <c r="U427" s="456"/>
      <c r="V427" s="456"/>
      <c r="W427" s="456"/>
      <c r="X427" s="456"/>
      <c r="Y427" s="456"/>
      <c r="Z427" s="456"/>
      <c r="AA427" s="456"/>
      <c r="AB427" s="456"/>
      <c r="AC427" s="456"/>
      <c r="AD427" s="456"/>
      <c r="AE427" s="456"/>
      <c r="AF427" s="456"/>
    </row>
    <row r="428" spans="3:32" x14ac:dyDescent="0.2">
      <c r="C428" s="453"/>
      <c r="D428" s="454"/>
      <c r="E428" s="456"/>
      <c r="F428" s="455"/>
      <c r="G428" s="474"/>
      <c r="H428" s="455"/>
      <c r="I428" s="455"/>
      <c r="J428" s="456"/>
      <c r="P428" s="456"/>
      <c r="Q428" s="456"/>
      <c r="R428" s="456"/>
      <c r="S428" s="456"/>
      <c r="T428" s="456"/>
      <c r="U428" s="456"/>
      <c r="V428" s="456"/>
      <c r="W428" s="456"/>
      <c r="X428" s="456"/>
      <c r="Y428" s="456"/>
      <c r="Z428" s="456"/>
      <c r="AA428" s="456"/>
      <c r="AB428" s="456"/>
      <c r="AC428" s="456"/>
      <c r="AD428" s="456"/>
      <c r="AE428" s="456"/>
      <c r="AF428" s="456"/>
    </row>
    <row r="429" spans="3:32" x14ac:dyDescent="0.2">
      <c r="C429" s="453"/>
      <c r="D429" s="454"/>
      <c r="E429" s="456"/>
      <c r="F429" s="455"/>
      <c r="G429" s="474"/>
      <c r="H429" s="455"/>
      <c r="I429" s="455"/>
      <c r="J429" s="456"/>
      <c r="P429" s="456"/>
      <c r="Q429" s="456"/>
      <c r="R429" s="456"/>
      <c r="S429" s="456"/>
      <c r="T429" s="456"/>
      <c r="U429" s="456"/>
      <c r="V429" s="456"/>
      <c r="W429" s="456"/>
      <c r="X429" s="456"/>
      <c r="Y429" s="456"/>
      <c r="Z429" s="456"/>
      <c r="AA429" s="456"/>
      <c r="AB429" s="456"/>
      <c r="AC429" s="456"/>
      <c r="AD429" s="456"/>
      <c r="AE429" s="456"/>
      <c r="AF429" s="456"/>
    </row>
    <row r="430" spans="3:32" x14ac:dyDescent="0.2">
      <c r="C430" s="453"/>
      <c r="D430" s="454"/>
      <c r="E430" s="456"/>
      <c r="F430" s="455"/>
      <c r="G430" s="474"/>
      <c r="H430" s="455"/>
      <c r="I430" s="455"/>
      <c r="J430" s="456"/>
      <c r="P430" s="456"/>
      <c r="Q430" s="456"/>
      <c r="R430" s="456"/>
      <c r="S430" s="456"/>
      <c r="T430" s="456"/>
      <c r="U430" s="456"/>
      <c r="V430" s="456"/>
      <c r="W430" s="456"/>
      <c r="X430" s="456"/>
      <c r="Y430" s="456"/>
      <c r="Z430" s="456"/>
      <c r="AA430" s="456"/>
      <c r="AB430" s="456"/>
      <c r="AC430" s="456"/>
      <c r="AD430" s="456"/>
      <c r="AE430" s="456"/>
      <c r="AF430" s="456"/>
    </row>
    <row r="431" spans="3:32" x14ac:dyDescent="0.2">
      <c r="C431" s="453"/>
      <c r="D431" s="454"/>
      <c r="E431" s="456"/>
      <c r="F431" s="455"/>
      <c r="G431" s="474"/>
      <c r="H431" s="455"/>
      <c r="I431" s="455"/>
      <c r="J431" s="456"/>
      <c r="P431" s="456"/>
      <c r="Q431" s="456"/>
      <c r="R431" s="456"/>
      <c r="S431" s="456"/>
      <c r="T431" s="456"/>
      <c r="U431" s="456"/>
      <c r="V431" s="456"/>
      <c r="W431" s="456"/>
      <c r="X431" s="456"/>
      <c r="Y431" s="456"/>
      <c r="Z431" s="456"/>
      <c r="AA431" s="456"/>
      <c r="AB431" s="456"/>
      <c r="AC431" s="456"/>
      <c r="AD431" s="456"/>
      <c r="AE431" s="456"/>
      <c r="AF431" s="456"/>
    </row>
    <row r="432" spans="3:32" x14ac:dyDescent="0.2">
      <c r="C432" s="453"/>
      <c r="D432" s="454"/>
      <c r="E432" s="456"/>
      <c r="F432" s="455"/>
      <c r="G432" s="474"/>
      <c r="H432" s="455"/>
      <c r="I432" s="455"/>
      <c r="J432" s="456"/>
      <c r="P432" s="456"/>
      <c r="Q432" s="456"/>
      <c r="R432" s="456"/>
      <c r="S432" s="456"/>
      <c r="T432" s="456"/>
      <c r="U432" s="456"/>
      <c r="V432" s="456"/>
      <c r="W432" s="456"/>
      <c r="X432" s="456"/>
      <c r="Y432" s="456"/>
      <c r="Z432" s="456"/>
      <c r="AA432" s="456"/>
      <c r="AB432" s="456"/>
      <c r="AC432" s="456"/>
      <c r="AD432" s="456"/>
      <c r="AE432" s="456"/>
      <c r="AF432" s="456"/>
    </row>
    <row r="433" spans="3:32" x14ac:dyDescent="0.2">
      <c r="C433" s="453"/>
      <c r="D433" s="454"/>
      <c r="E433" s="456"/>
      <c r="F433" s="455"/>
      <c r="G433" s="474"/>
      <c r="H433" s="455"/>
      <c r="I433" s="455"/>
      <c r="J433" s="456"/>
      <c r="P433" s="456"/>
      <c r="Q433" s="456"/>
      <c r="R433" s="456"/>
      <c r="S433" s="456"/>
      <c r="T433" s="456"/>
      <c r="U433" s="456"/>
      <c r="V433" s="456"/>
      <c r="W433" s="456"/>
      <c r="X433" s="456"/>
      <c r="Y433" s="456"/>
      <c r="Z433" s="456"/>
      <c r="AA433" s="456"/>
      <c r="AB433" s="456"/>
      <c r="AC433" s="456"/>
      <c r="AD433" s="456"/>
      <c r="AE433" s="456"/>
      <c r="AF433" s="456"/>
    </row>
    <row r="434" spans="3:32" x14ac:dyDescent="0.2">
      <c r="C434" s="453"/>
      <c r="D434" s="454"/>
      <c r="E434" s="456"/>
      <c r="F434" s="455"/>
      <c r="G434" s="474"/>
      <c r="H434" s="455"/>
      <c r="I434" s="455"/>
      <c r="J434" s="456"/>
      <c r="P434" s="456"/>
      <c r="Q434" s="456"/>
      <c r="R434" s="456"/>
      <c r="S434" s="456"/>
      <c r="T434" s="456"/>
      <c r="U434" s="456"/>
      <c r="V434" s="456"/>
      <c r="W434" s="456"/>
      <c r="X434" s="456"/>
      <c r="Y434" s="456"/>
      <c r="Z434" s="456"/>
      <c r="AA434" s="456"/>
      <c r="AB434" s="456"/>
      <c r="AC434" s="456"/>
      <c r="AD434" s="456"/>
      <c r="AE434" s="456"/>
      <c r="AF434" s="456"/>
    </row>
    <row r="435" spans="3:32" x14ac:dyDescent="0.2">
      <c r="C435" s="453"/>
      <c r="D435" s="454"/>
      <c r="E435" s="456"/>
      <c r="F435" s="455"/>
      <c r="G435" s="474"/>
      <c r="H435" s="455"/>
      <c r="I435" s="455"/>
      <c r="J435" s="456"/>
      <c r="P435" s="456"/>
      <c r="Q435" s="456"/>
      <c r="R435" s="456"/>
      <c r="S435" s="456"/>
      <c r="T435" s="456"/>
      <c r="U435" s="456"/>
      <c r="V435" s="456"/>
      <c r="W435" s="456"/>
      <c r="X435" s="456"/>
      <c r="Y435" s="456"/>
      <c r="Z435" s="456"/>
      <c r="AA435" s="456"/>
      <c r="AB435" s="456"/>
      <c r="AC435" s="456"/>
      <c r="AD435" s="456"/>
      <c r="AE435" s="456"/>
      <c r="AF435" s="456"/>
    </row>
    <row r="436" spans="3:32" x14ac:dyDescent="0.2">
      <c r="C436" s="453"/>
      <c r="D436" s="454"/>
      <c r="E436" s="456"/>
      <c r="F436" s="455"/>
      <c r="G436" s="474"/>
      <c r="H436" s="455"/>
      <c r="I436" s="455"/>
      <c r="J436" s="456"/>
      <c r="P436" s="456"/>
      <c r="Q436" s="456"/>
      <c r="R436" s="456"/>
      <c r="S436" s="456"/>
      <c r="T436" s="456"/>
      <c r="U436" s="456"/>
      <c r="V436" s="456"/>
      <c r="W436" s="456"/>
      <c r="X436" s="456"/>
      <c r="Y436" s="456"/>
      <c r="Z436" s="456"/>
      <c r="AA436" s="456"/>
      <c r="AB436" s="456"/>
      <c r="AC436" s="456"/>
      <c r="AD436" s="456"/>
      <c r="AE436" s="456"/>
      <c r="AF436" s="456"/>
    </row>
    <row r="437" spans="3:32" x14ac:dyDescent="0.2">
      <c r="C437" s="453"/>
      <c r="D437" s="454"/>
      <c r="E437" s="456"/>
      <c r="F437" s="455"/>
      <c r="G437" s="474"/>
      <c r="H437" s="455"/>
      <c r="I437" s="455"/>
      <c r="J437" s="456"/>
      <c r="P437" s="456"/>
      <c r="Q437" s="456"/>
      <c r="R437" s="456"/>
      <c r="S437" s="456"/>
      <c r="T437" s="456"/>
      <c r="U437" s="456"/>
      <c r="V437" s="456"/>
      <c r="W437" s="456"/>
      <c r="X437" s="456"/>
      <c r="Y437" s="456"/>
      <c r="Z437" s="456"/>
      <c r="AA437" s="456"/>
      <c r="AB437" s="456"/>
      <c r="AC437" s="456"/>
      <c r="AD437" s="456"/>
      <c r="AE437" s="456"/>
      <c r="AF437" s="456"/>
    </row>
    <row r="438" spans="3:32" x14ac:dyDescent="0.2">
      <c r="C438" s="453"/>
      <c r="D438" s="454"/>
      <c r="E438" s="456"/>
      <c r="F438" s="455"/>
      <c r="G438" s="474"/>
      <c r="H438" s="455"/>
      <c r="I438" s="455"/>
      <c r="J438" s="456"/>
      <c r="P438" s="456"/>
      <c r="Q438" s="456"/>
      <c r="R438" s="456"/>
      <c r="S438" s="456"/>
      <c r="T438" s="456"/>
      <c r="U438" s="456"/>
      <c r="V438" s="456"/>
      <c r="W438" s="456"/>
      <c r="X438" s="456"/>
      <c r="Y438" s="456"/>
      <c r="Z438" s="456"/>
      <c r="AA438" s="456"/>
      <c r="AB438" s="456"/>
      <c r="AC438" s="456"/>
      <c r="AD438" s="456"/>
      <c r="AE438" s="456"/>
      <c r="AF438" s="456"/>
    </row>
    <row r="439" spans="3:32" x14ac:dyDescent="0.2">
      <c r="C439" s="453"/>
      <c r="D439" s="454"/>
      <c r="E439" s="456"/>
      <c r="F439" s="455"/>
      <c r="G439" s="474"/>
      <c r="H439" s="455"/>
      <c r="I439" s="455"/>
      <c r="J439" s="456"/>
      <c r="P439" s="456"/>
      <c r="Q439" s="456"/>
      <c r="R439" s="456"/>
      <c r="S439" s="456"/>
      <c r="T439" s="456"/>
      <c r="U439" s="456"/>
      <c r="V439" s="456"/>
      <c r="W439" s="456"/>
      <c r="X439" s="456"/>
      <c r="Y439" s="456"/>
      <c r="Z439" s="456"/>
      <c r="AA439" s="456"/>
      <c r="AB439" s="456"/>
      <c r="AC439" s="456"/>
      <c r="AD439" s="456"/>
      <c r="AE439" s="456"/>
      <c r="AF439" s="456"/>
    </row>
    <row r="440" spans="3:32" x14ac:dyDescent="0.2">
      <c r="C440" s="453"/>
      <c r="D440" s="454"/>
      <c r="E440" s="456"/>
      <c r="F440" s="455"/>
      <c r="G440" s="474"/>
      <c r="H440" s="455"/>
      <c r="I440" s="455"/>
      <c r="J440" s="456"/>
      <c r="P440" s="456"/>
      <c r="Q440" s="456"/>
      <c r="R440" s="456"/>
      <c r="S440" s="456"/>
      <c r="T440" s="456"/>
      <c r="U440" s="456"/>
      <c r="V440" s="456"/>
      <c r="W440" s="456"/>
      <c r="X440" s="456"/>
      <c r="Y440" s="456"/>
      <c r="Z440" s="456"/>
      <c r="AA440" s="456"/>
      <c r="AB440" s="456"/>
      <c r="AC440" s="456"/>
      <c r="AD440" s="456"/>
      <c r="AE440" s="456"/>
      <c r="AF440" s="456"/>
    </row>
    <row r="441" spans="3:32" x14ac:dyDescent="0.2">
      <c r="C441" s="453"/>
      <c r="D441" s="454"/>
      <c r="E441" s="456"/>
      <c r="F441" s="455"/>
      <c r="G441" s="474"/>
      <c r="H441" s="455"/>
      <c r="I441" s="455"/>
      <c r="J441" s="456"/>
      <c r="P441" s="456"/>
      <c r="Q441" s="456"/>
      <c r="R441" s="456"/>
      <c r="S441" s="456"/>
      <c r="T441" s="456"/>
      <c r="U441" s="456"/>
      <c r="V441" s="456"/>
      <c r="W441" s="456"/>
      <c r="X441" s="456"/>
      <c r="Y441" s="456"/>
      <c r="Z441" s="456"/>
      <c r="AA441" s="456"/>
      <c r="AB441" s="456"/>
      <c r="AC441" s="456"/>
      <c r="AD441" s="456"/>
      <c r="AE441" s="456"/>
      <c r="AF441" s="456"/>
    </row>
    <row r="442" spans="3:32" x14ac:dyDescent="0.2">
      <c r="C442" s="453"/>
      <c r="D442" s="454"/>
      <c r="E442" s="456"/>
      <c r="F442" s="455"/>
      <c r="G442" s="474"/>
      <c r="H442" s="455"/>
      <c r="I442" s="455"/>
      <c r="J442" s="456"/>
      <c r="P442" s="456"/>
      <c r="Q442" s="456"/>
      <c r="R442" s="456"/>
      <c r="S442" s="456"/>
      <c r="T442" s="456"/>
      <c r="U442" s="456"/>
      <c r="V442" s="456"/>
      <c r="W442" s="456"/>
      <c r="X442" s="456"/>
      <c r="Y442" s="456"/>
      <c r="Z442" s="456"/>
      <c r="AA442" s="456"/>
      <c r="AB442" s="456"/>
      <c r="AC442" s="456"/>
      <c r="AD442" s="456"/>
      <c r="AE442" s="456"/>
      <c r="AF442" s="456"/>
    </row>
    <row r="443" spans="3:32" x14ac:dyDescent="0.2">
      <c r="C443" s="453"/>
      <c r="D443" s="454"/>
      <c r="E443" s="456"/>
      <c r="F443" s="455"/>
      <c r="G443" s="474"/>
      <c r="H443" s="455"/>
      <c r="I443" s="455"/>
      <c r="J443" s="456"/>
      <c r="P443" s="456"/>
      <c r="Q443" s="456"/>
      <c r="R443" s="456"/>
      <c r="S443" s="456"/>
      <c r="T443" s="456"/>
      <c r="U443" s="456"/>
      <c r="V443" s="456"/>
      <c r="W443" s="456"/>
      <c r="X443" s="456"/>
      <c r="Y443" s="456"/>
      <c r="Z443" s="456"/>
      <c r="AA443" s="456"/>
      <c r="AB443" s="456"/>
      <c r="AC443" s="456"/>
      <c r="AD443" s="456"/>
      <c r="AE443" s="456"/>
      <c r="AF443" s="456"/>
    </row>
    <row r="444" spans="3:32" x14ac:dyDescent="0.2">
      <c r="C444" s="453"/>
      <c r="D444" s="454"/>
      <c r="E444" s="456"/>
      <c r="F444" s="455"/>
      <c r="G444" s="474"/>
      <c r="H444" s="455"/>
      <c r="I444" s="455"/>
      <c r="J444" s="456"/>
      <c r="P444" s="456"/>
      <c r="Q444" s="456"/>
      <c r="R444" s="456"/>
      <c r="S444" s="456"/>
      <c r="T444" s="456"/>
      <c r="U444" s="456"/>
      <c r="V444" s="456"/>
      <c r="W444" s="456"/>
      <c r="X444" s="456"/>
      <c r="Y444" s="456"/>
      <c r="Z444" s="456"/>
      <c r="AA444" s="456"/>
      <c r="AB444" s="456"/>
      <c r="AC444" s="456"/>
      <c r="AD444" s="456"/>
      <c r="AE444" s="456"/>
      <c r="AF444" s="456"/>
    </row>
    <row r="445" spans="3:32" x14ac:dyDescent="0.2">
      <c r="C445" s="453"/>
      <c r="D445" s="454"/>
      <c r="E445" s="456"/>
      <c r="F445" s="455"/>
      <c r="G445" s="474"/>
      <c r="H445" s="455"/>
      <c r="I445" s="455"/>
      <c r="J445" s="456"/>
      <c r="P445" s="456"/>
      <c r="Q445" s="456"/>
      <c r="R445" s="456"/>
      <c r="S445" s="456"/>
      <c r="T445" s="456"/>
      <c r="U445" s="456"/>
      <c r="V445" s="456"/>
      <c r="W445" s="456"/>
      <c r="X445" s="456"/>
      <c r="Y445" s="456"/>
      <c r="Z445" s="456"/>
      <c r="AA445" s="456"/>
      <c r="AB445" s="456"/>
      <c r="AC445" s="456"/>
      <c r="AD445" s="456"/>
      <c r="AE445" s="456"/>
      <c r="AF445" s="456"/>
    </row>
    <row r="446" spans="3:32" x14ac:dyDescent="0.2">
      <c r="C446" s="453"/>
      <c r="D446" s="454"/>
      <c r="E446" s="456"/>
      <c r="F446" s="455"/>
      <c r="G446" s="474"/>
      <c r="H446" s="455"/>
      <c r="I446" s="455"/>
      <c r="J446" s="456"/>
      <c r="P446" s="456"/>
      <c r="Q446" s="456"/>
      <c r="R446" s="456"/>
      <c r="S446" s="456"/>
      <c r="T446" s="456"/>
      <c r="U446" s="456"/>
      <c r="V446" s="456"/>
      <c r="W446" s="456"/>
      <c r="X446" s="456"/>
      <c r="Y446" s="456"/>
      <c r="Z446" s="456"/>
      <c r="AA446" s="456"/>
      <c r="AB446" s="456"/>
      <c r="AC446" s="456"/>
      <c r="AD446" s="456"/>
      <c r="AE446" s="456"/>
      <c r="AF446" s="456"/>
    </row>
    <row r="447" spans="3:32" x14ac:dyDescent="0.2">
      <c r="C447" s="453"/>
      <c r="D447" s="454"/>
      <c r="E447" s="456"/>
      <c r="F447" s="455"/>
      <c r="G447" s="474"/>
      <c r="H447" s="455"/>
      <c r="I447" s="455"/>
      <c r="J447" s="456"/>
      <c r="P447" s="456"/>
      <c r="Q447" s="456"/>
      <c r="R447" s="456"/>
      <c r="S447" s="456"/>
      <c r="T447" s="456"/>
      <c r="U447" s="456"/>
      <c r="V447" s="456"/>
      <c r="W447" s="456"/>
      <c r="X447" s="456"/>
      <c r="Y447" s="456"/>
      <c r="Z447" s="456"/>
      <c r="AA447" s="456"/>
      <c r="AB447" s="456"/>
      <c r="AC447" s="456"/>
      <c r="AD447" s="456"/>
      <c r="AE447" s="456"/>
      <c r="AF447" s="456"/>
    </row>
    <row r="448" spans="3:32" x14ac:dyDescent="0.2">
      <c r="C448" s="453"/>
      <c r="D448" s="454"/>
      <c r="E448" s="456"/>
      <c r="F448" s="455"/>
      <c r="G448" s="474"/>
      <c r="H448" s="455"/>
      <c r="I448" s="455"/>
      <c r="J448" s="456"/>
      <c r="P448" s="456"/>
      <c r="Q448" s="456"/>
      <c r="R448" s="456"/>
      <c r="S448" s="456"/>
      <c r="T448" s="456"/>
      <c r="U448" s="456"/>
      <c r="V448" s="456"/>
      <c r="W448" s="456"/>
      <c r="X448" s="456"/>
      <c r="Y448" s="456"/>
      <c r="Z448" s="456"/>
      <c r="AA448" s="456"/>
      <c r="AB448" s="456"/>
      <c r="AC448" s="456"/>
      <c r="AD448" s="456"/>
      <c r="AE448" s="456"/>
      <c r="AF448" s="456"/>
    </row>
    <row r="449" spans="3:32" x14ac:dyDescent="0.2">
      <c r="C449" s="453"/>
      <c r="D449" s="454"/>
      <c r="E449" s="456"/>
      <c r="F449" s="455"/>
      <c r="G449" s="474"/>
      <c r="H449" s="455"/>
      <c r="I449" s="455"/>
      <c r="J449" s="456"/>
      <c r="P449" s="456"/>
      <c r="Q449" s="456"/>
      <c r="R449" s="456"/>
      <c r="S449" s="456"/>
      <c r="T449" s="456"/>
      <c r="U449" s="456"/>
      <c r="V449" s="456"/>
      <c r="W449" s="456"/>
      <c r="X449" s="456"/>
      <c r="Y449" s="456"/>
      <c r="Z449" s="456"/>
      <c r="AA449" s="456"/>
      <c r="AB449" s="456"/>
      <c r="AC449" s="456"/>
      <c r="AD449" s="456"/>
      <c r="AE449" s="456"/>
      <c r="AF449" s="456"/>
    </row>
    <row r="450" spans="3:32" x14ac:dyDescent="0.2">
      <c r="C450" s="453"/>
      <c r="D450" s="454"/>
      <c r="E450" s="456"/>
      <c r="F450" s="455"/>
      <c r="G450" s="474"/>
      <c r="H450" s="455"/>
      <c r="I450" s="455"/>
      <c r="J450" s="456"/>
      <c r="P450" s="456"/>
      <c r="Q450" s="456"/>
      <c r="R450" s="456"/>
      <c r="S450" s="456"/>
      <c r="T450" s="456"/>
      <c r="U450" s="456"/>
      <c r="V450" s="456"/>
      <c r="W450" s="456"/>
      <c r="X450" s="456"/>
      <c r="Y450" s="456"/>
      <c r="Z450" s="456"/>
      <c r="AA450" s="456"/>
      <c r="AB450" s="456"/>
      <c r="AC450" s="456"/>
      <c r="AD450" s="456"/>
      <c r="AE450" s="456"/>
      <c r="AF450" s="456"/>
    </row>
    <row r="451" spans="3:32" x14ac:dyDescent="0.2">
      <c r="C451" s="453"/>
      <c r="D451" s="454"/>
      <c r="E451" s="456"/>
      <c r="F451" s="455"/>
      <c r="G451" s="474"/>
      <c r="H451" s="455"/>
      <c r="I451" s="455"/>
      <c r="J451" s="456"/>
      <c r="P451" s="456"/>
      <c r="Q451" s="456"/>
      <c r="R451" s="456"/>
      <c r="S451" s="456"/>
      <c r="T451" s="456"/>
      <c r="U451" s="456"/>
      <c r="V451" s="456"/>
      <c r="W451" s="456"/>
      <c r="X451" s="456"/>
      <c r="Y451" s="456"/>
      <c r="Z451" s="456"/>
      <c r="AA451" s="456"/>
      <c r="AB451" s="456"/>
      <c r="AC451" s="456"/>
      <c r="AD451" s="456"/>
      <c r="AE451" s="456"/>
      <c r="AF451" s="456"/>
    </row>
    <row r="452" spans="3:32" x14ac:dyDescent="0.2">
      <c r="C452" s="453"/>
      <c r="D452" s="454"/>
      <c r="E452" s="456"/>
      <c r="F452" s="455"/>
      <c r="G452" s="474"/>
      <c r="H452" s="455"/>
      <c r="I452" s="455"/>
      <c r="J452" s="456"/>
      <c r="P452" s="456"/>
      <c r="Q452" s="456"/>
      <c r="R452" s="456"/>
      <c r="S452" s="456"/>
      <c r="T452" s="456"/>
      <c r="U452" s="456"/>
      <c r="V452" s="456"/>
      <c r="W452" s="456"/>
      <c r="X452" s="456"/>
      <c r="Y452" s="456"/>
      <c r="Z452" s="456"/>
      <c r="AA452" s="456"/>
      <c r="AB452" s="456"/>
      <c r="AC452" s="456"/>
      <c r="AD452" s="456"/>
      <c r="AE452" s="456"/>
      <c r="AF452" s="456"/>
    </row>
    <row r="453" spans="3:32" x14ac:dyDescent="0.2">
      <c r="C453" s="453"/>
      <c r="D453" s="454"/>
      <c r="E453" s="456"/>
      <c r="F453" s="455"/>
      <c r="G453" s="474"/>
      <c r="H453" s="455"/>
      <c r="I453" s="455"/>
      <c r="J453" s="456"/>
      <c r="P453" s="456"/>
      <c r="Q453" s="456"/>
      <c r="R453" s="456"/>
      <c r="S453" s="456"/>
      <c r="T453" s="456"/>
      <c r="U453" s="456"/>
      <c r="V453" s="456"/>
      <c r="W453" s="456"/>
      <c r="X453" s="456"/>
      <c r="Y453" s="456"/>
      <c r="Z453" s="456"/>
      <c r="AA453" s="456"/>
      <c r="AB453" s="456"/>
      <c r="AC453" s="456"/>
      <c r="AD453" s="456"/>
      <c r="AE453" s="456"/>
      <c r="AF453" s="456"/>
    </row>
    <row r="454" spans="3:32" x14ac:dyDescent="0.2">
      <c r="C454" s="453"/>
      <c r="D454" s="454"/>
      <c r="E454" s="456"/>
      <c r="F454" s="455"/>
      <c r="G454" s="474"/>
      <c r="H454" s="455"/>
      <c r="I454" s="455"/>
      <c r="J454" s="456"/>
      <c r="P454" s="456"/>
      <c r="Q454" s="456"/>
      <c r="R454" s="456"/>
      <c r="S454" s="456"/>
      <c r="T454" s="456"/>
      <c r="U454" s="456"/>
      <c r="V454" s="456"/>
      <c r="W454" s="456"/>
      <c r="X454" s="456"/>
      <c r="Y454" s="456"/>
      <c r="Z454" s="456"/>
      <c r="AA454" s="456"/>
      <c r="AB454" s="456"/>
      <c r="AC454" s="456"/>
      <c r="AD454" s="456"/>
      <c r="AE454" s="456"/>
      <c r="AF454" s="456"/>
    </row>
    <row r="455" spans="3:32" x14ac:dyDescent="0.2">
      <c r="C455" s="453"/>
      <c r="D455" s="454"/>
      <c r="E455" s="456"/>
      <c r="F455" s="455"/>
      <c r="G455" s="474"/>
      <c r="H455" s="455"/>
      <c r="I455" s="455"/>
      <c r="J455" s="456"/>
      <c r="P455" s="456"/>
      <c r="Q455" s="456"/>
      <c r="R455" s="456"/>
      <c r="S455" s="456"/>
      <c r="T455" s="456"/>
      <c r="U455" s="456"/>
      <c r="V455" s="456"/>
      <c r="W455" s="456"/>
      <c r="X455" s="456"/>
      <c r="Y455" s="456"/>
      <c r="Z455" s="456"/>
      <c r="AA455" s="456"/>
      <c r="AB455" s="456"/>
      <c r="AC455" s="456"/>
      <c r="AD455" s="456"/>
      <c r="AE455" s="456"/>
      <c r="AF455" s="456"/>
    </row>
    <row r="456" spans="3:32" x14ac:dyDescent="0.2">
      <c r="C456" s="453"/>
      <c r="D456" s="454"/>
      <c r="E456" s="456"/>
      <c r="F456" s="455"/>
      <c r="G456" s="474"/>
      <c r="H456" s="455"/>
      <c r="I456" s="455"/>
      <c r="J456" s="456"/>
      <c r="P456" s="456"/>
      <c r="Q456" s="456"/>
      <c r="R456" s="456"/>
      <c r="S456" s="456"/>
      <c r="T456" s="456"/>
      <c r="U456" s="456"/>
      <c r="V456" s="456"/>
      <c r="W456" s="456"/>
      <c r="X456" s="456"/>
      <c r="Y456" s="456"/>
      <c r="Z456" s="456"/>
      <c r="AA456" s="456"/>
      <c r="AB456" s="456"/>
      <c r="AC456" s="456"/>
      <c r="AD456" s="456"/>
      <c r="AE456" s="456"/>
      <c r="AF456" s="456"/>
    </row>
    <row r="457" spans="3:32" x14ac:dyDescent="0.2">
      <c r="C457" s="453"/>
      <c r="D457" s="454"/>
      <c r="E457" s="456"/>
      <c r="F457" s="455"/>
      <c r="G457" s="474"/>
      <c r="H457" s="455"/>
      <c r="I457" s="455"/>
      <c r="J457" s="456"/>
      <c r="P457" s="456"/>
      <c r="Q457" s="456"/>
      <c r="R457" s="456"/>
      <c r="S457" s="456"/>
      <c r="T457" s="456"/>
      <c r="U457" s="456"/>
      <c r="V457" s="456"/>
      <c r="W457" s="456"/>
      <c r="X457" s="456"/>
      <c r="Y457" s="456"/>
      <c r="Z457" s="456"/>
      <c r="AA457" s="456"/>
      <c r="AB457" s="456"/>
      <c r="AC457" s="456"/>
      <c r="AD457" s="456"/>
      <c r="AE457" s="456"/>
      <c r="AF457" s="456"/>
    </row>
    <row r="458" spans="3:32" x14ac:dyDescent="0.2">
      <c r="C458" s="453"/>
      <c r="D458" s="454"/>
      <c r="E458" s="456"/>
      <c r="F458" s="455"/>
      <c r="G458" s="474"/>
      <c r="H458" s="455"/>
      <c r="I458" s="455"/>
      <c r="J458" s="456"/>
      <c r="P458" s="456"/>
      <c r="Q458" s="456"/>
      <c r="R458" s="456"/>
      <c r="S458" s="456"/>
      <c r="T458" s="456"/>
      <c r="U458" s="456"/>
      <c r="V458" s="456"/>
      <c r="W458" s="456"/>
      <c r="X458" s="456"/>
      <c r="Y458" s="456"/>
      <c r="Z458" s="456"/>
      <c r="AA458" s="456"/>
      <c r="AB458" s="456"/>
      <c r="AC458" s="456"/>
      <c r="AD458" s="456"/>
      <c r="AE458" s="456"/>
      <c r="AF458" s="456"/>
    </row>
    <row r="459" spans="3:32" x14ac:dyDescent="0.2">
      <c r="C459" s="453"/>
      <c r="D459" s="454"/>
      <c r="E459" s="456"/>
      <c r="F459" s="455"/>
      <c r="G459" s="474"/>
      <c r="H459" s="455"/>
      <c r="I459" s="455"/>
      <c r="J459" s="456"/>
      <c r="P459" s="456"/>
      <c r="Q459" s="456"/>
      <c r="R459" s="456"/>
      <c r="S459" s="456"/>
      <c r="T459" s="456"/>
      <c r="U459" s="456"/>
      <c r="V459" s="456"/>
      <c r="W459" s="456"/>
      <c r="X459" s="456"/>
      <c r="Y459" s="456"/>
      <c r="Z459" s="456"/>
      <c r="AA459" s="456"/>
      <c r="AB459" s="456"/>
      <c r="AC459" s="456"/>
      <c r="AD459" s="456"/>
      <c r="AE459" s="456"/>
      <c r="AF459" s="456"/>
    </row>
    <row r="460" spans="3:32" x14ac:dyDescent="0.2">
      <c r="C460" s="453"/>
      <c r="D460" s="454"/>
      <c r="E460" s="456"/>
      <c r="F460" s="455"/>
      <c r="G460" s="474"/>
      <c r="H460" s="455"/>
      <c r="I460" s="455"/>
      <c r="J460" s="456"/>
      <c r="P460" s="456"/>
      <c r="Q460" s="456"/>
      <c r="R460" s="456"/>
      <c r="S460" s="456"/>
      <c r="T460" s="456"/>
      <c r="U460" s="456"/>
      <c r="V460" s="456"/>
      <c r="W460" s="456"/>
      <c r="X460" s="456"/>
      <c r="Y460" s="456"/>
      <c r="Z460" s="456"/>
      <c r="AA460" s="456"/>
      <c r="AB460" s="456"/>
      <c r="AC460" s="456"/>
      <c r="AD460" s="456"/>
      <c r="AE460" s="456"/>
      <c r="AF460" s="456"/>
    </row>
    <row r="461" spans="3:32" x14ac:dyDescent="0.2">
      <c r="C461" s="453"/>
      <c r="D461" s="454"/>
      <c r="E461" s="456"/>
      <c r="F461" s="455"/>
      <c r="G461" s="474"/>
      <c r="H461" s="455"/>
      <c r="I461" s="455"/>
      <c r="J461" s="456"/>
      <c r="P461" s="456"/>
      <c r="Q461" s="456"/>
      <c r="R461" s="456"/>
      <c r="S461" s="456"/>
      <c r="T461" s="456"/>
      <c r="U461" s="456"/>
      <c r="V461" s="456"/>
      <c r="W461" s="456"/>
      <c r="X461" s="456"/>
      <c r="Y461" s="456"/>
      <c r="Z461" s="456"/>
      <c r="AA461" s="456"/>
      <c r="AB461" s="456"/>
      <c r="AC461" s="456"/>
      <c r="AD461" s="456"/>
      <c r="AE461" s="456"/>
      <c r="AF461" s="456"/>
    </row>
    <row r="462" spans="3:32" x14ac:dyDescent="0.2">
      <c r="C462" s="453"/>
      <c r="D462" s="454"/>
      <c r="E462" s="456"/>
      <c r="F462" s="455"/>
      <c r="G462" s="474"/>
      <c r="H462" s="455"/>
      <c r="I462" s="455"/>
      <c r="J462" s="456"/>
      <c r="P462" s="456"/>
      <c r="Q462" s="456"/>
      <c r="R462" s="456"/>
      <c r="S462" s="456"/>
      <c r="T462" s="456"/>
      <c r="U462" s="456"/>
      <c r="V462" s="456"/>
      <c r="W462" s="456"/>
      <c r="X462" s="456"/>
      <c r="Y462" s="456"/>
      <c r="Z462" s="456"/>
      <c r="AA462" s="456"/>
      <c r="AB462" s="456"/>
      <c r="AC462" s="456"/>
      <c r="AD462" s="456"/>
      <c r="AE462" s="456"/>
      <c r="AF462" s="456"/>
    </row>
    <row r="463" spans="3:32" x14ac:dyDescent="0.2">
      <c r="C463" s="453"/>
      <c r="D463" s="454"/>
      <c r="E463" s="456"/>
      <c r="F463" s="455"/>
      <c r="G463" s="474"/>
      <c r="H463" s="455"/>
      <c r="I463" s="455"/>
      <c r="J463" s="456"/>
      <c r="P463" s="456"/>
      <c r="Q463" s="456"/>
      <c r="R463" s="456"/>
      <c r="S463" s="456"/>
      <c r="T463" s="456"/>
      <c r="U463" s="456"/>
      <c r="V463" s="456"/>
      <c r="W463" s="456"/>
      <c r="X463" s="456"/>
      <c r="Y463" s="456"/>
      <c r="Z463" s="456"/>
      <c r="AA463" s="456"/>
      <c r="AB463" s="456"/>
      <c r="AC463" s="456"/>
      <c r="AD463" s="456"/>
      <c r="AE463" s="456"/>
      <c r="AF463" s="456"/>
    </row>
    <row r="464" spans="3:32" x14ac:dyDescent="0.2">
      <c r="C464" s="453"/>
      <c r="D464" s="454"/>
      <c r="E464" s="456"/>
      <c r="F464" s="455"/>
      <c r="G464" s="474"/>
      <c r="H464" s="455"/>
      <c r="I464" s="455"/>
      <c r="J464" s="456"/>
      <c r="P464" s="456"/>
      <c r="Q464" s="456"/>
      <c r="R464" s="456"/>
      <c r="S464" s="456"/>
      <c r="T464" s="456"/>
      <c r="U464" s="456"/>
      <c r="V464" s="456"/>
      <c r="W464" s="456"/>
      <c r="X464" s="456"/>
      <c r="Y464" s="456"/>
      <c r="Z464" s="456"/>
      <c r="AA464" s="456"/>
      <c r="AB464" s="456"/>
      <c r="AC464" s="456"/>
      <c r="AD464" s="456"/>
      <c r="AE464" s="456"/>
      <c r="AF464" s="456"/>
    </row>
    <row r="465" spans="3:32" x14ac:dyDescent="0.2">
      <c r="C465" s="453"/>
      <c r="D465" s="454"/>
      <c r="E465" s="456"/>
      <c r="F465" s="455"/>
      <c r="G465" s="474"/>
      <c r="H465" s="455"/>
      <c r="I465" s="455"/>
      <c r="J465" s="456"/>
      <c r="P465" s="456"/>
      <c r="Q465" s="456"/>
      <c r="R465" s="456"/>
      <c r="S465" s="456"/>
      <c r="T465" s="456"/>
      <c r="U465" s="456"/>
      <c r="V465" s="456"/>
      <c r="W465" s="456"/>
      <c r="X465" s="456"/>
      <c r="Y465" s="456"/>
      <c r="Z465" s="456"/>
      <c r="AA465" s="456"/>
      <c r="AB465" s="456"/>
      <c r="AC465" s="456"/>
      <c r="AD465" s="456"/>
      <c r="AE465" s="456"/>
      <c r="AF465" s="456"/>
    </row>
    <row r="466" spans="3:32" x14ac:dyDescent="0.2">
      <c r="C466" s="453"/>
      <c r="D466" s="454"/>
      <c r="E466" s="456"/>
      <c r="F466" s="455"/>
      <c r="G466" s="474"/>
      <c r="H466" s="455"/>
      <c r="I466" s="455"/>
      <c r="J466" s="456"/>
      <c r="P466" s="456"/>
      <c r="Q466" s="456"/>
      <c r="R466" s="456"/>
      <c r="S466" s="456"/>
      <c r="T466" s="456"/>
      <c r="U466" s="456"/>
      <c r="V466" s="456"/>
      <c r="W466" s="456"/>
      <c r="X466" s="456"/>
      <c r="Y466" s="456"/>
      <c r="Z466" s="456"/>
      <c r="AA466" s="456"/>
      <c r="AB466" s="456"/>
      <c r="AC466" s="456"/>
      <c r="AD466" s="456"/>
      <c r="AE466" s="456"/>
      <c r="AF466" s="456"/>
    </row>
    <row r="467" spans="3:32" x14ac:dyDescent="0.2">
      <c r="C467" s="453"/>
      <c r="D467" s="454"/>
      <c r="E467" s="456"/>
      <c r="F467" s="455"/>
      <c r="G467" s="474"/>
      <c r="H467" s="455"/>
      <c r="I467" s="455"/>
      <c r="J467" s="456"/>
      <c r="P467" s="456"/>
      <c r="Q467" s="456"/>
      <c r="R467" s="456"/>
      <c r="S467" s="456"/>
      <c r="T467" s="456"/>
      <c r="U467" s="456"/>
      <c r="V467" s="456"/>
      <c r="W467" s="456"/>
      <c r="X467" s="456"/>
      <c r="Y467" s="456"/>
      <c r="Z467" s="456"/>
      <c r="AA467" s="456"/>
      <c r="AB467" s="456"/>
      <c r="AC467" s="456"/>
      <c r="AD467" s="456"/>
      <c r="AE467" s="456"/>
      <c r="AF467" s="456"/>
    </row>
    <row r="468" spans="3:32" x14ac:dyDescent="0.2">
      <c r="C468" s="453"/>
      <c r="D468" s="454"/>
      <c r="E468" s="456"/>
      <c r="F468" s="455"/>
      <c r="G468" s="474"/>
      <c r="H468" s="455"/>
      <c r="I468" s="455"/>
      <c r="J468" s="456"/>
      <c r="P468" s="456"/>
      <c r="Q468" s="456"/>
      <c r="R468" s="456"/>
      <c r="S468" s="456"/>
      <c r="T468" s="456"/>
      <c r="U468" s="456"/>
      <c r="V468" s="456"/>
      <c r="W468" s="456"/>
      <c r="X468" s="456"/>
      <c r="Y468" s="456"/>
      <c r="Z468" s="456"/>
      <c r="AA468" s="456"/>
      <c r="AB468" s="456"/>
      <c r="AC468" s="456"/>
      <c r="AD468" s="456"/>
      <c r="AE468" s="456"/>
      <c r="AF468" s="456"/>
    </row>
    <row r="469" spans="3:32" x14ac:dyDescent="0.2">
      <c r="C469" s="453"/>
      <c r="D469" s="454"/>
      <c r="E469" s="456"/>
      <c r="F469" s="455"/>
      <c r="G469" s="474"/>
      <c r="H469" s="455"/>
      <c r="I469" s="455"/>
      <c r="J469" s="456"/>
      <c r="P469" s="456"/>
      <c r="Q469" s="456"/>
      <c r="R469" s="456"/>
      <c r="S469" s="456"/>
      <c r="T469" s="456"/>
      <c r="U469" s="456"/>
      <c r="V469" s="456"/>
      <c r="W469" s="456"/>
      <c r="X469" s="456"/>
      <c r="Y469" s="456"/>
      <c r="Z469" s="456"/>
      <c r="AA469" s="456"/>
      <c r="AB469" s="456"/>
      <c r="AC469" s="456"/>
      <c r="AD469" s="456"/>
      <c r="AE469" s="456"/>
      <c r="AF469" s="456"/>
    </row>
    <row r="470" spans="3:32" x14ac:dyDescent="0.2">
      <c r="C470" s="453"/>
      <c r="D470" s="454"/>
      <c r="E470" s="456"/>
      <c r="F470" s="455"/>
      <c r="G470" s="474"/>
      <c r="H470" s="455"/>
      <c r="I470" s="455"/>
      <c r="J470" s="456"/>
      <c r="P470" s="456"/>
      <c r="Q470" s="456"/>
      <c r="R470" s="456"/>
      <c r="S470" s="456"/>
      <c r="T470" s="456"/>
      <c r="U470" s="456"/>
      <c r="V470" s="456"/>
      <c r="W470" s="456"/>
      <c r="X470" s="456"/>
      <c r="Y470" s="456"/>
      <c r="Z470" s="456"/>
      <c r="AA470" s="456"/>
      <c r="AB470" s="456"/>
      <c r="AC470" s="456"/>
      <c r="AD470" s="456"/>
      <c r="AE470" s="456"/>
      <c r="AF470" s="456"/>
    </row>
    <row r="471" spans="3:32" x14ac:dyDescent="0.2">
      <c r="C471" s="453"/>
      <c r="D471" s="454"/>
      <c r="E471" s="456"/>
      <c r="F471" s="455"/>
      <c r="G471" s="474"/>
      <c r="H471" s="455"/>
      <c r="I471" s="455"/>
      <c r="J471" s="456"/>
      <c r="P471" s="456"/>
      <c r="Q471" s="456"/>
      <c r="R471" s="456"/>
      <c r="S471" s="456"/>
      <c r="T471" s="456"/>
      <c r="U471" s="456"/>
      <c r="V471" s="456"/>
      <c r="W471" s="456"/>
      <c r="X471" s="456"/>
      <c r="Y471" s="456"/>
      <c r="Z471" s="456"/>
      <c r="AA471" s="456"/>
      <c r="AB471" s="456"/>
      <c r="AC471" s="456"/>
      <c r="AD471" s="456"/>
      <c r="AE471" s="456"/>
      <c r="AF471" s="456"/>
    </row>
    <row r="472" spans="3:32" x14ac:dyDescent="0.2">
      <c r="C472" s="453"/>
      <c r="D472" s="454"/>
      <c r="E472" s="456"/>
      <c r="F472" s="455"/>
      <c r="G472" s="474"/>
      <c r="H472" s="455"/>
      <c r="I472" s="455"/>
      <c r="J472" s="456"/>
      <c r="P472" s="456"/>
      <c r="Q472" s="456"/>
      <c r="R472" s="456"/>
      <c r="S472" s="456"/>
      <c r="T472" s="456"/>
      <c r="U472" s="456"/>
      <c r="V472" s="456"/>
      <c r="W472" s="456"/>
      <c r="X472" s="456"/>
      <c r="Y472" s="456"/>
      <c r="Z472" s="456"/>
      <c r="AA472" s="456"/>
      <c r="AB472" s="456"/>
      <c r="AC472" s="456"/>
      <c r="AD472" s="456"/>
      <c r="AE472" s="456"/>
      <c r="AF472" s="456"/>
    </row>
    <row r="473" spans="3:32" x14ac:dyDescent="0.2">
      <c r="C473" s="453"/>
      <c r="D473" s="454"/>
      <c r="E473" s="456"/>
      <c r="F473" s="455"/>
      <c r="G473" s="474"/>
      <c r="H473" s="455"/>
      <c r="I473" s="455"/>
      <c r="J473" s="456"/>
      <c r="P473" s="456"/>
      <c r="Q473" s="456"/>
      <c r="R473" s="456"/>
      <c r="S473" s="456"/>
      <c r="T473" s="456"/>
      <c r="U473" s="456"/>
      <c r="V473" s="456"/>
      <c r="W473" s="456"/>
      <c r="X473" s="456"/>
      <c r="Y473" s="456"/>
      <c r="Z473" s="456"/>
      <c r="AA473" s="456"/>
      <c r="AB473" s="456"/>
      <c r="AC473" s="456"/>
      <c r="AD473" s="456"/>
      <c r="AE473" s="456"/>
      <c r="AF473" s="456"/>
    </row>
    <row r="474" spans="3:32" x14ac:dyDescent="0.2">
      <c r="C474" s="453"/>
      <c r="D474" s="454"/>
      <c r="E474" s="456"/>
      <c r="F474" s="455"/>
      <c r="G474" s="474"/>
      <c r="H474" s="455"/>
      <c r="I474" s="455"/>
      <c r="J474" s="456"/>
      <c r="P474" s="456"/>
      <c r="Q474" s="456"/>
      <c r="R474" s="456"/>
      <c r="S474" s="456"/>
      <c r="T474" s="456"/>
      <c r="U474" s="456"/>
      <c r="V474" s="456"/>
      <c r="W474" s="456"/>
      <c r="X474" s="456"/>
      <c r="Y474" s="456"/>
      <c r="Z474" s="456"/>
      <c r="AA474" s="456"/>
      <c r="AB474" s="456"/>
      <c r="AC474" s="456"/>
      <c r="AD474" s="456"/>
      <c r="AE474" s="456"/>
      <c r="AF474" s="456"/>
    </row>
    <row r="475" spans="3:32" x14ac:dyDescent="0.2">
      <c r="C475" s="453"/>
      <c r="D475" s="454"/>
      <c r="E475" s="456"/>
      <c r="F475" s="455"/>
      <c r="G475" s="474"/>
      <c r="H475" s="455"/>
      <c r="I475" s="455"/>
      <c r="J475" s="456"/>
      <c r="P475" s="456"/>
      <c r="Q475" s="456"/>
      <c r="R475" s="456"/>
      <c r="S475" s="456"/>
      <c r="T475" s="456"/>
      <c r="U475" s="456"/>
      <c r="V475" s="456"/>
      <c r="W475" s="456"/>
      <c r="X475" s="456"/>
      <c r="Y475" s="456"/>
      <c r="Z475" s="456"/>
      <c r="AA475" s="456"/>
      <c r="AB475" s="456"/>
      <c r="AC475" s="456"/>
      <c r="AD475" s="456"/>
      <c r="AE475" s="456"/>
      <c r="AF475" s="456"/>
    </row>
    <row r="476" spans="3:32" x14ac:dyDescent="0.2">
      <c r="C476" s="453"/>
      <c r="D476" s="454"/>
      <c r="E476" s="456"/>
      <c r="F476" s="455"/>
      <c r="G476" s="474"/>
      <c r="H476" s="455"/>
      <c r="I476" s="455"/>
      <c r="J476" s="456"/>
      <c r="P476" s="456"/>
      <c r="Q476" s="456"/>
      <c r="R476" s="456"/>
      <c r="S476" s="456"/>
      <c r="T476" s="456"/>
      <c r="U476" s="456"/>
      <c r="V476" s="456"/>
      <c r="W476" s="456"/>
      <c r="X476" s="456"/>
      <c r="Y476" s="456"/>
      <c r="Z476" s="456"/>
      <c r="AA476" s="456"/>
      <c r="AB476" s="456"/>
      <c r="AC476" s="456"/>
      <c r="AD476" s="456"/>
      <c r="AE476" s="456"/>
      <c r="AF476" s="456"/>
    </row>
    <row r="477" spans="3:32" x14ac:dyDescent="0.2">
      <c r="C477" s="453"/>
      <c r="D477" s="454"/>
      <c r="E477" s="456"/>
      <c r="F477" s="455"/>
      <c r="G477" s="474"/>
      <c r="H477" s="455"/>
      <c r="I477" s="455"/>
      <c r="J477" s="456"/>
      <c r="P477" s="456"/>
      <c r="Q477" s="456"/>
      <c r="R477" s="456"/>
      <c r="S477" s="456"/>
      <c r="T477" s="456"/>
      <c r="U477" s="456"/>
      <c r="V477" s="456"/>
      <c r="W477" s="456"/>
      <c r="X477" s="456"/>
      <c r="Y477" s="456"/>
      <c r="Z477" s="456"/>
      <c r="AA477" s="456"/>
      <c r="AB477" s="456"/>
      <c r="AC477" s="456"/>
      <c r="AD477" s="456"/>
      <c r="AE477" s="456"/>
      <c r="AF477" s="456"/>
    </row>
    <row r="478" spans="3:32" x14ac:dyDescent="0.2">
      <c r="C478" s="453"/>
      <c r="D478" s="454"/>
      <c r="E478" s="456"/>
      <c r="F478" s="455"/>
      <c r="G478" s="474"/>
      <c r="H478" s="455"/>
      <c r="I478" s="455"/>
      <c r="J478" s="456"/>
      <c r="P478" s="456"/>
      <c r="Q478" s="456"/>
      <c r="R478" s="456"/>
      <c r="S478" s="456"/>
      <c r="T478" s="456"/>
      <c r="U478" s="456"/>
      <c r="V478" s="456"/>
      <c r="W478" s="456"/>
      <c r="X478" s="456"/>
      <c r="Y478" s="456"/>
      <c r="Z478" s="456"/>
      <c r="AA478" s="456"/>
      <c r="AB478" s="456"/>
      <c r="AC478" s="456"/>
      <c r="AD478" s="456"/>
      <c r="AE478" s="456"/>
      <c r="AF478" s="456"/>
    </row>
    <row r="479" spans="3:32" x14ac:dyDescent="0.2">
      <c r="C479" s="453"/>
      <c r="D479" s="454"/>
      <c r="E479" s="456"/>
      <c r="F479" s="455"/>
      <c r="G479" s="474"/>
      <c r="H479" s="455"/>
      <c r="I479" s="455"/>
      <c r="J479" s="456"/>
      <c r="P479" s="456"/>
      <c r="Q479" s="456"/>
      <c r="R479" s="456"/>
      <c r="S479" s="456"/>
      <c r="T479" s="456"/>
      <c r="U479" s="456"/>
      <c r="V479" s="456"/>
      <c r="W479" s="456"/>
      <c r="X479" s="456"/>
      <c r="Y479" s="456"/>
      <c r="Z479" s="456"/>
      <c r="AA479" s="456"/>
      <c r="AB479" s="456"/>
      <c r="AC479" s="456"/>
      <c r="AD479" s="456"/>
      <c r="AE479" s="456"/>
      <c r="AF479" s="456"/>
    </row>
    <row r="480" spans="3:32" x14ac:dyDescent="0.2">
      <c r="C480" s="453"/>
      <c r="D480" s="454"/>
      <c r="E480" s="456"/>
      <c r="F480" s="455"/>
      <c r="G480" s="474"/>
      <c r="H480" s="455"/>
      <c r="I480" s="455"/>
      <c r="J480" s="456"/>
      <c r="P480" s="456"/>
      <c r="Q480" s="456"/>
      <c r="R480" s="456"/>
      <c r="S480" s="456"/>
      <c r="T480" s="456"/>
      <c r="U480" s="456"/>
      <c r="V480" s="456"/>
      <c r="W480" s="456"/>
      <c r="X480" s="456"/>
      <c r="Y480" s="456"/>
      <c r="Z480" s="456"/>
      <c r="AA480" s="456"/>
      <c r="AB480" s="456"/>
      <c r="AC480" s="456"/>
      <c r="AD480" s="456"/>
      <c r="AE480" s="456"/>
      <c r="AF480" s="456"/>
    </row>
    <row r="481" spans="3:32" x14ac:dyDescent="0.2">
      <c r="C481" s="453"/>
      <c r="D481" s="454"/>
      <c r="E481" s="456"/>
      <c r="F481" s="455"/>
      <c r="G481" s="474"/>
      <c r="H481" s="455"/>
      <c r="I481" s="455"/>
      <c r="J481" s="456"/>
      <c r="P481" s="456"/>
      <c r="Q481" s="456"/>
      <c r="R481" s="456"/>
      <c r="S481" s="456"/>
      <c r="T481" s="456"/>
      <c r="U481" s="456"/>
      <c r="V481" s="456"/>
      <c r="W481" s="456"/>
      <c r="X481" s="456"/>
      <c r="Y481" s="456"/>
      <c r="Z481" s="456"/>
      <c r="AA481" s="456"/>
      <c r="AB481" s="456"/>
      <c r="AC481" s="456"/>
      <c r="AD481" s="456"/>
      <c r="AE481" s="456"/>
      <c r="AF481" s="456"/>
    </row>
    <row r="482" spans="3:32" x14ac:dyDescent="0.2">
      <c r="C482" s="453"/>
      <c r="D482" s="454"/>
      <c r="E482" s="456"/>
      <c r="F482" s="455"/>
      <c r="G482" s="474"/>
      <c r="H482" s="455"/>
      <c r="I482" s="455"/>
      <c r="J482" s="456"/>
      <c r="P482" s="456"/>
      <c r="Q482" s="456"/>
      <c r="R482" s="456"/>
      <c r="S482" s="456"/>
      <c r="T482" s="456"/>
      <c r="U482" s="456"/>
      <c r="V482" s="456"/>
      <c r="W482" s="456"/>
      <c r="X482" s="456"/>
      <c r="Y482" s="456"/>
      <c r="Z482" s="456"/>
      <c r="AA482" s="456"/>
      <c r="AB482" s="456"/>
      <c r="AC482" s="456"/>
      <c r="AD482" s="456"/>
      <c r="AE482" s="456"/>
      <c r="AF482" s="456"/>
    </row>
    <row r="483" spans="3:32" x14ac:dyDescent="0.2">
      <c r="C483" s="453"/>
      <c r="D483" s="454"/>
      <c r="E483" s="456"/>
      <c r="F483" s="455"/>
      <c r="G483" s="474"/>
      <c r="H483" s="455"/>
      <c r="I483" s="455"/>
      <c r="J483" s="456"/>
      <c r="P483" s="456"/>
      <c r="Q483" s="456"/>
      <c r="R483" s="456"/>
      <c r="S483" s="456"/>
      <c r="T483" s="456"/>
      <c r="U483" s="456"/>
      <c r="V483" s="456"/>
      <c r="W483" s="456"/>
      <c r="X483" s="456"/>
      <c r="Y483" s="456"/>
      <c r="Z483" s="456"/>
      <c r="AA483" s="456"/>
      <c r="AB483" s="456"/>
      <c r="AC483" s="456"/>
      <c r="AD483" s="456"/>
      <c r="AE483" s="456"/>
      <c r="AF483" s="456"/>
    </row>
    <row r="484" spans="3:32" x14ac:dyDescent="0.2">
      <c r="C484" s="453"/>
      <c r="D484" s="454"/>
      <c r="E484" s="456"/>
      <c r="F484" s="455"/>
      <c r="G484" s="474"/>
      <c r="H484" s="455"/>
      <c r="I484" s="455"/>
      <c r="J484" s="456"/>
      <c r="P484" s="456"/>
      <c r="Q484" s="456"/>
      <c r="R484" s="456"/>
      <c r="S484" s="456"/>
      <c r="T484" s="456"/>
      <c r="U484" s="456"/>
      <c r="V484" s="456"/>
      <c r="W484" s="456"/>
      <c r="X484" s="456"/>
      <c r="Y484" s="456"/>
      <c r="Z484" s="456"/>
      <c r="AA484" s="456"/>
      <c r="AB484" s="456"/>
      <c r="AC484" s="456"/>
      <c r="AD484" s="456"/>
      <c r="AE484" s="456"/>
      <c r="AF484" s="456"/>
    </row>
    <row r="485" spans="3:32" x14ac:dyDescent="0.2">
      <c r="C485" s="453"/>
      <c r="D485" s="454"/>
      <c r="E485" s="456"/>
      <c r="F485" s="455"/>
      <c r="G485" s="474"/>
      <c r="H485" s="455"/>
      <c r="I485" s="455"/>
      <c r="J485" s="456"/>
      <c r="P485" s="456"/>
      <c r="Q485" s="456"/>
      <c r="R485" s="456"/>
      <c r="S485" s="456"/>
      <c r="T485" s="456"/>
      <c r="U485" s="456"/>
      <c r="V485" s="456"/>
      <c r="W485" s="456"/>
      <c r="X485" s="456"/>
      <c r="Y485" s="456"/>
      <c r="Z485" s="456"/>
      <c r="AA485" s="456"/>
      <c r="AB485" s="456"/>
      <c r="AC485" s="456"/>
      <c r="AD485" s="456"/>
      <c r="AE485" s="456"/>
      <c r="AF485" s="456"/>
    </row>
    <row r="486" spans="3:32" x14ac:dyDescent="0.2">
      <c r="C486" s="453"/>
      <c r="D486" s="454"/>
      <c r="E486" s="456"/>
      <c r="F486" s="455"/>
      <c r="G486" s="474"/>
      <c r="H486" s="455"/>
      <c r="I486" s="455"/>
      <c r="J486" s="456"/>
      <c r="P486" s="456"/>
      <c r="Q486" s="456"/>
      <c r="R486" s="456"/>
      <c r="S486" s="456"/>
      <c r="T486" s="456"/>
      <c r="U486" s="456"/>
      <c r="V486" s="456"/>
      <c r="W486" s="456"/>
      <c r="X486" s="456"/>
      <c r="Y486" s="456"/>
      <c r="Z486" s="456"/>
      <c r="AA486" s="456"/>
      <c r="AB486" s="456"/>
      <c r="AC486" s="456"/>
      <c r="AD486" s="456"/>
      <c r="AE486" s="456"/>
      <c r="AF486" s="456"/>
    </row>
    <row r="487" spans="3:32" x14ac:dyDescent="0.2">
      <c r="C487" s="453"/>
      <c r="D487" s="454"/>
      <c r="E487" s="456"/>
      <c r="F487" s="455"/>
      <c r="G487" s="474"/>
      <c r="H487" s="455"/>
      <c r="I487" s="455"/>
      <c r="J487" s="456"/>
      <c r="P487" s="456"/>
      <c r="Q487" s="456"/>
      <c r="R487" s="456"/>
      <c r="S487" s="456"/>
      <c r="T487" s="456"/>
      <c r="U487" s="456"/>
      <c r="V487" s="456"/>
      <c r="W487" s="456"/>
      <c r="X487" s="456"/>
      <c r="Y487" s="456"/>
      <c r="Z487" s="456"/>
      <c r="AA487" s="456"/>
      <c r="AB487" s="456"/>
      <c r="AC487" s="456"/>
      <c r="AD487" s="456"/>
      <c r="AE487" s="456"/>
      <c r="AF487" s="456"/>
    </row>
    <row r="488" spans="3:32" x14ac:dyDescent="0.2">
      <c r="C488" s="453"/>
      <c r="D488" s="454"/>
      <c r="E488" s="456"/>
      <c r="F488" s="455"/>
      <c r="G488" s="474"/>
      <c r="H488" s="455"/>
      <c r="I488" s="455"/>
      <c r="J488" s="456"/>
      <c r="P488" s="456"/>
      <c r="Q488" s="456"/>
      <c r="R488" s="456"/>
      <c r="S488" s="456"/>
      <c r="T488" s="456"/>
      <c r="U488" s="456"/>
      <c r="V488" s="456"/>
      <c r="W488" s="456"/>
      <c r="X488" s="456"/>
      <c r="Y488" s="456"/>
      <c r="Z488" s="456"/>
      <c r="AA488" s="456"/>
      <c r="AB488" s="456"/>
      <c r="AC488" s="456"/>
      <c r="AD488" s="456"/>
      <c r="AE488" s="456"/>
      <c r="AF488" s="456"/>
    </row>
    <row r="489" spans="3:32" x14ac:dyDescent="0.2">
      <c r="C489" s="453"/>
      <c r="D489" s="454"/>
      <c r="E489" s="456"/>
      <c r="F489" s="455"/>
      <c r="G489" s="474"/>
      <c r="H489" s="455"/>
      <c r="I489" s="455"/>
      <c r="J489" s="456"/>
      <c r="P489" s="456"/>
      <c r="Q489" s="456"/>
      <c r="R489" s="456"/>
      <c r="S489" s="456"/>
      <c r="T489" s="456"/>
      <c r="U489" s="456"/>
      <c r="V489" s="456"/>
      <c r="W489" s="456"/>
      <c r="X489" s="456"/>
      <c r="Y489" s="456"/>
      <c r="Z489" s="456"/>
      <c r="AA489" s="456"/>
      <c r="AB489" s="456"/>
      <c r="AC489" s="456"/>
      <c r="AD489" s="456"/>
      <c r="AE489" s="456"/>
      <c r="AF489" s="456"/>
    </row>
    <row r="490" spans="3:32" x14ac:dyDescent="0.2">
      <c r="C490" s="453"/>
      <c r="D490" s="454"/>
      <c r="E490" s="456"/>
      <c r="F490" s="455"/>
      <c r="G490" s="474"/>
      <c r="H490" s="455"/>
      <c r="I490" s="455"/>
      <c r="J490" s="456"/>
      <c r="P490" s="456"/>
      <c r="Q490" s="456"/>
      <c r="R490" s="456"/>
      <c r="S490" s="456"/>
      <c r="T490" s="456"/>
      <c r="U490" s="456"/>
      <c r="V490" s="456"/>
      <c r="W490" s="456"/>
      <c r="X490" s="456"/>
      <c r="Y490" s="456"/>
      <c r="Z490" s="456"/>
      <c r="AA490" s="456"/>
      <c r="AB490" s="456"/>
      <c r="AC490" s="456"/>
      <c r="AD490" s="456"/>
      <c r="AE490" s="456"/>
      <c r="AF490" s="456"/>
    </row>
    <row r="491" spans="3:32" x14ac:dyDescent="0.2">
      <c r="C491" s="453"/>
      <c r="D491" s="454"/>
      <c r="E491" s="456"/>
      <c r="F491" s="455"/>
      <c r="G491" s="474"/>
      <c r="H491" s="455"/>
      <c r="I491" s="455"/>
      <c r="J491" s="456"/>
      <c r="P491" s="456"/>
      <c r="Q491" s="456"/>
      <c r="R491" s="456"/>
      <c r="S491" s="456"/>
      <c r="T491" s="456"/>
      <c r="U491" s="456"/>
      <c r="V491" s="456"/>
      <c r="W491" s="456"/>
      <c r="X491" s="456"/>
      <c r="Y491" s="456"/>
      <c r="Z491" s="456"/>
      <c r="AA491" s="456"/>
      <c r="AB491" s="456"/>
      <c r="AC491" s="456"/>
      <c r="AD491" s="456"/>
      <c r="AE491" s="456"/>
      <c r="AF491" s="456"/>
    </row>
    <row r="492" spans="3:32" x14ac:dyDescent="0.2">
      <c r="C492" s="453"/>
      <c r="D492" s="454"/>
      <c r="E492" s="456"/>
      <c r="F492" s="455"/>
      <c r="G492" s="474"/>
      <c r="H492" s="455"/>
      <c r="I492" s="455"/>
      <c r="J492" s="456"/>
      <c r="P492" s="456"/>
      <c r="Q492" s="456"/>
      <c r="R492" s="456"/>
      <c r="S492" s="456"/>
      <c r="T492" s="456"/>
      <c r="U492" s="456"/>
      <c r="V492" s="456"/>
      <c r="W492" s="456"/>
      <c r="X492" s="456"/>
      <c r="Y492" s="456"/>
      <c r="Z492" s="456"/>
      <c r="AA492" s="456"/>
      <c r="AB492" s="456"/>
      <c r="AC492" s="456"/>
      <c r="AD492" s="456"/>
      <c r="AE492" s="456"/>
      <c r="AF492" s="456"/>
    </row>
    <row r="493" spans="3:32" x14ac:dyDescent="0.2">
      <c r="C493" s="453"/>
      <c r="D493" s="454"/>
      <c r="E493" s="456"/>
      <c r="F493" s="455"/>
      <c r="G493" s="474"/>
      <c r="H493" s="455"/>
      <c r="I493" s="455"/>
      <c r="J493" s="456"/>
      <c r="P493" s="456"/>
      <c r="Q493" s="456"/>
      <c r="R493" s="456"/>
      <c r="S493" s="456"/>
      <c r="T493" s="456"/>
      <c r="U493" s="456"/>
      <c r="V493" s="456"/>
      <c r="W493" s="456"/>
      <c r="X493" s="456"/>
      <c r="Y493" s="456"/>
      <c r="Z493" s="456"/>
      <c r="AA493" s="456"/>
      <c r="AB493" s="456"/>
      <c r="AC493" s="456"/>
      <c r="AD493" s="456"/>
      <c r="AE493" s="456"/>
      <c r="AF493" s="456"/>
    </row>
    <row r="494" spans="3:32" x14ac:dyDescent="0.2">
      <c r="C494" s="453"/>
      <c r="D494" s="454"/>
      <c r="E494" s="456"/>
      <c r="F494" s="455"/>
      <c r="G494" s="474"/>
      <c r="H494" s="455"/>
      <c r="I494" s="455"/>
      <c r="J494" s="456"/>
      <c r="P494" s="456"/>
      <c r="Q494" s="456"/>
      <c r="R494" s="456"/>
      <c r="S494" s="456"/>
      <c r="T494" s="456"/>
      <c r="U494" s="456"/>
      <c r="V494" s="456"/>
      <c r="W494" s="456"/>
      <c r="X494" s="456"/>
      <c r="Y494" s="456"/>
      <c r="Z494" s="456"/>
      <c r="AA494" s="456"/>
      <c r="AB494" s="456"/>
      <c r="AC494" s="456"/>
      <c r="AD494" s="456"/>
      <c r="AE494" s="456"/>
      <c r="AF494" s="456"/>
    </row>
    <row r="495" spans="3:32" x14ac:dyDescent="0.2">
      <c r="C495" s="453"/>
      <c r="D495" s="454"/>
      <c r="E495" s="456"/>
      <c r="F495" s="455"/>
      <c r="G495" s="474"/>
      <c r="H495" s="455"/>
      <c r="I495" s="455"/>
      <c r="J495" s="456"/>
      <c r="P495" s="456"/>
      <c r="Q495" s="456"/>
      <c r="R495" s="456"/>
      <c r="S495" s="456"/>
      <c r="T495" s="456"/>
      <c r="U495" s="456"/>
      <c r="V495" s="456"/>
      <c r="W495" s="456"/>
      <c r="X495" s="456"/>
      <c r="Y495" s="456"/>
      <c r="Z495" s="456"/>
      <c r="AA495" s="456"/>
      <c r="AB495" s="456"/>
      <c r="AC495" s="456"/>
      <c r="AD495" s="456"/>
      <c r="AE495" s="456"/>
      <c r="AF495" s="456"/>
    </row>
    <row r="496" spans="3:32" x14ac:dyDescent="0.2">
      <c r="C496" s="453"/>
      <c r="D496" s="454"/>
      <c r="E496" s="456"/>
      <c r="F496" s="455"/>
      <c r="G496" s="474"/>
      <c r="H496" s="455"/>
      <c r="I496" s="455"/>
      <c r="J496" s="456"/>
      <c r="P496" s="456"/>
      <c r="Q496" s="456"/>
      <c r="R496" s="456"/>
      <c r="S496" s="456"/>
      <c r="T496" s="456"/>
      <c r="U496" s="456"/>
      <c r="V496" s="456"/>
      <c r="W496" s="456"/>
      <c r="X496" s="456"/>
      <c r="Y496" s="456"/>
      <c r="Z496" s="456"/>
      <c r="AA496" s="456"/>
      <c r="AB496" s="456"/>
      <c r="AC496" s="456"/>
      <c r="AD496" s="456"/>
      <c r="AE496" s="456"/>
      <c r="AF496" s="456"/>
    </row>
    <row r="497" spans="3:32" x14ac:dyDescent="0.2">
      <c r="C497" s="453"/>
      <c r="D497" s="454"/>
      <c r="E497" s="456"/>
      <c r="F497" s="455"/>
      <c r="G497" s="474"/>
      <c r="H497" s="455"/>
      <c r="I497" s="455"/>
      <c r="J497" s="456"/>
      <c r="P497" s="456"/>
      <c r="Q497" s="456"/>
      <c r="R497" s="456"/>
      <c r="S497" s="456"/>
      <c r="T497" s="456"/>
      <c r="U497" s="456"/>
      <c r="V497" s="456"/>
      <c r="W497" s="456"/>
      <c r="X497" s="456"/>
      <c r="Y497" s="456"/>
      <c r="Z497" s="456"/>
      <c r="AA497" s="456"/>
      <c r="AB497" s="456"/>
      <c r="AC497" s="456"/>
      <c r="AD497" s="456"/>
      <c r="AE497" s="456"/>
      <c r="AF497" s="456"/>
    </row>
    <row r="498" spans="3:32" x14ac:dyDescent="0.2">
      <c r="C498" s="453"/>
      <c r="D498" s="454"/>
      <c r="E498" s="456"/>
      <c r="F498" s="455"/>
      <c r="G498" s="474"/>
      <c r="H498" s="455"/>
      <c r="I498" s="455"/>
      <c r="J498" s="456"/>
      <c r="P498" s="456"/>
      <c r="Q498" s="456"/>
      <c r="R498" s="456"/>
      <c r="S498" s="456"/>
      <c r="T498" s="456"/>
      <c r="U498" s="456"/>
      <c r="V498" s="456"/>
      <c r="W498" s="456"/>
      <c r="X498" s="456"/>
      <c r="Y498" s="456"/>
      <c r="Z498" s="456"/>
      <c r="AA498" s="456"/>
      <c r="AB498" s="456"/>
      <c r="AC498" s="456"/>
      <c r="AD498" s="456"/>
      <c r="AE498" s="456"/>
      <c r="AF498" s="456"/>
    </row>
  </sheetData>
  <mergeCells count="19">
    <mergeCell ref="E81:E82"/>
    <mergeCell ref="E155:E156"/>
    <mergeCell ref="D55:D56"/>
    <mergeCell ref="D59:D60"/>
    <mergeCell ref="D61:D62"/>
    <mergeCell ref="D78:D79"/>
    <mergeCell ref="D81:D82"/>
    <mergeCell ref="E119:E120"/>
    <mergeCell ref="E55:E56"/>
    <mergeCell ref="E59:E60"/>
    <mergeCell ref="E61:E62"/>
    <mergeCell ref="E78:E79"/>
    <mergeCell ref="D155:D156"/>
    <mergeCell ref="D157:D158"/>
    <mergeCell ref="E157:E158"/>
    <mergeCell ref="A155:A156"/>
    <mergeCell ref="A157:A158"/>
    <mergeCell ref="D316:D317"/>
    <mergeCell ref="E316:E317"/>
  </mergeCells>
  <phoneticPr fontId="15" type="noConversion"/>
  <pageMargins left="0.78740157480314965" right="0.78740157480314965" top="0.98425196850393704" bottom="0.98425196850393704" header="0.51181102362204722" footer="0.51181102362204722"/>
  <pageSetup paperSize="9" scale="71" firstPageNumber="11" orientation="portrait" useFirstPageNumber="1" r:id="rId1"/>
  <headerFooter alignWithMargins="0">
    <oddFooter>&amp;L&amp;"Arial CE,Kurzíva"Zatupitelstvo Olomouckého kraje 29. 6. 2012
5. - Rozpočet Olomouckého kraje 2011 - závěrečný účet
Příloha č. 2: Plnění rozpočtu příjmů Olomouckého kraje k 31. 12. 2011&amp;R&amp;"Arial CE,Kurzíva"Strana &amp;P (celkem 470)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"/>
  <sheetViews>
    <sheetView workbookViewId="0">
      <selection activeCell="F12" sqref="F12"/>
    </sheetView>
  </sheetViews>
  <sheetFormatPr defaultRowHeight="12.75" x14ac:dyDescent="0.2"/>
  <sheetData/>
  <phoneticPr fontId="1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Rekap </vt:lpstr>
      <vt:lpstr>Příjmy</vt:lpstr>
      <vt:lpstr>List1</vt:lpstr>
      <vt:lpstr>'Rekap '!Názvy_tisku</vt:lpstr>
      <vt:lpstr>Příjmy!Oblast_tisku</vt:lpstr>
      <vt:lpstr>'Rekap 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Vítková Petra</cp:lastModifiedBy>
  <cp:lastPrinted>2012-05-31T12:50:30Z</cp:lastPrinted>
  <dcterms:created xsi:type="dcterms:W3CDTF">2011-03-04T08:33:29Z</dcterms:created>
  <dcterms:modified xsi:type="dcterms:W3CDTF">2012-06-05T05:02:05Z</dcterms:modified>
</cp:coreProperties>
</file>