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2120" windowHeight="9120" firstSheet="38" activeTab="60"/>
  </bookViews>
  <sheets>
    <sheet name="Rekapitulace" sheetId="31" r:id="rId1"/>
    <sheet name="Odbor celkem" sheetId="20" r:id="rId2"/>
    <sheet name="01 " sheetId="52" r:id="rId3"/>
    <sheet name="02" sheetId="53" r:id="rId4"/>
    <sheet name="03" sheetId="54" r:id="rId5"/>
    <sheet name="04" sheetId="5" r:id="rId6"/>
    <sheet name="05" sheetId="4" r:id="rId7"/>
    <sheet name="06" sheetId="11" r:id="rId8"/>
    <sheet name="07" sheetId="10" r:id="rId9"/>
    <sheet name="08" sheetId="9" r:id="rId10"/>
    <sheet name="OPOK" sheetId="25" state="hidden" r:id="rId11"/>
    <sheet name="SROP" sheetId="27" state="hidden" r:id="rId12"/>
    <sheet name="List1" sheetId="28" state="hidden" r:id="rId13"/>
    <sheet name="09" sheetId="8" r:id="rId14"/>
    <sheet name="10" sheetId="7" r:id="rId15"/>
    <sheet name="10 - PO" sheetId="17" r:id="rId16"/>
    <sheet name="10 - soukr.šk." sheetId="18" r:id="rId17"/>
    <sheet name="11" sheetId="13" r:id="rId18"/>
    <sheet name="12" sheetId="12" r:id="rId19"/>
    <sheet name="13 " sheetId="55" r:id="rId20"/>
    <sheet name="14" sheetId="15" r:id="rId21"/>
    <sheet name="15" sheetId="23" r:id="rId22"/>
    <sheet name="16" sheetId="26" r:id="rId23"/>
    <sheet name="17" sheetId="24" r:id="rId24"/>
    <sheet name="17-st. akce" sheetId="21" state="hidden" r:id="rId25"/>
    <sheet name="30  " sheetId="159" r:id="rId26"/>
    <sheet name="32" sheetId="137" r:id="rId27"/>
    <sheet name="33 " sheetId="135" r:id="rId28"/>
    <sheet name="37 " sheetId="107" state="hidden" r:id="rId29"/>
    <sheet name="38" sheetId="108" state="hidden" r:id="rId30"/>
    <sheet name="39 " sheetId="109" state="hidden" r:id="rId31"/>
    <sheet name="41 " sheetId="111" state="hidden" r:id="rId32"/>
    <sheet name="42 " sheetId="112" state="hidden" r:id="rId33"/>
    <sheet name="47 " sheetId="113" state="hidden" r:id="rId34"/>
    <sheet name="48 " sheetId="114" state="hidden" r:id="rId35"/>
    <sheet name="49 " sheetId="115" state="hidden" r:id="rId36"/>
    <sheet name="50" sheetId="136" r:id="rId37"/>
    <sheet name="51 " sheetId="160" r:id="rId38"/>
    <sheet name="52 " sheetId="138" r:id="rId39"/>
    <sheet name="53 " sheetId="139" r:id="rId40"/>
    <sheet name="54 " sheetId="140" r:id="rId41"/>
    <sheet name="55 " sheetId="141" r:id="rId42"/>
    <sheet name="56 " sheetId="142" r:id="rId43"/>
    <sheet name="57 " sheetId="143" r:id="rId44"/>
    <sheet name="58 " sheetId="144" r:id="rId45"/>
    <sheet name="59 " sheetId="145" r:id="rId46"/>
    <sheet name="60 " sheetId="146" r:id="rId47"/>
    <sheet name="61  " sheetId="147" r:id="rId48"/>
    <sheet name="62  " sheetId="148" r:id="rId49"/>
    <sheet name="63 " sheetId="149" r:id="rId50"/>
    <sheet name="64 " sheetId="150" r:id="rId51"/>
    <sheet name="65 " sheetId="151" r:id="rId52"/>
    <sheet name="46" sheetId="49" state="hidden" r:id="rId53"/>
    <sheet name="66" sheetId="152" r:id="rId54"/>
    <sheet name="67" sheetId="153" r:id="rId55"/>
    <sheet name="68" sheetId="154" r:id="rId56"/>
    <sheet name="69" sheetId="155" r:id="rId57"/>
    <sheet name="70" sheetId="156" r:id="rId58"/>
    <sheet name="71" sheetId="158" r:id="rId59"/>
    <sheet name="F - 99" sheetId="51" r:id="rId60"/>
    <sheet name="F -199 " sheetId="97" r:id="rId61"/>
    <sheet name="199" sheetId="29" state="hidden" r:id="rId62"/>
    <sheet name="99" sheetId="30" state="hidden" r:id="rId63"/>
    <sheet name="List2" sheetId="161" r:id="rId64"/>
  </sheets>
  <definedNames>
    <definedName name="_xlnm.Print_Area" localSheetId="2">'01 '!$A$1:$H$89</definedName>
    <definedName name="_xlnm.Print_Area" localSheetId="3">'02'!$A$1:$H$189</definedName>
    <definedName name="_xlnm.Print_Area" localSheetId="4">'03'!$A$1:$H$124</definedName>
    <definedName name="_xlnm.Print_Area" localSheetId="5">'04'!$A$1:$H$48</definedName>
    <definedName name="_xlnm.Print_Area" localSheetId="6">'05'!$A$1:$H$23</definedName>
    <definedName name="_xlnm.Print_Area" localSheetId="7">'06'!$A$1:$H$43</definedName>
    <definedName name="_xlnm.Print_Area" localSheetId="8">'07'!$A$1:$H$57</definedName>
    <definedName name="_xlnm.Print_Area" localSheetId="9">'08'!$A$1:$H$144</definedName>
    <definedName name="_xlnm.Print_Area" localSheetId="13">'09'!$A$1:$H$129</definedName>
    <definedName name="_xlnm.Print_Area" localSheetId="14">'10'!$A$1:$H$320</definedName>
    <definedName name="_xlnm.Print_Area" localSheetId="15">'10 - PO'!$A$1:$I$2654</definedName>
    <definedName name="_xlnm.Print_Area" localSheetId="16">'10 - soukr.šk.'!$A$1:$I$480</definedName>
    <definedName name="_xlnm.Print_Area" localSheetId="17">'11'!$A$1:$H$630</definedName>
    <definedName name="_xlnm.Print_Area" localSheetId="18">'12'!$A$1:$H$116</definedName>
    <definedName name="_xlnm.Print_Area" localSheetId="19">'13 '!$A$1:$H$348</definedName>
    <definedName name="_xlnm.Print_Area" localSheetId="20">'14'!$A$1:$H$183</definedName>
    <definedName name="_xlnm.Print_Area" localSheetId="21">'15'!$A$1:$H$16</definedName>
    <definedName name="_xlnm.Print_Area" localSheetId="22">'16'!$A$1:$H$15</definedName>
    <definedName name="_xlnm.Print_Area" localSheetId="23">'17'!$A$1:$H$191</definedName>
    <definedName name="_xlnm.Print_Area" localSheetId="24">'17-st. akce'!$A$1:$I$1228</definedName>
    <definedName name="_xlnm.Print_Area" localSheetId="61">'199'!$A$1:$H$67</definedName>
    <definedName name="_xlnm.Print_Area" localSheetId="25">'30  '!$A$1:$H$648</definedName>
    <definedName name="_xlnm.Print_Area" localSheetId="26">'32'!$A$1:$H$26</definedName>
    <definedName name="_xlnm.Print_Area" localSheetId="27">'33 '!$A$1:$H$45</definedName>
    <definedName name="_xlnm.Print_Area" localSheetId="28">'37 '!$A$1:$H$22</definedName>
    <definedName name="_xlnm.Print_Area" localSheetId="29">'38'!$A$1:$H$25</definedName>
    <definedName name="_xlnm.Print_Area" localSheetId="30">'39 '!$A$1:$H$25</definedName>
    <definedName name="_xlnm.Print_Area" localSheetId="31">'41 '!$A$1:$H$25</definedName>
    <definedName name="_xlnm.Print_Area" localSheetId="32">'42 '!$A$1:$H$25</definedName>
    <definedName name="_xlnm.Print_Area" localSheetId="33">'47 '!$A$1:$H$28</definedName>
    <definedName name="_xlnm.Print_Area" localSheetId="34">'48 '!$A$1:$H$25</definedName>
    <definedName name="_xlnm.Print_Area" localSheetId="35">'49 '!$A$1:$H$22</definedName>
    <definedName name="_xlnm.Print_Area" localSheetId="36">'50'!$A$1:$H$154</definedName>
    <definedName name="_xlnm.Print_Area" localSheetId="37">'51 '!$A$1:$H$28</definedName>
    <definedName name="_xlnm.Print_Area" localSheetId="38">'52 '!$A$1:$H$27</definedName>
    <definedName name="_xlnm.Print_Area" localSheetId="39">'53 '!$A$1:$H$41</definedName>
    <definedName name="_xlnm.Print_Area" localSheetId="40">'54 '!$A$1:$H$31</definedName>
    <definedName name="_xlnm.Print_Area" localSheetId="41">'55 '!$A$1:$H$33</definedName>
    <definedName name="_xlnm.Print_Area" localSheetId="42">'56 '!$A$1:$H$416</definedName>
    <definedName name="_xlnm.Print_Area" localSheetId="43">'57 '!$A$1:$H$228</definedName>
    <definedName name="_xlnm.Print_Area" localSheetId="44">'58 '!$A$1:$H$236</definedName>
    <definedName name="_xlnm.Print_Area" localSheetId="45">'59 '!$A$1:$H$310</definedName>
    <definedName name="_xlnm.Print_Area" localSheetId="46">'60 '!$A$1:$H$87</definedName>
    <definedName name="_xlnm.Print_Area" localSheetId="47">'61  '!$A$1:$H$38</definedName>
    <definedName name="_xlnm.Print_Area" localSheetId="48">'62  '!$A$1:$H$52</definedName>
    <definedName name="_xlnm.Print_Area" localSheetId="49">'63 '!$A$1:$H$123</definedName>
    <definedName name="_xlnm.Print_Area" localSheetId="50">'64 '!$A$1:$H$134</definedName>
    <definedName name="_xlnm.Print_Area" localSheetId="51">'65 '!$A$1:$H$72</definedName>
    <definedName name="_xlnm.Print_Area" localSheetId="53">'66'!$A$1:$H$38</definedName>
    <definedName name="_xlnm.Print_Area" localSheetId="54">'67'!$A$1:$H$38</definedName>
    <definedName name="_xlnm.Print_Area" localSheetId="55">'68'!$A$1:$H$38</definedName>
    <definedName name="_xlnm.Print_Area" localSheetId="56">'69'!$A$1:$H$38</definedName>
    <definedName name="_xlnm.Print_Area" localSheetId="57">'70'!$A$1:$H$72</definedName>
    <definedName name="_xlnm.Print_Area" localSheetId="58">'71'!$A$1:$H$38</definedName>
    <definedName name="_xlnm.Print_Area" localSheetId="62">'99'!$A$1:$H$54</definedName>
    <definedName name="_xlnm.Print_Area" localSheetId="59">'F - 99'!$A$1:$H$36</definedName>
    <definedName name="_xlnm.Print_Area" localSheetId="60">'F -199 '!$A$1:$H$38</definedName>
    <definedName name="_xlnm.Print_Area" localSheetId="1">'Odbor celkem'!$A$1:$F$326</definedName>
    <definedName name="_xlnm.Print_Area" localSheetId="10">OPOK!$A$1:$I$45</definedName>
    <definedName name="_xlnm.Print_Area" localSheetId="0">Rekapitulace!$A$1:$F$37</definedName>
    <definedName name="_xlnm.Print_Area" localSheetId="11">SROP!$A$1:$H$47</definedName>
  </definedNames>
  <calcPr calcId="145621"/>
</workbook>
</file>

<file path=xl/calcChain.xml><?xml version="1.0" encoding="utf-8"?>
<calcChain xmlns="http://schemas.openxmlformats.org/spreadsheetml/2006/main">
  <c r="F157" i="145" l="1"/>
  <c r="G157" i="145"/>
  <c r="E157" i="145"/>
  <c r="H477" i="18" l="1"/>
  <c r="F477" i="18"/>
  <c r="G474" i="18"/>
  <c r="G477" i="18" s="1"/>
  <c r="J473" i="18"/>
  <c r="F467" i="18"/>
  <c r="I466" i="18"/>
  <c r="IV466" i="18" s="1"/>
  <c r="H465" i="18"/>
  <c r="H467" i="18" s="1"/>
  <c r="G465" i="18"/>
  <c r="G467" i="18" s="1"/>
  <c r="F457" i="18"/>
  <c r="I456" i="18"/>
  <c r="IV456" i="18" s="1"/>
  <c r="H455" i="18"/>
  <c r="H457" i="18" s="1"/>
  <c r="G455" i="18"/>
  <c r="G457" i="18" s="1"/>
  <c r="F448" i="18"/>
  <c r="I447" i="18"/>
  <c r="H446" i="18"/>
  <c r="H448" i="18" s="1"/>
  <c r="G446" i="18"/>
  <c r="G448" i="18" s="1"/>
  <c r="F439" i="18"/>
  <c r="IV438" i="18"/>
  <c r="H434" i="18"/>
  <c r="H439" i="18" s="1"/>
  <c r="G434" i="18"/>
  <c r="G439" i="18" s="1"/>
  <c r="F427" i="18"/>
  <c r="I426" i="18"/>
  <c r="IV426" i="18" s="1"/>
  <c r="I424" i="18"/>
  <c r="H423" i="18"/>
  <c r="H427" i="18" s="1"/>
  <c r="G423" i="18"/>
  <c r="G427" i="18" s="1"/>
  <c r="F417" i="18"/>
  <c r="I416" i="18"/>
  <c r="IV416" i="18" s="1"/>
  <c r="H414" i="18"/>
  <c r="H417" i="18" s="1"/>
  <c r="G414" i="18"/>
  <c r="G417" i="18" s="1"/>
  <c r="F408" i="18"/>
  <c r="I407" i="18"/>
  <c r="IV407" i="18" s="1"/>
  <c r="H405" i="18"/>
  <c r="G405" i="18"/>
  <c r="I404" i="18"/>
  <c r="IV404" i="18" s="1"/>
  <c r="H400" i="18"/>
  <c r="H408" i="18" s="1"/>
  <c r="G400" i="18"/>
  <c r="G408" i="18" s="1"/>
  <c r="F395" i="18"/>
  <c r="I394" i="18"/>
  <c r="IV394" i="18" s="1"/>
  <c r="H393" i="18"/>
  <c r="G393" i="18"/>
  <c r="I392" i="18"/>
  <c r="IV392" i="18" s="1"/>
  <c r="H391" i="18"/>
  <c r="G391" i="18"/>
  <c r="I390" i="18"/>
  <c r="IV390" i="18" s="1"/>
  <c r="H387" i="18"/>
  <c r="G387" i="18"/>
  <c r="F380" i="18"/>
  <c r="I379" i="18"/>
  <c r="I377" i="18"/>
  <c r="H376" i="18"/>
  <c r="H380" i="18" s="1"/>
  <c r="G376" i="18"/>
  <c r="G380" i="18" s="1"/>
  <c r="F369" i="18"/>
  <c r="I368" i="18"/>
  <c r="IV368" i="18" s="1"/>
  <c r="I366" i="18"/>
  <c r="H365" i="18"/>
  <c r="H369" i="18" s="1"/>
  <c r="G365" i="18"/>
  <c r="G369" i="18" s="1"/>
  <c r="F358" i="18"/>
  <c r="I357" i="18"/>
  <c r="I355" i="18"/>
  <c r="H354" i="18"/>
  <c r="G354" i="18"/>
  <c r="G358" i="18" s="1"/>
  <c r="F348" i="18"/>
  <c r="I347" i="18"/>
  <c r="H346" i="18"/>
  <c r="H348" i="18" s="1"/>
  <c r="G346" i="18"/>
  <c r="G348" i="18" s="1"/>
  <c r="F340" i="18"/>
  <c r="I339" i="18"/>
  <c r="H338" i="18"/>
  <c r="I338" i="18" s="1"/>
  <c r="I337" i="18"/>
  <c r="IV337" i="18" s="1"/>
  <c r="H334" i="18"/>
  <c r="H340" i="18" s="1"/>
  <c r="G334" i="18"/>
  <c r="G340" i="18" s="1"/>
  <c r="F330" i="18"/>
  <c r="H328" i="18"/>
  <c r="G328" i="18"/>
  <c r="I327" i="18"/>
  <c r="IV327" i="18" s="1"/>
  <c r="H324" i="18"/>
  <c r="H330" i="18" s="1"/>
  <c r="G324" i="18"/>
  <c r="G330" i="18" s="1"/>
  <c r="H317" i="18"/>
  <c r="G317" i="18"/>
  <c r="I315" i="18"/>
  <c r="H313" i="18"/>
  <c r="H319" i="18" s="1"/>
  <c r="G313" i="18"/>
  <c r="G319" i="18" s="1"/>
  <c r="F308" i="18"/>
  <c r="I307" i="18"/>
  <c r="I306" i="18"/>
  <c r="I305" i="18"/>
  <c r="I304" i="18"/>
  <c r="I303" i="18"/>
  <c r="H302" i="18"/>
  <c r="G302" i="18"/>
  <c r="I301" i="18"/>
  <c r="IV301" i="18" s="1"/>
  <c r="I299" i="18"/>
  <c r="H298" i="18"/>
  <c r="H308" i="18" s="1"/>
  <c r="G298" i="18"/>
  <c r="G308" i="18" s="1"/>
  <c r="F293" i="18"/>
  <c r="I292" i="18"/>
  <c r="IV292" i="18" s="1"/>
  <c r="I290" i="18"/>
  <c r="H289" i="18"/>
  <c r="H293" i="18" s="1"/>
  <c r="G289" i="18"/>
  <c r="G293" i="18" s="1"/>
  <c r="F284" i="18"/>
  <c r="I283" i="18"/>
  <c r="I282" i="18"/>
  <c r="H279" i="18"/>
  <c r="H284" i="18" s="1"/>
  <c r="G279" i="18"/>
  <c r="G284" i="18" s="1"/>
  <c r="F274" i="18"/>
  <c r="I273" i="18"/>
  <c r="H270" i="18"/>
  <c r="H274" i="18" s="1"/>
  <c r="G270" i="18"/>
  <c r="G274" i="18" s="1"/>
  <c r="F265" i="18"/>
  <c r="I264" i="18"/>
  <c r="H261" i="18"/>
  <c r="H265" i="18" s="1"/>
  <c r="G261" i="18"/>
  <c r="G265" i="18" s="1"/>
  <c r="F256" i="18"/>
  <c r="I255" i="18"/>
  <c r="I254" i="18"/>
  <c r="H252" i="18"/>
  <c r="H256" i="18" s="1"/>
  <c r="G252" i="18"/>
  <c r="G256" i="18" s="1"/>
  <c r="F247" i="18"/>
  <c r="I246" i="18"/>
  <c r="H245" i="18"/>
  <c r="G245" i="18"/>
  <c r="I244" i="18"/>
  <c r="I243" i="18"/>
  <c r="I242" i="18"/>
  <c r="I241" i="18"/>
  <c r="I240" i="18"/>
  <c r="H239" i="18"/>
  <c r="G239" i="18"/>
  <c r="I238" i="18"/>
  <c r="H237" i="18"/>
  <c r="H247" i="18" s="1"/>
  <c r="G237" i="18"/>
  <c r="G247" i="18" s="1"/>
  <c r="F231" i="18"/>
  <c r="I230" i="18"/>
  <c r="H229" i="18"/>
  <c r="G229" i="18"/>
  <c r="I228" i="18"/>
  <c r="H227" i="18"/>
  <c r="G227" i="18"/>
  <c r="I226" i="18"/>
  <c r="I225" i="18"/>
  <c r="I224" i="18"/>
  <c r="H223" i="18"/>
  <c r="H231" i="18" s="1"/>
  <c r="G223" i="18"/>
  <c r="G231" i="18" s="1"/>
  <c r="F217" i="18"/>
  <c r="I216" i="18"/>
  <c r="H215" i="18"/>
  <c r="G215" i="18"/>
  <c r="I214" i="18"/>
  <c r="H213" i="18"/>
  <c r="G213" i="18"/>
  <c r="I212" i="18"/>
  <c r="H211" i="18"/>
  <c r="G211" i="18"/>
  <c r="I210" i="18"/>
  <c r="I209" i="18"/>
  <c r="I208" i="18"/>
  <c r="H207" i="18"/>
  <c r="G207" i="18"/>
  <c r="I206" i="18"/>
  <c r="I205" i="18"/>
  <c r="H204" i="18"/>
  <c r="H217" i="18" s="1"/>
  <c r="G204" i="18"/>
  <c r="G217" i="18" s="1"/>
  <c r="F200" i="18"/>
  <c r="I199" i="18"/>
  <c r="H198" i="18"/>
  <c r="G198" i="18"/>
  <c r="I197" i="18"/>
  <c r="I196" i="18"/>
  <c r="I195" i="18"/>
  <c r="H194" i="18"/>
  <c r="H200" i="18" s="1"/>
  <c r="G194" i="18"/>
  <c r="G200" i="18" s="1"/>
  <c r="F188" i="18"/>
  <c r="H186" i="18"/>
  <c r="G186" i="18"/>
  <c r="I185" i="18"/>
  <c r="H184" i="18"/>
  <c r="G184" i="18"/>
  <c r="I183" i="18"/>
  <c r="H182" i="18"/>
  <c r="G182" i="18"/>
  <c r="I181" i="18"/>
  <c r="I180" i="18"/>
  <c r="H179" i="18"/>
  <c r="G179" i="18"/>
  <c r="I178" i="18"/>
  <c r="H177" i="18"/>
  <c r="H188" i="18" s="1"/>
  <c r="G177" i="18"/>
  <c r="G188" i="18" s="1"/>
  <c r="F172" i="18"/>
  <c r="I171" i="18"/>
  <c r="H170" i="18"/>
  <c r="G170" i="18"/>
  <c r="I169" i="18"/>
  <c r="H168" i="18"/>
  <c r="G168" i="18"/>
  <c r="I167" i="18"/>
  <c r="I166" i="18"/>
  <c r="H165" i="18"/>
  <c r="G165" i="18"/>
  <c r="I164" i="18"/>
  <c r="I163" i="18"/>
  <c r="H162" i="18"/>
  <c r="G162" i="18"/>
  <c r="I161" i="18"/>
  <c r="H160" i="18"/>
  <c r="H172" i="18" s="1"/>
  <c r="G160" i="18"/>
  <c r="G172" i="18" s="1"/>
  <c r="F153" i="18"/>
  <c r="I152" i="18"/>
  <c r="H151" i="18"/>
  <c r="G151" i="18"/>
  <c r="I150" i="18"/>
  <c r="H149" i="18"/>
  <c r="G149" i="18"/>
  <c r="I148" i="18"/>
  <c r="I147" i="18"/>
  <c r="H146" i="18"/>
  <c r="G146" i="18"/>
  <c r="I145" i="18"/>
  <c r="I144" i="18"/>
  <c r="I143" i="18"/>
  <c r="I142" i="18"/>
  <c r="H141" i="18"/>
  <c r="G141" i="18"/>
  <c r="I140" i="18"/>
  <c r="I139" i="18"/>
  <c r="H138" i="18"/>
  <c r="H153" i="18" s="1"/>
  <c r="G138" i="18"/>
  <c r="G153" i="18" s="1"/>
  <c r="F122" i="18"/>
  <c r="I121" i="18"/>
  <c r="I120" i="18"/>
  <c r="I119" i="18"/>
  <c r="I118" i="18"/>
  <c r="I117" i="18"/>
  <c r="I116" i="18"/>
  <c r="H115" i="18"/>
  <c r="H122" i="18" s="1"/>
  <c r="G115" i="18"/>
  <c r="G122" i="18" s="1"/>
  <c r="F109" i="18"/>
  <c r="I108" i="18"/>
  <c r="I107" i="18"/>
  <c r="I106" i="18"/>
  <c r="I105" i="18"/>
  <c r="I104" i="18"/>
  <c r="H103" i="18"/>
  <c r="H109" i="18" s="1"/>
  <c r="G103" i="18"/>
  <c r="G109" i="18" s="1"/>
  <c r="I96" i="18"/>
  <c r="I95" i="18"/>
  <c r="I94" i="18"/>
  <c r="H93" i="18"/>
  <c r="G93" i="18"/>
  <c r="I92" i="18"/>
  <c r="H91" i="18"/>
  <c r="G91" i="18"/>
  <c r="I90" i="18"/>
  <c r="H89" i="18"/>
  <c r="G89" i="18"/>
  <c r="I88" i="18"/>
  <c r="I87" i="18"/>
  <c r="H86" i="18"/>
  <c r="G86" i="18"/>
  <c r="I85" i="18"/>
  <c r="I84" i="18"/>
  <c r="I83" i="18"/>
  <c r="H82" i="18"/>
  <c r="H97" i="18" s="1"/>
  <c r="G82" i="18"/>
  <c r="G97" i="18" s="1"/>
  <c r="F75" i="18"/>
  <c r="I74" i="18"/>
  <c r="I73" i="18"/>
  <c r="I72" i="18"/>
  <c r="H71" i="18"/>
  <c r="H75" i="18" s="1"/>
  <c r="G71" i="18"/>
  <c r="G75" i="18" s="1"/>
  <c r="F63" i="18"/>
  <c r="I62" i="18"/>
  <c r="I61" i="18"/>
  <c r="I60" i="18"/>
  <c r="H59" i="18"/>
  <c r="H63" i="18" s="1"/>
  <c r="G59" i="18"/>
  <c r="G63" i="18" s="1"/>
  <c r="I51" i="18"/>
  <c r="H50" i="18"/>
  <c r="H52" i="18" s="1"/>
  <c r="G50" i="18"/>
  <c r="G52" i="18" s="1"/>
  <c r="F43" i="18"/>
  <c r="I42" i="18"/>
  <c r="H41" i="18"/>
  <c r="G41" i="18"/>
  <c r="I40" i="18"/>
  <c r="I39" i="18"/>
  <c r="H38" i="18"/>
  <c r="H43" i="18" s="1"/>
  <c r="G38" i="18"/>
  <c r="G43" i="18" s="1"/>
  <c r="I31" i="18"/>
  <c r="H30" i="18"/>
  <c r="G30" i="18"/>
  <c r="I29" i="18"/>
  <c r="H28" i="18"/>
  <c r="H32" i="18" s="1"/>
  <c r="G28" i="18"/>
  <c r="G32" i="18" s="1"/>
  <c r="F22" i="18"/>
  <c r="I21" i="18"/>
  <c r="H20" i="18"/>
  <c r="G20" i="18"/>
  <c r="I19" i="18"/>
  <c r="H18" i="18"/>
  <c r="H22" i="18" s="1"/>
  <c r="G18" i="18"/>
  <c r="G22" i="18" s="1"/>
  <c r="F12" i="18"/>
  <c r="I11" i="18"/>
  <c r="H10" i="18"/>
  <c r="H12" i="18" s="1"/>
  <c r="G10" i="18"/>
  <c r="G12" i="18" s="1"/>
  <c r="H2654" i="17"/>
  <c r="T2654" i="17" s="1"/>
  <c r="G2646" i="17"/>
  <c r="G2654" i="17" s="1"/>
  <c r="S2654" i="17" s="1"/>
  <c r="F2646" i="17"/>
  <c r="F2654" i="17" s="1"/>
  <c r="R2654" i="17" s="1"/>
  <c r="I2640" i="17"/>
  <c r="I2639" i="17"/>
  <c r="H2638" i="17"/>
  <c r="G2638" i="17"/>
  <c r="I2637" i="17"/>
  <c r="I2636" i="17"/>
  <c r="I2635" i="17"/>
  <c r="I2634" i="17"/>
  <c r="H2633" i="17"/>
  <c r="H2641" i="17" s="1"/>
  <c r="G2633" i="17"/>
  <c r="G2641" i="17" s="1"/>
  <c r="F2633" i="17"/>
  <c r="F2641" i="17" s="1"/>
  <c r="I2626" i="17"/>
  <c r="I2625" i="17"/>
  <c r="I2624" i="17"/>
  <c r="I2623" i="17"/>
  <c r="I2622" i="17"/>
  <c r="I2621" i="17"/>
  <c r="H2620" i="17"/>
  <c r="H2627" i="17" s="1"/>
  <c r="G2620" i="17"/>
  <c r="G2627" i="17" s="1"/>
  <c r="S2627" i="17" s="1"/>
  <c r="F2620" i="17"/>
  <c r="F2627" i="17" s="1"/>
  <c r="R2627" i="17" s="1"/>
  <c r="F2614" i="17"/>
  <c r="R2614" i="17" s="1"/>
  <c r="I2613" i="17"/>
  <c r="I2612" i="17"/>
  <c r="I2611" i="17"/>
  <c r="H2610" i="17"/>
  <c r="H2614" i="17" s="1"/>
  <c r="G2610" i="17"/>
  <c r="G2614" i="17" s="1"/>
  <c r="S2614" i="17" s="1"/>
  <c r="I2609" i="17"/>
  <c r="I2608" i="17"/>
  <c r="I2601" i="17"/>
  <c r="I2600" i="17"/>
  <c r="I2599" i="17"/>
  <c r="H2598" i="17"/>
  <c r="H2602" i="17" s="1"/>
  <c r="G2598" i="17"/>
  <c r="G2602" i="17" s="1"/>
  <c r="S2602" i="17" s="1"/>
  <c r="F2598" i="17"/>
  <c r="F2602" i="17" s="1"/>
  <c r="R2602" i="17" s="1"/>
  <c r="I2591" i="17"/>
  <c r="I2590" i="17"/>
  <c r="I2589" i="17"/>
  <c r="I2588" i="17"/>
  <c r="H2587" i="17"/>
  <c r="H2592" i="17" s="1"/>
  <c r="G2587" i="17"/>
  <c r="G2592" i="17" s="1"/>
  <c r="S2592" i="17" s="1"/>
  <c r="F2587" i="17"/>
  <c r="F2592" i="17" s="1"/>
  <c r="R2592" i="17" s="1"/>
  <c r="I2582" i="17"/>
  <c r="I2581" i="17"/>
  <c r="I2580" i="17"/>
  <c r="I2579" i="17"/>
  <c r="H2578" i="17"/>
  <c r="H2583" i="17" s="1"/>
  <c r="G2578" i="17"/>
  <c r="G2583" i="17" s="1"/>
  <c r="S2583" i="17" s="1"/>
  <c r="F2578" i="17"/>
  <c r="F2583" i="17" s="1"/>
  <c r="R2583" i="17" s="1"/>
  <c r="I2570" i="17"/>
  <c r="I2569" i="17"/>
  <c r="I2568" i="17"/>
  <c r="I2567" i="17"/>
  <c r="H2566" i="17"/>
  <c r="H2571" i="17" s="1"/>
  <c r="G2566" i="17"/>
  <c r="G2571" i="17" s="1"/>
  <c r="S2571" i="17" s="1"/>
  <c r="F2566" i="17"/>
  <c r="F2571" i="17" s="1"/>
  <c r="R2571" i="17" s="1"/>
  <c r="I2558" i="17"/>
  <c r="I2557" i="17"/>
  <c r="I2556" i="17"/>
  <c r="I2555" i="17"/>
  <c r="H2554" i="17"/>
  <c r="H2559" i="17" s="1"/>
  <c r="G2554" i="17"/>
  <c r="G2559" i="17" s="1"/>
  <c r="S2559" i="17" s="1"/>
  <c r="F2554" i="17"/>
  <c r="F2559" i="17" s="1"/>
  <c r="R2559" i="17" s="1"/>
  <c r="I2546" i="17"/>
  <c r="I2545" i="17"/>
  <c r="I2544" i="17"/>
  <c r="I2543" i="17"/>
  <c r="H2542" i="17"/>
  <c r="H2547" i="17" s="1"/>
  <c r="G2542" i="17"/>
  <c r="G2547" i="17" s="1"/>
  <c r="S2547" i="17" s="1"/>
  <c r="F2542" i="17"/>
  <c r="F2547" i="17" s="1"/>
  <c r="R2547" i="17" s="1"/>
  <c r="I2534" i="17"/>
  <c r="I2533" i="17"/>
  <c r="I2532" i="17"/>
  <c r="I2531" i="17"/>
  <c r="H2530" i="17"/>
  <c r="H2535" i="17" s="1"/>
  <c r="G2530" i="17"/>
  <c r="G2535" i="17" s="1"/>
  <c r="S2535" i="17" s="1"/>
  <c r="F2530" i="17"/>
  <c r="F2535" i="17" s="1"/>
  <c r="R2535" i="17" s="1"/>
  <c r="I2522" i="17"/>
  <c r="I2521" i="17"/>
  <c r="I2520" i="17"/>
  <c r="I2519" i="17"/>
  <c r="H2518" i="17"/>
  <c r="G2518" i="17"/>
  <c r="F2518" i="17"/>
  <c r="H2516" i="17"/>
  <c r="G2516" i="17"/>
  <c r="F2516" i="17"/>
  <c r="I2507" i="17"/>
  <c r="I2506" i="17"/>
  <c r="I2505" i="17"/>
  <c r="I2504" i="17"/>
  <c r="I2503" i="17"/>
  <c r="I2502" i="17"/>
  <c r="H2501" i="17"/>
  <c r="H2508" i="17" s="1"/>
  <c r="G2501" i="17"/>
  <c r="G2508" i="17" s="1"/>
  <c r="S2508" i="17" s="1"/>
  <c r="F2501" i="17"/>
  <c r="F2508" i="17" s="1"/>
  <c r="R2508" i="17" s="1"/>
  <c r="I2493" i="17"/>
  <c r="I2492" i="17"/>
  <c r="I2491" i="17"/>
  <c r="I2490" i="17"/>
  <c r="H2489" i="17"/>
  <c r="H2494" i="17" s="1"/>
  <c r="G2489" i="17"/>
  <c r="G2494" i="17" s="1"/>
  <c r="S2494" i="17" s="1"/>
  <c r="F2489" i="17"/>
  <c r="F2494" i="17" s="1"/>
  <c r="R2494" i="17" s="1"/>
  <c r="I2481" i="17"/>
  <c r="I2480" i="17"/>
  <c r="I2479" i="17"/>
  <c r="I2478" i="17"/>
  <c r="I2477" i="17"/>
  <c r="I2476" i="17"/>
  <c r="I2475" i="17"/>
  <c r="I2474" i="17"/>
  <c r="H2473" i="17"/>
  <c r="H2482" i="17" s="1"/>
  <c r="G2473" i="17"/>
  <c r="G2482" i="17" s="1"/>
  <c r="S2482" i="17" s="1"/>
  <c r="F2473" i="17"/>
  <c r="F2482" i="17" s="1"/>
  <c r="R2482" i="17" s="1"/>
  <c r="I2465" i="17"/>
  <c r="I2464" i="17"/>
  <c r="I2463" i="17"/>
  <c r="I2462" i="17"/>
  <c r="I2461" i="17"/>
  <c r="I2460" i="17"/>
  <c r="H2459" i="17"/>
  <c r="H2466" i="17" s="1"/>
  <c r="G2459" i="17"/>
  <c r="G2466" i="17" s="1"/>
  <c r="S2466" i="17" s="1"/>
  <c r="F2459" i="17"/>
  <c r="F2466" i="17" s="1"/>
  <c r="R2466" i="17" s="1"/>
  <c r="I2451" i="17"/>
  <c r="I2450" i="17"/>
  <c r="I2449" i="17"/>
  <c r="I2448" i="17"/>
  <c r="I2447" i="17"/>
  <c r="I2446" i="17"/>
  <c r="H2445" i="17"/>
  <c r="H2452" i="17" s="1"/>
  <c r="G2445" i="17"/>
  <c r="G2452" i="17" s="1"/>
  <c r="S2452" i="17" s="1"/>
  <c r="F2445" i="17"/>
  <c r="F2452" i="17" s="1"/>
  <c r="R2452" i="17" s="1"/>
  <c r="H2436" i="17"/>
  <c r="G2436" i="17"/>
  <c r="F2436" i="17"/>
  <c r="I2434" i="17"/>
  <c r="I2433" i="17"/>
  <c r="I2432" i="17"/>
  <c r="I2431" i="17"/>
  <c r="I2430" i="17"/>
  <c r="I2429" i="17"/>
  <c r="H2428" i="17"/>
  <c r="H2438" i="17" s="1"/>
  <c r="G2428" i="17"/>
  <c r="G2438" i="17" s="1"/>
  <c r="S2438" i="17" s="1"/>
  <c r="F2428" i="17"/>
  <c r="F2438" i="17" s="1"/>
  <c r="R2438" i="17" s="1"/>
  <c r="I2420" i="17"/>
  <c r="I2419" i="17"/>
  <c r="H2418" i="17"/>
  <c r="H2422" i="17" s="1"/>
  <c r="G2418" i="17"/>
  <c r="G2422" i="17" s="1"/>
  <c r="S2422" i="17" s="1"/>
  <c r="F2418" i="17"/>
  <c r="F2422" i="17" s="1"/>
  <c r="R2422" i="17" s="1"/>
  <c r="I2411" i="17"/>
  <c r="I2410" i="17"/>
  <c r="I2409" i="17"/>
  <c r="I2408" i="17"/>
  <c r="H2407" i="17"/>
  <c r="H2412" i="17" s="1"/>
  <c r="G2407" i="17"/>
  <c r="G2412" i="17" s="1"/>
  <c r="S2412" i="17" s="1"/>
  <c r="F2407" i="17"/>
  <c r="F2412" i="17" s="1"/>
  <c r="R2412" i="17" s="1"/>
  <c r="I2400" i="17"/>
  <c r="I2399" i="17"/>
  <c r="I2398" i="17"/>
  <c r="I2397" i="17"/>
  <c r="H2396" i="17"/>
  <c r="H2401" i="17" s="1"/>
  <c r="G2396" i="17"/>
  <c r="G2401" i="17" s="1"/>
  <c r="S2401" i="17" s="1"/>
  <c r="F2396" i="17"/>
  <c r="F2401" i="17" s="1"/>
  <c r="R2401" i="17" s="1"/>
  <c r="I2389" i="17"/>
  <c r="I2388" i="17"/>
  <c r="I2387" i="17"/>
  <c r="I2386" i="17"/>
  <c r="H2385" i="17"/>
  <c r="H2390" i="17" s="1"/>
  <c r="G2385" i="17"/>
  <c r="G2390" i="17" s="1"/>
  <c r="S2390" i="17" s="1"/>
  <c r="F2385" i="17"/>
  <c r="F2390" i="17" s="1"/>
  <c r="R2390" i="17" s="1"/>
  <c r="I2378" i="17"/>
  <c r="I2377" i="17"/>
  <c r="I2376" i="17"/>
  <c r="I2375" i="17"/>
  <c r="H2374" i="17"/>
  <c r="H2379" i="17" s="1"/>
  <c r="G2374" i="17"/>
  <c r="G2379" i="17" s="1"/>
  <c r="S2379" i="17" s="1"/>
  <c r="F2374" i="17"/>
  <c r="F2379" i="17" s="1"/>
  <c r="R2379" i="17" s="1"/>
  <c r="I2364" i="17"/>
  <c r="I2363" i="17"/>
  <c r="I2362" i="17"/>
  <c r="H2361" i="17"/>
  <c r="H2365" i="17" s="1"/>
  <c r="G2361" i="17"/>
  <c r="G2365" i="17" s="1"/>
  <c r="S2365" i="17" s="1"/>
  <c r="F2361" i="17"/>
  <c r="F2365" i="17" s="1"/>
  <c r="R2365" i="17" s="1"/>
  <c r="I2354" i="17"/>
  <c r="I2353" i="17"/>
  <c r="I2352" i="17"/>
  <c r="I2351" i="17"/>
  <c r="H2350" i="17"/>
  <c r="H2355" i="17" s="1"/>
  <c r="G2350" i="17"/>
  <c r="G2355" i="17" s="1"/>
  <c r="S2355" i="17" s="1"/>
  <c r="F2350" i="17"/>
  <c r="F2355" i="17" s="1"/>
  <c r="R2355" i="17" s="1"/>
  <c r="I2343" i="17"/>
  <c r="I2342" i="17"/>
  <c r="I2341" i="17"/>
  <c r="I2340" i="17"/>
  <c r="H2339" i="17"/>
  <c r="H2344" i="17" s="1"/>
  <c r="G2339" i="17"/>
  <c r="G2344" i="17" s="1"/>
  <c r="S2344" i="17" s="1"/>
  <c r="F2339" i="17"/>
  <c r="F2344" i="17" s="1"/>
  <c r="R2344" i="17" s="1"/>
  <c r="I2331" i="17"/>
  <c r="H2328" i="17"/>
  <c r="H2332" i="17" s="1"/>
  <c r="G2328" i="17"/>
  <c r="G2332" i="17" s="1"/>
  <c r="S2332" i="17" s="1"/>
  <c r="F2328" i="17"/>
  <c r="F2332" i="17" s="1"/>
  <c r="R2332" i="17" s="1"/>
  <c r="I2321" i="17"/>
  <c r="I2320" i="17"/>
  <c r="I2319" i="17"/>
  <c r="I2318" i="17"/>
  <c r="I2317" i="17"/>
  <c r="H2316" i="17"/>
  <c r="H2322" i="17" s="1"/>
  <c r="G2316" i="17"/>
  <c r="G2322" i="17" s="1"/>
  <c r="S2322" i="17" s="1"/>
  <c r="F2316" i="17"/>
  <c r="F2322" i="17" s="1"/>
  <c r="R2322" i="17" s="1"/>
  <c r="I2309" i="17"/>
  <c r="I2308" i="17"/>
  <c r="I2307" i="17"/>
  <c r="I2306" i="17"/>
  <c r="I2305" i="17"/>
  <c r="H2304" i="17"/>
  <c r="H2310" i="17" s="1"/>
  <c r="G2304" i="17"/>
  <c r="G2310" i="17" s="1"/>
  <c r="S2310" i="17" s="1"/>
  <c r="F2304" i="17"/>
  <c r="F2310" i="17" s="1"/>
  <c r="R2310" i="17" s="1"/>
  <c r="I2294" i="17"/>
  <c r="I2293" i="17"/>
  <c r="I2292" i="17"/>
  <c r="I2291" i="17"/>
  <c r="H2290" i="17"/>
  <c r="H2295" i="17" s="1"/>
  <c r="G2290" i="17"/>
  <c r="G2295" i="17" s="1"/>
  <c r="S2295" i="17" s="1"/>
  <c r="F2290" i="17"/>
  <c r="F2295" i="17" s="1"/>
  <c r="R2295" i="17" s="1"/>
  <c r="I2283" i="17"/>
  <c r="I2282" i="17"/>
  <c r="I2281" i="17"/>
  <c r="I2280" i="17"/>
  <c r="I2279" i="17"/>
  <c r="I2278" i="17"/>
  <c r="H2277" i="17"/>
  <c r="H2284" i="17" s="1"/>
  <c r="G2277" i="17"/>
  <c r="G2284" i="17" s="1"/>
  <c r="S2284" i="17" s="1"/>
  <c r="F2277" i="17"/>
  <c r="F2284" i="17" s="1"/>
  <c r="R2284" i="17" s="1"/>
  <c r="I2269" i="17"/>
  <c r="I2268" i="17"/>
  <c r="I2267" i="17"/>
  <c r="H2266" i="17"/>
  <c r="H2270" i="17" s="1"/>
  <c r="G2266" i="17"/>
  <c r="G2270" i="17" s="1"/>
  <c r="S2270" i="17" s="1"/>
  <c r="F2266" i="17"/>
  <c r="F2270" i="17" s="1"/>
  <c r="R2270" i="17" s="1"/>
  <c r="I2259" i="17"/>
  <c r="I2258" i="17"/>
  <c r="I2257" i="17"/>
  <c r="I2256" i="17"/>
  <c r="H2255" i="17"/>
  <c r="H2260" i="17" s="1"/>
  <c r="G2255" i="17"/>
  <c r="G2260" i="17" s="1"/>
  <c r="S2260" i="17" s="1"/>
  <c r="F2255" i="17"/>
  <c r="F2260" i="17" s="1"/>
  <c r="R2260" i="17" s="1"/>
  <c r="I2248" i="17"/>
  <c r="I2247" i="17"/>
  <c r="I2246" i="17"/>
  <c r="H2245" i="17"/>
  <c r="H2249" i="17" s="1"/>
  <c r="G2245" i="17"/>
  <c r="G2249" i="17" s="1"/>
  <c r="S2249" i="17" s="1"/>
  <c r="F2245" i="17"/>
  <c r="F2249" i="17" s="1"/>
  <c r="R2249" i="17" s="1"/>
  <c r="I2238" i="17"/>
  <c r="I2237" i="17"/>
  <c r="I2236" i="17"/>
  <c r="H2235" i="17"/>
  <c r="H2239" i="17" s="1"/>
  <c r="G2235" i="17"/>
  <c r="G2239" i="17" s="1"/>
  <c r="S2239" i="17" s="1"/>
  <c r="F2235" i="17"/>
  <c r="F2239" i="17" s="1"/>
  <c r="R2239" i="17" s="1"/>
  <c r="I2229" i="17"/>
  <c r="H2228" i="17"/>
  <c r="G2228" i="17"/>
  <c r="I2227" i="17"/>
  <c r="H2224" i="17"/>
  <c r="G2224" i="17"/>
  <c r="F2224" i="17"/>
  <c r="I2223" i="17"/>
  <c r="I2222" i="17"/>
  <c r="I2221" i="17"/>
  <c r="H2220" i="17"/>
  <c r="G2220" i="17"/>
  <c r="F2220" i="17"/>
  <c r="I2219" i="17"/>
  <c r="I2218" i="17"/>
  <c r="I2217" i="17"/>
  <c r="I2216" i="17"/>
  <c r="I2215" i="17"/>
  <c r="I2214" i="17"/>
  <c r="H2213" i="17"/>
  <c r="G2213" i="17"/>
  <c r="F2213" i="17"/>
  <c r="F2230" i="17" s="1"/>
  <c r="R2230" i="17" s="1"/>
  <c r="H2210" i="17"/>
  <c r="G2210" i="17"/>
  <c r="U2204" i="17"/>
  <c r="H2202" i="17"/>
  <c r="H2204" i="17" s="1"/>
  <c r="G2202" i="17"/>
  <c r="G2204" i="17" s="1"/>
  <c r="V2204" i="17" s="1"/>
  <c r="F2202" i="17"/>
  <c r="I2200" i="17"/>
  <c r="H2199" i="17"/>
  <c r="G2199" i="17"/>
  <c r="F2199" i="17"/>
  <c r="I2198" i="17"/>
  <c r="I2197" i="17"/>
  <c r="H2196" i="17"/>
  <c r="G2196" i="17"/>
  <c r="F2196" i="17"/>
  <c r="I2192" i="17"/>
  <c r="H2191" i="17"/>
  <c r="G2191" i="17"/>
  <c r="F2191" i="17"/>
  <c r="I2186" i="17"/>
  <c r="H2185" i="17"/>
  <c r="G2185" i="17"/>
  <c r="F2185" i="17"/>
  <c r="F2201" i="17" s="1"/>
  <c r="R2201" i="17" s="1"/>
  <c r="I2183" i="17"/>
  <c r="H2182" i="17"/>
  <c r="G2182" i="17"/>
  <c r="I2175" i="17"/>
  <c r="I2174" i="17"/>
  <c r="I2173" i="17"/>
  <c r="H2172" i="17"/>
  <c r="G2172" i="17"/>
  <c r="F2172" i="17"/>
  <c r="I2171" i="17"/>
  <c r="I2170" i="17"/>
  <c r="H2169" i="17"/>
  <c r="G2169" i="17"/>
  <c r="F2169" i="17"/>
  <c r="I2168" i="17"/>
  <c r="I2167" i="17"/>
  <c r="I2166" i="17"/>
  <c r="H2165" i="17"/>
  <c r="G2165" i="17"/>
  <c r="F2165" i="17"/>
  <c r="I2161" i="17"/>
  <c r="I2160" i="17"/>
  <c r="I2159" i="17"/>
  <c r="I2158" i="17"/>
  <c r="I2157" i="17"/>
  <c r="I2156" i="17"/>
  <c r="H2155" i="17"/>
  <c r="H2176" i="17" s="1"/>
  <c r="G2155" i="17"/>
  <c r="G2176" i="17" s="1"/>
  <c r="S2176" i="17" s="1"/>
  <c r="F2155" i="17"/>
  <c r="F2176" i="17" s="1"/>
  <c r="R2176" i="17" s="1"/>
  <c r="I2147" i="17"/>
  <c r="I2146" i="17"/>
  <c r="H2145" i="17"/>
  <c r="G2145" i="17"/>
  <c r="F2145" i="17"/>
  <c r="I2144" i="17"/>
  <c r="I2143" i="17"/>
  <c r="H2142" i="17"/>
  <c r="G2142" i="17"/>
  <c r="F2142" i="17"/>
  <c r="I2141" i="17"/>
  <c r="I2140" i="17"/>
  <c r="I2139" i="17"/>
  <c r="I2138" i="17"/>
  <c r="H2137" i="17"/>
  <c r="G2137" i="17"/>
  <c r="F2137" i="17"/>
  <c r="F2148" i="17" s="1"/>
  <c r="R2148" i="17" s="1"/>
  <c r="I2136" i="17"/>
  <c r="I2135" i="17"/>
  <c r="H2134" i="17"/>
  <c r="G2134" i="17"/>
  <c r="U2127" i="17"/>
  <c r="H2125" i="17"/>
  <c r="H2127" i="17" s="1"/>
  <c r="G2125" i="17"/>
  <c r="G2127" i="17" s="1"/>
  <c r="V2127" i="17" s="1"/>
  <c r="F2125" i="17"/>
  <c r="H2122" i="17"/>
  <c r="G2122" i="17"/>
  <c r="F2122" i="17"/>
  <c r="I2121" i="17"/>
  <c r="I2120" i="17"/>
  <c r="H2119" i="17"/>
  <c r="G2119" i="17"/>
  <c r="F2119" i="17"/>
  <c r="I2118" i="17"/>
  <c r="I2117" i="17"/>
  <c r="H2116" i="17"/>
  <c r="G2116" i="17"/>
  <c r="F2116" i="17"/>
  <c r="I2115" i="17"/>
  <c r="I2114" i="17"/>
  <c r="H2113" i="17"/>
  <c r="G2113" i="17"/>
  <c r="F2113" i="17"/>
  <c r="I2112" i="17"/>
  <c r="I2110" i="17"/>
  <c r="I2108" i="17"/>
  <c r="I2107" i="17"/>
  <c r="I2106" i="17"/>
  <c r="I2105" i="17"/>
  <c r="I2104" i="17"/>
  <c r="H2103" i="17"/>
  <c r="G2103" i="17"/>
  <c r="F2103" i="17"/>
  <c r="I2102" i="17"/>
  <c r="I2101" i="17"/>
  <c r="I2100" i="17"/>
  <c r="I2099" i="17"/>
  <c r="I2098" i="17"/>
  <c r="H2097" i="17"/>
  <c r="G2097" i="17"/>
  <c r="F2097" i="17"/>
  <c r="I2086" i="17"/>
  <c r="I2085" i="17"/>
  <c r="I2084" i="17"/>
  <c r="H2083" i="17"/>
  <c r="G2083" i="17"/>
  <c r="I2082" i="17"/>
  <c r="I2081" i="17"/>
  <c r="I2080" i="17"/>
  <c r="I2079" i="17"/>
  <c r="I2078" i="17"/>
  <c r="I2077" i="17"/>
  <c r="H2076" i="17"/>
  <c r="H2087" i="17" s="1"/>
  <c r="G2076" i="17"/>
  <c r="G2087" i="17" s="1"/>
  <c r="S2087" i="17" s="1"/>
  <c r="F2076" i="17"/>
  <c r="F2087" i="17" s="1"/>
  <c r="R2087" i="17" s="1"/>
  <c r="I2068" i="17"/>
  <c r="I2067" i="17"/>
  <c r="I2066" i="17"/>
  <c r="H2065" i="17"/>
  <c r="G2065" i="17"/>
  <c r="F2065" i="17"/>
  <c r="I2064" i="17"/>
  <c r="I2063" i="17"/>
  <c r="I2062" i="17"/>
  <c r="I2061" i="17"/>
  <c r="I2059" i="17"/>
  <c r="I2058" i="17"/>
  <c r="H2057" i="17"/>
  <c r="G2057" i="17"/>
  <c r="F2057" i="17"/>
  <c r="I2056" i="17"/>
  <c r="I2055" i="17"/>
  <c r="I2054" i="17"/>
  <c r="I2053" i="17"/>
  <c r="I2052" i="17"/>
  <c r="H2051" i="17"/>
  <c r="G2051" i="17"/>
  <c r="F2051" i="17"/>
  <c r="I2044" i="17"/>
  <c r="H2043" i="17"/>
  <c r="G2043" i="17"/>
  <c r="F2043" i="17"/>
  <c r="I2042" i="17"/>
  <c r="I2041" i="17"/>
  <c r="I2040" i="17"/>
  <c r="H2039" i="17"/>
  <c r="G2039" i="17"/>
  <c r="F2039" i="17"/>
  <c r="I2037" i="17"/>
  <c r="I2036" i="17"/>
  <c r="H2035" i="17"/>
  <c r="G2035" i="17"/>
  <c r="F2035" i="17"/>
  <c r="I2034" i="17"/>
  <c r="I2033" i="17"/>
  <c r="I2032" i="17"/>
  <c r="I2031" i="17"/>
  <c r="I2030" i="17"/>
  <c r="I2029" i="17"/>
  <c r="I2028" i="17"/>
  <c r="H2027" i="17"/>
  <c r="H2045" i="17" s="1"/>
  <c r="G2027" i="17"/>
  <c r="G2045" i="17" s="1"/>
  <c r="S2045" i="17" s="1"/>
  <c r="F2027" i="17"/>
  <c r="F2045" i="17" s="1"/>
  <c r="R2045" i="17" s="1"/>
  <c r="U2021" i="17"/>
  <c r="H2019" i="17"/>
  <c r="H2021" i="17" s="1"/>
  <c r="G2019" i="17"/>
  <c r="G2021" i="17" s="1"/>
  <c r="V2021" i="17" s="1"/>
  <c r="F2019" i="17"/>
  <c r="I2017" i="17"/>
  <c r="I2016" i="17"/>
  <c r="H2015" i="17"/>
  <c r="G2015" i="17"/>
  <c r="F2015" i="17"/>
  <c r="I2014" i="17"/>
  <c r="I2013" i="17"/>
  <c r="I2012" i="17"/>
  <c r="H2011" i="17"/>
  <c r="G2011" i="17"/>
  <c r="F2011" i="17"/>
  <c r="I2010" i="17"/>
  <c r="I2009" i="17"/>
  <c r="I2008" i="17"/>
  <c r="I2007" i="17"/>
  <c r="I2006" i="17"/>
  <c r="I2005" i="17"/>
  <c r="H2004" i="17"/>
  <c r="H2018" i="17" s="1"/>
  <c r="G2004" i="17"/>
  <c r="G2018" i="17" s="1"/>
  <c r="F2004" i="17"/>
  <c r="F2018" i="17" s="1"/>
  <c r="I1997" i="17"/>
  <c r="I1996" i="17"/>
  <c r="I1995" i="17"/>
  <c r="H1994" i="17"/>
  <c r="G1994" i="17"/>
  <c r="F1994" i="17"/>
  <c r="I1993" i="17"/>
  <c r="I1992" i="17"/>
  <c r="I1991" i="17"/>
  <c r="H1990" i="17"/>
  <c r="G1990" i="17"/>
  <c r="F1990" i="17"/>
  <c r="I1989" i="17"/>
  <c r="I1988" i="17"/>
  <c r="I1987" i="17"/>
  <c r="I1986" i="17"/>
  <c r="I1985" i="17"/>
  <c r="I1984" i="17"/>
  <c r="H1983" i="17"/>
  <c r="H1998" i="17" s="1"/>
  <c r="G1983" i="17"/>
  <c r="G1998" i="17" s="1"/>
  <c r="S1998" i="17" s="1"/>
  <c r="F1983" i="17"/>
  <c r="F1998" i="17" s="1"/>
  <c r="R1998" i="17" s="1"/>
  <c r="U1977" i="17"/>
  <c r="I1976" i="17"/>
  <c r="H1975" i="17"/>
  <c r="H1977" i="17" s="1"/>
  <c r="G1975" i="17"/>
  <c r="G1977" i="17" s="1"/>
  <c r="V1977" i="17" s="1"/>
  <c r="I1973" i="17"/>
  <c r="I1972" i="17"/>
  <c r="I1971" i="17"/>
  <c r="H1970" i="17"/>
  <c r="G1970" i="17"/>
  <c r="F1970" i="17"/>
  <c r="I1969" i="17"/>
  <c r="I1968" i="17"/>
  <c r="I1967" i="17"/>
  <c r="I1966" i="17"/>
  <c r="I1965" i="17"/>
  <c r="I1964" i="17"/>
  <c r="I1963" i="17"/>
  <c r="H1962" i="17"/>
  <c r="G1962" i="17"/>
  <c r="F1962" i="17"/>
  <c r="I1961" i="17"/>
  <c r="I1960" i="17"/>
  <c r="H1959" i="17"/>
  <c r="G1959" i="17"/>
  <c r="I1953" i="17"/>
  <c r="H1952" i="17"/>
  <c r="G1952" i="17"/>
  <c r="I1951" i="17"/>
  <c r="H1950" i="17"/>
  <c r="G1950" i="17"/>
  <c r="I1949" i="17"/>
  <c r="I1948" i="17"/>
  <c r="I1947" i="17"/>
  <c r="H1946" i="17"/>
  <c r="G1946" i="17"/>
  <c r="F1946" i="17"/>
  <c r="H1942" i="17"/>
  <c r="G1942" i="17"/>
  <c r="F1942" i="17"/>
  <c r="I1941" i="17"/>
  <c r="I1940" i="17"/>
  <c r="I1939" i="17"/>
  <c r="I1938" i="17"/>
  <c r="I1937" i="17"/>
  <c r="I1936" i="17"/>
  <c r="I1935" i="17"/>
  <c r="H1934" i="17"/>
  <c r="G1934" i="17"/>
  <c r="F1934" i="17"/>
  <c r="I1933" i="17"/>
  <c r="I1932" i="17"/>
  <c r="H1931" i="17"/>
  <c r="G1931" i="17"/>
  <c r="I1924" i="17"/>
  <c r="I1923" i="17"/>
  <c r="I1922" i="17"/>
  <c r="I1921" i="17"/>
  <c r="I1920" i="17"/>
  <c r="H1919" i="17"/>
  <c r="G1919" i="17"/>
  <c r="F1919" i="17"/>
  <c r="I1918" i="17"/>
  <c r="I1917" i="17"/>
  <c r="H1916" i="17"/>
  <c r="G1916" i="17"/>
  <c r="F1916" i="17"/>
  <c r="I1915" i="17"/>
  <c r="I1913" i="17"/>
  <c r="I1911" i="17"/>
  <c r="I1910" i="17"/>
  <c r="I1909" i="17"/>
  <c r="I1908" i="17"/>
  <c r="I1907" i="17"/>
  <c r="H1906" i="17"/>
  <c r="G1906" i="17"/>
  <c r="F1906" i="17"/>
  <c r="F1925" i="17" s="1"/>
  <c r="R1925" i="17" s="1"/>
  <c r="I1905" i="17"/>
  <c r="I1904" i="17"/>
  <c r="H1903" i="17"/>
  <c r="G1903" i="17"/>
  <c r="I1896" i="17"/>
  <c r="H1895" i="17"/>
  <c r="G1895" i="17"/>
  <c r="F1895" i="17"/>
  <c r="I1894" i="17"/>
  <c r="I1893" i="17"/>
  <c r="I1892" i="17"/>
  <c r="H1891" i="17"/>
  <c r="G1891" i="17"/>
  <c r="F1891" i="17"/>
  <c r="I1890" i="17"/>
  <c r="I1889" i="17"/>
  <c r="I1885" i="17"/>
  <c r="I1884" i="17"/>
  <c r="I1883" i="17"/>
  <c r="I1882" i="17"/>
  <c r="H1881" i="17"/>
  <c r="G1881" i="17"/>
  <c r="F1881" i="17"/>
  <c r="F1897" i="17" s="1"/>
  <c r="R1897" i="17" s="1"/>
  <c r="I1880" i="17"/>
  <c r="I1879" i="17"/>
  <c r="H1878" i="17"/>
  <c r="G1878" i="17"/>
  <c r="H1870" i="17"/>
  <c r="G1870" i="17"/>
  <c r="I1869" i="17"/>
  <c r="I1868" i="17"/>
  <c r="H1867" i="17"/>
  <c r="G1867" i="17"/>
  <c r="F1867" i="17"/>
  <c r="I1866" i="17"/>
  <c r="I1865" i="17"/>
  <c r="H1864" i="17"/>
  <c r="G1864" i="17"/>
  <c r="F1864" i="17"/>
  <c r="I1863" i="17"/>
  <c r="I1862" i="17"/>
  <c r="I1861" i="17"/>
  <c r="I1860" i="17"/>
  <c r="I1859" i="17"/>
  <c r="H1858" i="17"/>
  <c r="G1858" i="17"/>
  <c r="F1858" i="17"/>
  <c r="I1857" i="17"/>
  <c r="I1856" i="17"/>
  <c r="I1855" i="17"/>
  <c r="H1854" i="17"/>
  <c r="H1872" i="17" s="1"/>
  <c r="G1854" i="17"/>
  <c r="G1872" i="17" s="1"/>
  <c r="I1847" i="17"/>
  <c r="H1846" i="17"/>
  <c r="G1846" i="17"/>
  <c r="I1845" i="17"/>
  <c r="I1844" i="17"/>
  <c r="H1843" i="17"/>
  <c r="G1843" i="17"/>
  <c r="F1843" i="17"/>
  <c r="I1842" i="17"/>
  <c r="I1841" i="17"/>
  <c r="H1840" i="17"/>
  <c r="G1840" i="17"/>
  <c r="F1840" i="17"/>
  <c r="I1839" i="17"/>
  <c r="I1838" i="17"/>
  <c r="I1837" i="17"/>
  <c r="I1836" i="17"/>
  <c r="H1835" i="17"/>
  <c r="G1835" i="17"/>
  <c r="I1834" i="17"/>
  <c r="I1833" i="17"/>
  <c r="I1832" i="17"/>
  <c r="I1831" i="17"/>
  <c r="I1830" i="17"/>
  <c r="I1829" i="17"/>
  <c r="I1828" i="17"/>
  <c r="I1827" i="17"/>
  <c r="H1826" i="17"/>
  <c r="G1826" i="17"/>
  <c r="F1826" i="17"/>
  <c r="I1825" i="17"/>
  <c r="I1824" i="17"/>
  <c r="H1823" i="17"/>
  <c r="G1823" i="17"/>
  <c r="I1817" i="17"/>
  <c r="I1816" i="17"/>
  <c r="I1815" i="17"/>
  <c r="H1814" i="17"/>
  <c r="G1814" i="17"/>
  <c r="F1814" i="17"/>
  <c r="I1813" i="17"/>
  <c r="H1812" i="17"/>
  <c r="G1812" i="17"/>
  <c r="I1811" i="17"/>
  <c r="I1810" i="17"/>
  <c r="I1809" i="17"/>
  <c r="H1808" i="17"/>
  <c r="G1808" i="17"/>
  <c r="F1808" i="17"/>
  <c r="I1807" i="17"/>
  <c r="I1805" i="17"/>
  <c r="I1803" i="17"/>
  <c r="I1802" i="17"/>
  <c r="I1801" i="17"/>
  <c r="I1800" i="17"/>
  <c r="H1799" i="17"/>
  <c r="H1818" i="17" s="1"/>
  <c r="G1799" i="17"/>
  <c r="G1818" i="17" s="1"/>
  <c r="S1818" i="17" s="1"/>
  <c r="F1799" i="17"/>
  <c r="F1818" i="17" s="1"/>
  <c r="R1818" i="17" s="1"/>
  <c r="I1792" i="17"/>
  <c r="I1791" i="17"/>
  <c r="I1790" i="17"/>
  <c r="I1789" i="17"/>
  <c r="H1788" i="17"/>
  <c r="G1788" i="17"/>
  <c r="F1788" i="17"/>
  <c r="I1787" i="17"/>
  <c r="H1786" i="17"/>
  <c r="G1786" i="17"/>
  <c r="F1786" i="17"/>
  <c r="I1785" i="17"/>
  <c r="I1784" i="17"/>
  <c r="I1783" i="17"/>
  <c r="I1782" i="17"/>
  <c r="I1781" i="17"/>
  <c r="I1780" i="17"/>
  <c r="H1779" i="17"/>
  <c r="G1779" i="17"/>
  <c r="F1779" i="17"/>
  <c r="F1793" i="17" s="1"/>
  <c r="R1793" i="17" s="1"/>
  <c r="I1778" i="17"/>
  <c r="I1777" i="17"/>
  <c r="H1776" i="17"/>
  <c r="G1776" i="17"/>
  <c r="I1769" i="17"/>
  <c r="I1768" i="17"/>
  <c r="I1767" i="17"/>
  <c r="H1766" i="17"/>
  <c r="G1766" i="17"/>
  <c r="F1766" i="17"/>
  <c r="I1765" i="17"/>
  <c r="I1764" i="17"/>
  <c r="I1763" i="17"/>
  <c r="I1762" i="17"/>
  <c r="I1761" i="17"/>
  <c r="I1760" i="17"/>
  <c r="H1759" i="17"/>
  <c r="G1759" i="17"/>
  <c r="F1759" i="17"/>
  <c r="F1770" i="17" s="1"/>
  <c r="R1770" i="17" s="1"/>
  <c r="I1758" i="17"/>
  <c r="I1757" i="17"/>
  <c r="H1756" i="17"/>
  <c r="G1756" i="17"/>
  <c r="I1750" i="17"/>
  <c r="H1749" i="17"/>
  <c r="G1749" i="17"/>
  <c r="I1748" i="17"/>
  <c r="I1747" i="17"/>
  <c r="I1746" i="17"/>
  <c r="H1745" i="17"/>
  <c r="G1745" i="17"/>
  <c r="F1745" i="17"/>
  <c r="I1737" i="17"/>
  <c r="H1736" i="17"/>
  <c r="H1751" i="17" s="1"/>
  <c r="G1736" i="17"/>
  <c r="G1751" i="17" s="1"/>
  <c r="S1751" i="17" s="1"/>
  <c r="F1736" i="17"/>
  <c r="F1751" i="17" s="1"/>
  <c r="R1751" i="17" s="1"/>
  <c r="I1728" i="17"/>
  <c r="H1727" i="17"/>
  <c r="G1727" i="17"/>
  <c r="I1726" i="17"/>
  <c r="H1725" i="17"/>
  <c r="G1725" i="17"/>
  <c r="F1725" i="17"/>
  <c r="I1724" i="17"/>
  <c r="I1723" i="17"/>
  <c r="I1722" i="17"/>
  <c r="I1721" i="17"/>
  <c r="I1720" i="17"/>
  <c r="I1719" i="17"/>
  <c r="I1718" i="17"/>
  <c r="I1717" i="17"/>
  <c r="H1716" i="17"/>
  <c r="G1716" i="17"/>
  <c r="F1716" i="17"/>
  <c r="I1715" i="17"/>
  <c r="H1714" i="17"/>
  <c r="H1729" i="17" s="1"/>
  <c r="G1714" i="17"/>
  <c r="G1729" i="17" s="1"/>
  <c r="S1729" i="17" s="1"/>
  <c r="F1714" i="17"/>
  <c r="F1729" i="17" s="1"/>
  <c r="R1729" i="17" s="1"/>
  <c r="I1707" i="17"/>
  <c r="I1706" i="17"/>
  <c r="I1705" i="17"/>
  <c r="I1704" i="17"/>
  <c r="H1703" i="17"/>
  <c r="G1703" i="17"/>
  <c r="I1702" i="17"/>
  <c r="I1701" i="17"/>
  <c r="H1700" i="17"/>
  <c r="G1700" i="17"/>
  <c r="F1700" i="17"/>
  <c r="I1699" i="17"/>
  <c r="H1698" i="17"/>
  <c r="G1698" i="17"/>
  <c r="I1697" i="17"/>
  <c r="I1696" i="17"/>
  <c r="H1695" i="17"/>
  <c r="G1695" i="17"/>
  <c r="I1694" i="17"/>
  <c r="I1693" i="17"/>
  <c r="I1692" i="17"/>
  <c r="I1691" i="17"/>
  <c r="I1690" i="17"/>
  <c r="I1685" i="17"/>
  <c r="I1684" i="17"/>
  <c r="I1683" i="17"/>
  <c r="H1682" i="17"/>
  <c r="G1682" i="17"/>
  <c r="F1682" i="17"/>
  <c r="I1681" i="17"/>
  <c r="I1680" i="17"/>
  <c r="I1679" i="17"/>
  <c r="H1678" i="17"/>
  <c r="H1708" i="17" s="1"/>
  <c r="G1678" i="17"/>
  <c r="G1708" i="17" s="1"/>
  <c r="S1708" i="17" s="1"/>
  <c r="F1678" i="17"/>
  <c r="F1708" i="17" s="1"/>
  <c r="R1708" i="17" s="1"/>
  <c r="H1667" i="17"/>
  <c r="G1667" i="17"/>
  <c r="F1667" i="17"/>
  <c r="H1663" i="17"/>
  <c r="G1663" i="17"/>
  <c r="F1663" i="17"/>
  <c r="H1654" i="17"/>
  <c r="G1654" i="17"/>
  <c r="F1654" i="17"/>
  <c r="H1650" i="17"/>
  <c r="H1671" i="17" s="1"/>
  <c r="G1650" i="17"/>
  <c r="G1671" i="17" s="1"/>
  <c r="S1671" i="17" s="1"/>
  <c r="F1650" i="17"/>
  <c r="F1671" i="17" s="1"/>
  <c r="R1671" i="17" s="1"/>
  <c r="I1643" i="17"/>
  <c r="I1642" i="17"/>
  <c r="H1641" i="17"/>
  <c r="G1641" i="17"/>
  <c r="F1641" i="17"/>
  <c r="I1640" i="17"/>
  <c r="I1639" i="17"/>
  <c r="H1638" i="17"/>
  <c r="G1638" i="17"/>
  <c r="F1638" i="17"/>
  <c r="I1637" i="17"/>
  <c r="I1636" i="17"/>
  <c r="I1635" i="17"/>
  <c r="I1634" i="17"/>
  <c r="I1633" i="17"/>
  <c r="I1632" i="17"/>
  <c r="I1631" i="17"/>
  <c r="I1630" i="17"/>
  <c r="H1629" i="17"/>
  <c r="G1629" i="17"/>
  <c r="F1629" i="17"/>
  <c r="F1644" i="17" s="1"/>
  <c r="R1644" i="17" s="1"/>
  <c r="I1628" i="17"/>
  <c r="I1626" i="17"/>
  <c r="H1624" i="17"/>
  <c r="G1624" i="17"/>
  <c r="I1618" i="17"/>
  <c r="H1617" i="17"/>
  <c r="G1617" i="17"/>
  <c r="I1616" i="17"/>
  <c r="I1615" i="17"/>
  <c r="I1614" i="17"/>
  <c r="H1613" i="17"/>
  <c r="G1613" i="17"/>
  <c r="F1613" i="17"/>
  <c r="I1612" i="17"/>
  <c r="I1611" i="17"/>
  <c r="I1610" i="17"/>
  <c r="H1609" i="17"/>
  <c r="G1609" i="17"/>
  <c r="F1609" i="17"/>
  <c r="I1608" i="17"/>
  <c r="H1607" i="17"/>
  <c r="G1607" i="17"/>
  <c r="F1607" i="17"/>
  <c r="I1606" i="17"/>
  <c r="I1605" i="17"/>
  <c r="I1604" i="17"/>
  <c r="I1603" i="17"/>
  <c r="I1602" i="17"/>
  <c r="H1601" i="17"/>
  <c r="G1601" i="17"/>
  <c r="F1601" i="17"/>
  <c r="I1594" i="17"/>
  <c r="I1593" i="17"/>
  <c r="I1592" i="17"/>
  <c r="I1591" i="17"/>
  <c r="I1590" i="17"/>
  <c r="I1589" i="17"/>
  <c r="I1588" i="17"/>
  <c r="I1587" i="17"/>
  <c r="H1586" i="17"/>
  <c r="H1595" i="17" s="1"/>
  <c r="G1586" i="17"/>
  <c r="G1595" i="17" s="1"/>
  <c r="S1595" i="17" s="1"/>
  <c r="F1586" i="17"/>
  <c r="F1595" i="17" s="1"/>
  <c r="R1595" i="17" s="1"/>
  <c r="I1579" i="17"/>
  <c r="I1578" i="17"/>
  <c r="I1577" i="17"/>
  <c r="I1576" i="17"/>
  <c r="I1575" i="17"/>
  <c r="H1574" i="17"/>
  <c r="H1580" i="17" s="1"/>
  <c r="G1574" i="17"/>
  <c r="G1580" i="17" s="1"/>
  <c r="S1580" i="17" s="1"/>
  <c r="F1574" i="17"/>
  <c r="F1580" i="17" s="1"/>
  <c r="R1580" i="17" s="1"/>
  <c r="I1567" i="17"/>
  <c r="H1566" i="17"/>
  <c r="G1566" i="17"/>
  <c r="I1565" i="17"/>
  <c r="I1564" i="17"/>
  <c r="H1563" i="17"/>
  <c r="G1563" i="17"/>
  <c r="F1563" i="17"/>
  <c r="I1562" i="17"/>
  <c r="I1561" i="17"/>
  <c r="H1560" i="17"/>
  <c r="G1560" i="17"/>
  <c r="F1560" i="17"/>
  <c r="I1559" i="17"/>
  <c r="I1558" i="17"/>
  <c r="H1557" i="17"/>
  <c r="G1557" i="17"/>
  <c r="F1557" i="17"/>
  <c r="I1552" i="17"/>
  <c r="I1551" i="17"/>
  <c r="I1550" i="17"/>
  <c r="I1549" i="17"/>
  <c r="I1548" i="17"/>
  <c r="I1547" i="17"/>
  <c r="I1546" i="17"/>
  <c r="H1545" i="17"/>
  <c r="H1568" i="17" s="1"/>
  <c r="G1545" i="17"/>
  <c r="G1568" i="17" s="1"/>
  <c r="S1568" i="17" s="1"/>
  <c r="F1545" i="17"/>
  <c r="F1568" i="17" s="1"/>
  <c r="R1568" i="17" s="1"/>
  <c r="I1537" i="17"/>
  <c r="I1536" i="17"/>
  <c r="I1535" i="17"/>
  <c r="I1534" i="17"/>
  <c r="I1533" i="17"/>
  <c r="H1532" i="17"/>
  <c r="H1538" i="17" s="1"/>
  <c r="G1532" i="17"/>
  <c r="G1538" i="17" s="1"/>
  <c r="S1538" i="17" s="1"/>
  <c r="F1532" i="17"/>
  <c r="F1538" i="17" s="1"/>
  <c r="R1538" i="17" s="1"/>
  <c r="U1525" i="17"/>
  <c r="I1524" i="17"/>
  <c r="H1523" i="17"/>
  <c r="H1525" i="17" s="1"/>
  <c r="G1523" i="17"/>
  <c r="G1525" i="17" s="1"/>
  <c r="V1525" i="17" s="1"/>
  <c r="I1521" i="17"/>
  <c r="I1520" i="17"/>
  <c r="I1519" i="17"/>
  <c r="H1518" i="17"/>
  <c r="G1518" i="17"/>
  <c r="F1518" i="17"/>
  <c r="I1517" i="17"/>
  <c r="I1516" i="17"/>
  <c r="I1515" i="17"/>
  <c r="H1514" i="17"/>
  <c r="G1514" i="17"/>
  <c r="F1514" i="17"/>
  <c r="I1513" i="17"/>
  <c r="I1512" i="17"/>
  <c r="I1511" i="17"/>
  <c r="I1510" i="17"/>
  <c r="I1509" i="17"/>
  <c r="I1508" i="17"/>
  <c r="H1507" i="17"/>
  <c r="H1522" i="17" s="1"/>
  <c r="G1507" i="17"/>
  <c r="G1522" i="17" s="1"/>
  <c r="S1522" i="17" s="1"/>
  <c r="F1507" i="17"/>
  <c r="F1522" i="17" s="1"/>
  <c r="R1522" i="17" s="1"/>
  <c r="I1499" i="17"/>
  <c r="H1498" i="17"/>
  <c r="G1498" i="17"/>
  <c r="F1498" i="17"/>
  <c r="I1497" i="17"/>
  <c r="I1496" i="17"/>
  <c r="I1495" i="17"/>
  <c r="I1494" i="17"/>
  <c r="I1493" i="17"/>
  <c r="I1492" i="17"/>
  <c r="I1491" i="17"/>
  <c r="H1490" i="17"/>
  <c r="H1500" i="17" s="1"/>
  <c r="G1490" i="17"/>
  <c r="G1500" i="17" s="1"/>
  <c r="S1500" i="17" s="1"/>
  <c r="F1490" i="17"/>
  <c r="F1500" i="17" s="1"/>
  <c r="R1500" i="17" s="1"/>
  <c r="I1480" i="17"/>
  <c r="I1479" i="17"/>
  <c r="I1478" i="17"/>
  <c r="I1477" i="17"/>
  <c r="I1476" i="17"/>
  <c r="I1475" i="17"/>
  <c r="H1474" i="17"/>
  <c r="H1481" i="17" s="1"/>
  <c r="G1474" i="17"/>
  <c r="G1481" i="17" s="1"/>
  <c r="S1481" i="17" s="1"/>
  <c r="F1474" i="17"/>
  <c r="F1481" i="17" s="1"/>
  <c r="R1481" i="17" s="1"/>
  <c r="I1466" i="17"/>
  <c r="I1465" i="17"/>
  <c r="I1464" i="17"/>
  <c r="I1463" i="17"/>
  <c r="I1462" i="17"/>
  <c r="H1461" i="17"/>
  <c r="G1461" i="17"/>
  <c r="F1461" i="17"/>
  <c r="I1459" i="17"/>
  <c r="I1458" i="17"/>
  <c r="I1457" i="17"/>
  <c r="I1456" i="17"/>
  <c r="H1455" i="17"/>
  <c r="G1455" i="17"/>
  <c r="F1455" i="17"/>
  <c r="U1447" i="17"/>
  <c r="I1446" i="17"/>
  <c r="H1445" i="17"/>
  <c r="H1447" i="17" s="1"/>
  <c r="G1445" i="17"/>
  <c r="G1447" i="17" s="1"/>
  <c r="V1447" i="17" s="1"/>
  <c r="I1443" i="17"/>
  <c r="I1442" i="17"/>
  <c r="I1441" i="17"/>
  <c r="I1440" i="17"/>
  <c r="H1439" i="17"/>
  <c r="G1439" i="17"/>
  <c r="F1439" i="17"/>
  <c r="I1438" i="17"/>
  <c r="I1437" i="17"/>
  <c r="H1436" i="17"/>
  <c r="G1436" i="17"/>
  <c r="F1436" i="17"/>
  <c r="I1435" i="17"/>
  <c r="I1434" i="17"/>
  <c r="I1433" i="17"/>
  <c r="I1432" i="17"/>
  <c r="I1431" i="17"/>
  <c r="I1430" i="17"/>
  <c r="H1429" i="17"/>
  <c r="G1429" i="17"/>
  <c r="F1429" i="17"/>
  <c r="I1428" i="17"/>
  <c r="I1427" i="17"/>
  <c r="I1426" i="17"/>
  <c r="I1425" i="17"/>
  <c r="I1424" i="17"/>
  <c r="H1423" i="17"/>
  <c r="G1423" i="17"/>
  <c r="F1423" i="17"/>
  <c r="I1413" i="17"/>
  <c r="H1412" i="17"/>
  <c r="G1412" i="17"/>
  <c r="F1412" i="17"/>
  <c r="I1411" i="17"/>
  <c r="I1410" i="17"/>
  <c r="I1409" i="17"/>
  <c r="H1408" i="17"/>
  <c r="G1408" i="17"/>
  <c r="F1408" i="17"/>
  <c r="I1407" i="17"/>
  <c r="I1406" i="17"/>
  <c r="I1405" i="17"/>
  <c r="I1404" i="17"/>
  <c r="I1403" i="17"/>
  <c r="I1402" i="17"/>
  <c r="I1401" i="17"/>
  <c r="H1400" i="17"/>
  <c r="G1400" i="17"/>
  <c r="F1400" i="17"/>
  <c r="F1414" i="17" s="1"/>
  <c r="R1414" i="17" s="1"/>
  <c r="I1399" i="17"/>
  <c r="I1398" i="17"/>
  <c r="H1397" i="17"/>
  <c r="H1414" i="17" s="1"/>
  <c r="G1397" i="17"/>
  <c r="G1414" i="17" s="1"/>
  <c r="S1414" i="17" s="1"/>
  <c r="I1389" i="17"/>
  <c r="I1388" i="17"/>
  <c r="H1386" i="17"/>
  <c r="G1386" i="17"/>
  <c r="I1385" i="17"/>
  <c r="I1384" i="17"/>
  <c r="I1383" i="17"/>
  <c r="H1382" i="17"/>
  <c r="G1382" i="17"/>
  <c r="F1382" i="17"/>
  <c r="I1381" i="17"/>
  <c r="I1380" i="17"/>
  <c r="I1379" i="17"/>
  <c r="H1378" i="17"/>
  <c r="G1378" i="17"/>
  <c r="F1378" i="17"/>
  <c r="I1377" i="17"/>
  <c r="H1376" i="17"/>
  <c r="G1376" i="17"/>
  <c r="I1375" i="17"/>
  <c r="I1374" i="17"/>
  <c r="I1373" i="17"/>
  <c r="I1372" i="17"/>
  <c r="I1371" i="17"/>
  <c r="I1370" i="17"/>
  <c r="H1369" i="17"/>
  <c r="H1390" i="17" s="1"/>
  <c r="G1369" i="17"/>
  <c r="G1390" i="17" s="1"/>
  <c r="S1390" i="17" s="1"/>
  <c r="F1369" i="17"/>
  <c r="F1390" i="17" s="1"/>
  <c r="R1390" i="17" s="1"/>
  <c r="I1361" i="17"/>
  <c r="I1360" i="17"/>
  <c r="I1359" i="17"/>
  <c r="I1358" i="17"/>
  <c r="I1357" i="17"/>
  <c r="H1356" i="17"/>
  <c r="H1362" i="17" s="1"/>
  <c r="G1356" i="17"/>
  <c r="G1362" i="17" s="1"/>
  <c r="S1362" i="17" s="1"/>
  <c r="F1356" i="17"/>
  <c r="F1362" i="17" s="1"/>
  <c r="R1362" i="17" s="1"/>
  <c r="I1350" i="17"/>
  <c r="H1349" i="17"/>
  <c r="G1349" i="17"/>
  <c r="F1349" i="17"/>
  <c r="I1348" i="17"/>
  <c r="I1347" i="17"/>
  <c r="H1346" i="17"/>
  <c r="G1346" i="17"/>
  <c r="F1346" i="17"/>
  <c r="I1345" i="17"/>
  <c r="I1344" i="17"/>
  <c r="H1343" i="17"/>
  <c r="G1343" i="17"/>
  <c r="F1343" i="17"/>
  <c r="I1342" i="17"/>
  <c r="I1341" i="17"/>
  <c r="H1340" i="17"/>
  <c r="G1340" i="17"/>
  <c r="F1340" i="17"/>
  <c r="I1339" i="17"/>
  <c r="I1338" i="17"/>
  <c r="I1337" i="17"/>
  <c r="I1336" i="17"/>
  <c r="I1335" i="17"/>
  <c r="H1334" i="17"/>
  <c r="G1334" i="17"/>
  <c r="F1334" i="17"/>
  <c r="I1333" i="17"/>
  <c r="I1332" i="17"/>
  <c r="I1331" i="17"/>
  <c r="I1330" i="17"/>
  <c r="H1329" i="17"/>
  <c r="H1351" i="17" s="1"/>
  <c r="G1329" i="17"/>
  <c r="G1351" i="17" s="1"/>
  <c r="S1351" i="17" s="1"/>
  <c r="F1329" i="17"/>
  <c r="F1351" i="17" s="1"/>
  <c r="R1351" i="17" s="1"/>
  <c r="I1322" i="17"/>
  <c r="I1321" i="17"/>
  <c r="H1320" i="17"/>
  <c r="G1320" i="17"/>
  <c r="F1320" i="17"/>
  <c r="I1319" i="17"/>
  <c r="I1318" i="17"/>
  <c r="H1317" i="17"/>
  <c r="G1317" i="17"/>
  <c r="F1317" i="17"/>
  <c r="I1316" i="17"/>
  <c r="H1314" i="17"/>
  <c r="G1314" i="17"/>
  <c r="F1314" i="17"/>
  <c r="I1313" i="17"/>
  <c r="I1312" i="17"/>
  <c r="I1311" i="17"/>
  <c r="I1309" i="17"/>
  <c r="I1307" i="17"/>
  <c r="I1306" i="17"/>
  <c r="I1305" i="17"/>
  <c r="I1304" i="17"/>
  <c r="H1303" i="17"/>
  <c r="G1303" i="17"/>
  <c r="F1303" i="17"/>
  <c r="F1296" i="17"/>
  <c r="U1296" i="17" s="1"/>
  <c r="H1294" i="17"/>
  <c r="H1296" i="17" s="1"/>
  <c r="G1294" i="17"/>
  <c r="G1296" i="17" s="1"/>
  <c r="I1292" i="17"/>
  <c r="I1291" i="17"/>
  <c r="H1290" i="17"/>
  <c r="G1290" i="17"/>
  <c r="F1290" i="17"/>
  <c r="I1285" i="17"/>
  <c r="I1284" i="17"/>
  <c r="H1283" i="17"/>
  <c r="G1283" i="17"/>
  <c r="F1283" i="17"/>
  <c r="I1282" i="17"/>
  <c r="I1281" i="17"/>
  <c r="I1280" i="17"/>
  <c r="H1279" i="17"/>
  <c r="G1279" i="17"/>
  <c r="F1279" i="17"/>
  <c r="I1278" i="17"/>
  <c r="I1277" i="17"/>
  <c r="I1276" i="17"/>
  <c r="I1275" i="17"/>
  <c r="I1274" i="17"/>
  <c r="I1273" i="17"/>
  <c r="H1272" i="17"/>
  <c r="H1293" i="17" s="1"/>
  <c r="G1272" i="17"/>
  <c r="G1293" i="17" s="1"/>
  <c r="S1293" i="17" s="1"/>
  <c r="F1272" i="17"/>
  <c r="F1293" i="17" s="1"/>
  <c r="R1293" i="17" s="1"/>
  <c r="I1263" i="17"/>
  <c r="I1262" i="17"/>
  <c r="I1261" i="17"/>
  <c r="H1260" i="17"/>
  <c r="G1260" i="17"/>
  <c r="F1260" i="17"/>
  <c r="I1259" i="17"/>
  <c r="I1258" i="17"/>
  <c r="I1257" i="17"/>
  <c r="I1256" i="17"/>
  <c r="H1255" i="17"/>
  <c r="G1255" i="17"/>
  <c r="I1254" i="17"/>
  <c r="I1252" i="17"/>
  <c r="I1250" i="17"/>
  <c r="I1249" i="17"/>
  <c r="I1248" i="17"/>
  <c r="I1247" i="17"/>
  <c r="H1246" i="17"/>
  <c r="G1246" i="17"/>
  <c r="F1246" i="17"/>
  <c r="I1245" i="17"/>
  <c r="I1244" i="17"/>
  <c r="I1243" i="17"/>
  <c r="I1242" i="17"/>
  <c r="H1241" i="17"/>
  <c r="H1264" i="17" s="1"/>
  <c r="G1241" i="17"/>
  <c r="G1264" i="17" s="1"/>
  <c r="S1264" i="17" s="1"/>
  <c r="F1241" i="17"/>
  <c r="F1264" i="17" s="1"/>
  <c r="R1264" i="17" s="1"/>
  <c r="H1231" i="17"/>
  <c r="G1231" i="17"/>
  <c r="I1230" i="17"/>
  <c r="I1229" i="17"/>
  <c r="H1225" i="17"/>
  <c r="G1225" i="17"/>
  <c r="F1225" i="17"/>
  <c r="I1224" i="17"/>
  <c r="I1223" i="17"/>
  <c r="I1222" i="17"/>
  <c r="H1221" i="17"/>
  <c r="G1221" i="17"/>
  <c r="F1221" i="17"/>
  <c r="I1216" i="17"/>
  <c r="I1215" i="17"/>
  <c r="H1214" i="17"/>
  <c r="G1214" i="17"/>
  <c r="F1214" i="17"/>
  <c r="I1213" i="17"/>
  <c r="I1211" i="17"/>
  <c r="I1209" i="17"/>
  <c r="I1208" i="17"/>
  <c r="I1207" i="17"/>
  <c r="I1206" i="17"/>
  <c r="H1205" i="17"/>
  <c r="G1205" i="17"/>
  <c r="F1205" i="17"/>
  <c r="I1198" i="17"/>
  <c r="H1197" i="17"/>
  <c r="G1197" i="17"/>
  <c r="I1196" i="17"/>
  <c r="H1195" i="17"/>
  <c r="G1195" i="17"/>
  <c r="F1195" i="17"/>
  <c r="I1194" i="17"/>
  <c r="I1193" i="17"/>
  <c r="I1192" i="17"/>
  <c r="I1191" i="17"/>
  <c r="I1190" i="17"/>
  <c r="H1189" i="17"/>
  <c r="G1189" i="17"/>
  <c r="F1189" i="17"/>
  <c r="F1199" i="17" s="1"/>
  <c r="R1199" i="17" s="1"/>
  <c r="I1188" i="17"/>
  <c r="H1187" i="17"/>
  <c r="H1199" i="17" s="1"/>
  <c r="G1187" i="17"/>
  <c r="G1199" i="17" s="1"/>
  <c r="S1199" i="17" s="1"/>
  <c r="I1180" i="17"/>
  <c r="H1179" i="17"/>
  <c r="G1179" i="17"/>
  <c r="F1179" i="17"/>
  <c r="I1178" i="17"/>
  <c r="I1177" i="17"/>
  <c r="I1176" i="17"/>
  <c r="I1175" i="17"/>
  <c r="I1174" i="17"/>
  <c r="H1173" i="17"/>
  <c r="G1173" i="17"/>
  <c r="F1173" i="17"/>
  <c r="I1165" i="17"/>
  <c r="H1164" i="17"/>
  <c r="G1164" i="17"/>
  <c r="F1164" i="17"/>
  <c r="I1162" i="17"/>
  <c r="I1161" i="17"/>
  <c r="I1160" i="17"/>
  <c r="I1159" i="17"/>
  <c r="I1158" i="17"/>
  <c r="I1157" i="17"/>
  <c r="H1156" i="17"/>
  <c r="G1156" i="17"/>
  <c r="F1156" i="17"/>
  <c r="F1151" i="17"/>
  <c r="U1151" i="17" s="1"/>
  <c r="I1150" i="17"/>
  <c r="I1149" i="17"/>
  <c r="I1148" i="17"/>
  <c r="H1147" i="17"/>
  <c r="H1151" i="17" s="1"/>
  <c r="G1147" i="17"/>
  <c r="G1151" i="17" s="1"/>
  <c r="V1151" i="17" s="1"/>
  <c r="I1145" i="17"/>
  <c r="I1144" i="17"/>
  <c r="I1143" i="17"/>
  <c r="H1142" i="17"/>
  <c r="G1142" i="17"/>
  <c r="F1142" i="17"/>
  <c r="I1141" i="17"/>
  <c r="I1140" i="17"/>
  <c r="I1139" i="17"/>
  <c r="H1138" i="17"/>
  <c r="G1138" i="17"/>
  <c r="F1138" i="17"/>
  <c r="I1137" i="17"/>
  <c r="I1135" i="17"/>
  <c r="I1134" i="17"/>
  <c r="I1133" i="17"/>
  <c r="I1132" i="17"/>
  <c r="I1131" i="17"/>
  <c r="I1130" i="17"/>
  <c r="I1129" i="17"/>
  <c r="H1128" i="17"/>
  <c r="G1128" i="17"/>
  <c r="F1128" i="17"/>
  <c r="I1127" i="17"/>
  <c r="I1126" i="17"/>
  <c r="I1125" i="17"/>
  <c r="I1124" i="17"/>
  <c r="I1123" i="17"/>
  <c r="H1122" i="17"/>
  <c r="G1122" i="17"/>
  <c r="F1122" i="17"/>
  <c r="F1116" i="17"/>
  <c r="U1116" i="17" s="1"/>
  <c r="H1113" i="17"/>
  <c r="H1116" i="17" s="1"/>
  <c r="G1113" i="17"/>
  <c r="G1116" i="17" s="1"/>
  <c r="V1116" i="17" s="1"/>
  <c r="I1111" i="17"/>
  <c r="I1110" i="17"/>
  <c r="I1109" i="17"/>
  <c r="I1108" i="17"/>
  <c r="I1107" i="17"/>
  <c r="H1106" i="17"/>
  <c r="G1106" i="17"/>
  <c r="F1106" i="17"/>
  <c r="I1105" i="17"/>
  <c r="I1104" i="17"/>
  <c r="I1103" i="17"/>
  <c r="H1102" i="17"/>
  <c r="G1102" i="17"/>
  <c r="F1102" i="17"/>
  <c r="I1101" i="17"/>
  <c r="H1100" i="17"/>
  <c r="G1100" i="17"/>
  <c r="I1099" i="17"/>
  <c r="I1098" i="17"/>
  <c r="H1097" i="17"/>
  <c r="G1097" i="17"/>
  <c r="F1097" i="17"/>
  <c r="I1096" i="17"/>
  <c r="I1095" i="17"/>
  <c r="I1094" i="17"/>
  <c r="I1093" i="17"/>
  <c r="I1092" i="17"/>
  <c r="H1091" i="17"/>
  <c r="G1091" i="17"/>
  <c r="F1091" i="17"/>
  <c r="I1090" i="17"/>
  <c r="I1089" i="17"/>
  <c r="H1088" i="17"/>
  <c r="G1088" i="17"/>
  <c r="F1088" i="17"/>
  <c r="I1083" i="17"/>
  <c r="I1076" i="17"/>
  <c r="H1075" i="17"/>
  <c r="H1112" i="17" s="1"/>
  <c r="G1075" i="17"/>
  <c r="G1112" i="17" s="1"/>
  <c r="S1112" i="17" s="1"/>
  <c r="F1075" i="17"/>
  <c r="F1112" i="17" s="1"/>
  <c r="R1112" i="17" s="1"/>
  <c r="I1067" i="17"/>
  <c r="H1066" i="17"/>
  <c r="G1066" i="17"/>
  <c r="F1066" i="17"/>
  <c r="I1065" i="17"/>
  <c r="H1064" i="17"/>
  <c r="G1064" i="17"/>
  <c r="F1064" i="17"/>
  <c r="I1063" i="17"/>
  <c r="I1062" i="17"/>
  <c r="I1061" i="17"/>
  <c r="I1060" i="17"/>
  <c r="I1059" i="17"/>
  <c r="H1058" i="17"/>
  <c r="G1058" i="17"/>
  <c r="F1058" i="17"/>
  <c r="I1057" i="17"/>
  <c r="I1055" i="17"/>
  <c r="I1053" i="17"/>
  <c r="I1052" i="17"/>
  <c r="I1051" i="17"/>
  <c r="I1050" i="17"/>
  <c r="H1049" i="17"/>
  <c r="G1049" i="17"/>
  <c r="F1049" i="17"/>
  <c r="I1041" i="17"/>
  <c r="I1040" i="17"/>
  <c r="I1039" i="17"/>
  <c r="H1038" i="17"/>
  <c r="G1038" i="17"/>
  <c r="F1038" i="17"/>
  <c r="I1037" i="17"/>
  <c r="H1036" i="17"/>
  <c r="G1036" i="17"/>
  <c r="I1035" i="17"/>
  <c r="I1034" i="17"/>
  <c r="I1033" i="17"/>
  <c r="I1032" i="17"/>
  <c r="I1031" i="17"/>
  <c r="H1030" i="17"/>
  <c r="H1042" i="17" s="1"/>
  <c r="G1030" i="17"/>
  <c r="G1042" i="17" s="1"/>
  <c r="S1042" i="17" s="1"/>
  <c r="F1030" i="17"/>
  <c r="F1042" i="17" s="1"/>
  <c r="R1042" i="17" s="1"/>
  <c r="I1022" i="17"/>
  <c r="I1021" i="17"/>
  <c r="H1020" i="17"/>
  <c r="H1023" i="17" s="1"/>
  <c r="G1020" i="17"/>
  <c r="G1023" i="17" s="1"/>
  <c r="S1023" i="17" s="1"/>
  <c r="F1020" i="17"/>
  <c r="F1023" i="17" s="1"/>
  <c r="R1023" i="17" s="1"/>
  <c r="F1012" i="17"/>
  <c r="U1012" i="17" s="1"/>
  <c r="H1010" i="17"/>
  <c r="H1012" i="17" s="1"/>
  <c r="G1010" i="17"/>
  <c r="G1012" i="17" s="1"/>
  <c r="V1012" i="17" s="1"/>
  <c r="I1008" i="17"/>
  <c r="H1007" i="17"/>
  <c r="G1007" i="17"/>
  <c r="I1006" i="17"/>
  <c r="I1005" i="17"/>
  <c r="I1004" i="17"/>
  <c r="I1003" i="17"/>
  <c r="H1002" i="17"/>
  <c r="G1002" i="17"/>
  <c r="F1002" i="17"/>
  <c r="I1001" i="17"/>
  <c r="I1000" i="17"/>
  <c r="I999" i="17"/>
  <c r="H998" i="17"/>
  <c r="G998" i="17"/>
  <c r="F998" i="17"/>
  <c r="I997" i="17"/>
  <c r="I996" i="17"/>
  <c r="I995" i="17"/>
  <c r="H994" i="17"/>
  <c r="G994" i="17"/>
  <c r="F994" i="17"/>
  <c r="I993" i="17"/>
  <c r="I992" i="17"/>
  <c r="I991" i="17"/>
  <c r="I990" i="17"/>
  <c r="I989" i="17"/>
  <c r="H988" i="17"/>
  <c r="G988" i="17"/>
  <c r="F988" i="17"/>
  <c r="I987" i="17"/>
  <c r="I985" i="17"/>
  <c r="I983" i="17"/>
  <c r="I982" i="17"/>
  <c r="I981" i="17"/>
  <c r="I980" i="17"/>
  <c r="I979" i="17"/>
  <c r="H978" i="17"/>
  <c r="H1009" i="17" s="1"/>
  <c r="G978" i="17"/>
  <c r="G1009" i="17" s="1"/>
  <c r="S1009" i="17" s="1"/>
  <c r="F978" i="17"/>
  <c r="F1009" i="17" s="1"/>
  <c r="R1009" i="17" s="1"/>
  <c r="I969" i="17"/>
  <c r="I968" i="17"/>
  <c r="I967" i="17"/>
  <c r="I966" i="17"/>
  <c r="H965" i="17"/>
  <c r="G965" i="17"/>
  <c r="F965" i="17"/>
  <c r="I964" i="17"/>
  <c r="I963" i="17"/>
  <c r="I962" i="17"/>
  <c r="H961" i="17"/>
  <c r="G961" i="17"/>
  <c r="F961" i="17"/>
  <c r="I960" i="17"/>
  <c r="I959" i="17"/>
  <c r="I958" i="17"/>
  <c r="I957" i="17"/>
  <c r="I956" i="17"/>
  <c r="I955" i="17"/>
  <c r="I954" i="17"/>
  <c r="H953" i="17"/>
  <c r="G953" i="17"/>
  <c r="F953" i="17"/>
  <c r="F947" i="17"/>
  <c r="U947" i="17" s="1"/>
  <c r="H945" i="17"/>
  <c r="H947" i="17" s="1"/>
  <c r="G945" i="17"/>
  <c r="G947" i="17" s="1"/>
  <c r="V947" i="17" s="1"/>
  <c r="I943" i="17"/>
  <c r="I942" i="17"/>
  <c r="I941" i="17"/>
  <c r="I940" i="17"/>
  <c r="I939" i="17"/>
  <c r="H938" i="17"/>
  <c r="H944" i="17" s="1"/>
  <c r="G938" i="17"/>
  <c r="G944" i="17" s="1"/>
  <c r="S944" i="17" s="1"/>
  <c r="F938" i="17"/>
  <c r="F944" i="17" s="1"/>
  <c r="R944" i="17" s="1"/>
  <c r="I931" i="17"/>
  <c r="I930" i="17"/>
  <c r="H929" i="17"/>
  <c r="G929" i="17"/>
  <c r="F929" i="17"/>
  <c r="I928" i="17"/>
  <c r="I927" i="17"/>
  <c r="H926" i="17"/>
  <c r="G926" i="17"/>
  <c r="F926" i="17"/>
  <c r="I925" i="17"/>
  <c r="I924" i="17"/>
  <c r="I923" i="17"/>
  <c r="I922" i="17"/>
  <c r="I921" i="17"/>
  <c r="H920" i="17"/>
  <c r="H932" i="17" s="1"/>
  <c r="G920" i="17"/>
  <c r="G932" i="17" s="1"/>
  <c r="S932" i="17" s="1"/>
  <c r="F920" i="17"/>
  <c r="F932" i="17" s="1"/>
  <c r="R932" i="17" s="1"/>
  <c r="I913" i="17"/>
  <c r="I912" i="17"/>
  <c r="I911" i="17"/>
  <c r="I910" i="17"/>
  <c r="I909" i="17"/>
  <c r="I908" i="17"/>
  <c r="I907" i="17"/>
  <c r="I906" i="17"/>
  <c r="I905" i="17"/>
  <c r="I904" i="17"/>
  <c r="I903" i="17"/>
  <c r="H902" i="17"/>
  <c r="H914" i="17" s="1"/>
  <c r="G902" i="17"/>
  <c r="G914" i="17" s="1"/>
  <c r="S914" i="17" s="1"/>
  <c r="F902" i="17"/>
  <c r="F914" i="17" s="1"/>
  <c r="R914" i="17" s="1"/>
  <c r="I896" i="17"/>
  <c r="I895" i="17"/>
  <c r="H894" i="17"/>
  <c r="G894" i="17"/>
  <c r="F894" i="17"/>
  <c r="I893" i="17"/>
  <c r="I892" i="17"/>
  <c r="I891" i="17"/>
  <c r="I887" i="17"/>
  <c r="H886" i="17"/>
  <c r="G886" i="17"/>
  <c r="F886" i="17"/>
  <c r="I881" i="17"/>
  <c r="I880" i="17"/>
  <c r="I879" i="17"/>
  <c r="H878" i="17"/>
  <c r="G878" i="17"/>
  <c r="F878" i="17"/>
  <c r="I877" i="17"/>
  <c r="H876" i="17"/>
  <c r="G876" i="17"/>
  <c r="I875" i="17"/>
  <c r="I874" i="17"/>
  <c r="I873" i="17"/>
  <c r="I872" i="17"/>
  <c r="I871" i="17"/>
  <c r="H870" i="17"/>
  <c r="G870" i="17"/>
  <c r="F870" i="17"/>
  <c r="M864" i="17"/>
  <c r="L864" i="17"/>
  <c r="K864" i="17"/>
  <c r="I863" i="17"/>
  <c r="H862" i="17"/>
  <c r="G862" i="17"/>
  <c r="F862" i="17"/>
  <c r="I861" i="17"/>
  <c r="I860" i="17"/>
  <c r="I859" i="17"/>
  <c r="I858" i="17"/>
  <c r="I857" i="17"/>
  <c r="H856" i="17"/>
  <c r="H864" i="17" s="1"/>
  <c r="G856" i="17"/>
  <c r="G864" i="17" s="1"/>
  <c r="S864" i="17" s="1"/>
  <c r="F856" i="17"/>
  <c r="F864" i="17" s="1"/>
  <c r="R864" i="17" s="1"/>
  <c r="H848" i="17"/>
  <c r="G848" i="17"/>
  <c r="F848" i="17"/>
  <c r="I847" i="17"/>
  <c r="H846" i="17"/>
  <c r="G846" i="17"/>
  <c r="F846" i="17"/>
  <c r="I845" i="17"/>
  <c r="I844" i="17"/>
  <c r="I843" i="17"/>
  <c r="I842" i="17"/>
  <c r="I841" i="17"/>
  <c r="H840" i="17"/>
  <c r="G840" i="17"/>
  <c r="F840" i="17"/>
  <c r="I833" i="17"/>
  <c r="H832" i="17"/>
  <c r="G832" i="17"/>
  <c r="H830" i="17"/>
  <c r="G830" i="17"/>
  <c r="F830" i="17"/>
  <c r="I829" i="17"/>
  <c r="I828" i="17"/>
  <c r="H827" i="17"/>
  <c r="G827" i="17"/>
  <c r="I826" i="17"/>
  <c r="I825" i="17"/>
  <c r="I824" i="17"/>
  <c r="I823" i="17"/>
  <c r="I822" i="17"/>
  <c r="H821" i="17"/>
  <c r="H834" i="17" s="1"/>
  <c r="G821" i="17"/>
  <c r="G834" i="17" s="1"/>
  <c r="S834" i="17" s="1"/>
  <c r="F821" i="17"/>
  <c r="F834" i="17" s="1"/>
  <c r="R834" i="17" s="1"/>
  <c r="F809" i="17"/>
  <c r="U809" i="17" s="1"/>
  <c r="H807" i="17"/>
  <c r="H809" i="17" s="1"/>
  <c r="G807" i="17"/>
  <c r="G809" i="17" s="1"/>
  <c r="V809" i="17" s="1"/>
  <c r="I805" i="17"/>
  <c r="H804" i="17"/>
  <c r="G804" i="17"/>
  <c r="I803" i="17"/>
  <c r="I802" i="17"/>
  <c r="I801" i="17"/>
  <c r="I800" i="17"/>
  <c r="I799" i="17"/>
  <c r="H798" i="17"/>
  <c r="H806" i="17" s="1"/>
  <c r="G798" i="17"/>
  <c r="G806" i="17" s="1"/>
  <c r="S806" i="17" s="1"/>
  <c r="F798" i="17"/>
  <c r="F806" i="17" s="1"/>
  <c r="R806" i="17" s="1"/>
  <c r="I788" i="17"/>
  <c r="I787" i="17"/>
  <c r="I786" i="17"/>
  <c r="I785" i="17"/>
  <c r="I784" i="17"/>
  <c r="I783" i="17"/>
  <c r="I782" i="17"/>
  <c r="H781" i="17"/>
  <c r="H789" i="17" s="1"/>
  <c r="G781" i="17"/>
  <c r="G789" i="17" s="1"/>
  <c r="S789" i="17" s="1"/>
  <c r="F781" i="17"/>
  <c r="F789" i="17" s="1"/>
  <c r="R789" i="17" s="1"/>
  <c r="F772" i="17"/>
  <c r="U772" i="17" s="1"/>
  <c r="H770" i="17"/>
  <c r="H772" i="17" s="1"/>
  <c r="G770" i="17"/>
  <c r="G772" i="17" s="1"/>
  <c r="V772" i="17" s="1"/>
  <c r="I768" i="17"/>
  <c r="I767" i="17"/>
  <c r="I766" i="17"/>
  <c r="I765" i="17"/>
  <c r="I764" i="17"/>
  <c r="I763" i="17"/>
  <c r="I762" i="17"/>
  <c r="I761" i="17"/>
  <c r="I760" i="17"/>
  <c r="I759" i="17"/>
  <c r="H758" i="17"/>
  <c r="H769" i="17" s="1"/>
  <c r="G758" i="17"/>
  <c r="G769" i="17" s="1"/>
  <c r="S769" i="17" s="1"/>
  <c r="F758" i="17"/>
  <c r="F769" i="17" s="1"/>
  <c r="R769" i="17" s="1"/>
  <c r="I751" i="17"/>
  <c r="I750" i="17"/>
  <c r="F749" i="17"/>
  <c r="I748" i="17"/>
  <c r="I747" i="17"/>
  <c r="I746" i="17"/>
  <c r="H745" i="17"/>
  <c r="G745" i="17"/>
  <c r="F745" i="17"/>
  <c r="I744" i="17"/>
  <c r="I743" i="17"/>
  <c r="I742" i="17"/>
  <c r="I741" i="17"/>
  <c r="I740" i="17"/>
  <c r="I739" i="17"/>
  <c r="I738" i="17"/>
  <c r="I737" i="17"/>
  <c r="I736" i="17"/>
  <c r="H735" i="17"/>
  <c r="H752" i="17" s="1"/>
  <c r="G735" i="17"/>
  <c r="G752" i="17" s="1"/>
  <c r="S752" i="17" s="1"/>
  <c r="F735" i="17"/>
  <c r="F752" i="17" s="1"/>
  <c r="R752" i="17" s="1"/>
  <c r="I729" i="17"/>
  <c r="I728" i="17"/>
  <c r="I727" i="17"/>
  <c r="I726" i="17"/>
  <c r="I725" i="17"/>
  <c r="I724" i="17"/>
  <c r="H723" i="17"/>
  <c r="G723" i="17"/>
  <c r="F723" i="17"/>
  <c r="I722" i="17"/>
  <c r="I721" i="17"/>
  <c r="H720" i="17"/>
  <c r="G720" i="17"/>
  <c r="F720" i="17"/>
  <c r="I719" i="17"/>
  <c r="I718" i="17"/>
  <c r="I717" i="17"/>
  <c r="I716" i="17"/>
  <c r="I715" i="17"/>
  <c r="I714" i="17"/>
  <c r="I713" i="17"/>
  <c r="I712" i="17"/>
  <c r="I711" i="17"/>
  <c r="I710" i="17"/>
  <c r="H709" i="17"/>
  <c r="H730" i="17" s="1"/>
  <c r="G709" i="17"/>
  <c r="G730" i="17" s="1"/>
  <c r="S730" i="17" s="1"/>
  <c r="F709" i="17"/>
  <c r="F730" i="17" s="1"/>
  <c r="R730" i="17" s="1"/>
  <c r="I702" i="17"/>
  <c r="I701" i="17"/>
  <c r="H700" i="17"/>
  <c r="G700" i="17"/>
  <c r="F700" i="17"/>
  <c r="I699" i="17"/>
  <c r="I698" i="17"/>
  <c r="I697" i="17"/>
  <c r="I696" i="17"/>
  <c r="I695" i="17"/>
  <c r="I694" i="17"/>
  <c r="I693" i="17"/>
  <c r="I692" i="17"/>
  <c r="I691" i="17"/>
  <c r="I690" i="17"/>
  <c r="H689" i="17"/>
  <c r="H704" i="17" s="1"/>
  <c r="G689" i="17"/>
  <c r="G704" i="17" s="1"/>
  <c r="S704" i="17" s="1"/>
  <c r="F689" i="17"/>
  <c r="F704" i="17" s="1"/>
  <c r="R704" i="17" s="1"/>
  <c r="I676" i="17"/>
  <c r="H675" i="17"/>
  <c r="G675" i="17"/>
  <c r="H673" i="17"/>
  <c r="G673" i="17"/>
  <c r="F673" i="17"/>
  <c r="I672" i="17"/>
  <c r="I671" i="17"/>
  <c r="I670" i="17"/>
  <c r="I669" i="17"/>
  <c r="I668" i="17"/>
  <c r="I667" i="17"/>
  <c r="I666" i="17"/>
  <c r="I665" i="17"/>
  <c r="H664" i="17"/>
  <c r="H677" i="17" s="1"/>
  <c r="G664" i="17"/>
  <c r="G677" i="17" s="1"/>
  <c r="S677" i="17" s="1"/>
  <c r="F664" i="17"/>
  <c r="F677" i="17" s="1"/>
  <c r="R677" i="17" s="1"/>
  <c r="H655" i="17"/>
  <c r="G655" i="17"/>
  <c r="F655" i="17"/>
  <c r="I654" i="17"/>
  <c r="I653" i="17"/>
  <c r="I652" i="17"/>
  <c r="I651" i="17"/>
  <c r="I650" i="17"/>
  <c r="I649" i="17"/>
  <c r="I648" i="17"/>
  <c r="H647" i="17"/>
  <c r="H657" i="17" s="1"/>
  <c r="G647" i="17"/>
  <c r="G657" i="17" s="1"/>
  <c r="S657" i="17" s="1"/>
  <c r="F647" i="17"/>
  <c r="F657" i="17" s="1"/>
  <c r="R657" i="17" s="1"/>
  <c r="F640" i="17"/>
  <c r="U640" i="17" s="1"/>
  <c r="U2642" i="17" s="1"/>
  <c r="H638" i="17"/>
  <c r="H640" i="17" s="1"/>
  <c r="G638" i="17"/>
  <c r="G640" i="17" s="1"/>
  <c r="V640" i="17" s="1"/>
  <c r="I636" i="17"/>
  <c r="H635" i="17"/>
  <c r="G635" i="17"/>
  <c r="I634" i="17"/>
  <c r="I633" i="17"/>
  <c r="H632" i="17"/>
  <c r="G632" i="17"/>
  <c r="I631" i="17"/>
  <c r="I630" i="17"/>
  <c r="H629" i="17"/>
  <c r="G629" i="17"/>
  <c r="I628" i="17"/>
  <c r="I627" i="17"/>
  <c r="I626" i="17"/>
  <c r="I625" i="17"/>
  <c r="I624" i="17"/>
  <c r="I623" i="17"/>
  <c r="I622" i="17"/>
  <c r="H621" i="17"/>
  <c r="H637" i="17" s="1"/>
  <c r="G621" i="17"/>
  <c r="G637" i="17" s="1"/>
  <c r="S637" i="17" s="1"/>
  <c r="F621" i="17"/>
  <c r="F637" i="17" s="1"/>
  <c r="R637" i="17" s="1"/>
  <c r="H611" i="17"/>
  <c r="T611" i="17" s="1"/>
  <c r="G611" i="17"/>
  <c r="S611" i="17" s="1"/>
  <c r="F609" i="17"/>
  <c r="F606" i="17"/>
  <c r="I595" i="17"/>
  <c r="I594" i="17"/>
  <c r="I593" i="17"/>
  <c r="H592" i="17"/>
  <c r="G592" i="17"/>
  <c r="F592" i="17"/>
  <c r="I591" i="17"/>
  <c r="I590" i="17"/>
  <c r="H589" i="17"/>
  <c r="G589" i="17"/>
  <c r="F589" i="17"/>
  <c r="I588" i="17"/>
  <c r="I587" i="17"/>
  <c r="I586" i="17"/>
  <c r="I585" i="17"/>
  <c r="H584" i="17"/>
  <c r="G584" i="17"/>
  <c r="F584" i="17"/>
  <c r="I583" i="17"/>
  <c r="I582" i="17"/>
  <c r="I581" i="17"/>
  <c r="I580" i="17"/>
  <c r="H579" i="17"/>
  <c r="H597" i="17" s="1"/>
  <c r="G579" i="17"/>
  <c r="G597" i="17" s="1"/>
  <c r="S597" i="17" s="1"/>
  <c r="F579" i="17"/>
  <c r="F597" i="17" s="1"/>
  <c r="R597" i="17" s="1"/>
  <c r="I570" i="17"/>
  <c r="I569" i="17"/>
  <c r="I568" i="17"/>
  <c r="I567" i="17"/>
  <c r="I566" i="17"/>
  <c r="I565" i="17"/>
  <c r="I564" i="17"/>
  <c r="I563" i="17"/>
  <c r="H562" i="17"/>
  <c r="G562" i="17"/>
  <c r="F562" i="17"/>
  <c r="I561" i="17"/>
  <c r="I560" i="17"/>
  <c r="H559" i="17"/>
  <c r="G559" i="17"/>
  <c r="F559" i="17"/>
  <c r="I558" i="17"/>
  <c r="I557" i="17"/>
  <c r="H556" i="17"/>
  <c r="G556" i="17"/>
  <c r="F556" i="17"/>
  <c r="I555" i="17"/>
  <c r="I554" i="17"/>
  <c r="I553" i="17"/>
  <c r="I552" i="17"/>
  <c r="H551" i="17"/>
  <c r="G551" i="17"/>
  <c r="I546" i="17"/>
  <c r="I545" i="17"/>
  <c r="I544" i="17"/>
  <c r="I543" i="17"/>
  <c r="I542" i="17"/>
  <c r="I541" i="17"/>
  <c r="I540" i="17"/>
  <c r="I539" i="17"/>
  <c r="H538" i="17"/>
  <c r="G538" i="17"/>
  <c r="F538" i="17"/>
  <c r="I537" i="17"/>
  <c r="I536" i="17"/>
  <c r="I535" i="17"/>
  <c r="I534" i="17"/>
  <c r="H533" i="17"/>
  <c r="H571" i="17" s="1"/>
  <c r="G533" i="17"/>
  <c r="G571" i="17" s="1"/>
  <c r="S571" i="17" s="1"/>
  <c r="F533" i="17"/>
  <c r="F571" i="17" s="1"/>
  <c r="R571" i="17" s="1"/>
  <c r="I525" i="17"/>
  <c r="H524" i="17"/>
  <c r="G524" i="17"/>
  <c r="I523" i="17"/>
  <c r="H522" i="17"/>
  <c r="G522" i="17"/>
  <c r="I521" i="17"/>
  <c r="H520" i="17"/>
  <c r="G520" i="17"/>
  <c r="I519" i="17"/>
  <c r="I518" i="17"/>
  <c r="H517" i="17"/>
  <c r="G517" i="17"/>
  <c r="I516" i="17"/>
  <c r="I515" i="17"/>
  <c r="H514" i="17"/>
  <c r="G514" i="17"/>
  <c r="I513" i="17"/>
  <c r="I512" i="17"/>
  <c r="I511" i="17"/>
  <c r="I510" i="17"/>
  <c r="I509" i="17"/>
  <c r="I508" i="17"/>
  <c r="I507" i="17"/>
  <c r="I506" i="17"/>
  <c r="I505" i="17"/>
  <c r="H504" i="17"/>
  <c r="H526" i="17" s="1"/>
  <c r="G504" i="17"/>
  <c r="G526" i="17" s="1"/>
  <c r="S526" i="17" s="1"/>
  <c r="F504" i="17"/>
  <c r="F526" i="17" s="1"/>
  <c r="R526" i="17" s="1"/>
  <c r="I496" i="17"/>
  <c r="H495" i="17"/>
  <c r="G495" i="17"/>
  <c r="I494" i="17"/>
  <c r="H493" i="17"/>
  <c r="G493" i="17"/>
  <c r="F493" i="17"/>
  <c r="I492" i="17"/>
  <c r="I491" i="17"/>
  <c r="I490" i="17"/>
  <c r="I489" i="17"/>
  <c r="I488" i="17"/>
  <c r="I487" i="17"/>
  <c r="H486" i="17"/>
  <c r="G486" i="17"/>
  <c r="F486" i="17"/>
  <c r="I485" i="17"/>
  <c r="H484" i="17"/>
  <c r="H497" i="17" s="1"/>
  <c r="G484" i="17"/>
  <c r="G497" i="17" s="1"/>
  <c r="S497" i="17" s="1"/>
  <c r="F484" i="17"/>
  <c r="F497" i="17" s="1"/>
  <c r="R497" i="17" s="1"/>
  <c r="I474" i="17"/>
  <c r="I473" i="17"/>
  <c r="H472" i="17"/>
  <c r="G472" i="17"/>
  <c r="I471" i="17"/>
  <c r="I470" i="17"/>
  <c r="H469" i="17"/>
  <c r="G469" i="17"/>
  <c r="F469" i="17"/>
  <c r="I468" i="17"/>
  <c r="I467" i="17"/>
  <c r="H466" i="17"/>
  <c r="G466" i="17"/>
  <c r="I465" i="17"/>
  <c r="I464" i="17"/>
  <c r="I463" i="17"/>
  <c r="I462" i="17"/>
  <c r="I461" i="17"/>
  <c r="I460" i="17"/>
  <c r="I459" i="17"/>
  <c r="H458" i="17"/>
  <c r="G458" i="17"/>
  <c r="F458" i="17"/>
  <c r="F475" i="17" s="1"/>
  <c r="R475" i="17" s="1"/>
  <c r="I457" i="17"/>
  <c r="I456" i="17"/>
  <c r="H455" i="17"/>
  <c r="G455" i="17"/>
  <c r="M447" i="17"/>
  <c r="L447" i="17"/>
  <c r="K447" i="17"/>
  <c r="I446" i="17"/>
  <c r="H445" i="17"/>
  <c r="G445" i="17"/>
  <c r="I444" i="17"/>
  <c r="I443" i="17"/>
  <c r="I442" i="17"/>
  <c r="I441" i="17"/>
  <c r="I440" i="17"/>
  <c r="I439" i="17"/>
  <c r="H438" i="17"/>
  <c r="H447" i="17" s="1"/>
  <c r="G438" i="17"/>
  <c r="G447" i="17" s="1"/>
  <c r="S447" i="17" s="1"/>
  <c r="F438" i="17"/>
  <c r="F447" i="17" s="1"/>
  <c r="R447" i="17" s="1"/>
  <c r="I429" i="17"/>
  <c r="I428" i="17"/>
  <c r="I427" i="17"/>
  <c r="H426" i="17"/>
  <c r="G426" i="17"/>
  <c r="F426" i="17"/>
  <c r="I425" i="17"/>
  <c r="I424" i="17"/>
  <c r="I423" i="17"/>
  <c r="I422" i="17"/>
  <c r="H421" i="17"/>
  <c r="G421" i="17"/>
  <c r="F421" i="17"/>
  <c r="I420" i="17"/>
  <c r="I419" i="17"/>
  <c r="I418" i="17"/>
  <c r="I417" i="17"/>
  <c r="H416" i="17"/>
  <c r="H430" i="17" s="1"/>
  <c r="G416" i="17"/>
  <c r="G430" i="17" s="1"/>
  <c r="S430" i="17" s="1"/>
  <c r="F416" i="17"/>
  <c r="F430" i="17" s="1"/>
  <c r="R430" i="17" s="1"/>
  <c r="I408" i="17"/>
  <c r="H407" i="17"/>
  <c r="G407" i="17"/>
  <c r="I406" i="17"/>
  <c r="H405" i="17"/>
  <c r="G405" i="17"/>
  <c r="I404" i="17"/>
  <c r="I403" i="17"/>
  <c r="I402" i="17"/>
  <c r="I400" i="17"/>
  <c r="I399" i="17"/>
  <c r="H398" i="17"/>
  <c r="H409" i="17" s="1"/>
  <c r="G398" i="17"/>
  <c r="G409" i="17" s="1"/>
  <c r="S409" i="17" s="1"/>
  <c r="F398" i="17"/>
  <c r="F409" i="17" s="1"/>
  <c r="R409" i="17" s="1"/>
  <c r="I390" i="17"/>
  <c r="H389" i="17"/>
  <c r="G389" i="17"/>
  <c r="I388" i="17"/>
  <c r="H387" i="17"/>
  <c r="G387" i="17"/>
  <c r="I386" i="17"/>
  <c r="I385" i="17"/>
  <c r="H384" i="17"/>
  <c r="G384" i="17"/>
  <c r="I383" i="17"/>
  <c r="I382" i="17"/>
  <c r="I381" i="17"/>
  <c r="I380" i="17"/>
  <c r="I379" i="17"/>
  <c r="H378" i="17"/>
  <c r="H391" i="17" s="1"/>
  <c r="G378" i="17"/>
  <c r="G391" i="17" s="1"/>
  <c r="S391" i="17" s="1"/>
  <c r="F378" i="17"/>
  <c r="F391" i="17" s="1"/>
  <c r="R391" i="17" s="1"/>
  <c r="I370" i="17"/>
  <c r="I369" i="17"/>
  <c r="H368" i="17"/>
  <c r="G368" i="17"/>
  <c r="I367" i="17"/>
  <c r="I366" i="17"/>
  <c r="I365" i="17"/>
  <c r="H364" i="17"/>
  <c r="G364" i="17"/>
  <c r="F364" i="17"/>
  <c r="I363" i="17"/>
  <c r="I362" i="17"/>
  <c r="H361" i="17"/>
  <c r="H371" i="17" s="1"/>
  <c r="G361" i="17"/>
  <c r="G371" i="17" s="1"/>
  <c r="S371" i="17" s="1"/>
  <c r="F361" i="17"/>
  <c r="F371" i="17" s="1"/>
  <c r="R371" i="17" s="1"/>
  <c r="I353" i="17"/>
  <c r="I352" i="17"/>
  <c r="I351" i="17"/>
  <c r="I350" i="17"/>
  <c r="I349" i="17"/>
  <c r="I348" i="17"/>
  <c r="H347" i="17"/>
  <c r="G347" i="17"/>
  <c r="I342" i="17"/>
  <c r="I341" i="17"/>
  <c r="I340" i="17"/>
  <c r="I339" i="17"/>
  <c r="H338" i="17"/>
  <c r="G338" i="17"/>
  <c r="F338" i="17"/>
  <c r="I337" i="17"/>
  <c r="H336" i="17"/>
  <c r="G336" i="17"/>
  <c r="F336" i="17"/>
  <c r="I329" i="17"/>
  <c r="I328" i="17"/>
  <c r="H327" i="17"/>
  <c r="G327" i="17"/>
  <c r="F327" i="17"/>
  <c r="I326" i="17"/>
  <c r="I325" i="17"/>
  <c r="H324" i="17"/>
  <c r="G324" i="17"/>
  <c r="F324" i="17"/>
  <c r="I323" i="17"/>
  <c r="I322" i="17"/>
  <c r="H321" i="17"/>
  <c r="G321" i="17"/>
  <c r="F321" i="17"/>
  <c r="I320" i="17"/>
  <c r="I319" i="17"/>
  <c r="H318" i="17"/>
  <c r="G318" i="17"/>
  <c r="I316" i="17"/>
  <c r="I315" i="17"/>
  <c r="I314" i="17"/>
  <c r="I313" i="17"/>
  <c r="I312" i="17"/>
  <c r="I311" i="17"/>
  <c r="I310" i="17"/>
  <c r="I309" i="17"/>
  <c r="H308" i="17"/>
  <c r="G308" i="17"/>
  <c r="F308" i="17"/>
  <c r="I307" i="17"/>
  <c r="I306" i="17"/>
  <c r="H305" i="17"/>
  <c r="H330" i="17" s="1"/>
  <c r="G305" i="17"/>
  <c r="G330" i="17" s="1"/>
  <c r="S330" i="17" s="1"/>
  <c r="F305" i="17"/>
  <c r="F330" i="17" s="1"/>
  <c r="R330" i="17" s="1"/>
  <c r="I298" i="17"/>
  <c r="I297" i="17"/>
  <c r="H296" i="17"/>
  <c r="G296" i="17"/>
  <c r="I295" i="17"/>
  <c r="I294" i="17"/>
  <c r="I293" i="17"/>
  <c r="H292" i="17"/>
  <c r="G292" i="17"/>
  <c r="F292" i="17"/>
  <c r="I291" i="17"/>
  <c r="I290" i="17"/>
  <c r="H289" i="17"/>
  <c r="G289" i="17"/>
  <c r="F289" i="17"/>
  <c r="I282" i="17"/>
  <c r="I281" i="17"/>
  <c r="I280" i="17"/>
  <c r="I279" i="17"/>
  <c r="H278" i="17"/>
  <c r="G278" i="17"/>
  <c r="I274" i="17"/>
  <c r="I273" i="17"/>
  <c r="I272" i="17"/>
  <c r="H271" i="17"/>
  <c r="G271" i="17"/>
  <c r="F271" i="17"/>
  <c r="F283" i="17" s="1"/>
  <c r="R283" i="17" s="1"/>
  <c r="I270" i="17"/>
  <c r="I269" i="17"/>
  <c r="H268" i="17"/>
  <c r="H283" i="17" s="1"/>
  <c r="G268" i="17"/>
  <c r="G283" i="17" s="1"/>
  <c r="S283" i="17" s="1"/>
  <c r="I259" i="17"/>
  <c r="I258" i="17"/>
  <c r="I257" i="17"/>
  <c r="I256" i="17"/>
  <c r="H255" i="17"/>
  <c r="G255" i="17"/>
  <c r="F255" i="17"/>
  <c r="I254" i="17"/>
  <c r="I253" i="17"/>
  <c r="H252" i="17"/>
  <c r="G252" i="17"/>
  <c r="F252" i="17"/>
  <c r="I251" i="17"/>
  <c r="I250" i="17"/>
  <c r="H249" i="17"/>
  <c r="G249" i="17"/>
  <c r="F249" i="17"/>
  <c r="I248" i="17"/>
  <c r="I247" i="17"/>
  <c r="H246" i="17"/>
  <c r="G246" i="17"/>
  <c r="F246" i="17"/>
  <c r="I245" i="17"/>
  <c r="I244" i="17"/>
  <c r="H243" i="17"/>
  <c r="G243" i="17"/>
  <c r="I242" i="17"/>
  <c r="I241" i="17"/>
  <c r="I240" i="17"/>
  <c r="I239" i="17"/>
  <c r="I238" i="17"/>
  <c r="H237" i="17"/>
  <c r="G237" i="17"/>
  <c r="F237" i="17"/>
  <c r="I229" i="17"/>
  <c r="I228" i="17"/>
  <c r="H227" i="17"/>
  <c r="G227" i="17"/>
  <c r="F227" i="17"/>
  <c r="I226" i="17"/>
  <c r="I225" i="17"/>
  <c r="H224" i="17"/>
  <c r="G224" i="17"/>
  <c r="F224" i="17"/>
  <c r="I223" i="17"/>
  <c r="I222" i="17"/>
  <c r="H221" i="17"/>
  <c r="G221" i="17"/>
  <c r="F221" i="17"/>
  <c r="I220" i="17"/>
  <c r="I219" i="17"/>
  <c r="I218" i="17"/>
  <c r="I217" i="17"/>
  <c r="H216" i="17"/>
  <c r="G216" i="17"/>
  <c r="F216" i="17"/>
  <c r="I215" i="17"/>
  <c r="I214" i="17"/>
  <c r="H213" i="17"/>
  <c r="G213" i="17"/>
  <c r="I212" i="17"/>
  <c r="I211" i="17"/>
  <c r="I210" i="17"/>
  <c r="I206" i="17"/>
  <c r="I205" i="17"/>
  <c r="I204" i="17"/>
  <c r="I203" i="17"/>
  <c r="H202" i="17"/>
  <c r="G202" i="17"/>
  <c r="F202" i="17"/>
  <c r="I201" i="17"/>
  <c r="I200" i="17"/>
  <c r="I199" i="17"/>
  <c r="I198" i="17"/>
  <c r="H197" i="17"/>
  <c r="G197" i="17"/>
  <c r="F197" i="17"/>
  <c r="I189" i="17"/>
  <c r="H188" i="17"/>
  <c r="G188" i="17"/>
  <c r="F188" i="17"/>
  <c r="I187" i="17"/>
  <c r="I186" i="17"/>
  <c r="H185" i="17"/>
  <c r="G185" i="17"/>
  <c r="F185" i="17"/>
  <c r="I184" i="17"/>
  <c r="I183" i="17"/>
  <c r="I182" i="17"/>
  <c r="I181" i="17"/>
  <c r="H180" i="17"/>
  <c r="G180" i="17"/>
  <c r="F180" i="17"/>
  <c r="I179" i="17"/>
  <c r="I178" i="17"/>
  <c r="I176" i="17"/>
  <c r="I175" i="17"/>
  <c r="I174" i="17"/>
  <c r="I173" i="17"/>
  <c r="I172" i="17"/>
  <c r="I171" i="17"/>
  <c r="H170" i="17"/>
  <c r="H190" i="17" s="1"/>
  <c r="G170" i="17"/>
  <c r="G190" i="17" s="1"/>
  <c r="S190" i="17" s="1"/>
  <c r="F170" i="17"/>
  <c r="F190" i="17" s="1"/>
  <c r="R190" i="17" s="1"/>
  <c r="I162" i="17"/>
  <c r="I161" i="17"/>
  <c r="H160" i="17"/>
  <c r="G160" i="17"/>
  <c r="F160" i="17"/>
  <c r="I159" i="17"/>
  <c r="I158" i="17"/>
  <c r="H157" i="17"/>
  <c r="G157" i="17"/>
  <c r="F157" i="17"/>
  <c r="I156" i="17"/>
  <c r="I155" i="17"/>
  <c r="H154" i="17"/>
  <c r="G154" i="17"/>
  <c r="F154" i="17"/>
  <c r="I153" i="17"/>
  <c r="I152" i="17"/>
  <c r="H151" i="17"/>
  <c r="G151" i="17"/>
  <c r="F151" i="17"/>
  <c r="I150" i="17"/>
  <c r="I149" i="17"/>
  <c r="I148" i="17"/>
  <c r="I147" i="17"/>
  <c r="I146" i="17"/>
  <c r="I145" i="17"/>
  <c r="I144" i="17"/>
  <c r="I143" i="17"/>
  <c r="I142" i="17"/>
  <c r="H141" i="17"/>
  <c r="H163" i="17" s="1"/>
  <c r="G141" i="17"/>
  <c r="G163" i="17" s="1"/>
  <c r="S163" i="17" s="1"/>
  <c r="F141" i="17"/>
  <c r="F163" i="17" s="1"/>
  <c r="R163" i="17" s="1"/>
  <c r="I131" i="17"/>
  <c r="I130" i="17"/>
  <c r="H129" i="17"/>
  <c r="G129" i="17"/>
  <c r="I128" i="17"/>
  <c r="I127" i="17"/>
  <c r="H126" i="17"/>
  <c r="G126" i="17"/>
  <c r="F126" i="17"/>
  <c r="I125" i="17"/>
  <c r="I124" i="17"/>
  <c r="H123" i="17"/>
  <c r="G123" i="17"/>
  <c r="F123" i="17"/>
  <c r="I122" i="17"/>
  <c r="I121" i="17"/>
  <c r="H120" i="17"/>
  <c r="G120" i="17"/>
  <c r="F120" i="17"/>
  <c r="I119" i="17"/>
  <c r="I118" i="17"/>
  <c r="I117" i="17"/>
  <c r="I116" i="17"/>
  <c r="H115" i="17"/>
  <c r="G115" i="17"/>
  <c r="I114" i="17"/>
  <c r="I113" i="17"/>
  <c r="I112" i="17"/>
  <c r="I111" i="17"/>
  <c r="I110" i="17"/>
  <c r="I109" i="17"/>
  <c r="I108" i="17"/>
  <c r="H107" i="17"/>
  <c r="H132" i="17" s="1"/>
  <c r="G107" i="17"/>
  <c r="G132" i="17" s="1"/>
  <c r="S132" i="17" s="1"/>
  <c r="F107" i="17"/>
  <c r="F132" i="17" s="1"/>
  <c r="R132" i="17" s="1"/>
  <c r="I97" i="17"/>
  <c r="I96" i="17"/>
  <c r="H95" i="17"/>
  <c r="G95" i="17"/>
  <c r="F95" i="17"/>
  <c r="I94" i="17"/>
  <c r="I93" i="17"/>
  <c r="H92" i="17"/>
  <c r="G92" i="17"/>
  <c r="F92" i="17"/>
  <c r="I91" i="17"/>
  <c r="H90" i="17"/>
  <c r="G90" i="17"/>
  <c r="I89" i="17"/>
  <c r="I88" i="17"/>
  <c r="H87" i="17"/>
  <c r="G87" i="17"/>
  <c r="F87" i="17"/>
  <c r="I86" i="17"/>
  <c r="H85" i="17"/>
  <c r="G85" i="17"/>
  <c r="I84" i="17"/>
  <c r="I83" i="17"/>
  <c r="H82" i="17"/>
  <c r="G82" i="17"/>
  <c r="I81" i="17"/>
  <c r="I80" i="17"/>
  <c r="I79" i="17"/>
  <c r="I78" i="17"/>
  <c r="I77" i="17"/>
  <c r="I76" i="17"/>
  <c r="H75" i="17"/>
  <c r="G75" i="17"/>
  <c r="F75" i="17"/>
  <c r="I74" i="17"/>
  <c r="I73" i="17"/>
  <c r="H72" i="17"/>
  <c r="G72" i="17"/>
  <c r="F72" i="17"/>
  <c r="I64" i="17"/>
  <c r="I63" i="17"/>
  <c r="H62" i="17"/>
  <c r="G62" i="17"/>
  <c r="I61" i="17"/>
  <c r="I60" i="17"/>
  <c r="H59" i="17"/>
  <c r="G59" i="17"/>
  <c r="F59" i="17"/>
  <c r="I58" i="17"/>
  <c r="I57" i="17"/>
  <c r="I56" i="17"/>
  <c r="I55" i="17"/>
  <c r="I54" i="17"/>
  <c r="H53" i="17"/>
  <c r="H65" i="17" s="1"/>
  <c r="G53" i="17"/>
  <c r="G65" i="17" s="1"/>
  <c r="S65" i="17" s="1"/>
  <c r="F53" i="17"/>
  <c r="F65" i="17" s="1"/>
  <c r="R65" i="17" s="1"/>
  <c r="I44" i="17"/>
  <c r="H43" i="17"/>
  <c r="G43" i="17"/>
  <c r="I42" i="17"/>
  <c r="I41" i="17"/>
  <c r="I40" i="17"/>
  <c r="I39" i="17"/>
  <c r="I38" i="17"/>
  <c r="H37" i="17"/>
  <c r="H45" i="17" s="1"/>
  <c r="G37" i="17"/>
  <c r="G45" i="17" s="1"/>
  <c r="S45" i="17" s="1"/>
  <c r="F37" i="17"/>
  <c r="F45" i="17" s="1"/>
  <c r="R45" i="17" s="1"/>
  <c r="R30" i="17"/>
  <c r="I29" i="17"/>
  <c r="H28" i="17"/>
  <c r="G28" i="17"/>
  <c r="I27" i="17"/>
  <c r="I26" i="17"/>
  <c r="H25" i="17"/>
  <c r="G25" i="17"/>
  <c r="I24" i="17"/>
  <c r="I23" i="17"/>
  <c r="H22" i="17"/>
  <c r="G22" i="17"/>
  <c r="I21" i="17"/>
  <c r="I20" i="17"/>
  <c r="I19" i="17"/>
  <c r="I18" i="17"/>
  <c r="H17" i="17"/>
  <c r="G17" i="17"/>
  <c r="I16" i="17"/>
  <c r="I15" i="17"/>
  <c r="H14" i="17"/>
  <c r="H30" i="17" s="1"/>
  <c r="G14" i="17"/>
  <c r="G30" i="17" s="1"/>
  <c r="S30" i="17" s="1"/>
  <c r="I20" i="18" l="1"/>
  <c r="I30" i="18"/>
  <c r="I41" i="18"/>
  <c r="I86" i="18"/>
  <c r="I89" i="18"/>
  <c r="I91" i="18"/>
  <c r="I93" i="18"/>
  <c r="I141" i="18"/>
  <c r="I149" i="18"/>
  <c r="I162" i="18"/>
  <c r="I165" i="18"/>
  <c r="I168" i="18"/>
  <c r="I170" i="18"/>
  <c r="I179" i="18"/>
  <c r="I182" i="18"/>
  <c r="I184" i="18"/>
  <c r="I186" i="18"/>
  <c r="I198" i="18"/>
  <c r="I207" i="18"/>
  <c r="I211" i="18"/>
  <c r="I213" i="18"/>
  <c r="I215" i="18"/>
  <c r="I227" i="18"/>
  <c r="I229" i="18"/>
  <c r="I239" i="18"/>
  <c r="I245" i="18"/>
  <c r="I302" i="18"/>
  <c r="IV302" i="18" s="1"/>
  <c r="I328" i="18"/>
  <c r="I387" i="18"/>
  <c r="IV387" i="18" s="1"/>
  <c r="IV395" i="18" s="1"/>
  <c r="I391" i="18"/>
  <c r="IV391" i="18" s="1"/>
  <c r="G395" i="18"/>
  <c r="H395" i="18"/>
  <c r="I405" i="18"/>
  <c r="IV405" i="18" s="1"/>
  <c r="I17" i="17"/>
  <c r="I22" i="17"/>
  <c r="I25" i="17"/>
  <c r="I28" i="17"/>
  <c r="I43" i="17"/>
  <c r="I59" i="17"/>
  <c r="I62" i="17"/>
  <c r="I72" i="17"/>
  <c r="F98" i="17"/>
  <c r="R98" i="17" s="1"/>
  <c r="G98" i="17"/>
  <c r="S98" i="17" s="1"/>
  <c r="H98" i="17"/>
  <c r="I82" i="17"/>
  <c r="I85" i="17"/>
  <c r="I87" i="17"/>
  <c r="I90" i="17"/>
  <c r="I92" i="17"/>
  <c r="I95" i="17"/>
  <c r="I115" i="17"/>
  <c r="I120" i="17"/>
  <c r="I123" i="17"/>
  <c r="I126" i="17"/>
  <c r="I129" i="17"/>
  <c r="I151" i="17"/>
  <c r="I154" i="17"/>
  <c r="I157" i="17"/>
  <c r="I160" i="17"/>
  <c r="I180" i="17"/>
  <c r="I185" i="17"/>
  <c r="I188" i="17"/>
  <c r="I197" i="17"/>
  <c r="F230" i="17"/>
  <c r="R230" i="17" s="1"/>
  <c r="G230" i="17"/>
  <c r="S230" i="17" s="1"/>
  <c r="H230" i="17"/>
  <c r="I213" i="17"/>
  <c r="I216" i="17"/>
  <c r="I221" i="17"/>
  <c r="I224" i="17"/>
  <c r="I227" i="17"/>
  <c r="I237" i="17"/>
  <c r="I243" i="17"/>
  <c r="I246" i="17"/>
  <c r="I249" i="17"/>
  <c r="I252" i="17"/>
  <c r="F260" i="17"/>
  <c r="R260" i="17" s="1"/>
  <c r="G260" i="17"/>
  <c r="S260" i="17" s="1"/>
  <c r="H260" i="17"/>
  <c r="I271" i="17"/>
  <c r="I278" i="17"/>
  <c r="I289" i="17"/>
  <c r="F299" i="17"/>
  <c r="R299" i="17" s="1"/>
  <c r="G299" i="17"/>
  <c r="S299" i="17" s="1"/>
  <c r="H299" i="17"/>
  <c r="I296" i="17"/>
  <c r="I308" i="17"/>
  <c r="I318" i="17"/>
  <c r="I321" i="17"/>
  <c r="I324" i="17"/>
  <c r="I327" i="17"/>
  <c r="I336" i="17"/>
  <c r="F354" i="17"/>
  <c r="G354" i="17"/>
  <c r="H354" i="17"/>
  <c r="I347" i="17"/>
  <c r="I364" i="17"/>
  <c r="I368" i="17"/>
  <c r="I384" i="17"/>
  <c r="I387" i="17"/>
  <c r="I389" i="17"/>
  <c r="I405" i="17"/>
  <c r="I407" i="17"/>
  <c r="I421" i="17"/>
  <c r="I426" i="17"/>
  <c r="I445" i="17"/>
  <c r="I455" i="17"/>
  <c r="I458" i="17"/>
  <c r="I466" i="17"/>
  <c r="I469" i="17"/>
  <c r="G475" i="17"/>
  <c r="S475" i="17" s="1"/>
  <c r="H475" i="17"/>
  <c r="I486" i="17"/>
  <c r="I493" i="17"/>
  <c r="I495" i="17"/>
  <c r="I514" i="17"/>
  <c r="I517" i="17"/>
  <c r="I520" i="17"/>
  <c r="I522" i="17"/>
  <c r="I524" i="17"/>
  <c r="I538" i="17"/>
  <c r="I551" i="17"/>
  <c r="I556" i="17"/>
  <c r="I559" i="17"/>
  <c r="I562" i="17"/>
  <c r="I584" i="17"/>
  <c r="I589" i="17"/>
  <c r="I592" i="17"/>
  <c r="F611" i="17"/>
  <c r="R611" i="17" s="1"/>
  <c r="I629" i="17"/>
  <c r="I632" i="17"/>
  <c r="I635" i="17"/>
  <c r="I655" i="17"/>
  <c r="I673" i="17"/>
  <c r="I700" i="17"/>
  <c r="I720" i="17"/>
  <c r="I745" i="17"/>
  <c r="I804" i="17"/>
  <c r="I827" i="17"/>
  <c r="I832" i="17"/>
  <c r="I840" i="17"/>
  <c r="F850" i="17"/>
  <c r="R850" i="17" s="1"/>
  <c r="G850" i="17"/>
  <c r="S850" i="17" s="1"/>
  <c r="H850" i="17"/>
  <c r="I848" i="17"/>
  <c r="I862" i="17"/>
  <c r="I870" i="17"/>
  <c r="I876" i="17"/>
  <c r="F882" i="17"/>
  <c r="R882" i="17" s="1"/>
  <c r="G882" i="17"/>
  <c r="S882" i="17" s="1"/>
  <c r="H882" i="17"/>
  <c r="I886" i="17"/>
  <c r="F897" i="17"/>
  <c r="R897" i="17" s="1"/>
  <c r="G897" i="17"/>
  <c r="S897" i="17" s="1"/>
  <c r="H897" i="17"/>
  <c r="I926" i="17"/>
  <c r="I929" i="17"/>
  <c r="I953" i="17"/>
  <c r="I961" i="17"/>
  <c r="F970" i="17"/>
  <c r="R970" i="17" s="1"/>
  <c r="G970" i="17"/>
  <c r="S970" i="17" s="1"/>
  <c r="H970" i="17"/>
  <c r="I988" i="17"/>
  <c r="I994" i="17"/>
  <c r="I998" i="17"/>
  <c r="I1002" i="17"/>
  <c r="I1007" i="17"/>
  <c r="I1036" i="17"/>
  <c r="I1038" i="17"/>
  <c r="I1049" i="17"/>
  <c r="F1068" i="17"/>
  <c r="R1068" i="17" s="1"/>
  <c r="G1068" i="17"/>
  <c r="S1068" i="17" s="1"/>
  <c r="H1068" i="17"/>
  <c r="I1064" i="17"/>
  <c r="I1066" i="17"/>
  <c r="I1088" i="17"/>
  <c r="I1091" i="17"/>
  <c r="I1097" i="17"/>
  <c r="I1100" i="17"/>
  <c r="I1102" i="17"/>
  <c r="I1106" i="17"/>
  <c r="I1122" i="17"/>
  <c r="I1128" i="17"/>
  <c r="I1138" i="17"/>
  <c r="F1146" i="17"/>
  <c r="R1146" i="17" s="1"/>
  <c r="G1146" i="17"/>
  <c r="S1146" i="17" s="1"/>
  <c r="H1146" i="17"/>
  <c r="I1156" i="17"/>
  <c r="F1166" i="17"/>
  <c r="R1166" i="17" s="1"/>
  <c r="G1166" i="17"/>
  <c r="S1166" i="17" s="1"/>
  <c r="H1166" i="17"/>
  <c r="I1173" i="17"/>
  <c r="F1181" i="17"/>
  <c r="R1181" i="17" s="1"/>
  <c r="G1181" i="17"/>
  <c r="S1181" i="17" s="1"/>
  <c r="H1181" i="17"/>
  <c r="I1189" i="17"/>
  <c r="I1195" i="17"/>
  <c r="I1197" i="17"/>
  <c r="I1214" i="17"/>
  <c r="F1233" i="17"/>
  <c r="R1233" i="17" s="1"/>
  <c r="G1233" i="17"/>
  <c r="S1233" i="17" s="1"/>
  <c r="H1233" i="17"/>
  <c r="I1246" i="17"/>
  <c r="I1255" i="17"/>
  <c r="I1260" i="17"/>
  <c r="I1279" i="17"/>
  <c r="I1283" i="17"/>
  <c r="I1290" i="17"/>
  <c r="I1303" i="17"/>
  <c r="I1314" i="17"/>
  <c r="I1317" i="17"/>
  <c r="F1323" i="17"/>
  <c r="R1323" i="17" s="1"/>
  <c r="G1323" i="17"/>
  <c r="S1323" i="17" s="1"/>
  <c r="H1323" i="17"/>
  <c r="I1334" i="17"/>
  <c r="I1340" i="17"/>
  <c r="I1343" i="17"/>
  <c r="I1346" i="17"/>
  <c r="I1349" i="17"/>
  <c r="I1376" i="17"/>
  <c r="I1378" i="17"/>
  <c r="I1382" i="17"/>
  <c r="I1400" i="17"/>
  <c r="I1408" i="17"/>
  <c r="I1412" i="17"/>
  <c r="I1423" i="17"/>
  <c r="I1429" i="17"/>
  <c r="I1436" i="17"/>
  <c r="F1444" i="17"/>
  <c r="R1444" i="17" s="1"/>
  <c r="G1444" i="17"/>
  <c r="S1444" i="17" s="1"/>
  <c r="H1444" i="17"/>
  <c r="I1455" i="17"/>
  <c r="F1467" i="17"/>
  <c r="R1467" i="17" s="1"/>
  <c r="G1467" i="17"/>
  <c r="S1467" i="17" s="1"/>
  <c r="H1467" i="17"/>
  <c r="I1498" i="17"/>
  <c r="I1514" i="17"/>
  <c r="I1518" i="17"/>
  <c r="I1557" i="17"/>
  <c r="I1560" i="17"/>
  <c r="I1563" i="17"/>
  <c r="I1566" i="17"/>
  <c r="I1601" i="17"/>
  <c r="I1607" i="17"/>
  <c r="I1609" i="17"/>
  <c r="F1619" i="17"/>
  <c r="R1619" i="17" s="1"/>
  <c r="I1613" i="17"/>
  <c r="G1619" i="17"/>
  <c r="S1619" i="17" s="1"/>
  <c r="H1619" i="17"/>
  <c r="I1624" i="17"/>
  <c r="G1644" i="17"/>
  <c r="S1644" i="17" s="1"/>
  <c r="H1644" i="17"/>
  <c r="I1638" i="17"/>
  <c r="I1641" i="17"/>
  <c r="I1654" i="17"/>
  <c r="I1663" i="17"/>
  <c r="I1667" i="17"/>
  <c r="I1682" i="17"/>
  <c r="I1695" i="17"/>
  <c r="I1698" i="17"/>
  <c r="I1700" i="17"/>
  <c r="I1703" i="17"/>
  <c r="I1716" i="17"/>
  <c r="I1725" i="17"/>
  <c r="I1727" i="17"/>
  <c r="I1745" i="17"/>
  <c r="I1749" i="17"/>
  <c r="I1756" i="17"/>
  <c r="G1770" i="17"/>
  <c r="S1770" i="17" s="1"/>
  <c r="H1770" i="17"/>
  <c r="I1766" i="17"/>
  <c r="I1776" i="17"/>
  <c r="G1793" i="17"/>
  <c r="H1793" i="17"/>
  <c r="I1786" i="17"/>
  <c r="I1788" i="17"/>
  <c r="I1808" i="17"/>
  <c r="I1812" i="17"/>
  <c r="I1814" i="17"/>
  <c r="I1823" i="17"/>
  <c r="I1826" i="17"/>
  <c r="I1835" i="17"/>
  <c r="I1840" i="17"/>
  <c r="F1848" i="17"/>
  <c r="G1848" i="17"/>
  <c r="H1848" i="17"/>
  <c r="I1846" i="17"/>
  <c r="I1858" i="17"/>
  <c r="F1872" i="17"/>
  <c r="I1864" i="17"/>
  <c r="I1867" i="17"/>
  <c r="I1870" i="17"/>
  <c r="I1878" i="17"/>
  <c r="G1897" i="17"/>
  <c r="S1897" i="17" s="1"/>
  <c r="H1897" i="17"/>
  <c r="I1891" i="17"/>
  <c r="I1895" i="17"/>
  <c r="I1903" i="17"/>
  <c r="G1925" i="17"/>
  <c r="S1925" i="17" s="1"/>
  <c r="H1925" i="17"/>
  <c r="I1916" i="17"/>
  <c r="I1919" i="17"/>
  <c r="I1931" i="17"/>
  <c r="I1934" i="17"/>
  <c r="I1942" i="17"/>
  <c r="F1954" i="17"/>
  <c r="R1954" i="17" s="1"/>
  <c r="G1954" i="17"/>
  <c r="S1954" i="17" s="1"/>
  <c r="H1954" i="17"/>
  <c r="I1950" i="17"/>
  <c r="I1952" i="17"/>
  <c r="I1959" i="17"/>
  <c r="I1962" i="17"/>
  <c r="F1974" i="17"/>
  <c r="R1974" i="17" s="1"/>
  <c r="G1974" i="17"/>
  <c r="S1974" i="17" s="1"/>
  <c r="H1974" i="17"/>
  <c r="I1990" i="17"/>
  <c r="I1994" i="17"/>
  <c r="I2011" i="17"/>
  <c r="I2015" i="17"/>
  <c r="I2035" i="17"/>
  <c r="I2039" i="17"/>
  <c r="I2043" i="17"/>
  <c r="F2069" i="17"/>
  <c r="G2069" i="17"/>
  <c r="H2069" i="17"/>
  <c r="I2065" i="17"/>
  <c r="I2083" i="17"/>
  <c r="I2097" i="17"/>
  <c r="I2103" i="17"/>
  <c r="I2113" i="17"/>
  <c r="I2116" i="17"/>
  <c r="F2124" i="17"/>
  <c r="R2124" i="17" s="1"/>
  <c r="G2124" i="17"/>
  <c r="S2124" i="17" s="1"/>
  <c r="H2124" i="17"/>
  <c r="I2122" i="17"/>
  <c r="I2134" i="17"/>
  <c r="G2148" i="17"/>
  <c r="S2148" i="17" s="1"/>
  <c r="H2148" i="17"/>
  <c r="I2142" i="17"/>
  <c r="I2145" i="17"/>
  <c r="I2165" i="17"/>
  <c r="I2169" i="17"/>
  <c r="I2172" i="17"/>
  <c r="I2182" i="17"/>
  <c r="G2201" i="17"/>
  <c r="S2201" i="17" s="1"/>
  <c r="H2201" i="17"/>
  <c r="I2191" i="17"/>
  <c r="I2196" i="17"/>
  <c r="I2199" i="17"/>
  <c r="I2210" i="17"/>
  <c r="G2230" i="17"/>
  <c r="S2230" i="17" s="1"/>
  <c r="H2230" i="17"/>
  <c r="I2220" i="17"/>
  <c r="I2224" i="17"/>
  <c r="I2228" i="17"/>
  <c r="I2516" i="17"/>
  <c r="F2523" i="17"/>
  <c r="R2523" i="17" s="1"/>
  <c r="G2523" i="17"/>
  <c r="S2523" i="17" s="1"/>
  <c r="H2523" i="17"/>
  <c r="I2638" i="17"/>
  <c r="I12" i="18"/>
  <c r="I22" i="18"/>
  <c r="I32" i="18"/>
  <c r="I43" i="18"/>
  <c r="I52" i="18"/>
  <c r="I63" i="18"/>
  <c r="I75" i="18"/>
  <c r="I97" i="18"/>
  <c r="I109" i="18"/>
  <c r="I122" i="18"/>
  <c r="I153" i="18"/>
  <c r="I172" i="18"/>
  <c r="K188" i="18"/>
  <c r="L188" i="18"/>
  <c r="I188" i="18"/>
  <c r="I200" i="18"/>
  <c r="I217" i="18"/>
  <c r="I231" i="18"/>
  <c r="I247" i="18"/>
  <c r="I256" i="18"/>
  <c r="I265" i="18"/>
  <c r="I274" i="18"/>
  <c r="I284" i="18"/>
  <c r="I293" i="18"/>
  <c r="I308" i="18"/>
  <c r="I319" i="18"/>
  <c r="I330" i="18"/>
  <c r="I340" i="18"/>
  <c r="I348" i="18"/>
  <c r="I10" i="18"/>
  <c r="I18" i="18"/>
  <c r="I28" i="18"/>
  <c r="I38" i="18"/>
  <c r="I50" i="18"/>
  <c r="I59" i="18"/>
  <c r="I71" i="18"/>
  <c r="I82" i="18"/>
  <c r="I103" i="18"/>
  <c r="I115" i="18"/>
  <c r="I138" i="18"/>
  <c r="I160" i="18"/>
  <c r="I177" i="18"/>
  <c r="I194" i="18"/>
  <c r="I204" i="18"/>
  <c r="I223" i="18"/>
  <c r="I237" i="18"/>
  <c r="I252" i="18"/>
  <c r="I261" i="18"/>
  <c r="I270" i="18"/>
  <c r="I279" i="18"/>
  <c r="I289" i="18"/>
  <c r="IV289" i="18" s="1"/>
  <c r="IV293" i="18" s="1"/>
  <c r="I298" i="18"/>
  <c r="IV298" i="18" s="1"/>
  <c r="IV308" i="18" s="1"/>
  <c r="I313" i="18"/>
  <c r="IV313" i="18" s="1"/>
  <c r="IV319" i="18" s="1"/>
  <c r="I324" i="18"/>
  <c r="IV324" i="18" s="1"/>
  <c r="IV330" i="18" s="1"/>
  <c r="I334" i="18"/>
  <c r="IV334" i="18" s="1"/>
  <c r="IV340" i="18" s="1"/>
  <c r="I346" i="18"/>
  <c r="IV346" i="18" s="1"/>
  <c r="IV348" i="18" s="1"/>
  <c r="H358" i="18"/>
  <c r="I358" i="18" s="1"/>
  <c r="I354" i="18"/>
  <c r="IV354" i="18" s="1"/>
  <c r="IV358" i="18" s="1"/>
  <c r="I369" i="18"/>
  <c r="I380" i="18"/>
  <c r="I395" i="18"/>
  <c r="I408" i="18"/>
  <c r="I417" i="18"/>
  <c r="I427" i="18"/>
  <c r="I439" i="18"/>
  <c r="I448" i="18"/>
  <c r="I457" i="18"/>
  <c r="K467" i="18"/>
  <c r="K473" i="18" s="1"/>
  <c r="L467" i="18"/>
  <c r="L473" i="18" s="1"/>
  <c r="I467" i="18"/>
  <c r="I365" i="18"/>
  <c r="IV365" i="18" s="1"/>
  <c r="IV369" i="18" s="1"/>
  <c r="I376" i="18"/>
  <c r="IV376" i="18" s="1"/>
  <c r="IV380" i="18" s="1"/>
  <c r="I393" i="18"/>
  <c r="IV393" i="18" s="1"/>
  <c r="I400" i="18"/>
  <c r="IV400" i="18" s="1"/>
  <c r="IV408" i="18" s="1"/>
  <c r="I414" i="18"/>
  <c r="IV414" i="18" s="1"/>
  <c r="IV417" i="18" s="1"/>
  <c r="I423" i="18"/>
  <c r="IV423" i="18" s="1"/>
  <c r="IV427" i="18" s="1"/>
  <c r="I434" i="18"/>
  <c r="IV434" i="18" s="1"/>
  <c r="IV439" i="18" s="1"/>
  <c r="I446" i="18"/>
  <c r="I455" i="18"/>
  <c r="IV455" i="18" s="1"/>
  <c r="IV457" i="18" s="1"/>
  <c r="I465" i="18"/>
  <c r="IV465" i="18" s="1"/>
  <c r="IV467" i="18" s="1"/>
  <c r="T30" i="17"/>
  <c r="I30" i="17"/>
  <c r="T45" i="17"/>
  <c r="I45" i="17"/>
  <c r="T65" i="17"/>
  <c r="I65" i="17"/>
  <c r="T98" i="17"/>
  <c r="I98" i="17"/>
  <c r="T132" i="17"/>
  <c r="I132" i="17"/>
  <c r="T163" i="17"/>
  <c r="I163" i="17"/>
  <c r="T190" i="17"/>
  <c r="I190" i="17"/>
  <c r="T230" i="17"/>
  <c r="I230" i="17"/>
  <c r="T260" i="17"/>
  <c r="I260" i="17"/>
  <c r="I14" i="17"/>
  <c r="I37" i="17"/>
  <c r="I53" i="17"/>
  <c r="I75" i="17"/>
  <c r="I107" i="17"/>
  <c r="I141" i="17"/>
  <c r="I170" i="17"/>
  <c r="I202" i="17"/>
  <c r="I255" i="17"/>
  <c r="T283" i="17"/>
  <c r="I283" i="17"/>
  <c r="T299" i="17"/>
  <c r="I299" i="17"/>
  <c r="T330" i="17"/>
  <c r="I330" i="17"/>
  <c r="R354" i="17"/>
  <c r="J354" i="17"/>
  <c r="S354" i="17"/>
  <c r="K354" i="17"/>
  <c r="T354" i="17"/>
  <c r="L354" i="17"/>
  <c r="I354" i="17"/>
  <c r="T371" i="17"/>
  <c r="I371" i="17"/>
  <c r="T391" i="17"/>
  <c r="I391" i="17"/>
  <c r="T409" i="17"/>
  <c r="I409" i="17"/>
  <c r="T430" i="17"/>
  <c r="I430" i="17"/>
  <c r="T447" i="17"/>
  <c r="I447" i="17"/>
  <c r="T475" i="17"/>
  <c r="I475" i="17"/>
  <c r="T497" i="17"/>
  <c r="I497" i="17"/>
  <c r="T526" i="17"/>
  <c r="I526" i="17"/>
  <c r="T571" i="17"/>
  <c r="I571" i="17"/>
  <c r="T597" i="17"/>
  <c r="I597" i="17"/>
  <c r="T637" i="17"/>
  <c r="I637" i="17"/>
  <c r="W640" i="17"/>
  <c r="I640" i="17"/>
  <c r="T657" i="17"/>
  <c r="I657" i="17"/>
  <c r="T677" i="17"/>
  <c r="I677" i="17"/>
  <c r="T704" i="17"/>
  <c r="I704" i="17"/>
  <c r="T730" i="17"/>
  <c r="I730" i="17"/>
  <c r="T752" i="17"/>
  <c r="I752" i="17"/>
  <c r="T769" i="17"/>
  <c r="I769" i="17"/>
  <c r="W772" i="17"/>
  <c r="I772" i="17"/>
  <c r="T789" i="17"/>
  <c r="I789" i="17"/>
  <c r="T806" i="17"/>
  <c r="I806" i="17"/>
  <c r="W809" i="17"/>
  <c r="I809" i="17"/>
  <c r="T834" i="17"/>
  <c r="I834" i="17"/>
  <c r="T850" i="17"/>
  <c r="I850" i="17"/>
  <c r="T864" i="17"/>
  <c r="I864" i="17"/>
  <c r="T882" i="17"/>
  <c r="I882" i="17"/>
  <c r="T897" i="17"/>
  <c r="I897" i="17"/>
  <c r="T914" i="17"/>
  <c r="I914" i="17"/>
  <c r="T932" i="17"/>
  <c r="I932" i="17"/>
  <c r="T944" i="17"/>
  <c r="I944" i="17"/>
  <c r="W947" i="17"/>
  <c r="I947" i="17"/>
  <c r="T970" i="17"/>
  <c r="I970" i="17"/>
  <c r="T1009" i="17"/>
  <c r="I1009" i="17"/>
  <c r="W1012" i="17"/>
  <c r="I1012" i="17"/>
  <c r="T1023" i="17"/>
  <c r="I1023" i="17"/>
  <c r="T1042" i="17"/>
  <c r="I1042" i="17"/>
  <c r="T1068" i="17"/>
  <c r="I1068" i="17"/>
  <c r="T1112" i="17"/>
  <c r="I1112" i="17"/>
  <c r="W1116" i="17"/>
  <c r="I1116" i="17"/>
  <c r="T1146" i="17"/>
  <c r="I1146" i="17"/>
  <c r="W1151" i="17"/>
  <c r="I1151" i="17"/>
  <c r="T1166" i="17"/>
  <c r="I1166" i="17"/>
  <c r="T1181" i="17"/>
  <c r="I1181" i="17"/>
  <c r="T1199" i="17"/>
  <c r="I1199" i="17"/>
  <c r="T1233" i="17"/>
  <c r="I1233" i="17"/>
  <c r="T1264" i="17"/>
  <c r="I1264" i="17"/>
  <c r="T1293" i="17"/>
  <c r="I1293" i="17"/>
  <c r="V1296" i="17"/>
  <c r="V2642" i="17" s="1"/>
  <c r="K1296" i="17"/>
  <c r="W1296" i="17"/>
  <c r="L1296" i="17"/>
  <c r="I1296" i="17"/>
  <c r="T1323" i="17"/>
  <c r="I1323" i="17"/>
  <c r="T1351" i="17"/>
  <c r="I1351" i="17"/>
  <c r="T1362" i="17"/>
  <c r="I1362" i="17"/>
  <c r="T1390" i="17"/>
  <c r="I1390" i="17"/>
  <c r="T1414" i="17"/>
  <c r="I1414" i="17"/>
  <c r="T1444" i="17"/>
  <c r="I1444" i="17"/>
  <c r="W1447" i="17"/>
  <c r="I1447" i="17"/>
  <c r="T1467" i="17"/>
  <c r="I1467" i="17"/>
  <c r="T1481" i="17"/>
  <c r="I1481" i="17"/>
  <c r="T1500" i="17"/>
  <c r="I1500" i="17"/>
  <c r="T1522" i="17"/>
  <c r="I1522" i="17"/>
  <c r="W1525" i="17"/>
  <c r="I1525" i="17"/>
  <c r="T1538" i="17"/>
  <c r="I1538" i="17"/>
  <c r="T1568" i="17"/>
  <c r="I1568" i="17"/>
  <c r="T1580" i="17"/>
  <c r="I1580" i="17"/>
  <c r="T1595" i="17"/>
  <c r="I1595" i="17"/>
  <c r="T1619" i="17"/>
  <c r="I1619" i="17"/>
  <c r="I268" i="17"/>
  <c r="I292" i="17"/>
  <c r="I305" i="17"/>
  <c r="I338" i="17"/>
  <c r="I361" i="17"/>
  <c r="I378" i="17"/>
  <c r="I398" i="17"/>
  <c r="I416" i="17"/>
  <c r="I438" i="17"/>
  <c r="I472" i="17"/>
  <c r="I484" i="17"/>
  <c r="I504" i="17"/>
  <c r="I533" i="17"/>
  <c r="I579" i="17"/>
  <c r="I621" i="17"/>
  <c r="I638" i="17"/>
  <c r="I647" i="17"/>
  <c r="I664" i="17"/>
  <c r="I689" i="17"/>
  <c r="I709" i="17"/>
  <c r="I735" i="17"/>
  <c r="I758" i="17"/>
  <c r="I770" i="17"/>
  <c r="I781" i="17"/>
  <c r="I798" i="17"/>
  <c r="I807" i="17"/>
  <c r="I821" i="17"/>
  <c r="I846" i="17"/>
  <c r="I856" i="17"/>
  <c r="I878" i="17"/>
  <c r="I894" i="17"/>
  <c r="I902" i="17"/>
  <c r="I920" i="17"/>
  <c r="I938" i="17"/>
  <c r="I945" i="17"/>
  <c r="I965" i="17"/>
  <c r="I978" i="17"/>
  <c r="I1010" i="17"/>
  <c r="I1030" i="17"/>
  <c r="I1058" i="17"/>
  <c r="I1075" i="17"/>
  <c r="I1113" i="17"/>
  <c r="I1142" i="17"/>
  <c r="I1147" i="17"/>
  <c r="I1164" i="17"/>
  <c r="I1179" i="17"/>
  <c r="I1187" i="17"/>
  <c r="I1221" i="17"/>
  <c r="I1241" i="17"/>
  <c r="I1272" i="17"/>
  <c r="I1294" i="17"/>
  <c r="J1296" i="17"/>
  <c r="I1320" i="17"/>
  <c r="I1329" i="17"/>
  <c r="I1356" i="17"/>
  <c r="I1369" i="17"/>
  <c r="I1397" i="17"/>
  <c r="I1439" i="17"/>
  <c r="I1445" i="17"/>
  <c r="I1461" i="17"/>
  <c r="I1474" i="17"/>
  <c r="I1490" i="17"/>
  <c r="I1507" i="17"/>
  <c r="I1523" i="17"/>
  <c r="I1532" i="17"/>
  <c r="I1545" i="17"/>
  <c r="I1574" i="17"/>
  <c r="I1586" i="17"/>
  <c r="I1617" i="17"/>
  <c r="T1644" i="17"/>
  <c r="I1644" i="17"/>
  <c r="T1671" i="17"/>
  <c r="I1671" i="17"/>
  <c r="T1708" i="17"/>
  <c r="I1708" i="17"/>
  <c r="T1729" i="17"/>
  <c r="I1729" i="17"/>
  <c r="T1751" i="17"/>
  <c r="I1751" i="17"/>
  <c r="T1770" i="17"/>
  <c r="I1770" i="17"/>
  <c r="G1794" i="17"/>
  <c r="S1793" i="17"/>
  <c r="H1794" i="17"/>
  <c r="T1793" i="17"/>
  <c r="I1793" i="17"/>
  <c r="T1818" i="17"/>
  <c r="I1818" i="17"/>
  <c r="R1848" i="17"/>
  <c r="J1848" i="17"/>
  <c r="S1848" i="17"/>
  <c r="K1848" i="17"/>
  <c r="T1848" i="17"/>
  <c r="L1848" i="17"/>
  <c r="I1848" i="17"/>
  <c r="S1872" i="17"/>
  <c r="K1872" i="17"/>
  <c r="T1872" i="17"/>
  <c r="L1872" i="17"/>
  <c r="I1872" i="17"/>
  <c r="R1872" i="17"/>
  <c r="J1872" i="17"/>
  <c r="T1897" i="17"/>
  <c r="I1897" i="17"/>
  <c r="T1925" i="17"/>
  <c r="I1925" i="17"/>
  <c r="T1954" i="17"/>
  <c r="I1954" i="17"/>
  <c r="T1974" i="17"/>
  <c r="I1974" i="17"/>
  <c r="W1977" i="17"/>
  <c r="I1977" i="17"/>
  <c r="T1998" i="17"/>
  <c r="I1998" i="17"/>
  <c r="R2018" i="17"/>
  <c r="J2018" i="17"/>
  <c r="S2018" i="17"/>
  <c r="K2018" i="17"/>
  <c r="T2018" i="17"/>
  <c r="L2018" i="17"/>
  <c r="I2018" i="17"/>
  <c r="W2021" i="17"/>
  <c r="I2021" i="17"/>
  <c r="T2045" i="17"/>
  <c r="I2045" i="17"/>
  <c r="R2069" i="17"/>
  <c r="J2069" i="17"/>
  <c r="S2069" i="17"/>
  <c r="K2069" i="17"/>
  <c r="T2069" i="17"/>
  <c r="L2069" i="17"/>
  <c r="I2069" i="17"/>
  <c r="T2087" i="17"/>
  <c r="I2087" i="17"/>
  <c r="T2124" i="17"/>
  <c r="I2124" i="17"/>
  <c r="W2127" i="17"/>
  <c r="I2127" i="17"/>
  <c r="T2148" i="17"/>
  <c r="I2148" i="17"/>
  <c r="T2176" i="17"/>
  <c r="I2176" i="17"/>
  <c r="T2201" i="17"/>
  <c r="I2201" i="17"/>
  <c r="W2204" i="17"/>
  <c r="I2204" i="17"/>
  <c r="T2230" i="17"/>
  <c r="I2230" i="17"/>
  <c r="T2239" i="17"/>
  <c r="I2239" i="17"/>
  <c r="T2249" i="17"/>
  <c r="I2249" i="17"/>
  <c r="T2260" i="17"/>
  <c r="I2260" i="17"/>
  <c r="T2270" i="17"/>
  <c r="I2270" i="17"/>
  <c r="I1629" i="17"/>
  <c r="I1650" i="17"/>
  <c r="I1678" i="17"/>
  <c r="I1714" i="17"/>
  <c r="I1736" i="17"/>
  <c r="I1759" i="17"/>
  <c r="I1779" i="17"/>
  <c r="I1799" i="17"/>
  <c r="I1843" i="17"/>
  <c r="I1854" i="17"/>
  <c r="I1881" i="17"/>
  <c r="I1906" i="17"/>
  <c r="I1946" i="17"/>
  <c r="I1970" i="17"/>
  <c r="I1975" i="17"/>
  <c r="I1983" i="17"/>
  <c r="I2004" i="17"/>
  <c r="I2027" i="17"/>
  <c r="I2057" i="17"/>
  <c r="I2076" i="17"/>
  <c r="I2119" i="17"/>
  <c r="I2137" i="17"/>
  <c r="I2155" i="17"/>
  <c r="I2185" i="17"/>
  <c r="I2213" i="17"/>
  <c r="I2235" i="17"/>
  <c r="I2245" i="17"/>
  <c r="I2255" i="17"/>
  <c r="I2266" i="17"/>
  <c r="T2284" i="17"/>
  <c r="I2284" i="17"/>
  <c r="T2295" i="17"/>
  <c r="I2295" i="17"/>
  <c r="T2310" i="17"/>
  <c r="I2310" i="17"/>
  <c r="T2322" i="17"/>
  <c r="I2322" i="17"/>
  <c r="T2332" i="17"/>
  <c r="I2332" i="17"/>
  <c r="T2344" i="17"/>
  <c r="I2344" i="17"/>
  <c r="T2355" i="17"/>
  <c r="I2355" i="17"/>
  <c r="T2365" i="17"/>
  <c r="I2365" i="17"/>
  <c r="T2379" i="17"/>
  <c r="I2379" i="17"/>
  <c r="T2390" i="17"/>
  <c r="I2390" i="17"/>
  <c r="T2401" i="17"/>
  <c r="I2401" i="17"/>
  <c r="T2412" i="17"/>
  <c r="I2412" i="17"/>
  <c r="T2422" i="17"/>
  <c r="I2422" i="17"/>
  <c r="T2438" i="17"/>
  <c r="I2438" i="17"/>
  <c r="T2452" i="17"/>
  <c r="I2452" i="17"/>
  <c r="T2466" i="17"/>
  <c r="I2466" i="17"/>
  <c r="T2482" i="17"/>
  <c r="I2482" i="17"/>
  <c r="T2494" i="17"/>
  <c r="I2494" i="17"/>
  <c r="T2508" i="17"/>
  <c r="I2508" i="17"/>
  <c r="T2523" i="17"/>
  <c r="I2523" i="17"/>
  <c r="T2535" i="17"/>
  <c r="I2535" i="17"/>
  <c r="T2547" i="17"/>
  <c r="I2547" i="17"/>
  <c r="I2277" i="17"/>
  <c r="I2290" i="17"/>
  <c r="I2304" i="17"/>
  <c r="I2316" i="17"/>
  <c r="I2328" i="17"/>
  <c r="I2339" i="17"/>
  <c r="I2350" i="17"/>
  <c r="I2361" i="17"/>
  <c r="I2374" i="17"/>
  <c r="I2385" i="17"/>
  <c r="I2396" i="17"/>
  <c r="I2407" i="17"/>
  <c r="I2418" i="17"/>
  <c r="I2501" i="17"/>
  <c r="T2559" i="17"/>
  <c r="I2559" i="17"/>
  <c r="T2571" i="17"/>
  <c r="I2571" i="17"/>
  <c r="T2583" i="17"/>
  <c r="I2583" i="17"/>
  <c r="T2592" i="17"/>
  <c r="I2592" i="17"/>
  <c r="T2602" i="17"/>
  <c r="I2602" i="17"/>
  <c r="T2614" i="17"/>
  <c r="I2614" i="17"/>
  <c r="T2627" i="17"/>
  <c r="I2627" i="17"/>
  <c r="R2641" i="17"/>
  <c r="J2641" i="17"/>
  <c r="S2641" i="17"/>
  <c r="K2641" i="17"/>
  <c r="T2641" i="17"/>
  <c r="L2641" i="17"/>
  <c r="I2641" i="17"/>
  <c r="I2578" i="17"/>
  <c r="I2587" i="17"/>
  <c r="I2610" i="17"/>
  <c r="I2620" i="17"/>
  <c r="I2633" i="17"/>
  <c r="F356" i="20"/>
  <c r="F357" i="20" s="1"/>
  <c r="D355" i="20"/>
  <c r="E355" i="20"/>
  <c r="F355" i="20"/>
  <c r="H355" i="20"/>
  <c r="I355" i="20"/>
  <c r="G355" i="20"/>
  <c r="S2642" i="17" l="1"/>
  <c r="R2642" i="17"/>
  <c r="R2644" i="17" s="1"/>
  <c r="R2655" i="17" s="1"/>
  <c r="S2644" i="17"/>
  <c r="S2655" i="17" s="1"/>
  <c r="W2642" i="17"/>
  <c r="T2642" i="17"/>
  <c r="T2644" i="17" s="1"/>
  <c r="T2655" i="17" s="1"/>
  <c r="D14" i="31"/>
  <c r="E14" i="31"/>
  <c r="D13" i="31"/>
  <c r="E13" i="31"/>
  <c r="C14" i="31"/>
  <c r="C13" i="31"/>
  <c r="D330" i="20"/>
  <c r="E330" i="20"/>
  <c r="G330" i="20"/>
  <c r="H330" i="20"/>
  <c r="I330" i="20"/>
  <c r="D329" i="20"/>
  <c r="E329" i="20"/>
  <c r="G329" i="20"/>
  <c r="H329" i="20"/>
  <c r="I329" i="20"/>
  <c r="D328" i="20"/>
  <c r="E328" i="20"/>
  <c r="G328" i="20"/>
  <c r="H328" i="20"/>
  <c r="I328" i="20"/>
  <c r="C330" i="20"/>
  <c r="C329" i="20"/>
  <c r="C328" i="20"/>
  <c r="G126" i="20"/>
  <c r="H126" i="20"/>
  <c r="I126" i="20"/>
  <c r="G125" i="20"/>
  <c r="G127" i="20" s="1"/>
  <c r="H125" i="20"/>
  <c r="H127" i="20" s="1"/>
  <c r="I125" i="20"/>
  <c r="I127" i="20" s="1"/>
  <c r="G66" i="20"/>
  <c r="H66" i="20"/>
  <c r="I66" i="20"/>
  <c r="G65" i="20"/>
  <c r="H65" i="20"/>
  <c r="I65" i="20"/>
  <c r="G64" i="20"/>
  <c r="H64" i="20"/>
  <c r="I64" i="20"/>
  <c r="G338" i="20"/>
  <c r="H338" i="20"/>
  <c r="I338" i="20"/>
  <c r="G339" i="20"/>
  <c r="H339" i="20"/>
  <c r="I339" i="20"/>
  <c r="G341" i="20"/>
  <c r="H341" i="20"/>
  <c r="I341" i="20"/>
  <c r="L98" i="54"/>
  <c r="I19" i="20"/>
  <c r="I8" i="20"/>
  <c r="H245" i="20"/>
  <c r="H48" i="20" l="1"/>
  <c r="H46" i="20"/>
  <c r="G142" i="9"/>
  <c r="F142" i="9"/>
  <c r="F48" i="52" l="1"/>
  <c r="G48" i="52"/>
  <c r="E48" i="52"/>
  <c r="F340" i="55" l="1"/>
  <c r="E340" i="55"/>
  <c r="E95" i="15" l="1"/>
  <c r="E179" i="15"/>
  <c r="G342" i="20" l="1"/>
  <c r="H342" i="20"/>
  <c r="I342" i="20"/>
  <c r="L26" i="160"/>
  <c r="J23" i="160"/>
  <c r="F58" i="7"/>
  <c r="G58" i="7"/>
  <c r="E58" i="7"/>
  <c r="E110" i="7" s="1"/>
  <c r="E296" i="7" s="1"/>
  <c r="H87" i="7"/>
  <c r="G79" i="7"/>
  <c r="K110" i="7" s="1"/>
  <c r="F79" i="7"/>
  <c r="J110" i="7" s="1"/>
  <c r="H82" i="7"/>
  <c r="F65" i="7"/>
  <c r="H64" i="7"/>
  <c r="H63" i="7"/>
  <c r="H61" i="7"/>
  <c r="H57" i="7"/>
  <c r="H55" i="7"/>
  <c r="G50" i="7"/>
  <c r="F50" i="7"/>
  <c r="G47" i="7"/>
  <c r="F47" i="7"/>
  <c r="H46" i="7"/>
  <c r="H45" i="7"/>
  <c r="G36" i="7"/>
  <c r="F36" i="7"/>
  <c r="H34" i="7"/>
  <c r="H33" i="7"/>
  <c r="H25" i="7"/>
  <c r="H22" i="7"/>
  <c r="G21" i="7"/>
  <c r="F21" i="7"/>
  <c r="H18" i="7"/>
  <c r="G13" i="7"/>
  <c r="K69" i="7" s="1"/>
  <c r="F13" i="7"/>
  <c r="J69" i="7" s="1"/>
  <c r="H14" i="7"/>
  <c r="H13" i="7"/>
  <c r="G134" i="7"/>
  <c r="F134" i="7"/>
  <c r="E134" i="7"/>
  <c r="H129" i="7"/>
  <c r="H128" i="7"/>
  <c r="G305" i="7"/>
  <c r="F305" i="7"/>
  <c r="G211" i="7"/>
  <c r="F211" i="7"/>
  <c r="G208" i="7"/>
  <c r="F208" i="7"/>
  <c r="G202" i="7"/>
  <c r="F202" i="7"/>
  <c r="G199" i="7"/>
  <c r="F199" i="7"/>
  <c r="H198" i="7"/>
  <c r="H197" i="7"/>
  <c r="G196" i="7"/>
  <c r="K214" i="7"/>
  <c r="F196" i="7"/>
  <c r="J214" i="7"/>
  <c r="G221" i="7"/>
  <c r="F221" i="7"/>
  <c r="H226" i="7"/>
  <c r="H224" i="7"/>
  <c r="F147" i="7"/>
  <c r="F169" i="7"/>
  <c r="F304" i="7"/>
  <c r="G147" i="7"/>
  <c r="E147" i="7"/>
  <c r="G169" i="7"/>
  <c r="G304" i="7"/>
  <c r="H190" i="7"/>
  <c r="H188" i="7"/>
  <c r="H185" i="7"/>
  <c r="H183" i="7"/>
  <c r="H181" i="7"/>
  <c r="H179" i="7"/>
  <c r="H177" i="7"/>
  <c r="H175" i="7"/>
  <c r="H196" i="7"/>
  <c r="H159" i="7"/>
  <c r="H152" i="7"/>
  <c r="G140" i="7"/>
  <c r="K169" i="7"/>
  <c r="F140" i="7"/>
  <c r="J169" i="7"/>
  <c r="E140" i="7"/>
  <c r="I169" i="7"/>
  <c r="G310" i="7"/>
  <c r="F310" i="7"/>
  <c r="G253" i="7"/>
  <c r="F253" i="7"/>
  <c r="H256" i="7"/>
  <c r="G247" i="7"/>
  <c r="F247" i="7"/>
  <c r="G237" i="7"/>
  <c r="G257" i="7"/>
  <c r="F237" i="7"/>
  <c r="F257" i="7"/>
  <c r="F308" i="7"/>
  <c r="H243" i="7"/>
  <c r="H242" i="7"/>
  <c r="G316" i="7"/>
  <c r="F316" i="7"/>
  <c r="G270" i="7"/>
  <c r="F270" i="7"/>
  <c r="G284" i="7"/>
  <c r="F284" i="7"/>
  <c r="F291" i="7"/>
  <c r="F314" i="7"/>
  <c r="H289" i="7"/>
  <c r="H288" i="7"/>
  <c r="H287" i="7"/>
  <c r="H286" i="7"/>
  <c r="H280" i="7"/>
  <c r="H277" i="7"/>
  <c r="G291" i="7"/>
  <c r="E61" i="15"/>
  <c r="E171" i="15"/>
  <c r="G172" i="15"/>
  <c r="F172" i="15"/>
  <c r="E172" i="15"/>
  <c r="G173" i="15"/>
  <c r="F173" i="15"/>
  <c r="E173" i="15"/>
  <c r="J76" i="15"/>
  <c r="G76" i="15"/>
  <c r="F76" i="15"/>
  <c r="G61" i="15"/>
  <c r="F61" i="15"/>
  <c r="H56" i="15"/>
  <c r="H49" i="15"/>
  <c r="H47" i="15"/>
  <c r="G44" i="15"/>
  <c r="F44" i="15"/>
  <c r="E44" i="15"/>
  <c r="H40" i="15"/>
  <c r="H42" i="15"/>
  <c r="H38" i="15"/>
  <c r="H37" i="15"/>
  <c r="H43" i="15"/>
  <c r="H26" i="15"/>
  <c r="H25" i="15"/>
  <c r="H73" i="15"/>
  <c r="H72" i="15"/>
  <c r="G13" i="15"/>
  <c r="F13" i="15"/>
  <c r="H14" i="15"/>
  <c r="G10" i="15"/>
  <c r="F10" i="15"/>
  <c r="E10" i="15"/>
  <c r="G179" i="15"/>
  <c r="F179" i="15"/>
  <c r="G106" i="15"/>
  <c r="F106" i="15"/>
  <c r="E106" i="15"/>
  <c r="H107" i="15"/>
  <c r="G89" i="15"/>
  <c r="F89" i="15"/>
  <c r="H91" i="15"/>
  <c r="H90" i="15"/>
  <c r="G148" i="15"/>
  <c r="F148" i="15"/>
  <c r="H152" i="15"/>
  <c r="E148" i="15"/>
  <c r="G132" i="15"/>
  <c r="F132" i="15"/>
  <c r="E132" i="15"/>
  <c r="G119" i="15"/>
  <c r="F119" i="15"/>
  <c r="G103" i="15"/>
  <c r="F103" i="15"/>
  <c r="F342" i="55"/>
  <c r="G342" i="55"/>
  <c r="H294" i="55"/>
  <c r="G290" i="55"/>
  <c r="F290" i="55"/>
  <c r="E335" i="55"/>
  <c r="G308" i="55"/>
  <c r="F308" i="55"/>
  <c r="E308" i="55"/>
  <c r="H312" i="55"/>
  <c r="H310" i="55"/>
  <c r="E290" i="55"/>
  <c r="G272" i="55"/>
  <c r="F272" i="55"/>
  <c r="E272" i="55"/>
  <c r="G207" i="55"/>
  <c r="F207" i="55"/>
  <c r="E207" i="55"/>
  <c r="H210" i="55"/>
  <c r="G190" i="55"/>
  <c r="F190" i="55"/>
  <c r="E190" i="55"/>
  <c r="H192" i="55"/>
  <c r="G165" i="55"/>
  <c r="F165" i="55"/>
  <c r="E165" i="55"/>
  <c r="H168" i="55"/>
  <c r="G152" i="55"/>
  <c r="G335" i="55"/>
  <c r="F152" i="55"/>
  <c r="F335" i="55"/>
  <c r="D116" i="20"/>
  <c r="E130" i="55"/>
  <c r="K152" i="55"/>
  <c r="G124" i="55"/>
  <c r="L129" i="55"/>
  <c r="F124" i="55"/>
  <c r="K129" i="55"/>
  <c r="H149" i="55"/>
  <c r="H150" i="55"/>
  <c r="H151" i="55"/>
  <c r="H146" i="55"/>
  <c r="H145" i="55"/>
  <c r="H144" i="55"/>
  <c r="H143" i="55"/>
  <c r="H111" i="55"/>
  <c r="E327" i="55"/>
  <c r="E330" i="55"/>
  <c r="H103" i="55"/>
  <c r="H98" i="55"/>
  <c r="H97" i="55"/>
  <c r="H93" i="55"/>
  <c r="H67" i="55"/>
  <c r="H65" i="55"/>
  <c r="H57" i="55"/>
  <c r="H55" i="55"/>
  <c r="H53" i="55"/>
  <c r="G44" i="55"/>
  <c r="F44" i="55"/>
  <c r="H45" i="55"/>
  <c r="G40" i="55"/>
  <c r="F40" i="55"/>
  <c r="H43" i="55"/>
  <c r="G33" i="55"/>
  <c r="F33" i="55"/>
  <c r="H37" i="55"/>
  <c r="G29" i="55"/>
  <c r="F29" i="55"/>
  <c r="H26" i="55"/>
  <c r="H25" i="55"/>
  <c r="H21" i="55"/>
  <c r="H20" i="55"/>
  <c r="G16" i="55"/>
  <c r="K70" i="55"/>
  <c r="F16" i="55"/>
  <c r="J70" i="55"/>
  <c r="H19" i="55"/>
  <c r="H12" i="55"/>
  <c r="G55" i="12"/>
  <c r="G59" i="12"/>
  <c r="F55" i="12"/>
  <c r="F59" i="12"/>
  <c r="E55" i="12"/>
  <c r="E59" i="12"/>
  <c r="E105" i="12"/>
  <c r="C105" i="20"/>
  <c r="H57" i="12"/>
  <c r="H56" i="12"/>
  <c r="G113" i="12"/>
  <c r="F113" i="12"/>
  <c r="E113" i="12"/>
  <c r="G112" i="12"/>
  <c r="F112" i="12"/>
  <c r="E112" i="12"/>
  <c r="F83" i="12"/>
  <c r="F77" i="12"/>
  <c r="G83" i="12"/>
  <c r="E83" i="12"/>
  <c r="G77" i="12"/>
  <c r="E77" i="12"/>
  <c r="H55" i="12"/>
  <c r="G106" i="12"/>
  <c r="F106" i="12"/>
  <c r="E106" i="12"/>
  <c r="G105" i="12"/>
  <c r="G21" i="12"/>
  <c r="F21" i="12"/>
  <c r="E21" i="12"/>
  <c r="H38" i="12"/>
  <c r="H37" i="12"/>
  <c r="H36" i="12"/>
  <c r="G13" i="12"/>
  <c r="G40" i="12"/>
  <c r="F13" i="12"/>
  <c r="F40" i="12"/>
  <c r="F104" i="12"/>
  <c r="E13" i="12"/>
  <c r="E40" i="12"/>
  <c r="E104" i="12"/>
  <c r="H12" i="12"/>
  <c r="H11" i="12"/>
  <c r="H53" i="12"/>
  <c r="H51" i="12"/>
  <c r="H50" i="12"/>
  <c r="H49" i="12"/>
  <c r="K146" i="20"/>
  <c r="K145" i="20"/>
  <c r="K144" i="20"/>
  <c r="K120" i="20"/>
  <c r="K52" i="20"/>
  <c r="K51" i="20"/>
  <c r="K119" i="20"/>
  <c r="M63" i="20"/>
  <c r="M144" i="20"/>
  <c r="L144" i="20"/>
  <c r="M147" i="20"/>
  <c r="L147" i="20"/>
  <c r="K147" i="20"/>
  <c r="K149" i="20"/>
  <c r="M146" i="20"/>
  <c r="L146" i="20"/>
  <c r="M145" i="20"/>
  <c r="L145" i="20"/>
  <c r="L63" i="20"/>
  <c r="M122" i="20"/>
  <c r="L122" i="20"/>
  <c r="K122" i="20"/>
  <c r="M121" i="20"/>
  <c r="L121" i="20"/>
  <c r="K121" i="20"/>
  <c r="M120" i="20"/>
  <c r="L120" i="20"/>
  <c r="M119" i="20"/>
  <c r="M124" i="20"/>
  <c r="L119" i="20"/>
  <c r="I305" i="20"/>
  <c r="E305" i="20"/>
  <c r="D305" i="20"/>
  <c r="C305" i="20"/>
  <c r="I299" i="20"/>
  <c r="H299" i="20"/>
  <c r="E299" i="20"/>
  <c r="D299" i="20"/>
  <c r="C299" i="20"/>
  <c r="I294" i="20"/>
  <c r="E294" i="20"/>
  <c r="D294" i="20"/>
  <c r="C294" i="20"/>
  <c r="I291" i="20"/>
  <c r="H291" i="20"/>
  <c r="G291" i="20"/>
  <c r="I290" i="20"/>
  <c r="H290" i="20"/>
  <c r="G290" i="20"/>
  <c r="I289" i="20"/>
  <c r="H289" i="20"/>
  <c r="G289" i="20"/>
  <c r="E289" i="20"/>
  <c r="D289" i="20"/>
  <c r="C289" i="20"/>
  <c r="E291" i="20"/>
  <c r="D291" i="20"/>
  <c r="C291" i="20"/>
  <c r="E290" i="20"/>
  <c r="D290" i="20"/>
  <c r="C290" i="20"/>
  <c r="I285" i="20"/>
  <c r="H285" i="20"/>
  <c r="G285" i="20"/>
  <c r="I284" i="20"/>
  <c r="H284" i="20"/>
  <c r="G284" i="20"/>
  <c r="I283" i="20"/>
  <c r="H283" i="20"/>
  <c r="G283" i="20"/>
  <c r="E285" i="20"/>
  <c r="D285" i="20"/>
  <c r="C285" i="20"/>
  <c r="I280" i="20"/>
  <c r="H280" i="20"/>
  <c r="G280" i="20"/>
  <c r="I279" i="20"/>
  <c r="H279" i="20"/>
  <c r="G279" i="20"/>
  <c r="I278" i="20"/>
  <c r="H278" i="20"/>
  <c r="G278" i="20"/>
  <c r="E280" i="20"/>
  <c r="D280" i="20"/>
  <c r="C280" i="20"/>
  <c r="E279" i="20"/>
  <c r="D279" i="20"/>
  <c r="C279" i="20"/>
  <c r="E278" i="20"/>
  <c r="D278" i="20"/>
  <c r="C278" i="20"/>
  <c r="I307" i="20"/>
  <c r="H307" i="20"/>
  <c r="G307" i="20"/>
  <c r="E307" i="20"/>
  <c r="D307" i="20"/>
  <c r="C307" i="20"/>
  <c r="I306" i="20"/>
  <c r="H306" i="20"/>
  <c r="G306" i="20"/>
  <c r="E306" i="20"/>
  <c r="D306" i="20"/>
  <c r="C306" i="20"/>
  <c r="I304" i="20"/>
  <c r="H305" i="20"/>
  <c r="H304" i="20"/>
  <c r="G305" i="20"/>
  <c r="G304" i="20"/>
  <c r="D304" i="20"/>
  <c r="C304" i="20"/>
  <c r="I301" i="20"/>
  <c r="H301" i="20"/>
  <c r="G301" i="20"/>
  <c r="E301" i="20"/>
  <c r="D301" i="20"/>
  <c r="C301" i="20"/>
  <c r="I300" i="20"/>
  <c r="H300" i="20"/>
  <c r="G300" i="20"/>
  <c r="E300" i="20"/>
  <c r="D300" i="20"/>
  <c r="C300" i="20"/>
  <c r="I298" i="20"/>
  <c r="H298" i="20"/>
  <c r="G299" i="20"/>
  <c r="G298" i="20"/>
  <c r="D298" i="20"/>
  <c r="C298" i="20"/>
  <c r="I296" i="20"/>
  <c r="H296" i="20"/>
  <c r="G296" i="20"/>
  <c r="E296" i="20"/>
  <c r="D296" i="20"/>
  <c r="C296" i="20"/>
  <c r="I295" i="20"/>
  <c r="H295" i="20"/>
  <c r="G295" i="20"/>
  <c r="E295" i="20"/>
  <c r="D295" i="20"/>
  <c r="I293" i="20"/>
  <c r="H294" i="20"/>
  <c r="H293" i="20"/>
  <c r="G294" i="20"/>
  <c r="G293" i="20"/>
  <c r="D293" i="20"/>
  <c r="C293" i="20"/>
  <c r="I288" i="20"/>
  <c r="H288" i="20"/>
  <c r="G288" i="20"/>
  <c r="D288" i="20"/>
  <c r="C288" i="20"/>
  <c r="I282" i="20"/>
  <c r="H282" i="20"/>
  <c r="G282" i="20"/>
  <c r="I277" i="20"/>
  <c r="H277" i="20"/>
  <c r="G277" i="20"/>
  <c r="D277" i="20"/>
  <c r="C277" i="20"/>
  <c r="I275" i="20"/>
  <c r="H275" i="20"/>
  <c r="G275" i="20"/>
  <c r="I274" i="20"/>
  <c r="H274" i="20"/>
  <c r="G274" i="20"/>
  <c r="I273" i="20"/>
  <c r="H273" i="20"/>
  <c r="G273" i="20"/>
  <c r="E275" i="20"/>
  <c r="D275" i="20"/>
  <c r="C275" i="20"/>
  <c r="E274" i="20"/>
  <c r="D274" i="20"/>
  <c r="C274" i="20"/>
  <c r="E273" i="20"/>
  <c r="D273" i="20"/>
  <c r="C273" i="20"/>
  <c r="I270" i="20"/>
  <c r="H270" i="20"/>
  <c r="G270" i="20"/>
  <c r="I269" i="20"/>
  <c r="H269" i="20"/>
  <c r="G269" i="20"/>
  <c r="I268" i="20"/>
  <c r="H268" i="20"/>
  <c r="G268" i="20"/>
  <c r="E270" i="20"/>
  <c r="D270" i="20"/>
  <c r="C270" i="20"/>
  <c r="E269" i="20"/>
  <c r="D269" i="20"/>
  <c r="C269" i="20"/>
  <c r="E268" i="20"/>
  <c r="D268" i="20"/>
  <c r="C268" i="20"/>
  <c r="I257" i="20"/>
  <c r="H257" i="20"/>
  <c r="G257" i="20"/>
  <c r="I256" i="20"/>
  <c r="H256" i="20"/>
  <c r="G256" i="20"/>
  <c r="G255" i="20"/>
  <c r="G254" i="20"/>
  <c r="H255" i="20"/>
  <c r="H254" i="20"/>
  <c r="I255" i="20"/>
  <c r="I254" i="20"/>
  <c r="E257" i="20"/>
  <c r="D257" i="20"/>
  <c r="C257" i="20"/>
  <c r="E256" i="20"/>
  <c r="D256" i="20"/>
  <c r="C256" i="20"/>
  <c r="E255" i="20"/>
  <c r="D255" i="20"/>
  <c r="C255" i="20"/>
  <c r="I252" i="20"/>
  <c r="H252" i="20"/>
  <c r="G252" i="20"/>
  <c r="I251" i="20"/>
  <c r="H251" i="20"/>
  <c r="G251" i="20"/>
  <c r="I250" i="20"/>
  <c r="H250" i="20"/>
  <c r="G250" i="20"/>
  <c r="E252" i="20"/>
  <c r="D252" i="20"/>
  <c r="C252" i="20"/>
  <c r="E251" i="20"/>
  <c r="D251" i="20"/>
  <c r="C251" i="20"/>
  <c r="E250" i="20"/>
  <c r="D250" i="20"/>
  <c r="C250" i="20"/>
  <c r="I247" i="20"/>
  <c r="H247" i="20"/>
  <c r="G247" i="20"/>
  <c r="I246" i="20"/>
  <c r="H246" i="20"/>
  <c r="G246" i="20"/>
  <c r="I245" i="20"/>
  <c r="G245" i="20"/>
  <c r="E247" i="20"/>
  <c r="D247" i="20"/>
  <c r="C247" i="20"/>
  <c r="E246" i="20"/>
  <c r="D246" i="20"/>
  <c r="C246" i="20"/>
  <c r="E245" i="20"/>
  <c r="D245" i="20"/>
  <c r="C245" i="20"/>
  <c r="I242" i="20"/>
  <c r="H242" i="20"/>
  <c r="G242" i="20"/>
  <c r="I241" i="20"/>
  <c r="H241" i="20"/>
  <c r="G241" i="20"/>
  <c r="I240" i="20"/>
  <c r="H240" i="20"/>
  <c r="G240" i="20"/>
  <c r="E242" i="20"/>
  <c r="D242" i="20"/>
  <c r="C242" i="20"/>
  <c r="E241" i="20"/>
  <c r="D241" i="20"/>
  <c r="C241" i="20"/>
  <c r="E240" i="20"/>
  <c r="D240" i="20"/>
  <c r="C240" i="20"/>
  <c r="I237" i="20"/>
  <c r="I356" i="20" s="1"/>
  <c r="I357" i="20" s="1"/>
  <c r="H237" i="20"/>
  <c r="H356" i="20" s="1"/>
  <c r="H357" i="20" s="1"/>
  <c r="G237" i="20"/>
  <c r="G356" i="20" s="1"/>
  <c r="G357" i="20" s="1"/>
  <c r="I236" i="20"/>
  <c r="H236" i="20"/>
  <c r="G236" i="20"/>
  <c r="I235" i="20"/>
  <c r="M301" i="20" s="1"/>
  <c r="M308" i="20" s="1"/>
  <c r="H235" i="20"/>
  <c r="G235" i="20"/>
  <c r="K301" i="20" s="1"/>
  <c r="K308" i="20" s="1"/>
  <c r="K314" i="20" s="1"/>
  <c r="I233" i="20"/>
  <c r="I230" i="20" s="1"/>
  <c r="H233" i="20"/>
  <c r="L303" i="20" s="1"/>
  <c r="L312" i="20" s="1"/>
  <c r="L316" i="20" s="1"/>
  <c r="G233" i="20"/>
  <c r="I232" i="20"/>
  <c r="H232" i="20"/>
  <c r="G232" i="20"/>
  <c r="I231" i="20"/>
  <c r="H231" i="20"/>
  <c r="G231" i="20"/>
  <c r="E233" i="20"/>
  <c r="D233" i="20"/>
  <c r="C233" i="20"/>
  <c r="I228" i="20"/>
  <c r="H228" i="20"/>
  <c r="G228" i="20"/>
  <c r="I227" i="20"/>
  <c r="H227" i="20"/>
  <c r="G227" i="20"/>
  <c r="I226" i="20"/>
  <c r="H226" i="20"/>
  <c r="G226" i="20"/>
  <c r="E228" i="20"/>
  <c r="D228" i="20"/>
  <c r="C228" i="20"/>
  <c r="I222" i="20"/>
  <c r="H222" i="20"/>
  <c r="I221" i="20"/>
  <c r="H221" i="20"/>
  <c r="I220" i="20"/>
  <c r="H220" i="20"/>
  <c r="E222" i="20"/>
  <c r="D222" i="20"/>
  <c r="C222" i="20"/>
  <c r="E221" i="20"/>
  <c r="D221" i="20"/>
  <c r="C221" i="20"/>
  <c r="E220" i="20"/>
  <c r="D220" i="20"/>
  <c r="C220" i="20"/>
  <c r="I215" i="20"/>
  <c r="H215" i="20"/>
  <c r="E217" i="20"/>
  <c r="D217" i="20"/>
  <c r="C217" i="20"/>
  <c r="E216" i="20"/>
  <c r="D216" i="20"/>
  <c r="C216" i="20"/>
  <c r="E215" i="20"/>
  <c r="D215" i="20"/>
  <c r="C215" i="20"/>
  <c r="I210" i="20"/>
  <c r="E212" i="20"/>
  <c r="D212" i="20"/>
  <c r="C212" i="20"/>
  <c r="E211" i="20"/>
  <c r="D211" i="20"/>
  <c r="C211" i="20"/>
  <c r="H210" i="20"/>
  <c r="E210" i="20"/>
  <c r="D210" i="20"/>
  <c r="C210" i="20"/>
  <c r="I198" i="20"/>
  <c r="H198" i="20"/>
  <c r="E200" i="20"/>
  <c r="D200" i="20"/>
  <c r="C200" i="20"/>
  <c r="E199" i="20"/>
  <c r="D199" i="20"/>
  <c r="C199" i="20"/>
  <c r="E198" i="20"/>
  <c r="D198" i="20"/>
  <c r="C198" i="20"/>
  <c r="M54" i="20"/>
  <c r="M311" i="20"/>
  <c r="M53" i="20"/>
  <c r="M310" i="20"/>
  <c r="M52" i="20"/>
  <c r="M51" i="20"/>
  <c r="M64" i="20"/>
  <c r="I195" i="20"/>
  <c r="I193" i="20"/>
  <c r="H193" i="20"/>
  <c r="G193" i="20"/>
  <c r="E195" i="20"/>
  <c r="D195" i="20"/>
  <c r="C195" i="20"/>
  <c r="E194" i="20"/>
  <c r="D194" i="20"/>
  <c r="C194" i="20"/>
  <c r="E193" i="20"/>
  <c r="D193" i="20"/>
  <c r="C193" i="20"/>
  <c r="I187" i="20"/>
  <c r="E190" i="20"/>
  <c r="D190" i="20"/>
  <c r="C190" i="20"/>
  <c r="E189" i="20"/>
  <c r="D189" i="20"/>
  <c r="C189" i="20"/>
  <c r="E188" i="20"/>
  <c r="D188" i="20"/>
  <c r="C188" i="20"/>
  <c r="E12" i="160"/>
  <c r="F12" i="160"/>
  <c r="G12" i="160"/>
  <c r="E14" i="160"/>
  <c r="F14" i="160"/>
  <c r="E24" i="160"/>
  <c r="F24" i="160"/>
  <c r="G24" i="160"/>
  <c r="E26" i="160"/>
  <c r="F26" i="160"/>
  <c r="G26" i="160"/>
  <c r="D154" i="160"/>
  <c r="I185" i="20"/>
  <c r="H185" i="20"/>
  <c r="G185" i="20"/>
  <c r="I184" i="20"/>
  <c r="H184" i="20"/>
  <c r="G184" i="20"/>
  <c r="I183" i="20"/>
  <c r="H183" i="20"/>
  <c r="G183" i="20"/>
  <c r="E185" i="20"/>
  <c r="D185" i="20"/>
  <c r="C185" i="20"/>
  <c r="E184" i="20"/>
  <c r="D184" i="20"/>
  <c r="C184" i="20"/>
  <c r="E183" i="20"/>
  <c r="D183" i="20"/>
  <c r="C183" i="20"/>
  <c r="I160" i="20"/>
  <c r="I158" i="20"/>
  <c r="H158" i="20"/>
  <c r="G158" i="20"/>
  <c r="E160" i="20"/>
  <c r="D160" i="20"/>
  <c r="C160" i="20"/>
  <c r="E159" i="20"/>
  <c r="D159" i="20"/>
  <c r="C159" i="20"/>
  <c r="E158" i="20"/>
  <c r="D158" i="20"/>
  <c r="C158" i="20"/>
  <c r="I154" i="20"/>
  <c r="E156" i="20"/>
  <c r="D156" i="20"/>
  <c r="C156" i="20"/>
  <c r="E155" i="20"/>
  <c r="D155" i="20"/>
  <c r="C155" i="20"/>
  <c r="E154" i="20"/>
  <c r="D154" i="20"/>
  <c r="C154" i="20"/>
  <c r="I152" i="20"/>
  <c r="H152" i="20"/>
  <c r="G152" i="20"/>
  <c r="K303" i="20"/>
  <c r="I151" i="20"/>
  <c r="I203" i="20" s="1"/>
  <c r="H151" i="20"/>
  <c r="H203" i="20" s="1"/>
  <c r="G151" i="20"/>
  <c r="G203" i="20" s="1"/>
  <c r="I150" i="20"/>
  <c r="I202" i="20" s="1"/>
  <c r="I204" i="20" s="1"/>
  <c r="H150" i="20"/>
  <c r="H202" i="20" s="1"/>
  <c r="H204" i="20" s="1"/>
  <c r="G150" i="20"/>
  <c r="G202" i="20" s="1"/>
  <c r="G204" i="20" s="1"/>
  <c r="E152" i="20"/>
  <c r="D152" i="20"/>
  <c r="C152" i="20"/>
  <c r="E151" i="20"/>
  <c r="D151" i="20"/>
  <c r="C151" i="20"/>
  <c r="E150" i="20"/>
  <c r="D150" i="20"/>
  <c r="C150" i="20"/>
  <c r="H13" i="159"/>
  <c r="H14" i="159"/>
  <c r="E15" i="159"/>
  <c r="F15" i="159"/>
  <c r="G15" i="159"/>
  <c r="H15" i="159"/>
  <c r="H21" i="159"/>
  <c r="E22" i="159"/>
  <c r="F22" i="159"/>
  <c r="G22" i="159"/>
  <c r="H22" i="159"/>
  <c r="H28" i="159"/>
  <c r="E29" i="159"/>
  <c r="F29" i="159"/>
  <c r="G29" i="159"/>
  <c r="H29" i="159"/>
  <c r="H35" i="159"/>
  <c r="E36" i="159"/>
  <c r="F36" i="159"/>
  <c r="G36" i="159"/>
  <c r="H36" i="159"/>
  <c r="H41" i="159"/>
  <c r="E42" i="159"/>
  <c r="F42" i="159"/>
  <c r="G42" i="159"/>
  <c r="H42" i="159"/>
  <c r="H47" i="159"/>
  <c r="E48" i="159"/>
  <c r="F48" i="159"/>
  <c r="G48" i="159"/>
  <c r="H48" i="159"/>
  <c r="H54" i="159"/>
  <c r="E55" i="159"/>
  <c r="F55" i="159"/>
  <c r="G55" i="159"/>
  <c r="H55" i="159"/>
  <c r="H61" i="159"/>
  <c r="E62" i="159"/>
  <c r="F62" i="159"/>
  <c r="G62" i="159"/>
  <c r="H62" i="159"/>
  <c r="H68" i="159"/>
  <c r="E69" i="159"/>
  <c r="F69" i="159"/>
  <c r="G69" i="159"/>
  <c r="H69" i="159"/>
  <c r="H75" i="159"/>
  <c r="E76" i="159"/>
  <c r="F76" i="159"/>
  <c r="G76" i="159"/>
  <c r="H76" i="159"/>
  <c r="H82" i="159"/>
  <c r="E83" i="159"/>
  <c r="F83" i="159"/>
  <c r="G83" i="159"/>
  <c r="H83" i="159"/>
  <c r="H89" i="159"/>
  <c r="E90" i="159"/>
  <c r="F90" i="159"/>
  <c r="G90" i="159"/>
  <c r="H90" i="159"/>
  <c r="H96" i="159"/>
  <c r="E97" i="159"/>
  <c r="F97" i="159"/>
  <c r="G97" i="159"/>
  <c r="H97" i="159"/>
  <c r="H103" i="159"/>
  <c r="E104" i="159"/>
  <c r="F104" i="159"/>
  <c r="G104" i="159"/>
  <c r="H104" i="159"/>
  <c r="H110" i="159"/>
  <c r="E111" i="159"/>
  <c r="F111" i="159"/>
  <c r="G111" i="159"/>
  <c r="H111" i="159"/>
  <c r="H117" i="159"/>
  <c r="E118" i="159"/>
  <c r="F118" i="159"/>
  <c r="G118" i="159"/>
  <c r="H118" i="159"/>
  <c r="H124" i="159"/>
  <c r="E125" i="159"/>
  <c r="F125" i="159"/>
  <c r="G125" i="159"/>
  <c r="H125" i="159"/>
  <c r="H131" i="159"/>
  <c r="E132" i="159"/>
  <c r="F132" i="159"/>
  <c r="G132" i="159"/>
  <c r="H132" i="159"/>
  <c r="H138" i="159"/>
  <c r="E139" i="159"/>
  <c r="F139" i="159"/>
  <c r="G139" i="159"/>
  <c r="H139" i="159"/>
  <c r="H145" i="159"/>
  <c r="E146" i="159"/>
  <c r="F146" i="159"/>
  <c r="G146" i="159"/>
  <c r="H146" i="159"/>
  <c r="H152" i="159"/>
  <c r="E153" i="159"/>
  <c r="F153" i="159"/>
  <c r="G153" i="159"/>
  <c r="H153" i="159"/>
  <c r="H159" i="159"/>
  <c r="E160" i="159"/>
  <c r="F160" i="159"/>
  <c r="G160" i="159"/>
  <c r="H160" i="159"/>
  <c r="H166" i="159"/>
  <c r="H167" i="159"/>
  <c r="H168" i="159"/>
  <c r="H169" i="159"/>
  <c r="E170" i="159"/>
  <c r="F170" i="159"/>
  <c r="G170" i="159"/>
  <c r="H170" i="159"/>
  <c r="H176" i="159"/>
  <c r="E177" i="159"/>
  <c r="F177" i="159"/>
  <c r="G177" i="159"/>
  <c r="H177" i="159"/>
  <c r="H183" i="159"/>
  <c r="E184" i="159"/>
  <c r="F184" i="159"/>
  <c r="G184" i="159"/>
  <c r="H184" i="159"/>
  <c r="H190" i="159"/>
  <c r="E191" i="159"/>
  <c r="F191" i="159"/>
  <c r="G191" i="159"/>
  <c r="H191" i="159"/>
  <c r="H197" i="159"/>
  <c r="E198" i="159"/>
  <c r="F198" i="159"/>
  <c r="G198" i="159"/>
  <c r="H198" i="159"/>
  <c r="H204" i="159"/>
  <c r="E205" i="159"/>
  <c r="F205" i="159"/>
  <c r="G205" i="159"/>
  <c r="H205" i="159"/>
  <c r="H211" i="159"/>
  <c r="E212" i="159"/>
  <c r="F212" i="159"/>
  <c r="G212" i="159"/>
  <c r="H212" i="159"/>
  <c r="H218" i="159"/>
  <c r="E219" i="159"/>
  <c r="F219" i="159"/>
  <c r="G219" i="159"/>
  <c r="H219" i="159"/>
  <c r="H225" i="159"/>
  <c r="E226" i="159"/>
  <c r="F226" i="159"/>
  <c r="G226" i="159"/>
  <c r="H226" i="159"/>
  <c r="H232" i="159"/>
  <c r="E233" i="159"/>
  <c r="F233" i="159"/>
  <c r="G233" i="159"/>
  <c r="H233" i="159"/>
  <c r="H239" i="159"/>
  <c r="E240" i="159"/>
  <c r="F240" i="159"/>
  <c r="G240" i="159"/>
  <c r="H240" i="159"/>
  <c r="H246" i="159"/>
  <c r="E247" i="159"/>
  <c r="F247" i="159"/>
  <c r="G247" i="159"/>
  <c r="H247" i="159"/>
  <c r="H253" i="159"/>
  <c r="E254" i="159"/>
  <c r="F254" i="159"/>
  <c r="G254" i="159"/>
  <c r="H254" i="159"/>
  <c r="H260" i="159"/>
  <c r="E261" i="159"/>
  <c r="F261" i="159"/>
  <c r="G261" i="159"/>
  <c r="H261" i="159"/>
  <c r="H267" i="159"/>
  <c r="E268" i="159"/>
  <c r="F268" i="159"/>
  <c r="G268" i="159"/>
  <c r="H268" i="159"/>
  <c r="H274" i="159"/>
  <c r="E275" i="159"/>
  <c r="F275" i="159"/>
  <c r="G275" i="159"/>
  <c r="H275" i="159"/>
  <c r="H281" i="159"/>
  <c r="E282" i="159"/>
  <c r="F282" i="159"/>
  <c r="G282" i="159"/>
  <c r="H282" i="159"/>
  <c r="H288" i="159"/>
  <c r="E289" i="159"/>
  <c r="F289" i="159"/>
  <c r="G289" i="159"/>
  <c r="H289" i="159"/>
  <c r="H295" i="159"/>
  <c r="E296" i="159"/>
  <c r="F296" i="159"/>
  <c r="G296" i="159"/>
  <c r="H296" i="159"/>
  <c r="H302" i="159"/>
  <c r="E303" i="159"/>
  <c r="F303" i="159"/>
  <c r="G303" i="159"/>
  <c r="H303" i="159"/>
  <c r="H309" i="159"/>
  <c r="E310" i="159"/>
  <c r="F310" i="159"/>
  <c r="G310" i="159"/>
  <c r="H310" i="159"/>
  <c r="H316" i="159"/>
  <c r="E317" i="159"/>
  <c r="F317" i="159"/>
  <c r="G317" i="159"/>
  <c r="H317" i="159"/>
  <c r="H323" i="159"/>
  <c r="E324" i="159"/>
  <c r="F324" i="159"/>
  <c r="G324" i="159"/>
  <c r="H324" i="159"/>
  <c r="H330" i="159"/>
  <c r="E331" i="159"/>
  <c r="F331" i="159"/>
  <c r="G331" i="159"/>
  <c r="H331" i="159"/>
  <c r="H337" i="159"/>
  <c r="E338" i="159"/>
  <c r="F338" i="159"/>
  <c r="G338" i="159"/>
  <c r="H338" i="159"/>
  <c r="H345" i="159"/>
  <c r="H346" i="159"/>
  <c r="E347" i="159"/>
  <c r="F347" i="159"/>
  <c r="G347" i="159"/>
  <c r="H347" i="159"/>
  <c r="H353" i="159"/>
  <c r="E354" i="159"/>
  <c r="F354" i="159"/>
  <c r="G354" i="159"/>
  <c r="H354" i="159"/>
  <c r="H360" i="159"/>
  <c r="E361" i="159"/>
  <c r="F361" i="159"/>
  <c r="G361" i="159"/>
  <c r="H361" i="159"/>
  <c r="H367" i="159"/>
  <c r="E368" i="159"/>
  <c r="F368" i="159"/>
  <c r="G368" i="159"/>
  <c r="H368" i="159"/>
  <c r="H374" i="159"/>
  <c r="E375" i="159"/>
  <c r="F375" i="159"/>
  <c r="G375" i="159"/>
  <c r="H375" i="159"/>
  <c r="H381" i="159"/>
  <c r="H382" i="159"/>
  <c r="E383" i="159"/>
  <c r="F383" i="159"/>
  <c r="G383" i="159"/>
  <c r="H383" i="159"/>
  <c r="H389" i="159"/>
  <c r="E390" i="159"/>
  <c r="F390" i="159"/>
  <c r="G390" i="159"/>
  <c r="H390" i="159"/>
  <c r="H396" i="159"/>
  <c r="E397" i="159"/>
  <c r="F397" i="159"/>
  <c r="G397" i="159"/>
  <c r="H397" i="159"/>
  <c r="H403" i="159"/>
  <c r="E404" i="159"/>
  <c r="F404" i="159"/>
  <c r="G404" i="159"/>
  <c r="H404" i="159"/>
  <c r="H410" i="159"/>
  <c r="E411" i="159"/>
  <c r="F411" i="159"/>
  <c r="G411" i="159"/>
  <c r="H411" i="159"/>
  <c r="H417" i="159"/>
  <c r="E418" i="159"/>
  <c r="F418" i="159"/>
  <c r="G418" i="159"/>
  <c r="H418" i="159"/>
  <c r="H424" i="159"/>
  <c r="E425" i="159"/>
  <c r="F425" i="159"/>
  <c r="G425" i="159"/>
  <c r="H425" i="159"/>
  <c r="H431" i="159"/>
  <c r="E432" i="159"/>
  <c r="F432" i="159"/>
  <c r="G432" i="159"/>
  <c r="H432" i="159"/>
  <c r="H438" i="159"/>
  <c r="E439" i="159"/>
  <c r="F439" i="159"/>
  <c r="G439" i="159"/>
  <c r="H439" i="159"/>
  <c r="H445" i="159"/>
  <c r="E446" i="159"/>
  <c r="F446" i="159"/>
  <c r="G446" i="159"/>
  <c r="H446" i="159"/>
  <c r="H452" i="159"/>
  <c r="E453" i="159"/>
  <c r="F453" i="159"/>
  <c r="G453" i="159"/>
  <c r="H453" i="159"/>
  <c r="H459" i="159"/>
  <c r="E460" i="159"/>
  <c r="F460" i="159"/>
  <c r="G460" i="159"/>
  <c r="H460" i="159"/>
  <c r="H466" i="159"/>
  <c r="E467" i="159"/>
  <c r="F467" i="159"/>
  <c r="G467" i="159"/>
  <c r="H467" i="159"/>
  <c r="H473" i="159"/>
  <c r="H474" i="159"/>
  <c r="E475" i="159"/>
  <c r="F475" i="159"/>
  <c r="G475" i="159"/>
  <c r="H475" i="159"/>
  <c r="H481" i="159"/>
  <c r="H482" i="159"/>
  <c r="E483" i="159"/>
  <c r="F483" i="159"/>
  <c r="G483" i="159"/>
  <c r="H483" i="159"/>
  <c r="H489" i="159"/>
  <c r="H490" i="159"/>
  <c r="E491" i="159"/>
  <c r="F491" i="159"/>
  <c r="G491" i="159"/>
  <c r="H491" i="159"/>
  <c r="H497" i="159"/>
  <c r="H498" i="159"/>
  <c r="E499" i="159"/>
  <c r="F499" i="159"/>
  <c r="G499" i="159"/>
  <c r="H499" i="159"/>
  <c r="H505" i="159"/>
  <c r="H506" i="159"/>
  <c r="H507" i="159"/>
  <c r="E508" i="159"/>
  <c r="F508" i="159"/>
  <c r="G508" i="159"/>
  <c r="H508" i="159"/>
  <c r="H514" i="159"/>
  <c r="H515" i="159"/>
  <c r="E516" i="159"/>
  <c r="F516" i="159"/>
  <c r="G516" i="159"/>
  <c r="H516" i="159"/>
  <c r="H522" i="159"/>
  <c r="H523" i="159"/>
  <c r="E524" i="159"/>
  <c r="F524" i="159"/>
  <c r="G524" i="159"/>
  <c r="H524" i="159"/>
  <c r="H530" i="159"/>
  <c r="H531" i="159"/>
  <c r="E532" i="159"/>
  <c r="F532" i="159"/>
  <c r="G532" i="159"/>
  <c r="H532" i="159"/>
  <c r="H538" i="159"/>
  <c r="E539" i="159"/>
  <c r="F539" i="159"/>
  <c r="G539" i="159"/>
  <c r="H539" i="159"/>
  <c r="H545" i="159"/>
  <c r="E546" i="159"/>
  <c r="F546" i="159"/>
  <c r="G546" i="159"/>
  <c r="H546" i="159"/>
  <c r="H552" i="159"/>
  <c r="E553" i="159"/>
  <c r="F553" i="159"/>
  <c r="G553" i="159"/>
  <c r="H553" i="159"/>
  <c r="H559" i="159"/>
  <c r="E560" i="159"/>
  <c r="F560" i="159"/>
  <c r="G560" i="159"/>
  <c r="H560" i="159"/>
  <c r="H566" i="159"/>
  <c r="E567" i="159"/>
  <c r="F567" i="159"/>
  <c r="G567" i="159"/>
  <c r="H567" i="159"/>
  <c r="H573" i="159"/>
  <c r="H574" i="159"/>
  <c r="E575" i="159"/>
  <c r="F575" i="159"/>
  <c r="G575" i="159"/>
  <c r="H575" i="159"/>
  <c r="H581" i="159"/>
  <c r="E582" i="159"/>
  <c r="F582" i="159"/>
  <c r="G582" i="159"/>
  <c r="H582" i="159"/>
  <c r="H588" i="159"/>
  <c r="H589" i="159"/>
  <c r="E590" i="159"/>
  <c r="F590" i="159"/>
  <c r="G590" i="159"/>
  <c r="H590" i="159"/>
  <c r="H596" i="159"/>
  <c r="E597" i="159"/>
  <c r="F597" i="159"/>
  <c r="G597" i="159"/>
  <c r="H597" i="159"/>
  <c r="H603" i="159"/>
  <c r="E604" i="159"/>
  <c r="F604" i="159"/>
  <c r="G604" i="159"/>
  <c r="H604" i="159"/>
  <c r="H610" i="159"/>
  <c r="E611" i="159"/>
  <c r="F611" i="159"/>
  <c r="G611" i="159"/>
  <c r="H611" i="159"/>
  <c r="H617" i="159"/>
  <c r="H619" i="159"/>
  <c r="E620" i="159"/>
  <c r="F620" i="159"/>
  <c r="G620" i="159"/>
  <c r="H620" i="159"/>
  <c r="H626" i="159"/>
  <c r="E627" i="159"/>
  <c r="F627" i="159"/>
  <c r="G627" i="159"/>
  <c r="H627" i="159"/>
  <c r="H633" i="159"/>
  <c r="H635" i="159"/>
  <c r="E638" i="159"/>
  <c r="F638" i="159"/>
  <c r="G638" i="159"/>
  <c r="H638" i="159"/>
  <c r="J642" i="159"/>
  <c r="K642" i="159"/>
  <c r="L642" i="159"/>
  <c r="E643" i="159"/>
  <c r="E642" i="159"/>
  <c r="E647" i="159"/>
  <c r="F643" i="159"/>
  <c r="F642" i="159"/>
  <c r="F647" i="159"/>
  <c r="G643" i="159"/>
  <c r="G642" i="159"/>
  <c r="H643" i="159"/>
  <c r="E644" i="159"/>
  <c r="F644" i="159"/>
  <c r="G644" i="159"/>
  <c r="H644" i="159"/>
  <c r="E645" i="159"/>
  <c r="F645" i="159"/>
  <c r="G645" i="159"/>
  <c r="H10" i="158"/>
  <c r="H11" i="158"/>
  <c r="H12" i="158"/>
  <c r="H13" i="158"/>
  <c r="H14" i="158"/>
  <c r="H15" i="158"/>
  <c r="H16" i="158"/>
  <c r="H17" i="158"/>
  <c r="H19" i="158"/>
  <c r="H20" i="158"/>
  <c r="H21" i="158"/>
  <c r="H22" i="158"/>
  <c r="H23" i="158"/>
  <c r="H24" i="158"/>
  <c r="H25" i="158"/>
  <c r="H26" i="158"/>
  <c r="E27" i="158"/>
  <c r="F27" i="158"/>
  <c r="G27" i="158"/>
  <c r="J32" i="158"/>
  <c r="K32" i="158"/>
  <c r="L32" i="158"/>
  <c r="E33" i="158"/>
  <c r="E32" i="158"/>
  <c r="E37" i="158"/>
  <c r="F33" i="158"/>
  <c r="F32" i="158"/>
  <c r="F37" i="158"/>
  <c r="G33" i="158"/>
  <c r="G32" i="158"/>
  <c r="G37" i="158"/>
  <c r="E34" i="158"/>
  <c r="F34" i="158"/>
  <c r="G34" i="158"/>
  <c r="H12" i="156"/>
  <c r="H14" i="156"/>
  <c r="H15" i="156"/>
  <c r="H17" i="156"/>
  <c r="H18" i="156"/>
  <c r="H20" i="156"/>
  <c r="H21" i="156"/>
  <c r="H23" i="156"/>
  <c r="H24" i="156"/>
  <c r="H25" i="156"/>
  <c r="H26" i="156"/>
  <c r="H28" i="156"/>
  <c r="H29" i="156"/>
  <c r="H31" i="156"/>
  <c r="H34" i="156"/>
  <c r="H35" i="156"/>
  <c r="H37" i="156"/>
  <c r="H38" i="156"/>
  <c r="H40" i="156"/>
  <c r="H41" i="156"/>
  <c r="H43" i="156"/>
  <c r="H44" i="156"/>
  <c r="H46" i="156"/>
  <c r="H47" i="156"/>
  <c r="H49" i="156"/>
  <c r="H50" i="156"/>
  <c r="H52" i="156"/>
  <c r="H53" i="156"/>
  <c r="H54" i="156"/>
  <c r="H55" i="156"/>
  <c r="H57" i="156"/>
  <c r="E59" i="156"/>
  <c r="F59" i="156"/>
  <c r="G59" i="156"/>
  <c r="H59" i="156"/>
  <c r="J63" i="156"/>
  <c r="K63" i="156"/>
  <c r="L63" i="156"/>
  <c r="E64" i="156"/>
  <c r="E63" i="156"/>
  <c r="E68" i="156"/>
  <c r="F64" i="156"/>
  <c r="F63" i="156"/>
  <c r="F68" i="156"/>
  <c r="G64" i="156"/>
  <c r="G63" i="156"/>
  <c r="H64" i="156"/>
  <c r="E65" i="156"/>
  <c r="F65" i="156"/>
  <c r="G65" i="156"/>
  <c r="E66" i="156"/>
  <c r="F66" i="156"/>
  <c r="G66" i="156"/>
  <c r="D190" i="156"/>
  <c r="H10" i="155"/>
  <c r="H11" i="155"/>
  <c r="H12" i="155"/>
  <c r="H13" i="155"/>
  <c r="H14" i="155"/>
  <c r="H15" i="155"/>
  <c r="H16" i="155"/>
  <c r="H17" i="155"/>
  <c r="H19" i="155"/>
  <c r="H20" i="155"/>
  <c r="H21" i="155"/>
  <c r="H22" i="155"/>
  <c r="H23" i="155"/>
  <c r="H24" i="155"/>
  <c r="H25" i="155"/>
  <c r="H26" i="155"/>
  <c r="E27" i="155"/>
  <c r="F27" i="155"/>
  <c r="G27" i="155"/>
  <c r="J32" i="155"/>
  <c r="K32" i="155"/>
  <c r="L32" i="155"/>
  <c r="E33" i="155"/>
  <c r="E32" i="155"/>
  <c r="E37" i="155"/>
  <c r="F33" i="155"/>
  <c r="F32" i="155"/>
  <c r="F37" i="155"/>
  <c r="G33" i="155"/>
  <c r="G32" i="155"/>
  <c r="G37" i="155"/>
  <c r="E34" i="155"/>
  <c r="F34" i="155"/>
  <c r="G34" i="155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E27" i="154"/>
  <c r="F27" i="154"/>
  <c r="G27" i="154"/>
  <c r="H27" i="154"/>
  <c r="J32" i="154"/>
  <c r="K32" i="154"/>
  <c r="L32" i="154"/>
  <c r="E33" i="154"/>
  <c r="E32" i="154"/>
  <c r="E37" i="154"/>
  <c r="F33" i="154"/>
  <c r="F32" i="154"/>
  <c r="F37" i="154"/>
  <c r="G33" i="154"/>
  <c r="G32" i="154"/>
  <c r="H33" i="154"/>
  <c r="E34" i="154"/>
  <c r="F34" i="154"/>
  <c r="G34" i="154"/>
  <c r="H34" i="154"/>
  <c r="H10" i="153"/>
  <c r="H11" i="153"/>
  <c r="H12" i="153"/>
  <c r="H13" i="153"/>
  <c r="H14" i="153"/>
  <c r="H15" i="153"/>
  <c r="H16" i="153"/>
  <c r="H17" i="153"/>
  <c r="H18" i="153"/>
  <c r="H19" i="153"/>
  <c r="H20" i="153"/>
  <c r="H21" i="153"/>
  <c r="H22" i="153"/>
  <c r="H23" i="153"/>
  <c r="H24" i="153"/>
  <c r="H25" i="153"/>
  <c r="H26" i="153"/>
  <c r="E27" i="153"/>
  <c r="F27" i="153"/>
  <c r="G27" i="153"/>
  <c r="H27" i="153"/>
  <c r="J32" i="153"/>
  <c r="K32" i="153"/>
  <c r="L32" i="153"/>
  <c r="E33" i="153"/>
  <c r="C283" i="20" s="1"/>
  <c r="F33" i="153"/>
  <c r="D283" i="20" s="1"/>
  <c r="G33" i="153"/>
  <c r="E283" i="20" s="1"/>
  <c r="H33" i="153"/>
  <c r="E34" i="153"/>
  <c r="C284" i="20" s="1"/>
  <c r="F34" i="153"/>
  <c r="D284" i="20" s="1"/>
  <c r="G34" i="153"/>
  <c r="E284" i="20" s="1"/>
  <c r="H34" i="153"/>
  <c r="H10" i="152"/>
  <c r="H11" i="152"/>
  <c r="H12" i="152"/>
  <c r="H13" i="152"/>
  <c r="H14" i="152"/>
  <c r="H15" i="152"/>
  <c r="H16" i="152"/>
  <c r="H17" i="152"/>
  <c r="H18" i="152"/>
  <c r="H19" i="152"/>
  <c r="H20" i="152"/>
  <c r="H21" i="152"/>
  <c r="H22" i="152"/>
  <c r="H23" i="152"/>
  <c r="H24" i="152"/>
  <c r="H25" i="152"/>
  <c r="H26" i="152"/>
  <c r="E27" i="152"/>
  <c r="F27" i="152"/>
  <c r="G27" i="152"/>
  <c r="H27" i="152"/>
  <c r="J32" i="152"/>
  <c r="K32" i="152"/>
  <c r="L32" i="152"/>
  <c r="E33" i="152"/>
  <c r="E32" i="152"/>
  <c r="E37" i="152"/>
  <c r="F33" i="152"/>
  <c r="F32" i="152"/>
  <c r="F37" i="152"/>
  <c r="G33" i="152"/>
  <c r="G32" i="152"/>
  <c r="H33" i="152"/>
  <c r="E34" i="152"/>
  <c r="F34" i="152"/>
  <c r="G34" i="152"/>
  <c r="H34" i="152"/>
  <c r="H12" i="151"/>
  <c r="H14" i="151"/>
  <c r="H15" i="151"/>
  <c r="H17" i="151"/>
  <c r="H18" i="151"/>
  <c r="H20" i="151"/>
  <c r="H21" i="151"/>
  <c r="H23" i="151"/>
  <c r="H24" i="151"/>
  <c r="H25" i="151"/>
  <c r="H26" i="151"/>
  <c r="H28" i="151"/>
  <c r="H29" i="151"/>
  <c r="H31" i="151"/>
  <c r="H32" i="151"/>
  <c r="H34" i="151"/>
  <c r="H35" i="151"/>
  <c r="H37" i="151"/>
  <c r="H38" i="151"/>
  <c r="H40" i="151"/>
  <c r="H41" i="151"/>
  <c r="H43" i="151"/>
  <c r="H44" i="151"/>
  <c r="H46" i="151"/>
  <c r="H47" i="151"/>
  <c r="H49" i="151"/>
  <c r="H50" i="151"/>
  <c r="H52" i="151"/>
  <c r="H53" i="151"/>
  <c r="H54" i="151"/>
  <c r="H55" i="151"/>
  <c r="H57" i="151"/>
  <c r="E59" i="151"/>
  <c r="F59" i="151"/>
  <c r="G59" i="151"/>
  <c r="H59" i="151"/>
  <c r="J63" i="151"/>
  <c r="K63" i="151"/>
  <c r="L63" i="151"/>
  <c r="E64" i="151"/>
  <c r="E63" i="151"/>
  <c r="E68" i="151"/>
  <c r="F64" i="151"/>
  <c r="F63" i="151"/>
  <c r="F68" i="151"/>
  <c r="G64" i="151"/>
  <c r="G63" i="151"/>
  <c r="H64" i="151"/>
  <c r="E65" i="151"/>
  <c r="F65" i="151"/>
  <c r="G65" i="151"/>
  <c r="E66" i="151"/>
  <c r="F66" i="151"/>
  <c r="G66" i="151"/>
  <c r="D190" i="151"/>
  <c r="H11" i="150"/>
  <c r="H12" i="150"/>
  <c r="H13" i="150"/>
  <c r="H14" i="150"/>
  <c r="H15" i="150"/>
  <c r="H16" i="150"/>
  <c r="H17" i="150"/>
  <c r="H18" i="150"/>
  <c r="H19" i="150"/>
  <c r="H20" i="150"/>
  <c r="H22" i="150"/>
  <c r="H23" i="150"/>
  <c r="H24" i="150"/>
  <c r="H25" i="150"/>
  <c r="H26" i="150"/>
  <c r="H27" i="150"/>
  <c r="H28" i="150"/>
  <c r="H29" i="150"/>
  <c r="H30" i="150"/>
  <c r="H31" i="150"/>
  <c r="H32" i="150"/>
  <c r="H33" i="150"/>
  <c r="H34" i="150"/>
  <c r="E35" i="150"/>
  <c r="F35" i="150"/>
  <c r="G35" i="150"/>
  <c r="H35" i="150"/>
  <c r="H41" i="150"/>
  <c r="H42" i="150"/>
  <c r="H43" i="150"/>
  <c r="H44" i="150"/>
  <c r="H45" i="150"/>
  <c r="H46" i="150"/>
  <c r="H47" i="150"/>
  <c r="H48" i="150"/>
  <c r="H49" i="150"/>
  <c r="H50" i="150"/>
  <c r="H51" i="150"/>
  <c r="H52" i="150"/>
  <c r="H54" i="150"/>
  <c r="H55" i="150"/>
  <c r="H56" i="150"/>
  <c r="H57" i="150"/>
  <c r="H58" i="150"/>
  <c r="H59" i="150"/>
  <c r="H60" i="150"/>
  <c r="H61" i="150"/>
  <c r="H62" i="150"/>
  <c r="H63" i="150"/>
  <c r="E65" i="150"/>
  <c r="F65" i="150"/>
  <c r="G65" i="150"/>
  <c r="H65" i="150"/>
  <c r="H71" i="150"/>
  <c r="H72" i="150"/>
  <c r="H73" i="150"/>
  <c r="H74" i="150"/>
  <c r="H75" i="150"/>
  <c r="H76" i="150"/>
  <c r="H77" i="150"/>
  <c r="H78" i="150"/>
  <c r="H79" i="150"/>
  <c r="H80" i="150"/>
  <c r="H81" i="150"/>
  <c r="H82" i="150"/>
  <c r="H83" i="150"/>
  <c r="H84" i="150"/>
  <c r="H85" i="150"/>
  <c r="H86" i="150"/>
  <c r="H87" i="150"/>
  <c r="H88" i="150"/>
  <c r="H89" i="150"/>
  <c r="H90" i="150"/>
  <c r="H91" i="150"/>
  <c r="H92" i="150"/>
  <c r="E93" i="150"/>
  <c r="F93" i="150"/>
  <c r="G93" i="150"/>
  <c r="H93" i="150"/>
  <c r="H99" i="150"/>
  <c r="H100" i="150"/>
  <c r="H101" i="150"/>
  <c r="H102" i="150"/>
  <c r="H103" i="150"/>
  <c r="H104" i="150"/>
  <c r="H105" i="150"/>
  <c r="H106" i="150"/>
  <c r="H107" i="150"/>
  <c r="H108" i="150"/>
  <c r="H109" i="150"/>
  <c r="H110" i="150"/>
  <c r="H112" i="150"/>
  <c r="H113" i="150"/>
  <c r="H114" i="150"/>
  <c r="H115" i="150"/>
  <c r="H116" i="150"/>
  <c r="H117" i="150"/>
  <c r="H118" i="150"/>
  <c r="H119" i="150"/>
  <c r="H120" i="150"/>
  <c r="E122" i="150"/>
  <c r="F122" i="150"/>
  <c r="G122" i="150"/>
  <c r="H122" i="150"/>
  <c r="J128" i="150"/>
  <c r="K128" i="150"/>
  <c r="L128" i="150"/>
  <c r="E129" i="150"/>
  <c r="E128" i="150"/>
  <c r="E133" i="150"/>
  <c r="F129" i="150"/>
  <c r="F128" i="150"/>
  <c r="F133" i="150"/>
  <c r="G129" i="150"/>
  <c r="G128" i="150"/>
  <c r="H129" i="150"/>
  <c r="G131" i="150"/>
  <c r="D255" i="150"/>
  <c r="H9" i="149"/>
  <c r="H10" i="149"/>
  <c r="H11" i="149"/>
  <c r="H12" i="149"/>
  <c r="H13" i="149"/>
  <c r="H14" i="149"/>
  <c r="H15" i="149"/>
  <c r="H16" i="149"/>
  <c r="H17" i="149"/>
  <c r="H18" i="149"/>
  <c r="H19" i="149"/>
  <c r="H20" i="149"/>
  <c r="H21" i="149"/>
  <c r="H22" i="149"/>
  <c r="H23" i="149"/>
  <c r="H24" i="149"/>
  <c r="E27" i="149"/>
  <c r="F27" i="149"/>
  <c r="G27" i="149"/>
  <c r="H27" i="149"/>
  <c r="H33" i="149"/>
  <c r="H34" i="149"/>
  <c r="H35" i="149"/>
  <c r="E36" i="149"/>
  <c r="F36" i="149"/>
  <c r="G36" i="149"/>
  <c r="H42" i="149"/>
  <c r="H43" i="149"/>
  <c r="H44" i="149"/>
  <c r="H45" i="149"/>
  <c r="E46" i="149"/>
  <c r="F46" i="149"/>
  <c r="G46" i="149"/>
  <c r="H52" i="149"/>
  <c r="H53" i="149"/>
  <c r="H54" i="149"/>
  <c r="H55" i="149"/>
  <c r="E56" i="149"/>
  <c r="F56" i="149"/>
  <c r="G56" i="149"/>
  <c r="H62" i="149"/>
  <c r="H63" i="149"/>
  <c r="H64" i="149"/>
  <c r="H65" i="149"/>
  <c r="E66" i="149"/>
  <c r="F66" i="149"/>
  <c r="G66" i="149"/>
  <c r="H72" i="149"/>
  <c r="H73" i="149"/>
  <c r="H74" i="149"/>
  <c r="H75" i="149"/>
  <c r="E76" i="149"/>
  <c r="F76" i="149"/>
  <c r="G76" i="149"/>
  <c r="H82" i="149"/>
  <c r="H83" i="149"/>
  <c r="H84" i="149"/>
  <c r="H85" i="149"/>
  <c r="E86" i="149"/>
  <c r="F86" i="149"/>
  <c r="G86" i="149"/>
  <c r="H92" i="149"/>
  <c r="H93" i="149"/>
  <c r="H94" i="149"/>
  <c r="H95" i="149"/>
  <c r="E96" i="149"/>
  <c r="F96" i="149"/>
  <c r="G96" i="149"/>
  <c r="H102" i="149"/>
  <c r="H103" i="149"/>
  <c r="H104" i="149"/>
  <c r="H105" i="149"/>
  <c r="E106" i="149"/>
  <c r="F106" i="149"/>
  <c r="G106" i="149"/>
  <c r="J114" i="149"/>
  <c r="K114" i="149"/>
  <c r="L114" i="149"/>
  <c r="E115" i="149"/>
  <c r="E114" i="149"/>
  <c r="E119" i="149"/>
  <c r="F115" i="149"/>
  <c r="F114" i="149"/>
  <c r="F119" i="149"/>
  <c r="G115" i="149"/>
  <c r="G114" i="149"/>
  <c r="H115" i="149"/>
  <c r="E116" i="149"/>
  <c r="F116" i="149"/>
  <c r="G116" i="149"/>
  <c r="H116" i="149"/>
  <c r="D241" i="149"/>
  <c r="H11" i="148"/>
  <c r="H13" i="148"/>
  <c r="E15" i="148"/>
  <c r="F15" i="148"/>
  <c r="G15" i="148"/>
  <c r="H21" i="148"/>
  <c r="H22" i="148"/>
  <c r="E23" i="148"/>
  <c r="F23" i="148"/>
  <c r="G23" i="148"/>
  <c r="H23" i="148"/>
  <c r="H29" i="148"/>
  <c r="H30" i="148"/>
  <c r="E31" i="148"/>
  <c r="F31" i="148"/>
  <c r="G31" i="148"/>
  <c r="H31" i="148"/>
  <c r="E37" i="148"/>
  <c r="F37" i="148"/>
  <c r="G37" i="148"/>
  <c r="J42" i="148"/>
  <c r="K42" i="148"/>
  <c r="L42" i="148"/>
  <c r="E43" i="148"/>
  <c r="E42" i="148"/>
  <c r="E47" i="148"/>
  <c r="F43" i="148"/>
  <c r="F42" i="148"/>
  <c r="F47" i="148"/>
  <c r="G43" i="148"/>
  <c r="G42" i="148"/>
  <c r="H43" i="148"/>
  <c r="E44" i="148"/>
  <c r="F44" i="148"/>
  <c r="G44" i="148"/>
  <c r="H44" i="148"/>
  <c r="E45" i="148"/>
  <c r="F45" i="148"/>
  <c r="G45" i="148"/>
  <c r="D171" i="148"/>
  <c r="H12" i="147"/>
  <c r="H13" i="147"/>
  <c r="H14" i="147"/>
  <c r="E16" i="147"/>
  <c r="F16" i="147"/>
  <c r="G16" i="147"/>
  <c r="H22" i="147"/>
  <c r="H23" i="147"/>
  <c r="E24" i="147"/>
  <c r="F24" i="147"/>
  <c r="G24" i="147"/>
  <c r="H24" i="147"/>
  <c r="J28" i="147"/>
  <c r="K28" i="147"/>
  <c r="L28" i="147"/>
  <c r="E29" i="147"/>
  <c r="E28" i="147"/>
  <c r="E33" i="147"/>
  <c r="F29" i="147"/>
  <c r="F28" i="147"/>
  <c r="G29" i="147"/>
  <c r="G28" i="147"/>
  <c r="H28" i="147"/>
  <c r="H29" i="147"/>
  <c r="E30" i="147"/>
  <c r="F30" i="147"/>
  <c r="G30" i="147"/>
  <c r="H30" i="147"/>
  <c r="E31" i="147"/>
  <c r="F31" i="147"/>
  <c r="G31" i="147"/>
  <c r="F33" i="147"/>
  <c r="G33" i="147"/>
  <c r="H33" i="147"/>
  <c r="D158" i="147"/>
  <c r="H11" i="146"/>
  <c r="H12" i="146"/>
  <c r="H13" i="146"/>
  <c r="H14" i="146"/>
  <c r="H15" i="146"/>
  <c r="H16" i="146"/>
  <c r="H17" i="146"/>
  <c r="H18" i="146"/>
  <c r="H19" i="146"/>
  <c r="H20" i="146"/>
  <c r="H21" i="146"/>
  <c r="H22" i="146"/>
  <c r="H23" i="146"/>
  <c r="H24" i="146"/>
  <c r="H25" i="146"/>
  <c r="H26" i="146"/>
  <c r="H27" i="146"/>
  <c r="H28" i="146"/>
  <c r="H32" i="146"/>
  <c r="H34" i="146"/>
  <c r="H35" i="146"/>
  <c r="H36" i="146"/>
  <c r="H37" i="146"/>
  <c r="H38" i="146"/>
  <c r="H39" i="146"/>
  <c r="H40" i="146"/>
  <c r="H41" i="146"/>
  <c r="H42" i="146"/>
  <c r="H43" i="146"/>
  <c r="H44" i="146"/>
  <c r="H45" i="146"/>
  <c r="H46" i="146"/>
  <c r="H47" i="146"/>
  <c r="H48" i="146"/>
  <c r="H49" i="146"/>
  <c r="H50" i="146"/>
  <c r="H51" i="146"/>
  <c r="H52" i="146"/>
  <c r="H56" i="146"/>
  <c r="H57" i="146"/>
  <c r="H58" i="146"/>
  <c r="H59" i="146"/>
  <c r="H60" i="146"/>
  <c r="H61" i="146"/>
  <c r="H62" i="146"/>
  <c r="H63" i="146"/>
  <c r="H64" i="146"/>
  <c r="H65" i="146"/>
  <c r="H66" i="146"/>
  <c r="H67" i="146"/>
  <c r="E69" i="146"/>
  <c r="F69" i="146"/>
  <c r="G69" i="146"/>
  <c r="H69" i="146"/>
  <c r="J77" i="146"/>
  <c r="K77" i="146"/>
  <c r="L77" i="146"/>
  <c r="E78" i="146"/>
  <c r="E77" i="146"/>
  <c r="E82" i="146"/>
  <c r="F78" i="146"/>
  <c r="F77" i="146"/>
  <c r="F82" i="146"/>
  <c r="G78" i="146"/>
  <c r="G77" i="146"/>
  <c r="H78" i="146"/>
  <c r="G80" i="146"/>
  <c r="D205" i="146"/>
  <c r="G11" i="145"/>
  <c r="G308" i="145" s="1"/>
  <c r="E237" i="20" s="1"/>
  <c r="E356" i="20" s="1"/>
  <c r="E357" i="20" s="1"/>
  <c r="E12" i="145"/>
  <c r="F12" i="145"/>
  <c r="H18" i="145"/>
  <c r="H19" i="145"/>
  <c r="H20" i="145"/>
  <c r="E21" i="145"/>
  <c r="F21" i="145"/>
  <c r="G21" i="145"/>
  <c r="H27" i="145"/>
  <c r="H28" i="145"/>
  <c r="E29" i="145"/>
  <c r="F29" i="145"/>
  <c r="G29" i="145"/>
  <c r="H35" i="145"/>
  <c r="E36" i="145"/>
  <c r="F36" i="145"/>
  <c r="G36" i="145"/>
  <c r="H42" i="145"/>
  <c r="E43" i="145"/>
  <c r="F43" i="145"/>
  <c r="G43" i="145"/>
  <c r="H49" i="145"/>
  <c r="H50" i="145"/>
  <c r="H51" i="145"/>
  <c r="H52" i="145"/>
  <c r="H53" i="145"/>
  <c r="H54" i="145"/>
  <c r="H55" i="145"/>
  <c r="H56" i="145"/>
  <c r="H57" i="145"/>
  <c r="H58" i="145"/>
  <c r="H59" i="145"/>
  <c r="H60" i="145"/>
  <c r="H61" i="145"/>
  <c r="H63" i="145"/>
  <c r="H64" i="145"/>
  <c r="H65" i="145"/>
  <c r="H66" i="145"/>
  <c r="H67" i="145"/>
  <c r="H68" i="145"/>
  <c r="H69" i="145"/>
  <c r="H70" i="145"/>
  <c r="H71" i="145"/>
  <c r="H72" i="145"/>
  <c r="E73" i="145"/>
  <c r="F73" i="145"/>
  <c r="G73" i="145"/>
  <c r="H79" i="145"/>
  <c r="H80" i="145"/>
  <c r="H81" i="145"/>
  <c r="H82" i="145"/>
  <c r="H83" i="145"/>
  <c r="H84" i="145"/>
  <c r="H85" i="145"/>
  <c r="H86" i="145"/>
  <c r="H87" i="145"/>
  <c r="E89" i="145"/>
  <c r="F89" i="145"/>
  <c r="G89" i="145"/>
  <c r="H95" i="145"/>
  <c r="H96" i="145"/>
  <c r="H97" i="145"/>
  <c r="H98" i="145"/>
  <c r="H99" i="145"/>
  <c r="E100" i="145"/>
  <c r="F100" i="145"/>
  <c r="G100" i="145"/>
  <c r="H106" i="145"/>
  <c r="H107" i="145"/>
  <c r="E108" i="145"/>
  <c r="F108" i="145"/>
  <c r="G108" i="145"/>
  <c r="H114" i="145"/>
  <c r="H115" i="145"/>
  <c r="E116" i="145"/>
  <c r="F116" i="145"/>
  <c r="G116" i="145"/>
  <c r="H122" i="145"/>
  <c r="H123" i="145"/>
  <c r="H124" i="145"/>
  <c r="H125" i="145"/>
  <c r="H126" i="145"/>
  <c r="H127" i="145"/>
  <c r="H128" i="145"/>
  <c r="H129" i="145"/>
  <c r="H130" i="145"/>
  <c r="H131" i="145"/>
  <c r="H132" i="145"/>
  <c r="H133" i="145"/>
  <c r="H134" i="145"/>
  <c r="H135" i="145"/>
  <c r="H136" i="145"/>
  <c r="H137" i="145"/>
  <c r="H140" i="145"/>
  <c r="H142" i="145"/>
  <c r="H143" i="145"/>
  <c r="H144" i="145"/>
  <c r="H145" i="145"/>
  <c r="H151" i="145"/>
  <c r="H152" i="145"/>
  <c r="H153" i="145"/>
  <c r="H154" i="145"/>
  <c r="H155" i="145"/>
  <c r="H156" i="145"/>
  <c r="H164" i="145"/>
  <c r="H165" i="145"/>
  <c r="E166" i="145"/>
  <c r="F166" i="145"/>
  <c r="G166" i="145"/>
  <c r="E174" i="145"/>
  <c r="F174" i="145"/>
  <c r="G174" i="145"/>
  <c r="H181" i="145"/>
  <c r="H182" i="145"/>
  <c r="H183" i="145"/>
  <c r="H184" i="145"/>
  <c r="E185" i="145"/>
  <c r="F185" i="145"/>
  <c r="G185" i="145"/>
  <c r="E193" i="145"/>
  <c r="F193" i="145"/>
  <c r="G193" i="145"/>
  <c r="H200" i="145"/>
  <c r="H201" i="145"/>
  <c r="H202" i="145"/>
  <c r="H203" i="145"/>
  <c r="H204" i="145"/>
  <c r="E205" i="145"/>
  <c r="F205" i="145"/>
  <c r="G205" i="145"/>
  <c r="H215" i="145"/>
  <c r="H216" i="145"/>
  <c r="H217" i="145"/>
  <c r="H218" i="145"/>
  <c r="H219" i="145"/>
  <c r="H220" i="145"/>
  <c r="H221" i="145"/>
  <c r="E222" i="145"/>
  <c r="F222" i="145"/>
  <c r="G222" i="145"/>
  <c r="H228" i="145"/>
  <c r="H229" i="145"/>
  <c r="H230" i="145"/>
  <c r="H231" i="145"/>
  <c r="H232" i="145"/>
  <c r="H233" i="145"/>
  <c r="H234" i="145"/>
  <c r="E235" i="145"/>
  <c r="F235" i="145"/>
  <c r="G235" i="145"/>
  <c r="H235" i="145"/>
  <c r="H241" i="145"/>
  <c r="H242" i="145"/>
  <c r="E243" i="145"/>
  <c r="F243" i="145"/>
  <c r="G243" i="145"/>
  <c r="H249" i="145"/>
  <c r="H250" i="145"/>
  <c r="H251" i="145"/>
  <c r="H252" i="145"/>
  <c r="E253" i="145"/>
  <c r="F253" i="145"/>
  <c r="G253" i="145"/>
  <c r="H259" i="145"/>
  <c r="H260" i="145"/>
  <c r="H261" i="145"/>
  <c r="E262" i="145"/>
  <c r="F262" i="145"/>
  <c r="G262" i="145"/>
  <c r="E269" i="145"/>
  <c r="F269" i="145"/>
  <c r="G269" i="145"/>
  <c r="H279" i="145"/>
  <c r="H280" i="145"/>
  <c r="H281" i="145"/>
  <c r="H282" i="145"/>
  <c r="H285" i="145"/>
  <c r="H286" i="145"/>
  <c r="H287" i="145"/>
  <c r="E288" i="145"/>
  <c r="F288" i="145"/>
  <c r="G288" i="145"/>
  <c r="H288" i="145"/>
  <c r="E295" i="145"/>
  <c r="F295" i="145"/>
  <c r="G295" i="145"/>
  <c r="J305" i="145"/>
  <c r="K305" i="145"/>
  <c r="L305" i="145"/>
  <c r="E306" i="145"/>
  <c r="C235" i="20" s="1"/>
  <c r="F306" i="145"/>
  <c r="D235" i="20" s="1"/>
  <c r="G306" i="145"/>
  <c r="E235" i="20" s="1"/>
  <c r="E307" i="145"/>
  <c r="C236" i="20" s="1"/>
  <c r="F307" i="145"/>
  <c r="G307" i="145"/>
  <c r="E236" i="20" s="1"/>
  <c r="E308" i="145"/>
  <c r="C237" i="20" s="1"/>
  <c r="F308" i="145"/>
  <c r="D237" i="20" s="1"/>
  <c r="D316" i="20" s="1"/>
  <c r="H10" i="144"/>
  <c r="H11" i="144"/>
  <c r="H12" i="144"/>
  <c r="H13" i="144"/>
  <c r="H14" i="144"/>
  <c r="H15" i="144"/>
  <c r="H16" i="144"/>
  <c r="H17" i="144"/>
  <c r="H18" i="144"/>
  <c r="H19" i="144"/>
  <c r="H20" i="144"/>
  <c r="H21" i="144"/>
  <c r="H22" i="144"/>
  <c r="H23" i="144"/>
  <c r="H24" i="144"/>
  <c r="H25" i="144"/>
  <c r="H26" i="144"/>
  <c r="H27" i="144"/>
  <c r="H28" i="144"/>
  <c r="H29" i="144"/>
  <c r="H30" i="144"/>
  <c r="H31" i="144"/>
  <c r="H32" i="144"/>
  <c r="E33" i="144"/>
  <c r="F33" i="144"/>
  <c r="G33" i="144"/>
  <c r="H39" i="144"/>
  <c r="H40" i="144"/>
  <c r="H41" i="144"/>
  <c r="H42" i="144"/>
  <c r="E43" i="144"/>
  <c r="F43" i="144"/>
  <c r="G43" i="144"/>
  <c r="H49" i="144"/>
  <c r="H50" i="144"/>
  <c r="H51" i="144"/>
  <c r="H52" i="144"/>
  <c r="E53" i="144"/>
  <c r="F53" i="144"/>
  <c r="G53" i="144"/>
  <c r="H58" i="144"/>
  <c r="H59" i="144"/>
  <c r="H60" i="144"/>
  <c r="H61" i="144"/>
  <c r="E62" i="144"/>
  <c r="F62" i="144"/>
  <c r="G62" i="144"/>
  <c r="H62" i="144" s="1"/>
  <c r="H68" i="144"/>
  <c r="H69" i="144"/>
  <c r="H70" i="144"/>
  <c r="H71" i="144"/>
  <c r="E72" i="144"/>
  <c r="F72" i="144"/>
  <c r="G72" i="144"/>
  <c r="H78" i="144"/>
  <c r="H79" i="144"/>
  <c r="H80" i="144"/>
  <c r="H81" i="144"/>
  <c r="E82" i="144"/>
  <c r="F82" i="144"/>
  <c r="G82" i="144"/>
  <c r="H89" i="144"/>
  <c r="H90" i="144"/>
  <c r="H91" i="144"/>
  <c r="H92" i="144"/>
  <c r="E93" i="144"/>
  <c r="F93" i="144"/>
  <c r="G93" i="144"/>
  <c r="H99" i="144"/>
  <c r="H100" i="144"/>
  <c r="H101" i="144"/>
  <c r="H102" i="144"/>
  <c r="E103" i="144"/>
  <c r="F103" i="144"/>
  <c r="G103" i="144"/>
  <c r="H103" i="144" s="1"/>
  <c r="F116" i="144"/>
  <c r="G116" i="144"/>
  <c r="H123" i="144"/>
  <c r="H124" i="144"/>
  <c r="H125" i="144"/>
  <c r="H126" i="144"/>
  <c r="E127" i="144"/>
  <c r="F127" i="144"/>
  <c r="G127" i="144"/>
  <c r="H134" i="144"/>
  <c r="H135" i="144"/>
  <c r="H136" i="144"/>
  <c r="H137" i="144"/>
  <c r="E138" i="144"/>
  <c r="F138" i="144"/>
  <c r="G138" i="144"/>
  <c r="H138" i="144" s="1"/>
  <c r="H145" i="144"/>
  <c r="H146" i="144"/>
  <c r="H147" i="144"/>
  <c r="H148" i="144"/>
  <c r="E149" i="144"/>
  <c r="F149" i="144"/>
  <c r="G149" i="144"/>
  <c r="H156" i="144"/>
  <c r="H157" i="144"/>
  <c r="H158" i="144"/>
  <c r="H159" i="144"/>
  <c r="E160" i="144"/>
  <c r="F160" i="144"/>
  <c r="G160" i="144"/>
  <c r="H172" i="144"/>
  <c r="H173" i="144"/>
  <c r="H174" i="144"/>
  <c r="H175" i="144"/>
  <c r="E176" i="144"/>
  <c r="F176" i="144"/>
  <c r="G176" i="144"/>
  <c r="H182" i="144"/>
  <c r="H183" i="144"/>
  <c r="H184" i="144"/>
  <c r="H185" i="144"/>
  <c r="E186" i="144"/>
  <c r="F186" i="144"/>
  <c r="G186" i="144"/>
  <c r="H186" i="144" s="1"/>
  <c r="H192" i="144"/>
  <c r="H193" i="144"/>
  <c r="H194" i="144"/>
  <c r="H195" i="144"/>
  <c r="E196" i="144"/>
  <c r="F196" i="144"/>
  <c r="G196" i="144"/>
  <c r="H202" i="144"/>
  <c r="H203" i="144"/>
  <c r="H204" i="144"/>
  <c r="H205" i="144"/>
  <c r="E206" i="144"/>
  <c r="F206" i="144"/>
  <c r="G206" i="144"/>
  <c r="H212" i="144"/>
  <c r="H213" i="144"/>
  <c r="H214" i="144"/>
  <c r="H215" i="144"/>
  <c r="E216" i="144"/>
  <c r="F216" i="144"/>
  <c r="G216" i="144"/>
  <c r="H222" i="144"/>
  <c r="H223" i="144"/>
  <c r="H224" i="144"/>
  <c r="H225" i="144"/>
  <c r="E226" i="144"/>
  <c r="F226" i="144"/>
  <c r="G226" i="144"/>
  <c r="H226" i="144" s="1"/>
  <c r="J229" i="144"/>
  <c r="K229" i="144"/>
  <c r="L229" i="144"/>
  <c r="E230" i="144"/>
  <c r="C231" i="20" s="1"/>
  <c r="F230" i="144"/>
  <c r="D231" i="20" s="1"/>
  <c r="G230" i="144"/>
  <c r="E231" i="20" s="1"/>
  <c r="E231" i="144"/>
  <c r="C232" i="20" s="1"/>
  <c r="F231" i="144"/>
  <c r="D232" i="20" s="1"/>
  <c r="G231" i="144"/>
  <c r="E232" i="20" s="1"/>
  <c r="D356" i="144"/>
  <c r="H10" i="143"/>
  <c r="H11" i="143"/>
  <c r="H12" i="143"/>
  <c r="H13" i="143"/>
  <c r="H14" i="143"/>
  <c r="H15" i="143"/>
  <c r="H16" i="143"/>
  <c r="H17" i="143"/>
  <c r="H18" i="143"/>
  <c r="H19" i="143"/>
  <c r="H20" i="143"/>
  <c r="H21" i="143"/>
  <c r="H22" i="143"/>
  <c r="H23" i="143"/>
  <c r="H24" i="143"/>
  <c r="E25" i="143"/>
  <c r="F25" i="143"/>
  <c r="G25" i="143"/>
  <c r="H25" i="143"/>
  <c r="H31" i="143"/>
  <c r="H32" i="143"/>
  <c r="H33" i="143"/>
  <c r="H34" i="143"/>
  <c r="E35" i="143"/>
  <c r="F35" i="143"/>
  <c r="G35" i="143"/>
  <c r="H35" i="143"/>
  <c r="H41" i="143"/>
  <c r="H42" i="143"/>
  <c r="E43" i="143"/>
  <c r="F43" i="143"/>
  <c r="G43" i="143"/>
  <c r="H43" i="143"/>
  <c r="H49" i="143"/>
  <c r="H50" i="143"/>
  <c r="E51" i="143"/>
  <c r="F51" i="143"/>
  <c r="G51" i="143"/>
  <c r="H51" i="143"/>
  <c r="H57" i="143"/>
  <c r="H58" i="143"/>
  <c r="H59" i="143"/>
  <c r="H60" i="143"/>
  <c r="E61" i="143"/>
  <c r="F61" i="143"/>
  <c r="G61" i="143"/>
  <c r="H61" i="143"/>
  <c r="H67" i="143"/>
  <c r="H68" i="143"/>
  <c r="E69" i="143"/>
  <c r="F69" i="143"/>
  <c r="G69" i="143"/>
  <c r="H69" i="143"/>
  <c r="H75" i="143"/>
  <c r="H76" i="143"/>
  <c r="H77" i="143"/>
  <c r="H78" i="143"/>
  <c r="E79" i="143"/>
  <c r="F79" i="143"/>
  <c r="G79" i="143"/>
  <c r="H79" i="143"/>
  <c r="H85" i="143"/>
  <c r="H86" i="143"/>
  <c r="H87" i="143"/>
  <c r="H88" i="143"/>
  <c r="E89" i="143"/>
  <c r="F89" i="143"/>
  <c r="G89" i="143"/>
  <c r="H89" i="143"/>
  <c r="H95" i="143"/>
  <c r="H96" i="143"/>
  <c r="E97" i="143"/>
  <c r="F97" i="143"/>
  <c r="G97" i="143"/>
  <c r="H97" i="143"/>
  <c r="F105" i="143"/>
  <c r="G105" i="143"/>
  <c r="H111" i="143"/>
  <c r="H112" i="143"/>
  <c r="E113" i="143"/>
  <c r="F113" i="143"/>
  <c r="G113" i="143"/>
  <c r="H113" i="143"/>
  <c r="H119" i="143"/>
  <c r="H120" i="143"/>
  <c r="E121" i="143"/>
  <c r="F121" i="143"/>
  <c r="G121" i="143"/>
  <c r="H121" i="143"/>
  <c r="H127" i="143"/>
  <c r="H128" i="143"/>
  <c r="E129" i="143"/>
  <c r="F129" i="143"/>
  <c r="G129" i="143"/>
  <c r="H129" i="143"/>
  <c r="H135" i="143"/>
  <c r="H136" i="143"/>
  <c r="E137" i="143"/>
  <c r="F137" i="143"/>
  <c r="G137" i="143"/>
  <c r="H137" i="143"/>
  <c r="F145" i="143"/>
  <c r="G145" i="143"/>
  <c r="F153" i="143"/>
  <c r="G153" i="143"/>
  <c r="H159" i="143"/>
  <c r="H160" i="143"/>
  <c r="H161" i="143"/>
  <c r="H162" i="143"/>
  <c r="E163" i="143"/>
  <c r="F163" i="143"/>
  <c r="G163" i="143"/>
  <c r="H163" i="143"/>
  <c r="H169" i="143"/>
  <c r="H170" i="143"/>
  <c r="E171" i="143"/>
  <c r="F171" i="143"/>
  <c r="G171" i="143"/>
  <c r="H171" i="143"/>
  <c r="H177" i="143"/>
  <c r="H178" i="143"/>
  <c r="E179" i="143"/>
  <c r="F179" i="143"/>
  <c r="G179" i="143"/>
  <c r="H179" i="143"/>
  <c r="H185" i="143"/>
  <c r="H186" i="143"/>
  <c r="E187" i="143"/>
  <c r="F187" i="143"/>
  <c r="G187" i="143"/>
  <c r="H187" i="143"/>
  <c r="H193" i="143"/>
  <c r="H194" i="143"/>
  <c r="H195" i="143"/>
  <c r="H196" i="143"/>
  <c r="E197" i="143"/>
  <c r="F197" i="143"/>
  <c r="G197" i="143"/>
  <c r="H197" i="143"/>
  <c r="H203" i="143"/>
  <c r="H204" i="143"/>
  <c r="E205" i="143"/>
  <c r="F205" i="143"/>
  <c r="G205" i="143"/>
  <c r="H205" i="143"/>
  <c r="H211" i="143"/>
  <c r="H212" i="143"/>
  <c r="H213" i="143"/>
  <c r="H214" i="143"/>
  <c r="E215" i="143"/>
  <c r="F215" i="143"/>
  <c r="G215" i="143"/>
  <c r="H215" i="143"/>
  <c r="J220" i="143"/>
  <c r="K220" i="143"/>
  <c r="L220" i="143"/>
  <c r="E221" i="143"/>
  <c r="C226" i="20" s="1"/>
  <c r="F221" i="143"/>
  <c r="D226" i="20" s="1"/>
  <c r="G221" i="143"/>
  <c r="E226" i="20" s="1"/>
  <c r="H221" i="143"/>
  <c r="E222" i="143"/>
  <c r="C227" i="20" s="1"/>
  <c r="F222" i="143"/>
  <c r="D227" i="20" s="1"/>
  <c r="G222" i="143"/>
  <c r="E227" i="20" s="1"/>
  <c r="F227" i="20" s="1"/>
  <c r="H222" i="143"/>
  <c r="D349" i="143"/>
  <c r="H10" i="142"/>
  <c r="H11" i="142"/>
  <c r="H12" i="142"/>
  <c r="H13" i="142"/>
  <c r="H14" i="142"/>
  <c r="H15" i="142"/>
  <c r="H16" i="142"/>
  <c r="H17" i="142"/>
  <c r="H18" i="142"/>
  <c r="H19" i="142"/>
  <c r="H20" i="142"/>
  <c r="H21" i="142"/>
  <c r="H22" i="142"/>
  <c r="H23" i="142"/>
  <c r="H24" i="142"/>
  <c r="H25" i="142"/>
  <c r="H26" i="142"/>
  <c r="E27" i="142"/>
  <c r="F27" i="142"/>
  <c r="G27" i="142"/>
  <c r="H27" i="142"/>
  <c r="H34" i="142"/>
  <c r="H35" i="142"/>
  <c r="H36" i="142"/>
  <c r="H37" i="142"/>
  <c r="E38" i="142"/>
  <c r="F38" i="142"/>
  <c r="G38" i="142"/>
  <c r="H38" i="142"/>
  <c r="H44" i="142"/>
  <c r="H45" i="142"/>
  <c r="H46" i="142"/>
  <c r="H47" i="142"/>
  <c r="E48" i="142"/>
  <c r="F48" i="142"/>
  <c r="G48" i="142"/>
  <c r="H48" i="142"/>
  <c r="H54" i="142"/>
  <c r="H55" i="142"/>
  <c r="E56" i="142"/>
  <c r="F56" i="142"/>
  <c r="G56" i="142"/>
  <c r="H56" i="142"/>
  <c r="H62" i="142"/>
  <c r="H63" i="142"/>
  <c r="H64" i="142"/>
  <c r="H65" i="142"/>
  <c r="E66" i="142"/>
  <c r="F66" i="142"/>
  <c r="G66" i="142"/>
  <c r="H66" i="142"/>
  <c r="H72" i="142"/>
  <c r="H73" i="142"/>
  <c r="E74" i="142"/>
  <c r="F74" i="142"/>
  <c r="G74" i="142"/>
  <c r="H74" i="142"/>
  <c r="H80" i="142"/>
  <c r="H81" i="142"/>
  <c r="H82" i="142"/>
  <c r="H83" i="142"/>
  <c r="E84" i="142"/>
  <c r="F84" i="142"/>
  <c r="G84" i="142"/>
  <c r="H84" i="142"/>
  <c r="H90" i="142"/>
  <c r="H91" i="142"/>
  <c r="E92" i="142"/>
  <c r="F92" i="142"/>
  <c r="G92" i="142"/>
  <c r="H92" i="142"/>
  <c r="H98" i="142"/>
  <c r="H99" i="142"/>
  <c r="E100" i="142"/>
  <c r="F100" i="142"/>
  <c r="G100" i="142"/>
  <c r="H100" i="142"/>
  <c r="H106" i="142"/>
  <c r="H107" i="142"/>
  <c r="E108" i="142"/>
  <c r="F108" i="142"/>
  <c r="G108" i="142"/>
  <c r="H108" i="142"/>
  <c r="H114" i="142"/>
  <c r="H115" i="142"/>
  <c r="E116" i="142"/>
  <c r="F116" i="142"/>
  <c r="G116" i="142"/>
  <c r="H116" i="142"/>
  <c r="H122" i="142"/>
  <c r="H123" i="142"/>
  <c r="E124" i="142"/>
  <c r="F124" i="142"/>
  <c r="G124" i="142"/>
  <c r="H124" i="142"/>
  <c r="H130" i="142"/>
  <c r="H131" i="142"/>
  <c r="H132" i="142"/>
  <c r="H133" i="142"/>
  <c r="E134" i="142"/>
  <c r="F134" i="142"/>
  <c r="G134" i="142"/>
  <c r="H134" i="142"/>
  <c r="H140" i="142"/>
  <c r="H141" i="142"/>
  <c r="H142" i="142"/>
  <c r="H143" i="142"/>
  <c r="E144" i="142"/>
  <c r="F144" i="142"/>
  <c r="G144" i="142"/>
  <c r="H144" i="142"/>
  <c r="H150" i="142"/>
  <c r="H151" i="142"/>
  <c r="H152" i="142"/>
  <c r="H153" i="142"/>
  <c r="E154" i="142"/>
  <c r="F154" i="142"/>
  <c r="G154" i="142"/>
  <c r="H154" i="142"/>
  <c r="H160" i="142"/>
  <c r="H161" i="142"/>
  <c r="E162" i="142"/>
  <c r="F162" i="142"/>
  <c r="G162" i="142"/>
  <c r="H162" i="142"/>
  <c r="H168" i="142"/>
  <c r="H169" i="142"/>
  <c r="E170" i="142"/>
  <c r="F170" i="142"/>
  <c r="G170" i="142"/>
  <c r="H170" i="142"/>
  <c r="H176" i="142"/>
  <c r="H177" i="142"/>
  <c r="E178" i="142"/>
  <c r="F178" i="142"/>
  <c r="G178" i="142"/>
  <c r="H178" i="142"/>
  <c r="H184" i="142"/>
  <c r="H185" i="142"/>
  <c r="E186" i="142"/>
  <c r="F186" i="142"/>
  <c r="G186" i="142"/>
  <c r="H186" i="142"/>
  <c r="H192" i="142"/>
  <c r="H193" i="142"/>
  <c r="H194" i="142"/>
  <c r="H195" i="142"/>
  <c r="E196" i="142"/>
  <c r="F196" i="142"/>
  <c r="G196" i="142"/>
  <c r="H196" i="142"/>
  <c r="H202" i="142"/>
  <c r="H203" i="142"/>
  <c r="E204" i="142"/>
  <c r="F204" i="142"/>
  <c r="G204" i="142"/>
  <c r="H204" i="142"/>
  <c r="H210" i="142"/>
  <c r="H211" i="142"/>
  <c r="E212" i="142"/>
  <c r="F212" i="142"/>
  <c r="G212" i="142"/>
  <c r="H212" i="142"/>
  <c r="H218" i="142"/>
  <c r="H219" i="142"/>
  <c r="E220" i="142"/>
  <c r="F220" i="142"/>
  <c r="G220" i="142"/>
  <c r="H220" i="142"/>
  <c r="H226" i="142"/>
  <c r="H227" i="142"/>
  <c r="H228" i="142"/>
  <c r="H229" i="142"/>
  <c r="E230" i="142"/>
  <c r="F230" i="142"/>
  <c r="G230" i="142"/>
  <c r="H230" i="142"/>
  <c r="H236" i="142"/>
  <c r="H237" i="142"/>
  <c r="H238" i="142"/>
  <c r="H239" i="142"/>
  <c r="E240" i="142"/>
  <c r="F240" i="142"/>
  <c r="G240" i="142"/>
  <c r="H240" i="142"/>
  <c r="H246" i="142"/>
  <c r="H247" i="142"/>
  <c r="H248" i="142"/>
  <c r="H249" i="142"/>
  <c r="E250" i="142"/>
  <c r="F250" i="142"/>
  <c r="G250" i="142"/>
  <c r="H250" i="142"/>
  <c r="H256" i="142"/>
  <c r="H257" i="142"/>
  <c r="E258" i="142"/>
  <c r="F258" i="142"/>
  <c r="G258" i="142"/>
  <c r="H258" i="142"/>
  <c r="H264" i="142"/>
  <c r="H265" i="142"/>
  <c r="E266" i="142"/>
  <c r="F266" i="142"/>
  <c r="G266" i="142"/>
  <c r="H266" i="142"/>
  <c r="H272" i="142"/>
  <c r="H273" i="142"/>
  <c r="H274" i="142"/>
  <c r="H275" i="142"/>
  <c r="E276" i="142"/>
  <c r="F276" i="142"/>
  <c r="G276" i="142"/>
  <c r="H276" i="142"/>
  <c r="H282" i="142"/>
  <c r="H283" i="142"/>
  <c r="E284" i="142"/>
  <c r="F284" i="142"/>
  <c r="G284" i="142"/>
  <c r="H284" i="142"/>
  <c r="H290" i="142"/>
  <c r="H291" i="142"/>
  <c r="E292" i="142"/>
  <c r="F292" i="142"/>
  <c r="G292" i="142"/>
  <c r="H292" i="142"/>
  <c r="H298" i="142"/>
  <c r="H299" i="142"/>
  <c r="H300" i="142"/>
  <c r="H301" i="142"/>
  <c r="E302" i="142"/>
  <c r="F302" i="142"/>
  <c r="G302" i="142"/>
  <c r="H302" i="142"/>
  <c r="H308" i="142"/>
  <c r="H309" i="142"/>
  <c r="H310" i="142"/>
  <c r="H311" i="142"/>
  <c r="E312" i="142"/>
  <c r="F312" i="142"/>
  <c r="G312" i="142"/>
  <c r="H312" i="142"/>
  <c r="H318" i="142"/>
  <c r="H319" i="142"/>
  <c r="E320" i="142"/>
  <c r="F320" i="142"/>
  <c r="G320" i="142"/>
  <c r="H320" i="142"/>
  <c r="H326" i="142"/>
  <c r="H327" i="142"/>
  <c r="H328" i="142"/>
  <c r="H329" i="142"/>
  <c r="E330" i="142"/>
  <c r="F330" i="142"/>
  <c r="G330" i="142"/>
  <c r="H330" i="142"/>
  <c r="H336" i="142"/>
  <c r="H337" i="142"/>
  <c r="H338" i="142"/>
  <c r="H339" i="142"/>
  <c r="E342" i="142"/>
  <c r="F342" i="142"/>
  <c r="G342" i="142"/>
  <c r="H342" i="142"/>
  <c r="H348" i="142"/>
  <c r="H349" i="142"/>
  <c r="H350" i="142"/>
  <c r="H351" i="142"/>
  <c r="E352" i="142"/>
  <c r="F352" i="142"/>
  <c r="G352" i="142"/>
  <c r="H352" i="142"/>
  <c r="H358" i="142"/>
  <c r="H359" i="142"/>
  <c r="E360" i="142"/>
  <c r="F360" i="142"/>
  <c r="G360" i="142"/>
  <c r="H360" i="142"/>
  <c r="H366" i="142"/>
  <c r="H367" i="142"/>
  <c r="H368" i="142"/>
  <c r="H369" i="142"/>
  <c r="E370" i="142"/>
  <c r="F370" i="142"/>
  <c r="G370" i="142"/>
  <c r="H370" i="142"/>
  <c r="H376" i="142"/>
  <c r="H377" i="142"/>
  <c r="H378" i="142"/>
  <c r="H379" i="142"/>
  <c r="E380" i="142"/>
  <c r="F380" i="142"/>
  <c r="G380" i="142"/>
  <c r="H380" i="142"/>
  <c r="H386" i="142"/>
  <c r="H387" i="142"/>
  <c r="E388" i="142"/>
  <c r="F388" i="142"/>
  <c r="G388" i="142"/>
  <c r="H388" i="142"/>
  <c r="H394" i="142"/>
  <c r="H395" i="142"/>
  <c r="E396" i="142"/>
  <c r="F396" i="142"/>
  <c r="G396" i="142"/>
  <c r="H396" i="142"/>
  <c r="H402" i="142"/>
  <c r="H403" i="142"/>
  <c r="H404" i="142"/>
  <c r="H405" i="142"/>
  <c r="E406" i="142"/>
  <c r="F406" i="142"/>
  <c r="G406" i="142"/>
  <c r="H406" i="142"/>
  <c r="J410" i="142"/>
  <c r="K410" i="142"/>
  <c r="L410" i="142"/>
  <c r="E411" i="142"/>
  <c r="E410" i="142"/>
  <c r="E415" i="142"/>
  <c r="F411" i="142"/>
  <c r="F410" i="142"/>
  <c r="F415" i="142"/>
  <c r="G411" i="142"/>
  <c r="G410" i="142"/>
  <c r="H411" i="142"/>
  <c r="E412" i="142"/>
  <c r="F412" i="142"/>
  <c r="G412" i="142"/>
  <c r="H412" i="142"/>
  <c r="D537" i="142"/>
  <c r="H9" i="141"/>
  <c r="H11" i="141"/>
  <c r="H12" i="141"/>
  <c r="H13" i="141"/>
  <c r="H14" i="141"/>
  <c r="H15" i="141"/>
  <c r="H16" i="141"/>
  <c r="H17" i="141"/>
  <c r="H18" i="141"/>
  <c r="H19" i="141"/>
  <c r="H20" i="141"/>
  <c r="E21" i="141"/>
  <c r="F21" i="141"/>
  <c r="G21" i="141"/>
  <c r="H21" i="141"/>
  <c r="J24" i="141"/>
  <c r="K24" i="141"/>
  <c r="L24" i="141"/>
  <c r="E25" i="141"/>
  <c r="E24" i="141"/>
  <c r="E29" i="141"/>
  <c r="F25" i="141"/>
  <c r="F24" i="141"/>
  <c r="F29" i="141"/>
  <c r="G25" i="141"/>
  <c r="G24" i="141"/>
  <c r="H25" i="141"/>
  <c r="D151" i="141"/>
  <c r="H9" i="140"/>
  <c r="H10" i="140"/>
  <c r="H11" i="140"/>
  <c r="H12" i="140"/>
  <c r="H13" i="140"/>
  <c r="H14" i="140"/>
  <c r="H15" i="140"/>
  <c r="H16" i="140"/>
  <c r="E17" i="140"/>
  <c r="F17" i="140"/>
  <c r="G17" i="140"/>
  <c r="H17" i="140"/>
  <c r="J20" i="140"/>
  <c r="K20" i="140"/>
  <c r="L20" i="140"/>
  <c r="E21" i="140"/>
  <c r="E20" i="140"/>
  <c r="E25" i="140"/>
  <c r="F21" i="140"/>
  <c r="F20" i="140"/>
  <c r="F25" i="140"/>
  <c r="G21" i="140"/>
  <c r="G20" i="140"/>
  <c r="H21" i="140"/>
  <c r="D148" i="140"/>
  <c r="H9" i="139"/>
  <c r="H10" i="139"/>
  <c r="H11" i="139"/>
  <c r="H12" i="139"/>
  <c r="H13" i="139"/>
  <c r="H14" i="139"/>
  <c r="H15" i="139"/>
  <c r="H16" i="139"/>
  <c r="H17" i="139"/>
  <c r="H18" i="139"/>
  <c r="H19" i="139"/>
  <c r="H20" i="139"/>
  <c r="H21" i="139"/>
  <c r="H22" i="139"/>
  <c r="H27" i="139"/>
  <c r="H28" i="139"/>
  <c r="H29" i="139"/>
  <c r="H30" i="139"/>
  <c r="E31" i="139"/>
  <c r="F31" i="139"/>
  <c r="G31" i="139"/>
  <c r="H31" i="139"/>
  <c r="J33" i="139"/>
  <c r="K33" i="139"/>
  <c r="L33" i="139"/>
  <c r="E34" i="139"/>
  <c r="E33" i="139"/>
  <c r="E38" i="139"/>
  <c r="F34" i="139"/>
  <c r="F33" i="139"/>
  <c r="F38" i="139"/>
  <c r="G34" i="139"/>
  <c r="G33" i="139"/>
  <c r="H34" i="139"/>
  <c r="D162" i="139"/>
  <c r="H9" i="138"/>
  <c r="H10" i="138"/>
  <c r="E13" i="138"/>
  <c r="F13" i="138"/>
  <c r="G13" i="138"/>
  <c r="H13" i="138"/>
  <c r="J16" i="138"/>
  <c r="K16" i="138"/>
  <c r="L16" i="138"/>
  <c r="E17" i="138"/>
  <c r="E16" i="138"/>
  <c r="E21" i="138"/>
  <c r="F17" i="138"/>
  <c r="F16" i="138"/>
  <c r="F21" i="138"/>
  <c r="G17" i="138"/>
  <c r="G16" i="138"/>
  <c r="H17" i="138"/>
  <c r="E19" i="138"/>
  <c r="F19" i="138"/>
  <c r="G19" i="138"/>
  <c r="D145" i="138"/>
  <c r="E12" i="137"/>
  <c r="F12" i="137"/>
  <c r="G12" i="137"/>
  <c r="J15" i="137"/>
  <c r="K15" i="137"/>
  <c r="L15" i="137"/>
  <c r="E16" i="137"/>
  <c r="E15" i="137"/>
  <c r="E20" i="137"/>
  <c r="F16" i="137"/>
  <c r="F15" i="137"/>
  <c r="F20" i="137"/>
  <c r="G16" i="137"/>
  <c r="G15" i="137"/>
  <c r="G20" i="137"/>
  <c r="H11" i="136"/>
  <c r="H12" i="136"/>
  <c r="H13" i="136"/>
  <c r="H14" i="136"/>
  <c r="E15" i="136"/>
  <c r="F15" i="136"/>
  <c r="G15" i="136"/>
  <c r="H15" i="136"/>
  <c r="H22" i="136"/>
  <c r="H23" i="136"/>
  <c r="H24" i="136"/>
  <c r="H25" i="136"/>
  <c r="E26" i="136"/>
  <c r="F26" i="136"/>
  <c r="G26" i="136"/>
  <c r="H26" i="136"/>
  <c r="H33" i="136"/>
  <c r="H35" i="136"/>
  <c r="E36" i="136"/>
  <c r="F36" i="136"/>
  <c r="G36" i="136"/>
  <c r="H36" i="136"/>
  <c r="H44" i="136"/>
  <c r="H45" i="136"/>
  <c r="H46" i="136"/>
  <c r="H47" i="136"/>
  <c r="E48" i="136"/>
  <c r="F48" i="136"/>
  <c r="G48" i="136"/>
  <c r="H48" i="136"/>
  <c r="H54" i="136"/>
  <c r="H55" i="136"/>
  <c r="H56" i="136"/>
  <c r="H57" i="136"/>
  <c r="H58" i="136"/>
  <c r="H59" i="136"/>
  <c r="H60" i="136"/>
  <c r="E61" i="136"/>
  <c r="F61" i="136"/>
  <c r="G61" i="136"/>
  <c r="H61" i="136"/>
  <c r="H67" i="136"/>
  <c r="H68" i="136"/>
  <c r="H69" i="136"/>
  <c r="E70" i="136"/>
  <c r="F70" i="136"/>
  <c r="G70" i="136"/>
  <c r="H70" i="136"/>
  <c r="H78" i="136"/>
  <c r="E79" i="136"/>
  <c r="F79" i="136"/>
  <c r="G79" i="136"/>
  <c r="H79" i="136"/>
  <c r="H88" i="136"/>
  <c r="E89" i="136"/>
  <c r="F89" i="136"/>
  <c r="G89" i="136"/>
  <c r="H89" i="136"/>
  <c r="H96" i="136"/>
  <c r="H98" i="136"/>
  <c r="E99" i="136"/>
  <c r="F99" i="136"/>
  <c r="G99" i="136"/>
  <c r="H99" i="136"/>
  <c r="H106" i="136"/>
  <c r="H107" i="136"/>
  <c r="H108" i="136"/>
  <c r="H109" i="136"/>
  <c r="H110" i="136"/>
  <c r="E111" i="136"/>
  <c r="F111" i="136"/>
  <c r="G111" i="136"/>
  <c r="H111" i="136"/>
  <c r="H117" i="136"/>
  <c r="H118" i="136"/>
  <c r="H119" i="136"/>
  <c r="H120" i="136"/>
  <c r="E121" i="136"/>
  <c r="F121" i="136"/>
  <c r="G121" i="136"/>
  <c r="H121" i="136"/>
  <c r="H127" i="136"/>
  <c r="E128" i="136"/>
  <c r="F128" i="136"/>
  <c r="G128" i="136"/>
  <c r="H128" i="136"/>
  <c r="G134" i="136"/>
  <c r="E136" i="136"/>
  <c r="F136" i="136"/>
  <c r="G136" i="136"/>
  <c r="K145" i="136"/>
  <c r="L145" i="136"/>
  <c r="M145" i="136"/>
  <c r="E146" i="136"/>
  <c r="E145" i="136"/>
  <c r="E150" i="136"/>
  <c r="F146" i="136"/>
  <c r="F145" i="136"/>
  <c r="F150" i="136"/>
  <c r="G146" i="136"/>
  <c r="G145" i="136"/>
  <c r="H146" i="136"/>
  <c r="E147" i="136"/>
  <c r="F147" i="136"/>
  <c r="G147" i="136"/>
  <c r="H147" i="136"/>
  <c r="E148" i="136"/>
  <c r="F148" i="136"/>
  <c r="G148" i="136"/>
  <c r="H11" i="135"/>
  <c r="H12" i="135"/>
  <c r="H17" i="135"/>
  <c r="H18" i="135"/>
  <c r="H19" i="135"/>
  <c r="H20" i="135"/>
  <c r="H21" i="135"/>
  <c r="H22" i="135"/>
  <c r="E23" i="135"/>
  <c r="F23" i="135"/>
  <c r="G23" i="135"/>
  <c r="H23" i="135"/>
  <c r="E33" i="135"/>
  <c r="F33" i="135"/>
  <c r="G33" i="135"/>
  <c r="G34" i="135"/>
  <c r="E35" i="135"/>
  <c r="F35" i="135"/>
  <c r="G35" i="135"/>
  <c r="J38" i="135"/>
  <c r="K38" i="135"/>
  <c r="L38" i="135"/>
  <c r="E39" i="135"/>
  <c r="E38" i="135"/>
  <c r="E43" i="135"/>
  <c r="F39" i="135"/>
  <c r="F38" i="135"/>
  <c r="F43" i="135"/>
  <c r="G39" i="135"/>
  <c r="G38" i="135"/>
  <c r="G43" i="135"/>
  <c r="G41" i="135"/>
  <c r="G621" i="13"/>
  <c r="F621" i="13"/>
  <c r="H90" i="13"/>
  <c r="H84" i="13"/>
  <c r="H83" i="13"/>
  <c r="H81" i="13"/>
  <c r="H79" i="13"/>
  <c r="H78" i="13"/>
  <c r="G51" i="13"/>
  <c r="F51" i="13"/>
  <c r="H54" i="13"/>
  <c r="H52" i="13"/>
  <c r="G44" i="13"/>
  <c r="F44" i="13"/>
  <c r="H49" i="13"/>
  <c r="E44" i="13"/>
  <c r="H48" i="13"/>
  <c r="H42" i="13"/>
  <c r="H41" i="13"/>
  <c r="H40" i="13"/>
  <c r="H37" i="13"/>
  <c r="H36" i="13"/>
  <c r="G33" i="13"/>
  <c r="F25" i="13"/>
  <c r="G17" i="13"/>
  <c r="F17" i="13"/>
  <c r="H19" i="13"/>
  <c r="G13" i="13"/>
  <c r="F13" i="13"/>
  <c r="E13" i="13"/>
  <c r="H14" i="13"/>
  <c r="G627" i="13"/>
  <c r="F627" i="13"/>
  <c r="H567" i="13"/>
  <c r="G540" i="13"/>
  <c r="F540" i="13"/>
  <c r="E540" i="13"/>
  <c r="H539" i="13"/>
  <c r="H538" i="13"/>
  <c r="H540" i="13"/>
  <c r="G493" i="13"/>
  <c r="F493" i="13"/>
  <c r="E493" i="13"/>
  <c r="H492" i="13"/>
  <c r="H491" i="13"/>
  <c r="H493" i="13"/>
  <c r="G341" i="13"/>
  <c r="F341" i="13"/>
  <c r="E341" i="13"/>
  <c r="H340" i="13"/>
  <c r="H339" i="13"/>
  <c r="H341" i="13"/>
  <c r="G281" i="13"/>
  <c r="F281" i="13"/>
  <c r="E281" i="13"/>
  <c r="H280" i="13"/>
  <c r="H279" i="13"/>
  <c r="H281" i="13"/>
  <c r="G265" i="13"/>
  <c r="F265" i="13"/>
  <c r="E265" i="13"/>
  <c r="H264" i="13"/>
  <c r="H263" i="13"/>
  <c r="H265" i="13"/>
  <c r="G249" i="13"/>
  <c r="F249" i="13"/>
  <c r="E249" i="13"/>
  <c r="H248" i="13"/>
  <c r="H247" i="13"/>
  <c r="H249" i="13"/>
  <c r="G199" i="13"/>
  <c r="F199" i="13"/>
  <c r="E199" i="13"/>
  <c r="G187" i="13"/>
  <c r="F187" i="13"/>
  <c r="E187" i="13"/>
  <c r="H186" i="13"/>
  <c r="H185" i="13"/>
  <c r="H187" i="13"/>
  <c r="G142" i="13"/>
  <c r="F142" i="13"/>
  <c r="E142" i="13"/>
  <c r="H141" i="13"/>
  <c r="H140" i="13"/>
  <c r="H142" i="13"/>
  <c r="G594" i="13"/>
  <c r="F594" i="13"/>
  <c r="E594" i="13"/>
  <c r="H598" i="13"/>
  <c r="G578" i="13"/>
  <c r="F578" i="13"/>
  <c r="E578" i="13"/>
  <c r="G563" i="13"/>
  <c r="F563" i="13"/>
  <c r="E563" i="13"/>
  <c r="G549" i="13"/>
  <c r="F549" i="13"/>
  <c r="E549" i="13"/>
  <c r="G531" i="13"/>
  <c r="F531" i="13"/>
  <c r="E531" i="13"/>
  <c r="H536" i="13"/>
  <c r="H535" i="13"/>
  <c r="G516" i="13"/>
  <c r="F516" i="13"/>
  <c r="E516" i="13"/>
  <c r="G501" i="13"/>
  <c r="F501" i="13"/>
  <c r="E501" i="13"/>
  <c r="G487" i="13"/>
  <c r="F487" i="13"/>
  <c r="E487" i="13"/>
  <c r="G474" i="13"/>
  <c r="F474" i="13"/>
  <c r="E474" i="13"/>
  <c r="G458" i="13"/>
  <c r="F458" i="13"/>
  <c r="E458" i="13"/>
  <c r="G442" i="13"/>
  <c r="F442" i="13"/>
  <c r="E442" i="13"/>
  <c r="G425" i="13"/>
  <c r="F425" i="13"/>
  <c r="E425" i="13"/>
  <c r="G412" i="13"/>
  <c r="F412" i="13"/>
  <c r="E412" i="13"/>
  <c r="G396" i="13"/>
  <c r="F396" i="13"/>
  <c r="E396" i="13"/>
  <c r="G380" i="13"/>
  <c r="F380" i="13"/>
  <c r="E380" i="13"/>
  <c r="G364" i="13"/>
  <c r="F364" i="13"/>
  <c r="E364" i="13"/>
  <c r="G351" i="13"/>
  <c r="F351" i="13"/>
  <c r="E351" i="13"/>
  <c r="G335" i="13"/>
  <c r="F335" i="13"/>
  <c r="E335" i="13"/>
  <c r="G319" i="13"/>
  <c r="F319" i="13"/>
  <c r="E319" i="13"/>
  <c r="G304" i="13"/>
  <c r="F304" i="13"/>
  <c r="E304" i="13"/>
  <c r="E291" i="13"/>
  <c r="G275" i="13"/>
  <c r="F275" i="13"/>
  <c r="E275" i="13"/>
  <c r="H261" i="13"/>
  <c r="H260" i="13"/>
  <c r="G257" i="13"/>
  <c r="G262" i="13"/>
  <c r="F257" i="13"/>
  <c r="F262" i="13"/>
  <c r="F267" i="13"/>
  <c r="E257" i="13"/>
  <c r="G243" i="13"/>
  <c r="F243" i="13"/>
  <c r="E243" i="13"/>
  <c r="G228" i="13"/>
  <c r="G231" i="13"/>
  <c r="F228" i="13"/>
  <c r="F231" i="13"/>
  <c r="E228" i="13"/>
  <c r="G212" i="13"/>
  <c r="F212" i="13"/>
  <c r="E212" i="13"/>
  <c r="G195" i="13"/>
  <c r="F195" i="13"/>
  <c r="E195" i="13"/>
  <c r="G181" i="13"/>
  <c r="F181" i="13"/>
  <c r="E181" i="13"/>
  <c r="G165" i="13"/>
  <c r="F165" i="13"/>
  <c r="E165" i="13"/>
  <c r="G152" i="13"/>
  <c r="F152" i="13"/>
  <c r="E152" i="13"/>
  <c r="G136" i="13"/>
  <c r="F136" i="13"/>
  <c r="E136" i="13"/>
  <c r="G122" i="13"/>
  <c r="F122" i="13"/>
  <c r="E122" i="13"/>
  <c r="G106" i="13"/>
  <c r="F106" i="13"/>
  <c r="E106" i="13"/>
  <c r="N43" i="10"/>
  <c r="M43" i="10"/>
  <c r="M44" i="10"/>
  <c r="M178" i="24"/>
  <c r="L178" i="24"/>
  <c r="L175" i="24"/>
  <c r="L177" i="24"/>
  <c r="F181" i="24"/>
  <c r="E131" i="24"/>
  <c r="F183" i="24"/>
  <c r="L176" i="24"/>
  <c r="M176" i="24"/>
  <c r="M175" i="24"/>
  <c r="M177" i="24"/>
  <c r="K175" i="24"/>
  <c r="E177" i="24"/>
  <c r="G171" i="24"/>
  <c r="F171" i="24"/>
  <c r="H174" i="24"/>
  <c r="G167" i="24"/>
  <c r="F167" i="24"/>
  <c r="E167" i="24"/>
  <c r="H164" i="24"/>
  <c r="H163" i="24"/>
  <c r="G160" i="24"/>
  <c r="F160" i="24"/>
  <c r="E160" i="24"/>
  <c r="H155" i="24"/>
  <c r="G152" i="24"/>
  <c r="G177" i="24"/>
  <c r="F152" i="24"/>
  <c r="E152" i="24"/>
  <c r="H148" i="24"/>
  <c r="H147" i="24"/>
  <c r="G146" i="24"/>
  <c r="F146" i="24"/>
  <c r="E146" i="24"/>
  <c r="H145" i="24"/>
  <c r="H144" i="24"/>
  <c r="G143" i="24"/>
  <c r="F143" i="24"/>
  <c r="E143" i="24"/>
  <c r="H142" i="24"/>
  <c r="H141" i="24"/>
  <c r="H143" i="24"/>
  <c r="G135" i="24"/>
  <c r="F135" i="24"/>
  <c r="H137" i="24"/>
  <c r="H132" i="24"/>
  <c r="H130" i="24"/>
  <c r="H129" i="24"/>
  <c r="H128" i="24"/>
  <c r="H127" i="24"/>
  <c r="H126" i="24"/>
  <c r="H120" i="24"/>
  <c r="H117" i="24"/>
  <c r="G109" i="24"/>
  <c r="F109" i="24"/>
  <c r="E109" i="24"/>
  <c r="H112" i="24"/>
  <c r="G106" i="24"/>
  <c r="F106" i="24"/>
  <c r="H108" i="24"/>
  <c r="H107" i="24"/>
  <c r="G102" i="24"/>
  <c r="F102" i="24"/>
  <c r="E102" i="24"/>
  <c r="H105" i="24"/>
  <c r="H104" i="24"/>
  <c r="G98" i="24"/>
  <c r="F98" i="24"/>
  <c r="E98" i="24"/>
  <c r="H101" i="24"/>
  <c r="H100" i="24"/>
  <c r="G95" i="24"/>
  <c r="F95" i="24"/>
  <c r="H97" i="24"/>
  <c r="G90" i="24"/>
  <c r="F90" i="24"/>
  <c r="F177" i="24"/>
  <c r="E90" i="24"/>
  <c r="N80" i="24"/>
  <c r="M80" i="24"/>
  <c r="M79" i="24"/>
  <c r="N79" i="24"/>
  <c r="E82" i="24"/>
  <c r="H76" i="24"/>
  <c r="G75" i="24"/>
  <c r="F75" i="24"/>
  <c r="G65" i="24"/>
  <c r="F65" i="24"/>
  <c r="H67" i="24"/>
  <c r="G61" i="24"/>
  <c r="F61" i="24"/>
  <c r="H64" i="24"/>
  <c r="H55" i="24"/>
  <c r="H54" i="24"/>
  <c r="F50" i="24"/>
  <c r="H49" i="24"/>
  <c r="H48" i="24"/>
  <c r="F45" i="24"/>
  <c r="H47" i="24"/>
  <c r="H44" i="24"/>
  <c r="H43" i="24"/>
  <c r="G40" i="24"/>
  <c r="F40" i="24"/>
  <c r="H42" i="24"/>
  <c r="H39" i="24"/>
  <c r="H38" i="24"/>
  <c r="G35" i="24"/>
  <c r="F35" i="24"/>
  <c r="H37" i="24"/>
  <c r="H34" i="24"/>
  <c r="G29" i="24"/>
  <c r="F29" i="24"/>
  <c r="H31" i="24"/>
  <c r="H28" i="24"/>
  <c r="H27" i="24"/>
  <c r="H24" i="24"/>
  <c r="H21" i="24"/>
  <c r="H20" i="24"/>
  <c r="H17" i="24"/>
  <c r="H16" i="24"/>
  <c r="G12" i="24"/>
  <c r="G82" i="24"/>
  <c r="F12" i="24"/>
  <c r="F82" i="24"/>
  <c r="H14" i="24"/>
  <c r="F25" i="97"/>
  <c r="H24" i="97"/>
  <c r="G21" i="97"/>
  <c r="G25" i="97" s="1"/>
  <c r="F21" i="97"/>
  <c r="E21" i="97"/>
  <c r="H23" i="97"/>
  <c r="H22" i="97"/>
  <c r="G15" i="97"/>
  <c r="F15" i="97"/>
  <c r="E15" i="97"/>
  <c r="H18" i="97"/>
  <c r="H16" i="97"/>
  <c r="G25" i="51"/>
  <c r="F25" i="51"/>
  <c r="F24" i="51"/>
  <c r="G20" i="51"/>
  <c r="F20" i="51"/>
  <c r="K94" i="8"/>
  <c r="H37" i="8"/>
  <c r="H36" i="8"/>
  <c r="J64" i="8"/>
  <c r="J94" i="8"/>
  <c r="F125" i="8"/>
  <c r="F126" i="8"/>
  <c r="E94" i="8"/>
  <c r="L94" i="8"/>
  <c r="H118" i="8"/>
  <c r="H117" i="8"/>
  <c r="G119" i="8"/>
  <c r="F119" i="8"/>
  <c r="F124" i="8" s="1"/>
  <c r="H93" i="8"/>
  <c r="H92" i="8"/>
  <c r="H91" i="8"/>
  <c r="H90" i="8"/>
  <c r="H85" i="8"/>
  <c r="H84" i="8"/>
  <c r="H83" i="8"/>
  <c r="H82" i="8"/>
  <c r="H75" i="8"/>
  <c r="H74" i="8"/>
  <c r="H73" i="8"/>
  <c r="H116" i="8"/>
  <c r="H115" i="8"/>
  <c r="H55" i="8"/>
  <c r="H54" i="8"/>
  <c r="H112" i="8"/>
  <c r="H111" i="8"/>
  <c r="H110" i="8"/>
  <c r="H109" i="8"/>
  <c r="H108" i="8"/>
  <c r="H44" i="8"/>
  <c r="H43" i="8"/>
  <c r="H42" i="8"/>
  <c r="H41" i="8"/>
  <c r="H40" i="8"/>
  <c r="H39" i="8"/>
  <c r="H35" i="8"/>
  <c r="H28" i="8"/>
  <c r="H27" i="8"/>
  <c r="G24" i="8"/>
  <c r="F24" i="8"/>
  <c r="H21" i="8"/>
  <c r="G15" i="8"/>
  <c r="L64" i="8" s="1"/>
  <c r="G94" i="8" s="1"/>
  <c r="F15" i="8"/>
  <c r="K64" i="8" s="1"/>
  <c r="F94" i="8" s="1"/>
  <c r="H16" i="8"/>
  <c r="H12" i="8"/>
  <c r="H11" i="8"/>
  <c r="L70" i="9"/>
  <c r="K70" i="9"/>
  <c r="G137" i="9"/>
  <c r="F137" i="9"/>
  <c r="E137" i="9"/>
  <c r="G84" i="9"/>
  <c r="F84" i="9"/>
  <c r="L83" i="9"/>
  <c r="K83" i="9"/>
  <c r="E84" i="9"/>
  <c r="J70" i="9"/>
  <c r="H83" i="9"/>
  <c r="H82" i="9"/>
  <c r="H81" i="9"/>
  <c r="H80" i="9"/>
  <c r="H79" i="9"/>
  <c r="H78" i="9"/>
  <c r="H77" i="9"/>
  <c r="H76" i="9"/>
  <c r="H75" i="9"/>
  <c r="H70" i="9"/>
  <c r="H69" i="9"/>
  <c r="H68" i="9"/>
  <c r="H67" i="9"/>
  <c r="H66" i="9"/>
  <c r="H65" i="9"/>
  <c r="H62" i="9"/>
  <c r="H61" i="9"/>
  <c r="F124" i="9"/>
  <c r="H125" i="9"/>
  <c r="H121" i="9"/>
  <c r="H54" i="9"/>
  <c r="H51" i="9"/>
  <c r="H50" i="9"/>
  <c r="H49" i="9"/>
  <c r="H48" i="9"/>
  <c r="H42" i="9"/>
  <c r="H116" i="9"/>
  <c r="H112" i="9"/>
  <c r="H111" i="9"/>
  <c r="H110" i="9"/>
  <c r="H109" i="9"/>
  <c r="H108" i="9"/>
  <c r="H107" i="9"/>
  <c r="H31" i="9"/>
  <c r="H30" i="9"/>
  <c r="H96" i="9"/>
  <c r="H95" i="9"/>
  <c r="H11" i="9"/>
  <c r="H10" i="9"/>
  <c r="G45" i="10"/>
  <c r="F45" i="10"/>
  <c r="G17" i="10"/>
  <c r="F17" i="10"/>
  <c r="G54" i="10"/>
  <c r="F54" i="10"/>
  <c r="N44" i="10"/>
  <c r="F40" i="10"/>
  <c r="E40" i="10"/>
  <c r="G36" i="10"/>
  <c r="F36" i="10"/>
  <c r="E36" i="10"/>
  <c r="H33" i="10"/>
  <c r="H32" i="10"/>
  <c r="G28" i="10"/>
  <c r="F28" i="10"/>
  <c r="E17" i="10"/>
  <c r="E45" i="10"/>
  <c r="E52" i="10"/>
  <c r="H21" i="10"/>
  <c r="H12" i="10"/>
  <c r="G20" i="11"/>
  <c r="F20" i="11"/>
  <c r="H13" i="11"/>
  <c r="G12" i="11"/>
  <c r="F12" i="11"/>
  <c r="E12" i="11"/>
  <c r="G31" i="5"/>
  <c r="F31" i="5"/>
  <c r="E48" i="5"/>
  <c r="G39" i="5"/>
  <c r="F39" i="5"/>
  <c r="F48" i="5"/>
  <c r="F21" i="5"/>
  <c r="E21" i="5"/>
  <c r="G34" i="5"/>
  <c r="F34" i="5"/>
  <c r="H32" i="5"/>
  <c r="G15" i="5"/>
  <c r="F15" i="5"/>
  <c r="H16" i="5"/>
  <c r="G12" i="5"/>
  <c r="G21" i="5"/>
  <c r="F12" i="5"/>
  <c r="H13" i="5"/>
  <c r="I13" i="20"/>
  <c r="F46" i="54"/>
  <c r="K98" i="54"/>
  <c r="J98" i="54"/>
  <c r="L66" i="54"/>
  <c r="K66" i="54"/>
  <c r="F99" i="54"/>
  <c r="F118" i="54"/>
  <c r="J66" i="54"/>
  <c r="E99" i="54"/>
  <c r="G120" i="54"/>
  <c r="F120" i="54"/>
  <c r="G81" i="54"/>
  <c r="F81" i="54"/>
  <c r="G77" i="54"/>
  <c r="F77" i="54"/>
  <c r="G72" i="54"/>
  <c r="F72" i="54"/>
  <c r="H74" i="54"/>
  <c r="H73" i="54"/>
  <c r="G62" i="54"/>
  <c r="F62" i="54"/>
  <c r="G54" i="54"/>
  <c r="F54" i="54"/>
  <c r="E54" i="54"/>
  <c r="H56" i="54"/>
  <c r="G46" i="54"/>
  <c r="G147" i="53"/>
  <c r="F147" i="53"/>
  <c r="H148" i="53"/>
  <c r="G97" i="53"/>
  <c r="F97" i="53"/>
  <c r="H98" i="53"/>
  <c r="H93" i="53"/>
  <c r="H89" i="53"/>
  <c r="G15" i="53"/>
  <c r="F15" i="53"/>
  <c r="H16" i="53"/>
  <c r="H13" i="53"/>
  <c r="H34" i="52"/>
  <c r="H39" i="54"/>
  <c r="H38" i="54"/>
  <c r="G37" i="54"/>
  <c r="F37" i="54"/>
  <c r="G32" i="54"/>
  <c r="F32" i="54"/>
  <c r="E32" i="54"/>
  <c r="G26" i="54"/>
  <c r="F26" i="54"/>
  <c r="E26" i="54"/>
  <c r="G17" i="54"/>
  <c r="F17" i="54"/>
  <c r="H23" i="54"/>
  <c r="H22" i="54"/>
  <c r="H21" i="54"/>
  <c r="H19" i="54"/>
  <c r="G48" i="5"/>
  <c r="G43" i="5"/>
  <c r="F43" i="5"/>
  <c r="F41" i="5"/>
  <c r="G184" i="53"/>
  <c r="F184" i="53"/>
  <c r="G183" i="53"/>
  <c r="F183" i="53"/>
  <c r="E183" i="53"/>
  <c r="L153" i="53"/>
  <c r="K153" i="53"/>
  <c r="J153" i="53"/>
  <c r="L136" i="53"/>
  <c r="K136" i="53"/>
  <c r="J136" i="53"/>
  <c r="L69" i="53"/>
  <c r="G154" i="53"/>
  <c r="K69" i="53"/>
  <c r="F154" i="53"/>
  <c r="J69" i="53"/>
  <c r="E154" i="53"/>
  <c r="E189" i="53"/>
  <c r="H151" i="53"/>
  <c r="H150" i="53"/>
  <c r="H146" i="53"/>
  <c r="G142" i="53"/>
  <c r="H141" i="53"/>
  <c r="H140" i="53"/>
  <c r="G118" i="53"/>
  <c r="F118" i="53"/>
  <c r="H122" i="53"/>
  <c r="G189" i="53"/>
  <c r="G182" i="53"/>
  <c r="F189" i="53"/>
  <c r="F182" i="53"/>
  <c r="G177" i="53"/>
  <c r="F177" i="53"/>
  <c r="H176" i="53"/>
  <c r="H172" i="53"/>
  <c r="H168" i="53"/>
  <c r="H167" i="53"/>
  <c r="H165" i="53"/>
  <c r="H166" i="53"/>
  <c r="H101" i="53"/>
  <c r="H99" i="53"/>
  <c r="H94" i="53"/>
  <c r="H79" i="53"/>
  <c r="H78" i="53"/>
  <c r="H77" i="53"/>
  <c r="H74" i="53"/>
  <c r="H73" i="53"/>
  <c r="H69" i="53"/>
  <c r="H68" i="53"/>
  <c r="H66" i="53"/>
  <c r="H65" i="53"/>
  <c r="H64" i="53"/>
  <c r="H63" i="53"/>
  <c r="H61" i="53"/>
  <c r="H59" i="53"/>
  <c r="H58" i="53"/>
  <c r="H57" i="53"/>
  <c r="H56" i="53"/>
  <c r="G49" i="53"/>
  <c r="F49" i="53"/>
  <c r="H48" i="53"/>
  <c r="H47" i="53"/>
  <c r="H46" i="53"/>
  <c r="H45" i="53"/>
  <c r="H44" i="53"/>
  <c r="H43" i="53"/>
  <c r="G32" i="53"/>
  <c r="F32" i="53"/>
  <c r="E32" i="53"/>
  <c r="H33" i="53"/>
  <c r="G28" i="53"/>
  <c r="F28" i="53"/>
  <c r="H29" i="53"/>
  <c r="H22" i="53"/>
  <c r="H17" i="53"/>
  <c r="I7" i="20"/>
  <c r="H7" i="20"/>
  <c r="G7" i="20"/>
  <c r="F82" i="52"/>
  <c r="F88" i="52"/>
  <c r="G83" i="52"/>
  <c r="F83" i="52"/>
  <c r="E83" i="52"/>
  <c r="G85" i="52"/>
  <c r="F85" i="52"/>
  <c r="E85" i="52"/>
  <c r="E84" i="52"/>
  <c r="G82" i="52"/>
  <c r="E82" i="52"/>
  <c r="G75" i="52"/>
  <c r="F75" i="52"/>
  <c r="H72" i="52"/>
  <c r="G88" i="52"/>
  <c r="G81" i="52"/>
  <c r="G80" i="52"/>
  <c r="H36" i="24"/>
  <c r="H534" i="13"/>
  <c r="H93" i="13"/>
  <c r="H92" i="13"/>
  <c r="H51" i="13"/>
  <c r="H53" i="13"/>
  <c r="H32" i="7"/>
  <c r="H23" i="7"/>
  <c r="H21" i="7"/>
  <c r="H19" i="7"/>
  <c r="H17" i="7"/>
  <c r="H107" i="8"/>
  <c r="H19" i="8"/>
  <c r="H18" i="8"/>
  <c r="H135" i="9"/>
  <c r="H134" i="9"/>
  <c r="H131" i="9"/>
  <c r="H56" i="9"/>
  <c r="H40" i="9"/>
  <c r="H35" i="9"/>
  <c r="H36" i="9"/>
  <c r="H34" i="9"/>
  <c r="H32" i="9"/>
  <c r="H27" i="10"/>
  <c r="H23" i="10"/>
  <c r="H22" i="10"/>
  <c r="H20" i="10"/>
  <c r="H19" i="10"/>
  <c r="H18" i="10"/>
  <c r="H19" i="11"/>
  <c r="H18" i="11"/>
  <c r="H17" i="11"/>
  <c r="H16" i="11"/>
  <c r="H11" i="11"/>
  <c r="H31" i="5"/>
  <c r="H12" i="5"/>
  <c r="H11" i="5"/>
  <c r="H112" i="54"/>
  <c r="H37" i="54"/>
  <c r="H134" i="53"/>
  <c r="H97" i="53"/>
  <c r="H95" i="53"/>
  <c r="H15" i="53"/>
  <c r="H47" i="52"/>
  <c r="H45" i="52"/>
  <c r="H38" i="52"/>
  <c r="H39" i="52"/>
  <c r="H41" i="52"/>
  <c r="H37" i="52"/>
  <c r="H36" i="52"/>
  <c r="H26" i="52"/>
  <c r="H27" i="52"/>
  <c r="H28" i="52"/>
  <c r="H29" i="52"/>
  <c r="H30" i="52"/>
  <c r="H31" i="52"/>
  <c r="H32" i="52"/>
  <c r="H33" i="52"/>
  <c r="H25" i="52"/>
  <c r="H23" i="52"/>
  <c r="H22" i="52"/>
  <c r="H21" i="52"/>
  <c r="H20" i="52"/>
  <c r="H19" i="52"/>
  <c r="H18" i="52"/>
  <c r="H17" i="52"/>
  <c r="H16" i="52"/>
  <c r="H15" i="52"/>
  <c r="H14" i="52"/>
  <c r="H13" i="52"/>
  <c r="H12" i="52"/>
  <c r="H11" i="52"/>
  <c r="D313" i="20"/>
  <c r="E313" i="20"/>
  <c r="D182" i="20"/>
  <c r="E182" i="20"/>
  <c r="D101" i="20"/>
  <c r="D141" i="20"/>
  <c r="E101" i="20"/>
  <c r="E141" i="20"/>
  <c r="D11" i="20"/>
  <c r="D17" i="20"/>
  <c r="D27" i="20"/>
  <c r="D32" i="20"/>
  <c r="D33" i="20"/>
  <c r="D37" i="20"/>
  <c r="D38" i="20"/>
  <c r="D41" i="20"/>
  <c r="D43" i="20"/>
  <c r="D48" i="20"/>
  <c r="D49" i="20"/>
  <c r="D74" i="20"/>
  <c r="D75" i="20"/>
  <c r="D83" i="20"/>
  <c r="D85" i="20"/>
  <c r="D88" i="20"/>
  <c r="D90" i="20"/>
  <c r="D94" i="20"/>
  <c r="D96" i="20"/>
  <c r="D107" i="20"/>
  <c r="D117" i="20"/>
  <c r="D118" i="20"/>
  <c r="D136" i="20"/>
  <c r="E11" i="20"/>
  <c r="E17" i="20"/>
  <c r="E27" i="20"/>
  <c r="E32" i="20"/>
  <c r="E33" i="20"/>
  <c r="E37" i="20"/>
  <c r="E38" i="20"/>
  <c r="E41" i="20"/>
  <c r="E43" i="20"/>
  <c r="E48" i="20"/>
  <c r="E49" i="20"/>
  <c r="E74" i="20"/>
  <c r="E75" i="20"/>
  <c r="E83" i="20"/>
  <c r="E85" i="20"/>
  <c r="E88" i="20"/>
  <c r="E90" i="20"/>
  <c r="E94" i="20"/>
  <c r="E96" i="20"/>
  <c r="E107" i="20"/>
  <c r="E117" i="20"/>
  <c r="E118" i="20"/>
  <c r="E136" i="20"/>
  <c r="C79" i="20"/>
  <c r="C80" i="20"/>
  <c r="C100" i="20"/>
  <c r="C101" i="20"/>
  <c r="C111" i="20"/>
  <c r="C112" i="20"/>
  <c r="C122" i="20"/>
  <c r="C123" i="20"/>
  <c r="C141" i="20"/>
  <c r="C153" i="20"/>
  <c r="C182" i="20"/>
  <c r="C313" i="20"/>
  <c r="C10" i="20"/>
  <c r="C11" i="20"/>
  <c r="C16" i="20"/>
  <c r="C17" i="20"/>
  <c r="C21" i="20"/>
  <c r="C22" i="20"/>
  <c r="C27" i="20"/>
  <c r="C28" i="20"/>
  <c r="C32" i="20"/>
  <c r="C33" i="20"/>
  <c r="C37" i="20"/>
  <c r="C38" i="20"/>
  <c r="C41" i="20"/>
  <c r="C42" i="20"/>
  <c r="C43" i="20"/>
  <c r="C48" i="20"/>
  <c r="C49" i="20"/>
  <c r="C53" i="20"/>
  <c r="C54" i="20"/>
  <c r="C74" i="20"/>
  <c r="C75" i="20"/>
  <c r="C83" i="20"/>
  <c r="C84" i="20"/>
  <c r="C85" i="20"/>
  <c r="C88" i="20"/>
  <c r="C89" i="20"/>
  <c r="C90" i="20"/>
  <c r="C94" i="20"/>
  <c r="C95" i="20"/>
  <c r="C96" i="20"/>
  <c r="C106" i="20"/>
  <c r="C107" i="20"/>
  <c r="C117" i="20"/>
  <c r="C118" i="20"/>
  <c r="C136" i="20"/>
  <c r="C147" i="20"/>
  <c r="C148" i="20"/>
  <c r="L51" i="20"/>
  <c r="L53" i="20"/>
  <c r="L310" i="20"/>
  <c r="L52" i="20"/>
  <c r="L54" i="20"/>
  <c r="K53" i="20"/>
  <c r="K310" i="20"/>
  <c r="K54" i="20"/>
  <c r="K63" i="20"/>
  <c r="H308" i="20"/>
  <c r="H272" i="20"/>
  <c r="H267" i="20"/>
  <c r="H249" i="20"/>
  <c r="H244" i="20"/>
  <c r="H314" i="20"/>
  <c r="H239" i="20"/>
  <c r="H225" i="20"/>
  <c r="H219" i="20"/>
  <c r="H214" i="20"/>
  <c r="H209" i="20"/>
  <c r="H197" i="20"/>
  <c r="H192" i="20"/>
  <c r="H182" i="20"/>
  <c r="H157" i="20"/>
  <c r="H153" i="20"/>
  <c r="H149" i="20"/>
  <c r="H144" i="20"/>
  <c r="H132" i="20"/>
  <c r="H137" i="20"/>
  <c r="H131" i="20"/>
  <c r="H114" i="20"/>
  <c r="H119" i="20"/>
  <c r="H113" i="20"/>
  <c r="H103" i="20"/>
  <c r="H108" i="20"/>
  <c r="H102" i="20"/>
  <c r="H92" i="20"/>
  <c r="H97" i="20"/>
  <c r="H91" i="20"/>
  <c r="H71" i="20"/>
  <c r="H76" i="20"/>
  <c r="H81" i="20"/>
  <c r="H86" i="20"/>
  <c r="H70" i="20"/>
  <c r="H124" i="20"/>
  <c r="H50" i="20"/>
  <c r="H45" i="20"/>
  <c r="H39" i="20"/>
  <c r="H34" i="20"/>
  <c r="H29" i="20"/>
  <c r="H24" i="20"/>
  <c r="H18" i="20"/>
  <c r="H13" i="20"/>
  <c r="I39" i="20"/>
  <c r="I50" i="20"/>
  <c r="I45" i="20"/>
  <c r="I34" i="20"/>
  <c r="I29" i="20"/>
  <c r="I24" i="20"/>
  <c r="I18" i="20"/>
  <c r="I267" i="20"/>
  <c r="I308" i="20"/>
  <c r="I272" i="20"/>
  <c r="I249" i="20"/>
  <c r="I244" i="20"/>
  <c r="I314" i="20"/>
  <c r="I239" i="20"/>
  <c r="I225" i="20"/>
  <c r="I219" i="20"/>
  <c r="I214" i="20"/>
  <c r="I209" i="20"/>
  <c r="I197" i="20"/>
  <c r="I192" i="20"/>
  <c r="I182" i="20"/>
  <c r="I157" i="20"/>
  <c r="I153" i="20"/>
  <c r="I149" i="20"/>
  <c r="I144" i="20"/>
  <c r="I132" i="20"/>
  <c r="I137" i="20"/>
  <c r="I131" i="20"/>
  <c r="I201" i="20"/>
  <c r="I114" i="20"/>
  <c r="I119" i="20"/>
  <c r="I113" i="20"/>
  <c r="I103" i="20"/>
  <c r="I108" i="20"/>
  <c r="I102" i="20"/>
  <c r="I92" i="20"/>
  <c r="I97" i="20"/>
  <c r="I91" i="20"/>
  <c r="I71" i="20"/>
  <c r="I76" i="20"/>
  <c r="I81" i="20"/>
  <c r="I86" i="20"/>
  <c r="I70" i="20"/>
  <c r="I124" i="20"/>
  <c r="G272" i="20"/>
  <c r="G267" i="20"/>
  <c r="G249" i="20"/>
  <c r="G244" i="20"/>
  <c r="G314" i="20"/>
  <c r="G239" i="20"/>
  <c r="G225" i="20"/>
  <c r="G219" i="20"/>
  <c r="G214" i="20"/>
  <c r="G209" i="20"/>
  <c r="G197" i="20"/>
  <c r="G192" i="20"/>
  <c r="G182" i="20"/>
  <c r="G157" i="20"/>
  <c r="G153" i="20"/>
  <c r="G149" i="20"/>
  <c r="K201" i="20"/>
  <c r="G144" i="20"/>
  <c r="G132" i="20"/>
  <c r="G137" i="20"/>
  <c r="G131" i="20"/>
  <c r="G201" i="20"/>
  <c r="G114" i="20"/>
  <c r="G119" i="20"/>
  <c r="G113" i="20"/>
  <c r="G103" i="20"/>
  <c r="G108" i="20"/>
  <c r="G102" i="20"/>
  <c r="G92" i="20"/>
  <c r="G97" i="20"/>
  <c r="G91" i="20"/>
  <c r="G71" i="20"/>
  <c r="G76" i="20"/>
  <c r="G81" i="20"/>
  <c r="G86" i="20"/>
  <c r="G70" i="20"/>
  <c r="G124" i="20"/>
  <c r="G50" i="20"/>
  <c r="G45" i="20"/>
  <c r="G39" i="20"/>
  <c r="G34" i="20"/>
  <c r="G29" i="20"/>
  <c r="G24" i="20"/>
  <c r="G18" i="20"/>
  <c r="G13" i="20"/>
  <c r="K55" i="20"/>
  <c r="K56" i="20"/>
  <c r="K57" i="20"/>
  <c r="K58" i="20"/>
  <c r="K59" i="20"/>
  <c r="K60" i="20"/>
  <c r="K61" i="20"/>
  <c r="K62" i="20"/>
  <c r="F153" i="15"/>
  <c r="F105" i="15"/>
  <c r="F165" i="15"/>
  <c r="F167" i="15"/>
  <c r="D135" i="20"/>
  <c r="F171" i="15"/>
  <c r="D133" i="20"/>
  <c r="C135" i="20"/>
  <c r="C133" i="20"/>
  <c r="E135" i="20"/>
  <c r="E153" i="15"/>
  <c r="E139" i="15"/>
  <c r="E141" i="15"/>
  <c r="E119" i="15"/>
  <c r="E125" i="15"/>
  <c r="E126" i="15"/>
  <c r="E103" i="15"/>
  <c r="E105" i="15"/>
  <c r="E85" i="15"/>
  <c r="E88" i="15"/>
  <c r="E165" i="15"/>
  <c r="E167" i="15"/>
  <c r="H167" i="15"/>
  <c r="G167" i="15"/>
  <c r="H330" i="55"/>
  <c r="G330" i="55"/>
  <c r="F330" i="55"/>
  <c r="E354" i="13"/>
  <c r="E338" i="13"/>
  <c r="E343" i="13"/>
  <c r="E322" i="13"/>
  <c r="E309" i="13"/>
  <c r="E294" i="13"/>
  <c r="E278" i="13"/>
  <c r="E262" i="13"/>
  <c r="E246" i="13"/>
  <c r="E251" i="13"/>
  <c r="E231" i="13"/>
  <c r="E215" i="13"/>
  <c r="E198" i="13"/>
  <c r="E184" i="13"/>
  <c r="E189" i="13"/>
  <c r="E168" i="13"/>
  <c r="E155" i="13"/>
  <c r="E139" i="13"/>
  <c r="E144" i="13"/>
  <c r="E125" i="13"/>
  <c r="E109" i="13"/>
  <c r="E599" i="13"/>
  <c r="E581" i="13"/>
  <c r="E566" i="13"/>
  <c r="E552" i="13"/>
  <c r="E537" i="13"/>
  <c r="E542" i="13"/>
  <c r="E519" i="13"/>
  <c r="E504" i="13"/>
  <c r="E490" i="13"/>
  <c r="E495" i="13"/>
  <c r="E477" i="13"/>
  <c r="E479" i="13"/>
  <c r="E461" i="13"/>
  <c r="E445" i="13"/>
  <c r="E428" i="13"/>
  <c r="E415" i="13"/>
  <c r="E399" i="13"/>
  <c r="E383" i="13"/>
  <c r="E367" i="13"/>
  <c r="E612" i="13"/>
  <c r="L612" i="13"/>
  <c r="K612" i="13"/>
  <c r="H612" i="13"/>
  <c r="G612" i="13"/>
  <c r="F612" i="13"/>
  <c r="E29" i="13"/>
  <c r="G122" i="54"/>
  <c r="F122" i="54"/>
  <c r="D23" i="20"/>
  <c r="E122" i="54"/>
  <c r="C23" i="20"/>
  <c r="D12" i="20"/>
  <c r="C12" i="20"/>
  <c r="C316" i="20"/>
  <c r="G21" i="13"/>
  <c r="G25" i="13"/>
  <c r="E95" i="20"/>
  <c r="G171" i="15"/>
  <c r="E133" i="20"/>
  <c r="E134" i="20"/>
  <c r="G113" i="54"/>
  <c r="G119" i="54"/>
  <c r="E20" i="20"/>
  <c r="G354" i="13"/>
  <c r="G338" i="13"/>
  <c r="G343" i="13"/>
  <c r="G322" i="13"/>
  <c r="G309" i="13"/>
  <c r="G294" i="13"/>
  <c r="G278" i="13"/>
  <c r="G246" i="13"/>
  <c r="G251" i="13"/>
  <c r="G215" i="13"/>
  <c r="G198" i="13"/>
  <c r="G184" i="13"/>
  <c r="G189" i="13"/>
  <c r="G168" i="13"/>
  <c r="G155" i="13"/>
  <c r="G139" i="13"/>
  <c r="G144" i="13"/>
  <c r="G125" i="13"/>
  <c r="G109" i="13"/>
  <c r="G599" i="13"/>
  <c r="G581" i="13"/>
  <c r="G566" i="13"/>
  <c r="G552" i="13"/>
  <c r="G537" i="13"/>
  <c r="G542" i="13"/>
  <c r="G519" i="13"/>
  <c r="G504" i="13"/>
  <c r="G490" i="13"/>
  <c r="G495" i="13"/>
  <c r="G477" i="13"/>
  <c r="G479" i="13"/>
  <c r="G461" i="13"/>
  <c r="G445" i="13"/>
  <c r="G428" i="13"/>
  <c r="G415" i="13"/>
  <c r="G399" i="13"/>
  <c r="G383" i="13"/>
  <c r="G367" i="13"/>
  <c r="E100" i="20"/>
  <c r="G448" i="13"/>
  <c r="G464" i="13"/>
  <c r="G507" i="13"/>
  <c r="G522" i="13"/>
  <c r="G555" i="13"/>
  <c r="G584" i="13"/>
  <c r="G602" i="13"/>
  <c r="G386" i="13"/>
  <c r="G402" i="13"/>
  <c r="G431" i="13"/>
  <c r="G569" i="13"/>
  <c r="G171" i="13"/>
  <c r="G202" i="13"/>
  <c r="G218" i="13"/>
  <c r="G234" i="13"/>
  <c r="G325" i="13"/>
  <c r="G112" i="13"/>
  <c r="G128" i="13"/>
  <c r="G176" i="55"/>
  <c r="G196" i="55"/>
  <c r="G214" i="55"/>
  <c r="G229" i="55"/>
  <c r="G233" i="55"/>
  <c r="G248" i="55"/>
  <c r="G252" i="55"/>
  <c r="G277" i="55"/>
  <c r="G295" i="55"/>
  <c r="G313" i="55"/>
  <c r="E122" i="20"/>
  <c r="G340" i="55"/>
  <c r="E120" i="20"/>
  <c r="G316" i="55"/>
  <c r="G298" i="55"/>
  <c r="G280" i="55"/>
  <c r="G236" i="55"/>
  <c r="G217" i="55"/>
  <c r="G199" i="55"/>
  <c r="G179" i="55"/>
  <c r="E123" i="20"/>
  <c r="G341" i="55"/>
  <c r="E121" i="20"/>
  <c r="G153" i="15"/>
  <c r="G139" i="15"/>
  <c r="G141" i="15"/>
  <c r="G125" i="15"/>
  <c r="G126" i="15"/>
  <c r="G105" i="15"/>
  <c r="G85" i="15"/>
  <c r="G88" i="15"/>
  <c r="E140" i="20"/>
  <c r="G109" i="15"/>
  <c r="G93" i="15"/>
  <c r="G154" i="15"/>
  <c r="G157" i="15"/>
  <c r="E209" i="20"/>
  <c r="F354" i="13"/>
  <c r="F338" i="13"/>
  <c r="F343" i="13"/>
  <c r="F322" i="13"/>
  <c r="F309" i="13"/>
  <c r="F294" i="13"/>
  <c r="F278" i="13"/>
  <c r="F246" i="13"/>
  <c r="F251" i="13"/>
  <c r="F215" i="13"/>
  <c r="F198" i="13"/>
  <c r="F184" i="13"/>
  <c r="F189" i="13"/>
  <c r="F168" i="13"/>
  <c r="F155" i="13"/>
  <c r="F139" i="13"/>
  <c r="F144" i="13"/>
  <c r="F125" i="13"/>
  <c r="F109" i="13"/>
  <c r="F599" i="13"/>
  <c r="F581" i="13"/>
  <c r="F566" i="13"/>
  <c r="F552" i="13"/>
  <c r="F537" i="13"/>
  <c r="F542" i="13"/>
  <c r="F519" i="13"/>
  <c r="F504" i="13"/>
  <c r="F490" i="13"/>
  <c r="F495" i="13"/>
  <c r="F477" i="13"/>
  <c r="F479" i="13"/>
  <c r="F461" i="13"/>
  <c r="F445" i="13"/>
  <c r="F428" i="13"/>
  <c r="F415" i="13"/>
  <c r="F399" i="13"/>
  <c r="F383" i="13"/>
  <c r="F367" i="13"/>
  <c r="D100" i="20"/>
  <c r="F448" i="13"/>
  <c r="F464" i="13"/>
  <c r="F507" i="13"/>
  <c r="F522" i="13"/>
  <c r="F555" i="13"/>
  <c r="F584" i="13"/>
  <c r="F602" i="13"/>
  <c r="F386" i="13"/>
  <c r="F402" i="13"/>
  <c r="F431" i="13"/>
  <c r="F569" i="13"/>
  <c r="F171" i="13"/>
  <c r="F202" i="13"/>
  <c r="F218" i="13"/>
  <c r="F234" i="13"/>
  <c r="F325" i="13"/>
  <c r="F112" i="13"/>
  <c r="F128" i="13"/>
  <c r="F176" i="55"/>
  <c r="F196" i="55"/>
  <c r="F214" i="55"/>
  <c r="F229" i="55"/>
  <c r="F233" i="55"/>
  <c r="F248" i="55"/>
  <c r="F252" i="55"/>
  <c r="F277" i="55"/>
  <c r="F295" i="55"/>
  <c r="F313" i="55"/>
  <c r="D122" i="20"/>
  <c r="F316" i="55"/>
  <c r="F298" i="55"/>
  <c r="F280" i="55"/>
  <c r="F236" i="55"/>
  <c r="F217" i="55"/>
  <c r="F199" i="55"/>
  <c r="F179" i="55"/>
  <c r="D123" i="20"/>
  <c r="F139" i="15"/>
  <c r="F141" i="15"/>
  <c r="F125" i="15"/>
  <c r="F126" i="15"/>
  <c r="F85" i="15"/>
  <c r="F88" i="15"/>
  <c r="D140" i="20"/>
  <c r="F109" i="15"/>
  <c r="F93" i="15"/>
  <c r="F154" i="15"/>
  <c r="F157" i="15"/>
  <c r="E448" i="13"/>
  <c r="E464" i="13"/>
  <c r="E507" i="13"/>
  <c r="E522" i="13"/>
  <c r="E555" i="13"/>
  <c r="E584" i="13"/>
  <c r="E602" i="13"/>
  <c r="E386" i="13"/>
  <c r="E402" i="13"/>
  <c r="E431" i="13"/>
  <c r="E569" i="13"/>
  <c r="E171" i="13"/>
  <c r="E202" i="13"/>
  <c r="E218" i="13"/>
  <c r="E234" i="13"/>
  <c r="E325" i="13"/>
  <c r="E112" i="13"/>
  <c r="E128" i="13"/>
  <c r="E176" i="55"/>
  <c r="E196" i="55"/>
  <c r="E214" i="55"/>
  <c r="E229" i="55"/>
  <c r="E233" i="55"/>
  <c r="E248" i="55"/>
  <c r="E252" i="55"/>
  <c r="E277" i="55"/>
  <c r="E295" i="55"/>
  <c r="E313" i="55"/>
  <c r="E316" i="55"/>
  <c r="E298" i="55"/>
  <c r="E280" i="55"/>
  <c r="E236" i="55"/>
  <c r="E217" i="55"/>
  <c r="E199" i="55"/>
  <c r="E179" i="55"/>
  <c r="E109" i="15"/>
  <c r="E93" i="15"/>
  <c r="E154" i="15"/>
  <c r="E157" i="15"/>
  <c r="C140" i="20"/>
  <c r="F21" i="13"/>
  <c r="F29" i="13"/>
  <c r="F33" i="13"/>
  <c r="H91" i="13"/>
  <c r="D95" i="20"/>
  <c r="D134" i="20"/>
  <c r="D21" i="20"/>
  <c r="F113" i="54"/>
  <c r="F119" i="54"/>
  <c r="D20" i="20"/>
  <c r="C116" i="20"/>
  <c r="E76" i="15"/>
  <c r="C134" i="20"/>
  <c r="E118" i="54"/>
  <c r="E113" i="54"/>
  <c r="E119" i="54"/>
  <c r="C20" i="20"/>
  <c r="E157" i="20"/>
  <c r="E153" i="20"/>
  <c r="H10" i="30"/>
  <c r="F13" i="30"/>
  <c r="H13" i="30"/>
  <c r="H18" i="30"/>
  <c r="F21" i="30"/>
  <c r="F33" i="30"/>
  <c r="H33" i="30"/>
  <c r="E39" i="30"/>
  <c r="F39" i="30"/>
  <c r="G39" i="30"/>
  <c r="H39" i="30"/>
  <c r="F9" i="29"/>
  <c r="H9" i="29"/>
  <c r="F12" i="29"/>
  <c r="H12" i="29"/>
  <c r="H16" i="29"/>
  <c r="H22" i="29"/>
  <c r="F23" i="29"/>
  <c r="H23" i="29"/>
  <c r="F26" i="29"/>
  <c r="H26" i="29"/>
  <c r="H33" i="29"/>
  <c r="F36" i="29"/>
  <c r="H36" i="29"/>
  <c r="F39" i="29"/>
  <c r="H39" i="29"/>
  <c r="F57" i="29"/>
  <c r="E65" i="29"/>
  <c r="F65" i="29"/>
  <c r="G65" i="29"/>
  <c r="H65" i="29"/>
  <c r="H9" i="97"/>
  <c r="H10" i="97"/>
  <c r="H12" i="97"/>
  <c r="H13" i="97"/>
  <c r="H14" i="97"/>
  <c r="H15" i="97"/>
  <c r="H17" i="97"/>
  <c r="H19" i="97"/>
  <c r="H20" i="97"/>
  <c r="H21" i="97"/>
  <c r="E25" i="97"/>
  <c r="E29" i="97"/>
  <c r="C312" i="20"/>
  <c r="C311" i="20"/>
  <c r="C341" i="20" s="1"/>
  <c r="F29" i="97"/>
  <c r="D312" i="20"/>
  <c r="D311" i="20"/>
  <c r="D341" i="20" s="1"/>
  <c r="F13" i="51"/>
  <c r="G13" i="51"/>
  <c r="E20" i="51"/>
  <c r="H20" i="51"/>
  <c r="E24" i="51"/>
  <c r="C309" i="20"/>
  <c r="D309" i="20"/>
  <c r="G24" i="51"/>
  <c r="E309" i="20"/>
  <c r="H24" i="51"/>
  <c r="E25" i="51"/>
  <c r="C310" i="20"/>
  <c r="D310" i="20"/>
  <c r="E310" i="20"/>
  <c r="H25" i="51"/>
  <c r="H11" i="49"/>
  <c r="H12" i="49"/>
  <c r="H13" i="49"/>
  <c r="H14" i="49"/>
  <c r="H15" i="49"/>
  <c r="H16" i="49"/>
  <c r="H17" i="49"/>
  <c r="H18" i="49"/>
  <c r="H19" i="49"/>
  <c r="H20" i="49"/>
  <c r="H21" i="49"/>
  <c r="H22" i="49"/>
  <c r="H23" i="49"/>
  <c r="E25" i="49"/>
  <c r="F25" i="49"/>
  <c r="G25" i="49"/>
  <c r="H25" i="49"/>
  <c r="G26" i="49"/>
  <c r="E27" i="49"/>
  <c r="F27" i="49"/>
  <c r="G27" i="49"/>
  <c r="H27" i="49"/>
  <c r="E30" i="49"/>
  <c r="E29" i="49"/>
  <c r="E34" i="49"/>
  <c r="F30" i="49"/>
  <c r="F29" i="49"/>
  <c r="F34" i="49"/>
  <c r="G30" i="49"/>
  <c r="G29" i="49"/>
  <c r="H30" i="49"/>
  <c r="E32" i="49"/>
  <c r="F32" i="49"/>
  <c r="G32" i="49"/>
  <c r="C272" i="20"/>
  <c r="D272" i="20"/>
  <c r="E272" i="20"/>
  <c r="C267" i="20"/>
  <c r="D267" i="20"/>
  <c r="E267" i="20"/>
  <c r="C239" i="20"/>
  <c r="D239" i="20"/>
  <c r="E239" i="20"/>
  <c r="C214" i="20"/>
  <c r="D214" i="20"/>
  <c r="E214" i="20"/>
  <c r="C209" i="20"/>
  <c r="D209" i="20"/>
  <c r="C197" i="20"/>
  <c r="D197" i="20"/>
  <c r="E197" i="20"/>
  <c r="E11" i="115"/>
  <c r="F11" i="115"/>
  <c r="E14" i="115"/>
  <c r="E13" i="115"/>
  <c r="E18" i="115"/>
  <c r="F14" i="115"/>
  <c r="F13" i="115"/>
  <c r="F18" i="115"/>
  <c r="G14" i="115"/>
  <c r="G13" i="115"/>
  <c r="G18" i="115"/>
  <c r="E13" i="114"/>
  <c r="F13" i="114"/>
  <c r="G13" i="114"/>
  <c r="E16" i="114"/>
  <c r="E15" i="114"/>
  <c r="E20" i="114"/>
  <c r="F16" i="114"/>
  <c r="F15" i="114"/>
  <c r="F20" i="114"/>
  <c r="G16" i="114"/>
  <c r="G15" i="114"/>
  <c r="G20" i="114"/>
  <c r="E18" i="114"/>
  <c r="F18" i="114"/>
  <c r="G18" i="114"/>
  <c r="E11" i="113"/>
  <c r="F11" i="113"/>
  <c r="G11" i="113"/>
  <c r="G12" i="113"/>
  <c r="E13" i="113"/>
  <c r="F13" i="113"/>
  <c r="G13" i="113"/>
  <c r="E23" i="113"/>
  <c r="E20" i="113"/>
  <c r="E25" i="113"/>
  <c r="F23" i="113"/>
  <c r="F20" i="113"/>
  <c r="F25" i="113"/>
  <c r="G23" i="113"/>
  <c r="G20" i="113"/>
  <c r="G25" i="113"/>
  <c r="E10" i="112"/>
  <c r="F10" i="112"/>
  <c r="G10" i="112"/>
  <c r="E14" i="112"/>
  <c r="E13" i="112"/>
  <c r="E18" i="112"/>
  <c r="F14" i="112"/>
  <c r="F13" i="112"/>
  <c r="F18" i="112"/>
  <c r="G14" i="112"/>
  <c r="G13" i="112"/>
  <c r="G18" i="112"/>
  <c r="H18" i="112"/>
  <c r="E11" i="111"/>
  <c r="F11" i="111"/>
  <c r="G11" i="111"/>
  <c r="E15" i="111"/>
  <c r="E14" i="111"/>
  <c r="E19" i="111"/>
  <c r="F15" i="111"/>
  <c r="F14" i="111"/>
  <c r="F19" i="111"/>
  <c r="G15" i="111"/>
  <c r="G14" i="111"/>
  <c r="G19" i="111"/>
  <c r="E11" i="109"/>
  <c r="F11" i="109"/>
  <c r="G11" i="109"/>
  <c r="E15" i="109"/>
  <c r="E14" i="109"/>
  <c r="E19" i="109"/>
  <c r="F15" i="109"/>
  <c r="F14" i="109"/>
  <c r="F19" i="109"/>
  <c r="G15" i="109"/>
  <c r="G14" i="109"/>
  <c r="G19" i="109"/>
  <c r="E11" i="108"/>
  <c r="F11" i="108"/>
  <c r="G11" i="108"/>
  <c r="E12" i="108"/>
  <c r="F12" i="108"/>
  <c r="G12" i="108"/>
  <c r="E13" i="108"/>
  <c r="F13" i="108"/>
  <c r="G13" i="108"/>
  <c r="E17" i="108"/>
  <c r="E16" i="108"/>
  <c r="E21" i="108"/>
  <c r="F17" i="108"/>
  <c r="F16" i="108"/>
  <c r="F21" i="108"/>
  <c r="G17" i="108"/>
  <c r="G16" i="108"/>
  <c r="G21" i="108"/>
  <c r="E19" i="108"/>
  <c r="F19" i="108"/>
  <c r="G19" i="108"/>
  <c r="E11" i="107"/>
  <c r="F11" i="107"/>
  <c r="G11" i="107"/>
  <c r="E15" i="107"/>
  <c r="E14" i="107"/>
  <c r="E19" i="107"/>
  <c r="F15" i="107"/>
  <c r="F14" i="107"/>
  <c r="F19" i="107"/>
  <c r="G15" i="107"/>
  <c r="G14" i="107"/>
  <c r="G19" i="107"/>
  <c r="C157" i="20"/>
  <c r="D157" i="20"/>
  <c r="D153" i="20"/>
  <c r="G14" i="21"/>
  <c r="H14" i="21"/>
  <c r="I20" i="21"/>
  <c r="G21" i="21"/>
  <c r="H21" i="21"/>
  <c r="I21" i="21"/>
  <c r="I27" i="21"/>
  <c r="I28" i="21"/>
  <c r="G29" i="21"/>
  <c r="H29" i="21"/>
  <c r="I29" i="21"/>
  <c r="I31" i="21"/>
  <c r="I32" i="21"/>
  <c r="F33" i="21"/>
  <c r="G33" i="21"/>
  <c r="H33" i="21"/>
  <c r="I33" i="21"/>
  <c r="I40" i="21"/>
  <c r="F41" i="21"/>
  <c r="G41" i="21"/>
  <c r="H41" i="21"/>
  <c r="I41" i="21"/>
  <c r="I47" i="21"/>
  <c r="F48" i="21"/>
  <c r="G48" i="21"/>
  <c r="H48" i="21"/>
  <c r="I48" i="21"/>
  <c r="I54" i="21"/>
  <c r="I55" i="21"/>
  <c r="F56" i="21"/>
  <c r="G56" i="21"/>
  <c r="H56" i="21"/>
  <c r="I56" i="21"/>
  <c r="I62" i="21"/>
  <c r="F63" i="21"/>
  <c r="G63" i="21"/>
  <c r="H63" i="21"/>
  <c r="I63" i="21"/>
  <c r="I71" i="21"/>
  <c r="F72" i="21"/>
  <c r="G72" i="21"/>
  <c r="H72" i="21"/>
  <c r="I72" i="21"/>
  <c r="I78" i="21"/>
  <c r="F79" i="21"/>
  <c r="G79" i="21"/>
  <c r="H79" i="21"/>
  <c r="I79" i="21"/>
  <c r="I85" i="21"/>
  <c r="F86" i="21"/>
  <c r="G86" i="21"/>
  <c r="H86" i="21"/>
  <c r="I86" i="21"/>
  <c r="I92" i="21"/>
  <c r="I93" i="21"/>
  <c r="F94" i="21"/>
  <c r="G94" i="21"/>
  <c r="H94" i="21"/>
  <c r="I94" i="21"/>
  <c r="I100" i="21"/>
  <c r="F101" i="21"/>
  <c r="G101" i="21"/>
  <c r="H101" i="21"/>
  <c r="I101" i="21"/>
  <c r="I107" i="21"/>
  <c r="F108" i="21"/>
  <c r="G108" i="21"/>
  <c r="H108" i="21"/>
  <c r="I108" i="21"/>
  <c r="I114" i="21"/>
  <c r="F115" i="21"/>
  <c r="G115" i="21"/>
  <c r="H115" i="21"/>
  <c r="I115" i="21"/>
  <c r="I121" i="21"/>
  <c r="F122" i="21"/>
  <c r="G122" i="21"/>
  <c r="H122" i="21"/>
  <c r="I122" i="21"/>
  <c r="L122" i="21"/>
  <c r="M122" i="21"/>
  <c r="I128" i="21"/>
  <c r="F129" i="21"/>
  <c r="G129" i="21"/>
  <c r="H129" i="21"/>
  <c r="I129" i="21"/>
  <c r="I138" i="21"/>
  <c r="F139" i="21"/>
  <c r="G139" i="21"/>
  <c r="H139" i="21"/>
  <c r="I139" i="21"/>
  <c r="I145" i="21"/>
  <c r="F146" i="21"/>
  <c r="G146" i="21"/>
  <c r="H146" i="21"/>
  <c r="I146" i="21"/>
  <c r="I152" i="21"/>
  <c r="F153" i="21"/>
  <c r="G153" i="21"/>
  <c r="H153" i="21"/>
  <c r="I153" i="21"/>
  <c r="I159" i="21"/>
  <c r="G160" i="21"/>
  <c r="H160" i="21"/>
  <c r="I160" i="21"/>
  <c r="I161" i="21"/>
  <c r="I162" i="21"/>
  <c r="F163" i="21"/>
  <c r="G163" i="21"/>
  <c r="H163" i="21"/>
  <c r="I163" i="21"/>
  <c r="I169" i="21"/>
  <c r="F170" i="21"/>
  <c r="G170" i="21"/>
  <c r="H170" i="21"/>
  <c r="I170" i="21"/>
  <c r="I176" i="21"/>
  <c r="F177" i="21"/>
  <c r="G177" i="21"/>
  <c r="H177" i="21"/>
  <c r="I177" i="21"/>
  <c r="I183" i="21"/>
  <c r="F184" i="21"/>
  <c r="G184" i="21"/>
  <c r="H184" i="21"/>
  <c r="I184" i="21"/>
  <c r="I190" i="21"/>
  <c r="F191" i="21"/>
  <c r="G191" i="21"/>
  <c r="H191" i="21"/>
  <c r="I191" i="21"/>
  <c r="I197" i="21"/>
  <c r="F198" i="21"/>
  <c r="G198" i="21"/>
  <c r="H198" i="21"/>
  <c r="I198" i="21"/>
  <c r="I204" i="21"/>
  <c r="F205" i="21"/>
  <c r="G205" i="21"/>
  <c r="H205" i="21"/>
  <c r="I205" i="21"/>
  <c r="I211" i="21"/>
  <c r="F212" i="21"/>
  <c r="G212" i="21"/>
  <c r="H212" i="21"/>
  <c r="I212" i="21"/>
  <c r="I218" i="21"/>
  <c r="F219" i="21"/>
  <c r="G219" i="21"/>
  <c r="H219" i="21"/>
  <c r="I219" i="21"/>
  <c r="I225" i="21"/>
  <c r="I226" i="21"/>
  <c r="G227" i="21"/>
  <c r="H227" i="21"/>
  <c r="I227" i="21"/>
  <c r="I228" i="21"/>
  <c r="I229" i="21"/>
  <c r="F230" i="21"/>
  <c r="G230" i="21"/>
  <c r="H230" i="21"/>
  <c r="I230" i="21"/>
  <c r="I236" i="21"/>
  <c r="F237" i="21"/>
  <c r="G237" i="21"/>
  <c r="H237" i="21"/>
  <c r="I237" i="21"/>
  <c r="I243" i="21"/>
  <c r="F244" i="21"/>
  <c r="G244" i="21"/>
  <c r="H244" i="21"/>
  <c r="I244" i="21"/>
  <c r="I250" i="21"/>
  <c r="F251" i="21"/>
  <c r="G251" i="21"/>
  <c r="H251" i="21"/>
  <c r="I251" i="21"/>
  <c r="I257" i="21"/>
  <c r="G258" i="21"/>
  <c r="H258" i="21"/>
  <c r="I258" i="21"/>
  <c r="I259" i="21"/>
  <c r="I260" i="21"/>
  <c r="F261" i="21"/>
  <c r="G261" i="21"/>
  <c r="H261" i="21"/>
  <c r="I261" i="21"/>
  <c r="L261" i="21"/>
  <c r="M261" i="21"/>
  <c r="I271" i="21"/>
  <c r="F272" i="21"/>
  <c r="G272" i="21"/>
  <c r="H272" i="21"/>
  <c r="I272" i="21"/>
  <c r="I278" i="21"/>
  <c r="F279" i="21"/>
  <c r="G279" i="21"/>
  <c r="H279" i="21"/>
  <c r="I279" i="21"/>
  <c r="I285" i="21"/>
  <c r="F286" i="21"/>
  <c r="G286" i="21"/>
  <c r="H286" i="21"/>
  <c r="I286" i="21"/>
  <c r="I293" i="21"/>
  <c r="F294" i="21"/>
  <c r="G294" i="21"/>
  <c r="H294" i="21"/>
  <c r="I294" i="21"/>
  <c r="I300" i="21"/>
  <c r="F301" i="21"/>
  <c r="G301" i="21"/>
  <c r="H301" i="21"/>
  <c r="I301" i="21"/>
  <c r="I307" i="21"/>
  <c r="F308" i="21"/>
  <c r="G308" i="21"/>
  <c r="H308" i="21"/>
  <c r="I308" i="21"/>
  <c r="I314" i="21"/>
  <c r="F315" i="21"/>
  <c r="G315" i="21"/>
  <c r="H315" i="21"/>
  <c r="I315" i="21"/>
  <c r="I321" i="21"/>
  <c r="F322" i="21"/>
  <c r="G322" i="21"/>
  <c r="H322" i="21"/>
  <c r="I322" i="21"/>
  <c r="I328" i="21"/>
  <c r="F329" i="21"/>
  <c r="G329" i="21"/>
  <c r="H329" i="21"/>
  <c r="I329" i="21"/>
  <c r="I338" i="21"/>
  <c r="F339" i="21"/>
  <c r="G339" i="21"/>
  <c r="H339" i="21"/>
  <c r="I339" i="21"/>
  <c r="I345" i="21"/>
  <c r="F346" i="21"/>
  <c r="G346" i="21"/>
  <c r="H346" i="21"/>
  <c r="I346" i="21"/>
  <c r="I353" i="21"/>
  <c r="F354" i="21"/>
  <c r="G354" i="21"/>
  <c r="H354" i="21"/>
  <c r="I354" i="21"/>
  <c r="I360" i="21"/>
  <c r="F361" i="21"/>
  <c r="G361" i="21"/>
  <c r="H361" i="21"/>
  <c r="I361" i="21"/>
  <c r="I367" i="21"/>
  <c r="I368" i="21"/>
  <c r="G369" i="21"/>
  <c r="H369" i="21"/>
  <c r="I369" i="21"/>
  <c r="I370" i="21"/>
  <c r="F371" i="21"/>
  <c r="G371" i="21"/>
  <c r="H371" i="21"/>
  <c r="I371" i="21"/>
  <c r="I377" i="21"/>
  <c r="I378" i="21"/>
  <c r="F379" i="21"/>
  <c r="G379" i="21"/>
  <c r="H379" i="21"/>
  <c r="I379" i="21"/>
  <c r="I385" i="21"/>
  <c r="I386" i="21"/>
  <c r="F387" i="21"/>
  <c r="G387" i="21"/>
  <c r="H387" i="21"/>
  <c r="I387" i="21"/>
  <c r="I393" i="21"/>
  <c r="F394" i="21"/>
  <c r="G394" i="21"/>
  <c r="H394" i="21"/>
  <c r="I394" i="21"/>
  <c r="I405" i="21"/>
  <c r="F406" i="21"/>
  <c r="G406" i="21"/>
  <c r="H406" i="21"/>
  <c r="I406" i="21"/>
  <c r="I412" i="21"/>
  <c r="F413" i="21"/>
  <c r="G413" i="21"/>
  <c r="L412" i="21"/>
  <c r="L413" i="21"/>
  <c r="L1229" i="21"/>
  <c r="H413" i="21"/>
  <c r="M412" i="21"/>
  <c r="M413" i="21"/>
  <c r="M1229" i="21"/>
  <c r="I413" i="21"/>
  <c r="K413" i="21"/>
  <c r="I419" i="21"/>
  <c r="F420" i="21"/>
  <c r="G420" i="21"/>
  <c r="H420" i="21"/>
  <c r="I420" i="21"/>
  <c r="I426" i="21"/>
  <c r="F427" i="21"/>
  <c r="G427" i="21"/>
  <c r="H427" i="21"/>
  <c r="I427" i="21"/>
  <c r="I433" i="21"/>
  <c r="F434" i="21"/>
  <c r="G434" i="21"/>
  <c r="H434" i="21"/>
  <c r="I434" i="21"/>
  <c r="I440" i="21"/>
  <c r="F441" i="21"/>
  <c r="G441" i="21"/>
  <c r="H441" i="21"/>
  <c r="I441" i="21"/>
  <c r="I447" i="21"/>
  <c r="F448" i="21"/>
  <c r="G448" i="21"/>
  <c r="H448" i="21"/>
  <c r="I448" i="21"/>
  <c r="I454" i="21"/>
  <c r="F455" i="21"/>
  <c r="G455" i="21"/>
  <c r="H455" i="21"/>
  <c r="I455" i="21"/>
  <c r="I461" i="21"/>
  <c r="F462" i="21"/>
  <c r="G462" i="21"/>
  <c r="H462" i="21"/>
  <c r="I462" i="21"/>
  <c r="I472" i="21"/>
  <c r="F473" i="21"/>
  <c r="G473" i="21"/>
  <c r="H473" i="21"/>
  <c r="I473" i="21"/>
  <c r="I474" i="21"/>
  <c r="I475" i="21"/>
  <c r="F476" i="21"/>
  <c r="G476" i="21"/>
  <c r="H476" i="21"/>
  <c r="I476" i="21"/>
  <c r="I482" i="21"/>
  <c r="F483" i="21"/>
  <c r="G483" i="21"/>
  <c r="H483" i="21"/>
  <c r="I483" i="21"/>
  <c r="I489" i="21"/>
  <c r="F490" i="21"/>
  <c r="G490" i="21"/>
  <c r="H490" i="21"/>
  <c r="I490" i="21"/>
  <c r="I496" i="21"/>
  <c r="F497" i="21"/>
  <c r="G497" i="21"/>
  <c r="H497" i="21"/>
  <c r="I497" i="21"/>
  <c r="I503" i="21"/>
  <c r="F504" i="21"/>
  <c r="G504" i="21"/>
  <c r="H504" i="21"/>
  <c r="I504" i="21"/>
  <c r="I510" i="21"/>
  <c r="F511" i="21"/>
  <c r="G511" i="21"/>
  <c r="H511" i="21"/>
  <c r="I511" i="21"/>
  <c r="I517" i="21"/>
  <c r="F518" i="21"/>
  <c r="G518" i="21"/>
  <c r="H518" i="21"/>
  <c r="I518" i="21"/>
  <c r="I524" i="21"/>
  <c r="F525" i="21"/>
  <c r="G525" i="21"/>
  <c r="H525" i="21"/>
  <c r="I525" i="21"/>
  <c r="I531" i="21"/>
  <c r="F532" i="21"/>
  <c r="G532" i="21"/>
  <c r="H532" i="21"/>
  <c r="I532" i="21"/>
  <c r="I538" i="21"/>
  <c r="F539" i="21"/>
  <c r="G539" i="21"/>
  <c r="H539" i="21"/>
  <c r="I539" i="21"/>
  <c r="I545" i="21"/>
  <c r="F546" i="21"/>
  <c r="G546" i="21"/>
  <c r="H546" i="21"/>
  <c r="I546" i="21"/>
  <c r="I552" i="21"/>
  <c r="F553" i="21"/>
  <c r="G553" i="21"/>
  <c r="H553" i="21"/>
  <c r="I553" i="21"/>
  <c r="I559" i="21"/>
  <c r="F560" i="21"/>
  <c r="G560" i="21"/>
  <c r="H560" i="21"/>
  <c r="I560" i="21"/>
  <c r="I566" i="21"/>
  <c r="F567" i="21"/>
  <c r="G567" i="21"/>
  <c r="H567" i="21"/>
  <c r="I567" i="21"/>
  <c r="I573" i="21"/>
  <c r="F574" i="21"/>
  <c r="G574" i="21"/>
  <c r="H574" i="21"/>
  <c r="I574" i="21"/>
  <c r="I580" i="21"/>
  <c r="F581" i="21"/>
  <c r="G581" i="21"/>
  <c r="H581" i="21"/>
  <c r="I581" i="21"/>
  <c r="I587" i="21"/>
  <c r="I588" i="21"/>
  <c r="F589" i="21"/>
  <c r="G589" i="21"/>
  <c r="H589" i="21"/>
  <c r="I589" i="21"/>
  <c r="I595" i="21"/>
  <c r="F596" i="21"/>
  <c r="G596" i="21"/>
  <c r="H596" i="21"/>
  <c r="I596" i="21"/>
  <c r="I605" i="21"/>
  <c r="F606" i="21"/>
  <c r="G606" i="21"/>
  <c r="H606" i="21"/>
  <c r="I606" i="21"/>
  <c r="I612" i="21"/>
  <c r="F613" i="21"/>
  <c r="G613" i="21"/>
  <c r="H613" i="21"/>
  <c r="I613" i="21"/>
  <c r="I619" i="21"/>
  <c r="F620" i="21"/>
  <c r="G620" i="21"/>
  <c r="H620" i="21"/>
  <c r="I620" i="21"/>
  <c r="I626" i="21"/>
  <c r="F627" i="21"/>
  <c r="G627" i="21"/>
  <c r="H627" i="21"/>
  <c r="I627" i="21"/>
  <c r="I633" i="21"/>
  <c r="F634" i="21"/>
  <c r="G634" i="21"/>
  <c r="H634" i="21"/>
  <c r="I634" i="21"/>
  <c r="I640" i="21"/>
  <c r="F641" i="21"/>
  <c r="K640" i="21"/>
  <c r="K1231" i="21"/>
  <c r="K1234" i="21"/>
  <c r="F1224" i="21"/>
  <c r="G641" i="21"/>
  <c r="L640" i="21"/>
  <c r="L1231" i="21"/>
  <c r="H641" i="21"/>
  <c r="M640" i="21"/>
  <c r="M1231" i="21"/>
  <c r="I641" i="21"/>
  <c r="I647" i="21"/>
  <c r="F648" i="21"/>
  <c r="G648" i="21"/>
  <c r="H648" i="21"/>
  <c r="I648" i="21"/>
  <c r="I654" i="21"/>
  <c r="F655" i="21"/>
  <c r="G655" i="21"/>
  <c r="H655" i="21"/>
  <c r="I655" i="21"/>
  <c r="F662" i="21"/>
  <c r="G662" i="21"/>
  <c r="H662" i="21"/>
  <c r="I663" i="21"/>
  <c r="F664" i="21"/>
  <c r="G664" i="21"/>
  <c r="H664" i="21"/>
  <c r="I664" i="21"/>
  <c r="I672" i="21"/>
  <c r="G673" i="21"/>
  <c r="H673" i="21"/>
  <c r="I673" i="21"/>
  <c r="I675" i="21"/>
  <c r="I676" i="21"/>
  <c r="F678" i="21"/>
  <c r="G678" i="21"/>
  <c r="H678" i="21"/>
  <c r="I678" i="21"/>
  <c r="I684" i="21"/>
  <c r="F685" i="21"/>
  <c r="G685" i="21"/>
  <c r="H685" i="21"/>
  <c r="I685" i="21"/>
  <c r="I691" i="21"/>
  <c r="F692" i="21"/>
  <c r="G692" i="21"/>
  <c r="H692" i="21"/>
  <c r="I692" i="21"/>
  <c r="I698" i="21"/>
  <c r="F699" i="21"/>
  <c r="G699" i="21"/>
  <c r="H699" i="21"/>
  <c r="I699" i="21"/>
  <c r="I705" i="21"/>
  <c r="F706" i="21"/>
  <c r="G706" i="21"/>
  <c r="H706" i="21"/>
  <c r="I706" i="21"/>
  <c r="I712" i="21"/>
  <c r="F713" i="21"/>
  <c r="G713" i="21"/>
  <c r="H713" i="21"/>
  <c r="I713" i="21"/>
  <c r="I719" i="21"/>
  <c r="F720" i="21"/>
  <c r="G720" i="21"/>
  <c r="H720" i="21"/>
  <c r="I720" i="21"/>
  <c r="I726" i="21"/>
  <c r="F727" i="21"/>
  <c r="G727" i="21"/>
  <c r="H727" i="21"/>
  <c r="I727" i="21"/>
  <c r="I733" i="21"/>
  <c r="F734" i="21"/>
  <c r="G734" i="21"/>
  <c r="H734" i="21"/>
  <c r="I734" i="21"/>
  <c r="I738" i="21"/>
  <c r="F739" i="21"/>
  <c r="G739" i="21"/>
  <c r="H739" i="21"/>
  <c r="I739" i="21"/>
  <c r="I745" i="21"/>
  <c r="G746" i="21"/>
  <c r="H746" i="21"/>
  <c r="I746" i="21"/>
  <c r="I747" i="21"/>
  <c r="F748" i="21"/>
  <c r="G748" i="21"/>
  <c r="H748" i="21"/>
  <c r="I748" i="21"/>
  <c r="I754" i="21"/>
  <c r="I755" i="21"/>
  <c r="F756" i="21"/>
  <c r="G756" i="21"/>
  <c r="H756" i="21"/>
  <c r="I756" i="21"/>
  <c r="I762" i="21"/>
  <c r="I763" i="21"/>
  <c r="F764" i="21"/>
  <c r="G764" i="21"/>
  <c r="H764" i="21"/>
  <c r="I764" i="21"/>
  <c r="K764" i="21"/>
  <c r="L764" i="21"/>
  <c r="M764" i="21"/>
  <c r="I770" i="21"/>
  <c r="I771" i="21"/>
  <c r="F772" i="21"/>
  <c r="G772" i="21"/>
  <c r="H772" i="21"/>
  <c r="I772" i="21"/>
  <c r="I778" i="21"/>
  <c r="F779" i="21"/>
  <c r="G779" i="21"/>
  <c r="H779" i="21"/>
  <c r="I779" i="21"/>
  <c r="F786" i="21"/>
  <c r="G786" i="21"/>
  <c r="H786" i="21"/>
  <c r="I792" i="21"/>
  <c r="F793" i="21"/>
  <c r="G793" i="21"/>
  <c r="H793" i="21"/>
  <c r="I793" i="21"/>
  <c r="I799" i="21"/>
  <c r="F800" i="21"/>
  <c r="G800" i="21"/>
  <c r="H800" i="21"/>
  <c r="I800" i="21"/>
  <c r="I804" i="21"/>
  <c r="F805" i="21"/>
  <c r="G805" i="21"/>
  <c r="H805" i="21"/>
  <c r="I805" i="21"/>
  <c r="I811" i="21"/>
  <c r="F812" i="21"/>
  <c r="G812" i="21"/>
  <c r="H812" i="21"/>
  <c r="I812" i="21"/>
  <c r="I818" i="21"/>
  <c r="I819" i="21"/>
  <c r="F820" i="21"/>
  <c r="G820" i="21"/>
  <c r="H820" i="21"/>
  <c r="I820" i="21"/>
  <c r="I826" i="21"/>
  <c r="F827" i="21"/>
  <c r="G827" i="21"/>
  <c r="H827" i="21"/>
  <c r="I827" i="21"/>
  <c r="I834" i="21"/>
  <c r="F835" i="21"/>
  <c r="G835" i="21"/>
  <c r="H835" i="21"/>
  <c r="I835" i="21"/>
  <c r="I842" i="21"/>
  <c r="F843" i="21"/>
  <c r="G843" i="21"/>
  <c r="H843" i="21"/>
  <c r="F850" i="21"/>
  <c r="G850" i="21"/>
  <c r="H850" i="21"/>
  <c r="I856" i="21"/>
  <c r="F857" i="21"/>
  <c r="G857" i="21"/>
  <c r="H857" i="21"/>
  <c r="I857" i="21"/>
  <c r="I863" i="21"/>
  <c r="F864" i="21"/>
  <c r="G864" i="21"/>
  <c r="H864" i="21"/>
  <c r="I864" i="21"/>
  <c r="I871" i="21"/>
  <c r="F872" i="21"/>
  <c r="G872" i="21"/>
  <c r="H872" i="21"/>
  <c r="I872" i="21"/>
  <c r="I878" i="21"/>
  <c r="I879" i="21"/>
  <c r="F880" i="21"/>
  <c r="G880" i="21"/>
  <c r="H880" i="21"/>
  <c r="I880" i="21"/>
  <c r="I886" i="21"/>
  <c r="I887" i="21"/>
  <c r="F888" i="21"/>
  <c r="G888" i="21"/>
  <c r="H888" i="21"/>
  <c r="I888" i="21"/>
  <c r="I895" i="21"/>
  <c r="F896" i="21"/>
  <c r="G896" i="21"/>
  <c r="H896" i="21"/>
  <c r="I896" i="21"/>
  <c r="I902" i="21"/>
  <c r="F903" i="21"/>
  <c r="G903" i="21"/>
  <c r="H903" i="21"/>
  <c r="I903" i="21"/>
  <c r="I904" i="21"/>
  <c r="I905" i="21"/>
  <c r="I906" i="21"/>
  <c r="F907" i="21"/>
  <c r="G907" i="21"/>
  <c r="H907" i="21"/>
  <c r="I907" i="21"/>
  <c r="I913" i="21"/>
  <c r="F914" i="21"/>
  <c r="G914" i="21"/>
  <c r="H914" i="21"/>
  <c r="I914" i="21"/>
  <c r="I920" i="21"/>
  <c r="F921" i="21"/>
  <c r="G921" i="21"/>
  <c r="H921" i="21"/>
  <c r="I921" i="21"/>
  <c r="I927" i="21"/>
  <c r="F928" i="21"/>
  <c r="G928" i="21"/>
  <c r="H928" i="21"/>
  <c r="I928" i="21"/>
  <c r="I938" i="21"/>
  <c r="F939" i="21"/>
  <c r="G939" i="21"/>
  <c r="H939" i="21"/>
  <c r="I939" i="21"/>
  <c r="I945" i="21"/>
  <c r="F946" i="21"/>
  <c r="G946" i="21"/>
  <c r="H946" i="21"/>
  <c r="I946" i="21"/>
  <c r="I952" i="21"/>
  <c r="F953" i="21"/>
  <c r="G953" i="21"/>
  <c r="H953" i="21"/>
  <c r="I953" i="21"/>
  <c r="I959" i="21"/>
  <c r="F960" i="21"/>
  <c r="G960" i="21"/>
  <c r="H960" i="21"/>
  <c r="I960" i="21"/>
  <c r="I966" i="21"/>
  <c r="F967" i="21"/>
  <c r="G967" i="21"/>
  <c r="H967" i="21"/>
  <c r="I967" i="21"/>
  <c r="I973" i="21"/>
  <c r="F974" i="21"/>
  <c r="G974" i="21"/>
  <c r="H974" i="21"/>
  <c r="I974" i="21"/>
  <c r="I980" i="21"/>
  <c r="F981" i="21"/>
  <c r="G981" i="21"/>
  <c r="H981" i="21"/>
  <c r="I981" i="21"/>
  <c r="I987" i="21"/>
  <c r="G988" i="21"/>
  <c r="H988" i="21"/>
  <c r="I988" i="21"/>
  <c r="I989" i="21"/>
  <c r="F990" i="21"/>
  <c r="G990" i="21"/>
  <c r="H990" i="21"/>
  <c r="I990" i="21"/>
  <c r="I996" i="21"/>
  <c r="F997" i="21"/>
  <c r="G997" i="21"/>
  <c r="H997" i="21"/>
  <c r="I997" i="21"/>
  <c r="I1005" i="21"/>
  <c r="F1006" i="21"/>
  <c r="G1006" i="21"/>
  <c r="H1006" i="21"/>
  <c r="I1006" i="21"/>
  <c r="I1012" i="21"/>
  <c r="F1013" i="21"/>
  <c r="G1013" i="21"/>
  <c r="H1013" i="21"/>
  <c r="I1013" i="21"/>
  <c r="I1019" i="21"/>
  <c r="F1020" i="21"/>
  <c r="G1020" i="21"/>
  <c r="H1020" i="21"/>
  <c r="I1020" i="21"/>
  <c r="I1026" i="21"/>
  <c r="F1027" i="21"/>
  <c r="G1027" i="21"/>
  <c r="H1027" i="21"/>
  <c r="I1027" i="21"/>
  <c r="K1027" i="21"/>
  <c r="L1027" i="21"/>
  <c r="M1027" i="21"/>
  <c r="I1033" i="21"/>
  <c r="F1034" i="21"/>
  <c r="G1034" i="21"/>
  <c r="H1034" i="21"/>
  <c r="I1034" i="21"/>
  <c r="I1040" i="21"/>
  <c r="F1041" i="21"/>
  <c r="G1041" i="21"/>
  <c r="H1041" i="21"/>
  <c r="I1041" i="21"/>
  <c r="I1047" i="21"/>
  <c r="I1048" i="21"/>
  <c r="G1049" i="21"/>
  <c r="H1049" i="21"/>
  <c r="I1049" i="21"/>
  <c r="I1050" i="21"/>
  <c r="I1051" i="21"/>
  <c r="I1052" i="21"/>
  <c r="I1053" i="21"/>
  <c r="F1054" i="21"/>
  <c r="G1054" i="21"/>
  <c r="H1054" i="21"/>
  <c r="I1054" i="21"/>
  <c r="I1060" i="21"/>
  <c r="F1061" i="21"/>
  <c r="G1061" i="21"/>
  <c r="H1061" i="21"/>
  <c r="I1061" i="21"/>
  <c r="I1072" i="21"/>
  <c r="F1073" i="21"/>
  <c r="G1073" i="21"/>
  <c r="H1073" i="21"/>
  <c r="I1073" i="21"/>
  <c r="I1079" i="21"/>
  <c r="F1080" i="21"/>
  <c r="G1080" i="21"/>
  <c r="H1080" i="21"/>
  <c r="I1080" i="21"/>
  <c r="I1086" i="21"/>
  <c r="F1087" i="21"/>
  <c r="G1087" i="21"/>
  <c r="H1087" i="21"/>
  <c r="I1087" i="21"/>
  <c r="I1093" i="21"/>
  <c r="F1094" i="21"/>
  <c r="G1094" i="21"/>
  <c r="H1094" i="21"/>
  <c r="I1094" i="21"/>
  <c r="I1100" i="21"/>
  <c r="F1101" i="21"/>
  <c r="G1101" i="21"/>
  <c r="H1101" i="21"/>
  <c r="I1101" i="21"/>
  <c r="I1107" i="21"/>
  <c r="F1108" i="21"/>
  <c r="G1108" i="21"/>
  <c r="H1108" i="21"/>
  <c r="I1108" i="21"/>
  <c r="I1114" i="21"/>
  <c r="F1115" i="21"/>
  <c r="G1115" i="21"/>
  <c r="H1115" i="21"/>
  <c r="I1115" i="21"/>
  <c r="I1121" i="21"/>
  <c r="F1122" i="21"/>
  <c r="G1122" i="21"/>
  <c r="H1122" i="21"/>
  <c r="I1122" i="21"/>
  <c r="I1128" i="21"/>
  <c r="F1129" i="21"/>
  <c r="G1129" i="21"/>
  <c r="H1129" i="21"/>
  <c r="I1129" i="21"/>
  <c r="I1139" i="21"/>
  <c r="F1140" i="21"/>
  <c r="G1140" i="21"/>
  <c r="H1140" i="21"/>
  <c r="I1140" i="21"/>
  <c r="I1146" i="21"/>
  <c r="F1147" i="21"/>
  <c r="G1147" i="21"/>
  <c r="H1147" i="21"/>
  <c r="I1147" i="21"/>
  <c r="I1153" i="21"/>
  <c r="F1154" i="21"/>
  <c r="G1154" i="21"/>
  <c r="H1154" i="21"/>
  <c r="I1154" i="21"/>
  <c r="I1160" i="21"/>
  <c r="F1161" i="21"/>
  <c r="G1161" i="21"/>
  <c r="H1161" i="21"/>
  <c r="I1161" i="21"/>
  <c r="I1167" i="21"/>
  <c r="F1168" i="21"/>
  <c r="G1168" i="21"/>
  <c r="H1168" i="21"/>
  <c r="I1168" i="21"/>
  <c r="I1174" i="21"/>
  <c r="F1175" i="21"/>
  <c r="G1175" i="21"/>
  <c r="H1175" i="21"/>
  <c r="I1175" i="21"/>
  <c r="I1181" i="21"/>
  <c r="F1182" i="21"/>
  <c r="G1182" i="21"/>
  <c r="H1182" i="21"/>
  <c r="I1182" i="21"/>
  <c r="I1188" i="21"/>
  <c r="F1189" i="21"/>
  <c r="G1189" i="21"/>
  <c r="H1189" i="21"/>
  <c r="I1189" i="21"/>
  <c r="I1195" i="21"/>
  <c r="F1196" i="21"/>
  <c r="G1196" i="21"/>
  <c r="H1196" i="21"/>
  <c r="I1196" i="21"/>
  <c r="I1206" i="21"/>
  <c r="F1207" i="21"/>
  <c r="G1207" i="21"/>
  <c r="H1207" i="21"/>
  <c r="I1207" i="21"/>
  <c r="I1213" i="21"/>
  <c r="F1214" i="21"/>
  <c r="G1214" i="21"/>
  <c r="H1214" i="21"/>
  <c r="I1214" i="21"/>
  <c r="K1214" i="21"/>
  <c r="L1214" i="21"/>
  <c r="M1214" i="21"/>
  <c r="I1220" i="21"/>
  <c r="F1221" i="21"/>
  <c r="G1221" i="21"/>
  <c r="H1221" i="21"/>
  <c r="I1221" i="21"/>
  <c r="K1221" i="21"/>
  <c r="L1221" i="21"/>
  <c r="M1221" i="21"/>
  <c r="K1228" i="21"/>
  <c r="L1228" i="21"/>
  <c r="M1228" i="21"/>
  <c r="K1229" i="21"/>
  <c r="K1230" i="21"/>
  <c r="L1230" i="21"/>
  <c r="M1230" i="21"/>
  <c r="K1232" i="21"/>
  <c r="L1232" i="21"/>
  <c r="M1232" i="21"/>
  <c r="K1233" i="21"/>
  <c r="L1233" i="21"/>
  <c r="M1233" i="21"/>
  <c r="H12" i="24"/>
  <c r="H13" i="24"/>
  <c r="H15" i="24"/>
  <c r="H18" i="24"/>
  <c r="H19" i="24"/>
  <c r="H22" i="24"/>
  <c r="H25" i="24"/>
  <c r="H26" i="24"/>
  <c r="H29" i="24"/>
  <c r="H30" i="24"/>
  <c r="H32" i="24"/>
  <c r="H35" i="24"/>
  <c r="H40" i="24"/>
  <c r="H41" i="24"/>
  <c r="H45" i="24"/>
  <c r="H46" i="24"/>
  <c r="H50" i="24"/>
  <c r="H53" i="24"/>
  <c r="H56" i="24"/>
  <c r="H57" i="24"/>
  <c r="H58" i="24"/>
  <c r="H59" i="24"/>
  <c r="H60" i="24"/>
  <c r="H61" i="24"/>
  <c r="H62" i="24"/>
  <c r="H63" i="24"/>
  <c r="H65" i="24"/>
  <c r="H66" i="24"/>
  <c r="H74" i="24"/>
  <c r="H75" i="24"/>
  <c r="H77" i="24"/>
  <c r="H78" i="24"/>
  <c r="H90" i="24"/>
  <c r="H91" i="24"/>
  <c r="H92" i="24"/>
  <c r="H93" i="24"/>
  <c r="H94" i="24"/>
  <c r="H95" i="24"/>
  <c r="H96" i="24"/>
  <c r="H98" i="24"/>
  <c r="H99" i="24"/>
  <c r="H102" i="24"/>
  <c r="H103" i="24"/>
  <c r="H109" i="24"/>
  <c r="H110" i="24"/>
  <c r="H113" i="24"/>
  <c r="H114" i="24"/>
  <c r="H115" i="24"/>
  <c r="H131" i="24"/>
  <c r="H133" i="24"/>
  <c r="H134" i="24"/>
  <c r="H135" i="24"/>
  <c r="H136" i="24"/>
  <c r="H146" i="24"/>
  <c r="H149" i="24"/>
  <c r="H150" i="24"/>
  <c r="H151" i="24"/>
  <c r="H152" i="24"/>
  <c r="H153" i="24"/>
  <c r="H156" i="24"/>
  <c r="H157" i="24"/>
  <c r="H158" i="24"/>
  <c r="H159" i="24"/>
  <c r="H160" i="24"/>
  <c r="H161" i="24"/>
  <c r="H162" i="24"/>
  <c r="H167" i="24"/>
  <c r="H168" i="24"/>
  <c r="H169" i="24"/>
  <c r="H170" i="24"/>
  <c r="H171" i="24"/>
  <c r="H172" i="24"/>
  <c r="H173" i="24"/>
  <c r="H175" i="24"/>
  <c r="H176" i="24"/>
  <c r="E181" i="24"/>
  <c r="C145" i="20"/>
  <c r="E182" i="24"/>
  <c r="C146" i="20"/>
  <c r="D147" i="20"/>
  <c r="G183" i="24"/>
  <c r="E147" i="20"/>
  <c r="F147" i="20"/>
  <c r="H183" i="24"/>
  <c r="D148" i="20"/>
  <c r="E148" i="20"/>
  <c r="E187" i="24"/>
  <c r="E11" i="26"/>
  <c r="F11" i="26"/>
  <c r="G11" i="26"/>
  <c r="E15" i="26"/>
  <c r="C143" i="20"/>
  <c r="F15" i="26"/>
  <c r="D143" i="20"/>
  <c r="G15" i="26"/>
  <c r="E143" i="20"/>
  <c r="H11" i="23"/>
  <c r="E12" i="23"/>
  <c r="F12" i="23"/>
  <c r="H12" i="23"/>
  <c r="E16" i="23"/>
  <c r="C142" i="20"/>
  <c r="F16" i="23"/>
  <c r="D142" i="20"/>
  <c r="G16" i="23"/>
  <c r="E142" i="20"/>
  <c r="H16" i="23"/>
  <c r="H10" i="15"/>
  <c r="H11" i="15"/>
  <c r="H12" i="15"/>
  <c r="H13" i="15"/>
  <c r="H15" i="15"/>
  <c r="H16" i="15"/>
  <c r="H17" i="15"/>
  <c r="H18" i="15"/>
  <c r="H20" i="15"/>
  <c r="H21" i="15"/>
  <c r="H22" i="15"/>
  <c r="H23" i="15"/>
  <c r="H24" i="15"/>
  <c r="H27" i="15"/>
  <c r="H28" i="15"/>
  <c r="H29" i="15"/>
  <c r="H30" i="15"/>
  <c r="H31" i="15"/>
  <c r="H32" i="15"/>
  <c r="H35" i="15"/>
  <c r="H44" i="15"/>
  <c r="H45" i="15"/>
  <c r="H46" i="15"/>
  <c r="H50" i="15"/>
  <c r="H51" i="15"/>
  <c r="H52" i="15"/>
  <c r="H53" i="15"/>
  <c r="H54" i="15"/>
  <c r="H55" i="15"/>
  <c r="H57" i="15"/>
  <c r="H58" i="15"/>
  <c r="H60" i="15"/>
  <c r="H61" i="15"/>
  <c r="H71" i="15"/>
  <c r="H76" i="15"/>
  <c r="K76" i="15"/>
  <c r="L76" i="15"/>
  <c r="H85" i="15"/>
  <c r="H86" i="15"/>
  <c r="H87" i="15"/>
  <c r="H88" i="15"/>
  <c r="H89" i="15"/>
  <c r="H92" i="15"/>
  <c r="H93" i="15"/>
  <c r="F95" i="15"/>
  <c r="G95" i="15"/>
  <c r="H95" i="15"/>
  <c r="H103" i="15"/>
  <c r="H104" i="15"/>
  <c r="H105" i="15"/>
  <c r="H106" i="15"/>
  <c r="H108" i="15"/>
  <c r="H109" i="15"/>
  <c r="E112" i="15"/>
  <c r="F112" i="15"/>
  <c r="G112" i="15"/>
  <c r="H112" i="15"/>
  <c r="H119" i="15"/>
  <c r="H120" i="15"/>
  <c r="H121" i="15"/>
  <c r="H122" i="15"/>
  <c r="H123" i="15"/>
  <c r="H125" i="15"/>
  <c r="H132" i="15"/>
  <c r="H133" i="15"/>
  <c r="H134" i="15"/>
  <c r="H135" i="15"/>
  <c r="H136" i="15"/>
  <c r="H138" i="15"/>
  <c r="H139" i="15"/>
  <c r="H148" i="15"/>
  <c r="H149" i="15"/>
  <c r="H150" i="15"/>
  <c r="H151" i="15"/>
  <c r="H153" i="15"/>
  <c r="H154" i="15"/>
  <c r="H155" i="15"/>
  <c r="H156" i="15"/>
  <c r="H157" i="15"/>
  <c r="E159" i="15"/>
  <c r="F159" i="15"/>
  <c r="G159" i="15"/>
  <c r="H159" i="15"/>
  <c r="E170" i="15"/>
  <c r="F170" i="15"/>
  <c r="G170" i="15"/>
  <c r="H170" i="15"/>
  <c r="H171" i="15"/>
  <c r="H172" i="15"/>
  <c r="H173" i="15"/>
  <c r="H179" i="15"/>
  <c r="K179" i="15"/>
  <c r="L179" i="15"/>
  <c r="H10" i="55"/>
  <c r="H11" i="55"/>
  <c r="H13" i="55"/>
  <c r="H14" i="55"/>
  <c r="H15" i="55"/>
  <c r="H16" i="55"/>
  <c r="H17" i="55"/>
  <c r="H18" i="55"/>
  <c r="H22" i="55"/>
  <c r="H23" i="55"/>
  <c r="H24" i="55"/>
  <c r="H27" i="55"/>
  <c r="H28" i="55"/>
  <c r="H29" i="55"/>
  <c r="H30" i="55"/>
  <c r="H31" i="55"/>
  <c r="H32" i="55"/>
  <c r="H33" i="55"/>
  <c r="H34" i="55"/>
  <c r="H35" i="55"/>
  <c r="H36" i="55"/>
  <c r="H38" i="55"/>
  <c r="H39" i="55"/>
  <c r="H40" i="55"/>
  <c r="H41" i="55"/>
  <c r="H42" i="55"/>
  <c r="H44" i="55"/>
  <c r="H46" i="55"/>
  <c r="H47" i="55"/>
  <c r="H48" i="55"/>
  <c r="H49" i="55"/>
  <c r="H50" i="55"/>
  <c r="H51" i="55"/>
  <c r="H52" i="55"/>
  <c r="H54" i="55"/>
  <c r="H56" i="55"/>
  <c r="H58" i="55"/>
  <c r="H59" i="55"/>
  <c r="H60" i="55"/>
  <c r="H61" i="55"/>
  <c r="H62" i="55"/>
  <c r="H63" i="55"/>
  <c r="H64" i="55"/>
  <c r="H66" i="55"/>
  <c r="H68" i="55"/>
  <c r="H69" i="55"/>
  <c r="H70" i="55"/>
  <c r="H76" i="55"/>
  <c r="H77" i="55"/>
  <c r="H78" i="55"/>
  <c r="H79" i="55"/>
  <c r="H80" i="55"/>
  <c r="H81" i="55"/>
  <c r="H82" i="55"/>
  <c r="H83" i="55"/>
  <c r="H84" i="55"/>
  <c r="H85" i="55"/>
  <c r="H86" i="55"/>
  <c r="H87" i="55"/>
  <c r="H88" i="55"/>
  <c r="H89" i="55"/>
  <c r="H90" i="55"/>
  <c r="H91" i="55"/>
  <c r="H92" i="55"/>
  <c r="H94" i="55"/>
  <c r="H95" i="55"/>
  <c r="H96" i="55"/>
  <c r="H99" i="55"/>
  <c r="H100" i="55"/>
  <c r="H101" i="55"/>
  <c r="H102" i="55"/>
  <c r="H104" i="55"/>
  <c r="H105" i="55"/>
  <c r="H106" i="55"/>
  <c r="H107" i="55"/>
  <c r="H108" i="55"/>
  <c r="H109" i="55"/>
  <c r="H110" i="55"/>
  <c r="H112" i="55"/>
  <c r="H113" i="55"/>
  <c r="H114" i="55"/>
  <c r="H120" i="55"/>
  <c r="H122" i="55"/>
  <c r="H123" i="55"/>
  <c r="H124" i="55"/>
  <c r="H125" i="55"/>
  <c r="H126" i="55"/>
  <c r="H127" i="55"/>
  <c r="H128" i="55"/>
  <c r="H129" i="55"/>
  <c r="H147" i="55"/>
  <c r="H148" i="55"/>
  <c r="H152" i="55"/>
  <c r="H165" i="55"/>
  <c r="H166" i="55"/>
  <c r="H167" i="55"/>
  <c r="H169" i="55"/>
  <c r="H170" i="55"/>
  <c r="H171" i="55"/>
  <c r="H172" i="55"/>
  <c r="H173" i="55"/>
  <c r="H174" i="55"/>
  <c r="H175" i="55"/>
  <c r="H176" i="55"/>
  <c r="H177" i="55"/>
  <c r="H178" i="55"/>
  <c r="H179" i="55"/>
  <c r="E181" i="55"/>
  <c r="F181" i="55"/>
  <c r="G181" i="55"/>
  <c r="H181" i="55"/>
  <c r="H190" i="55"/>
  <c r="H191" i="55"/>
  <c r="H193" i="55"/>
  <c r="H194" i="55"/>
  <c r="H195" i="55"/>
  <c r="H196" i="55"/>
  <c r="H197" i="55"/>
  <c r="H198" i="55"/>
  <c r="H199" i="55"/>
  <c r="E201" i="55"/>
  <c r="F201" i="55"/>
  <c r="G201" i="55"/>
  <c r="H201" i="55"/>
  <c r="H207" i="55"/>
  <c r="H208" i="55"/>
  <c r="H209" i="55"/>
  <c r="H211" i="55"/>
  <c r="H212" i="55"/>
  <c r="H213" i="55"/>
  <c r="H214" i="55"/>
  <c r="H215" i="55"/>
  <c r="H216" i="55"/>
  <c r="H217" i="55"/>
  <c r="E219" i="55"/>
  <c r="F219" i="55"/>
  <c r="G219" i="55"/>
  <c r="H219" i="55"/>
  <c r="H229" i="55"/>
  <c r="H230" i="55"/>
  <c r="H231" i="55"/>
  <c r="H232" i="55"/>
  <c r="H233" i="55"/>
  <c r="H234" i="55"/>
  <c r="H235" i="55"/>
  <c r="H236" i="55"/>
  <c r="F238" i="55"/>
  <c r="G238" i="55"/>
  <c r="H238" i="55"/>
  <c r="H248" i="55"/>
  <c r="H249" i="55"/>
  <c r="H250" i="55"/>
  <c r="H251" i="55"/>
  <c r="H252" i="55"/>
  <c r="E254" i="55"/>
  <c r="F254" i="55"/>
  <c r="G254" i="55"/>
  <c r="H254" i="55"/>
  <c r="H272" i="55"/>
  <c r="H273" i="55"/>
  <c r="H274" i="55"/>
  <c r="H275" i="55"/>
  <c r="H276" i="55"/>
  <c r="H277" i="55"/>
  <c r="H278" i="55"/>
  <c r="H279" i="55"/>
  <c r="H280" i="55"/>
  <c r="E282" i="55"/>
  <c r="F282" i="55"/>
  <c r="G282" i="55"/>
  <c r="H282" i="55"/>
  <c r="H290" i="55"/>
  <c r="H291" i="55"/>
  <c r="H292" i="55"/>
  <c r="H293" i="55"/>
  <c r="H295" i="55"/>
  <c r="H296" i="55"/>
  <c r="H297" i="55"/>
  <c r="H298" i="55"/>
  <c r="E300" i="55"/>
  <c r="F300" i="55"/>
  <c r="G300" i="55"/>
  <c r="H300" i="55"/>
  <c r="H308" i="55"/>
  <c r="H309" i="55"/>
  <c r="H311" i="55"/>
  <c r="H313" i="55"/>
  <c r="H314" i="55"/>
  <c r="H315" i="55"/>
  <c r="H316" i="55"/>
  <c r="E318" i="55"/>
  <c r="F318" i="55"/>
  <c r="G318" i="55"/>
  <c r="H318" i="55"/>
  <c r="G339" i="55"/>
  <c r="H342" i="55"/>
  <c r="K342" i="55"/>
  <c r="L342" i="55"/>
  <c r="H9" i="12"/>
  <c r="H10" i="12"/>
  <c r="H13" i="12"/>
  <c r="H14" i="12"/>
  <c r="H15" i="12"/>
  <c r="H16" i="12"/>
  <c r="H19" i="12"/>
  <c r="H20" i="12"/>
  <c r="H21" i="12"/>
  <c r="H23" i="12"/>
  <c r="H24" i="12"/>
  <c r="H26" i="12"/>
  <c r="H27" i="12"/>
  <c r="H28" i="12"/>
  <c r="H29" i="12"/>
  <c r="H30" i="12"/>
  <c r="H52" i="12"/>
  <c r="H54" i="12"/>
  <c r="H77" i="12"/>
  <c r="H78" i="12"/>
  <c r="H79" i="12"/>
  <c r="H80" i="12"/>
  <c r="H81" i="12"/>
  <c r="E82" i="12"/>
  <c r="E110" i="12"/>
  <c r="F82" i="12"/>
  <c r="F110" i="12"/>
  <c r="G82" i="12"/>
  <c r="H82" i="12"/>
  <c r="H83" i="12"/>
  <c r="H84" i="12"/>
  <c r="H85" i="12"/>
  <c r="H86" i="12"/>
  <c r="H87" i="12"/>
  <c r="H88" i="12"/>
  <c r="H89" i="12"/>
  <c r="E90" i="12"/>
  <c r="E111" i="12"/>
  <c r="C110" i="20"/>
  <c r="F90" i="12"/>
  <c r="F111" i="12"/>
  <c r="F92" i="12"/>
  <c r="G90" i="12"/>
  <c r="G111" i="12"/>
  <c r="H90" i="12"/>
  <c r="E92" i="12"/>
  <c r="G92" i="12"/>
  <c r="H92" i="12"/>
  <c r="E105" i="20"/>
  <c r="D106" i="20"/>
  <c r="E106" i="20"/>
  <c r="H106" i="12"/>
  <c r="D111" i="20"/>
  <c r="E111" i="20"/>
  <c r="H112" i="12"/>
  <c r="D112" i="20"/>
  <c r="E112" i="20"/>
  <c r="H113" i="12"/>
  <c r="H12" i="13"/>
  <c r="H13" i="13"/>
  <c r="H15" i="13"/>
  <c r="H16" i="13"/>
  <c r="H17" i="13"/>
  <c r="H20" i="13"/>
  <c r="H21" i="13"/>
  <c r="H22" i="13"/>
  <c r="H23" i="13"/>
  <c r="H24" i="13"/>
  <c r="H25" i="13"/>
  <c r="H26" i="13"/>
  <c r="H27" i="13"/>
  <c r="H28" i="13"/>
  <c r="H33" i="13"/>
  <c r="H34" i="13"/>
  <c r="H35" i="13"/>
  <c r="H43" i="13"/>
  <c r="H44" i="13"/>
  <c r="H45" i="13"/>
  <c r="H56" i="13"/>
  <c r="H57" i="13"/>
  <c r="H58" i="13"/>
  <c r="H59" i="13"/>
  <c r="H60" i="13"/>
  <c r="H62" i="13"/>
  <c r="H63" i="13"/>
  <c r="H70" i="13"/>
  <c r="H71" i="13"/>
  <c r="H72" i="13"/>
  <c r="H73" i="13"/>
  <c r="H74" i="13"/>
  <c r="H75" i="13"/>
  <c r="H76" i="13"/>
  <c r="H80" i="13"/>
  <c r="H82" i="13"/>
  <c r="H89" i="13"/>
  <c r="H94" i="13"/>
  <c r="H106" i="13"/>
  <c r="H107" i="13"/>
  <c r="H108" i="13"/>
  <c r="H109" i="13"/>
  <c r="H110" i="13"/>
  <c r="H111" i="13"/>
  <c r="H112" i="13"/>
  <c r="E114" i="13"/>
  <c r="F114" i="13"/>
  <c r="G114" i="13"/>
  <c r="H114" i="13"/>
  <c r="H122" i="13"/>
  <c r="H123" i="13"/>
  <c r="H124" i="13"/>
  <c r="H125" i="13"/>
  <c r="H126" i="13"/>
  <c r="H127" i="13"/>
  <c r="H128" i="13"/>
  <c r="E130" i="13"/>
  <c r="F130" i="13"/>
  <c r="G130" i="13"/>
  <c r="H130" i="13"/>
  <c r="H136" i="13"/>
  <c r="H137" i="13"/>
  <c r="H138" i="13"/>
  <c r="H139" i="13"/>
  <c r="H144" i="13"/>
  <c r="H152" i="13"/>
  <c r="H153" i="13"/>
  <c r="H154" i="13"/>
  <c r="H155" i="13"/>
  <c r="E157" i="13"/>
  <c r="F157" i="13"/>
  <c r="G157" i="13"/>
  <c r="H157" i="13"/>
  <c r="H165" i="13"/>
  <c r="H166" i="13"/>
  <c r="H167" i="13"/>
  <c r="H169" i="13"/>
  <c r="H170" i="13"/>
  <c r="H171" i="13"/>
  <c r="E173" i="13"/>
  <c r="F173" i="13"/>
  <c r="G173" i="13"/>
  <c r="H173" i="13"/>
  <c r="H181" i="13"/>
  <c r="H182" i="13"/>
  <c r="H183" i="13"/>
  <c r="H184" i="13"/>
  <c r="H195" i="13"/>
  <c r="H196" i="13"/>
  <c r="H197" i="13"/>
  <c r="H198" i="13"/>
  <c r="H199" i="13"/>
  <c r="H200" i="13"/>
  <c r="H201" i="13"/>
  <c r="H202" i="13"/>
  <c r="E204" i="13"/>
  <c r="F204" i="13"/>
  <c r="G204" i="13"/>
  <c r="H204" i="13"/>
  <c r="H212" i="13"/>
  <c r="H213" i="13"/>
  <c r="H214" i="13"/>
  <c r="H215" i="13"/>
  <c r="H216" i="13"/>
  <c r="H217" i="13"/>
  <c r="H218" i="13"/>
  <c r="E220" i="13"/>
  <c r="F220" i="13"/>
  <c r="G220" i="13"/>
  <c r="H220" i="13"/>
  <c r="H228" i="13"/>
  <c r="H229" i="13"/>
  <c r="H230" i="13"/>
  <c r="H232" i="13"/>
  <c r="H233" i="13"/>
  <c r="H234" i="13"/>
  <c r="E236" i="13"/>
  <c r="H243" i="13"/>
  <c r="H244" i="13"/>
  <c r="H245" i="13"/>
  <c r="H246" i="13"/>
  <c r="H257" i="13"/>
  <c r="H258" i="13"/>
  <c r="H259" i="13"/>
  <c r="E267" i="13"/>
  <c r="H275" i="13"/>
  <c r="H276" i="13"/>
  <c r="H277" i="13"/>
  <c r="H278" i="13"/>
  <c r="E283" i="13"/>
  <c r="F283" i="13"/>
  <c r="G283" i="13"/>
  <c r="H283" i="13"/>
  <c r="E296" i="13"/>
  <c r="F296" i="13"/>
  <c r="G296" i="13"/>
  <c r="H304" i="13"/>
  <c r="H305" i="13"/>
  <c r="H306" i="13"/>
  <c r="H307" i="13"/>
  <c r="H309" i="13"/>
  <c r="E311" i="13"/>
  <c r="F311" i="13"/>
  <c r="G311" i="13"/>
  <c r="H311" i="13"/>
  <c r="H319" i="13"/>
  <c r="H320" i="13"/>
  <c r="H321" i="13"/>
  <c r="H322" i="13"/>
  <c r="H323" i="13"/>
  <c r="H324" i="13"/>
  <c r="H325" i="13"/>
  <c r="E327" i="13"/>
  <c r="F327" i="13"/>
  <c r="G327" i="13"/>
  <c r="H327" i="13"/>
  <c r="H335" i="13"/>
  <c r="H336" i="13"/>
  <c r="H337" i="13"/>
  <c r="H338" i="13"/>
  <c r="H351" i="13"/>
  <c r="H352" i="13"/>
  <c r="H353" i="13"/>
  <c r="H354" i="13"/>
  <c r="H364" i="13"/>
  <c r="H365" i="13"/>
  <c r="H366" i="13"/>
  <c r="H367" i="13"/>
  <c r="E369" i="13"/>
  <c r="F369" i="13"/>
  <c r="G369" i="13"/>
  <c r="H369" i="13"/>
  <c r="H380" i="13"/>
  <c r="H381" i="13"/>
  <c r="H382" i="13"/>
  <c r="H383" i="13"/>
  <c r="H384" i="13"/>
  <c r="H385" i="13"/>
  <c r="H386" i="13"/>
  <c r="E388" i="13"/>
  <c r="F388" i="13"/>
  <c r="G388" i="13"/>
  <c r="H388" i="13"/>
  <c r="H396" i="13"/>
  <c r="H397" i="13"/>
  <c r="H398" i="13"/>
  <c r="H399" i="13"/>
  <c r="H400" i="13"/>
  <c r="H401" i="13"/>
  <c r="H402" i="13"/>
  <c r="E404" i="13"/>
  <c r="F404" i="13"/>
  <c r="G404" i="13"/>
  <c r="H404" i="13"/>
  <c r="H412" i="13"/>
  <c r="H413" i="13"/>
  <c r="H414" i="13"/>
  <c r="H415" i="13"/>
  <c r="E417" i="13"/>
  <c r="F417" i="13"/>
  <c r="G417" i="13"/>
  <c r="H417" i="13"/>
  <c r="H425" i="13"/>
  <c r="H426" i="13"/>
  <c r="H427" i="13"/>
  <c r="H428" i="13"/>
  <c r="H429" i="13"/>
  <c r="H430" i="13"/>
  <c r="H431" i="13"/>
  <c r="E433" i="13"/>
  <c r="F433" i="13"/>
  <c r="G433" i="13"/>
  <c r="H433" i="13"/>
  <c r="H442" i="13"/>
  <c r="H443" i="13"/>
  <c r="H444" i="13"/>
  <c r="H445" i="13"/>
  <c r="H446" i="13"/>
  <c r="H447" i="13"/>
  <c r="H448" i="13"/>
  <c r="E450" i="13"/>
  <c r="F450" i="13"/>
  <c r="G450" i="13"/>
  <c r="H450" i="13"/>
  <c r="H458" i="13"/>
  <c r="H459" i="13"/>
  <c r="H460" i="13"/>
  <c r="H461" i="13"/>
  <c r="H464" i="13"/>
  <c r="E466" i="13"/>
  <c r="F466" i="13"/>
  <c r="G466" i="13"/>
  <c r="H466" i="13"/>
  <c r="H474" i="13"/>
  <c r="H475" i="13"/>
  <c r="H476" i="13"/>
  <c r="H477" i="13"/>
  <c r="H487" i="13"/>
  <c r="H488" i="13"/>
  <c r="H489" i="13"/>
  <c r="H490" i="13"/>
  <c r="H501" i="13"/>
  <c r="H502" i="13"/>
  <c r="H503" i="13"/>
  <c r="H504" i="13"/>
  <c r="H505" i="13"/>
  <c r="H506" i="13"/>
  <c r="H507" i="13"/>
  <c r="E509" i="13"/>
  <c r="F509" i="13"/>
  <c r="G509" i="13"/>
  <c r="H509" i="13"/>
  <c r="H516" i="13"/>
  <c r="H517" i="13"/>
  <c r="H518" i="13"/>
  <c r="H519" i="13"/>
  <c r="H520" i="13"/>
  <c r="H521" i="13"/>
  <c r="H522" i="13"/>
  <c r="E524" i="13"/>
  <c r="F524" i="13"/>
  <c r="G524" i="13"/>
  <c r="H524" i="13"/>
  <c r="H532" i="13"/>
  <c r="H533" i="13"/>
  <c r="H537" i="13"/>
  <c r="H549" i="13"/>
  <c r="H550" i="13"/>
  <c r="H551" i="13"/>
  <c r="H552" i="13"/>
  <c r="H553" i="13"/>
  <c r="H554" i="13"/>
  <c r="H555" i="13"/>
  <c r="E557" i="13"/>
  <c r="F557" i="13"/>
  <c r="G557" i="13"/>
  <c r="H557" i="13"/>
  <c r="H563" i="13"/>
  <c r="H564" i="13"/>
  <c r="H565" i="13"/>
  <c r="H566" i="13"/>
  <c r="H568" i="13"/>
  <c r="H569" i="13"/>
  <c r="E571" i="13"/>
  <c r="F571" i="13"/>
  <c r="G571" i="13"/>
  <c r="H571" i="13"/>
  <c r="H578" i="13"/>
  <c r="H579" i="13"/>
  <c r="H580" i="13"/>
  <c r="H581" i="13"/>
  <c r="H582" i="13"/>
  <c r="H584" i="13"/>
  <c r="E586" i="13"/>
  <c r="F586" i="13"/>
  <c r="G586" i="13"/>
  <c r="H586" i="13"/>
  <c r="H594" i="13"/>
  <c r="H595" i="13"/>
  <c r="H596" i="13"/>
  <c r="H597" i="13"/>
  <c r="H599" i="13"/>
  <c r="H600" i="13"/>
  <c r="H601" i="13"/>
  <c r="H602" i="13"/>
  <c r="E604" i="13"/>
  <c r="F604" i="13"/>
  <c r="G604" i="13"/>
  <c r="H604" i="13"/>
  <c r="K620" i="13"/>
  <c r="L620" i="13"/>
  <c r="H621" i="13"/>
  <c r="S625" i="13"/>
  <c r="H627" i="13"/>
  <c r="H15" i="7"/>
  <c r="H24" i="7"/>
  <c r="H26" i="7"/>
  <c r="H27" i="7"/>
  <c r="H30" i="7"/>
  <c r="H31" i="7"/>
  <c r="H37" i="7"/>
  <c r="H38" i="7"/>
  <c r="H39" i="7"/>
  <c r="H40" i="7"/>
  <c r="H41" i="7"/>
  <c r="H42" i="7"/>
  <c r="H43" i="7"/>
  <c r="H44" i="7"/>
  <c r="H47" i="7"/>
  <c r="H48" i="7"/>
  <c r="H49" i="7"/>
  <c r="H50" i="7"/>
  <c r="H51" i="7"/>
  <c r="H52" i="7"/>
  <c r="H54" i="7"/>
  <c r="H58" i="7"/>
  <c r="H59" i="7"/>
  <c r="H60" i="7"/>
  <c r="H62" i="7"/>
  <c r="H65" i="7"/>
  <c r="H66" i="7"/>
  <c r="H67" i="7"/>
  <c r="H68" i="7"/>
  <c r="H69" i="7"/>
  <c r="H74" i="7"/>
  <c r="H75" i="7"/>
  <c r="H77" i="7"/>
  <c r="H78" i="7"/>
  <c r="H79" i="7"/>
  <c r="H80" i="7"/>
  <c r="H81" i="7"/>
  <c r="H83" i="7"/>
  <c r="H84" i="7"/>
  <c r="H85" i="7"/>
  <c r="H86" i="7"/>
  <c r="H88" i="7"/>
  <c r="H89" i="7"/>
  <c r="H90" i="7"/>
  <c r="H91" i="7"/>
  <c r="H92" i="7"/>
  <c r="H93" i="7"/>
  <c r="H96" i="7"/>
  <c r="H97" i="7"/>
  <c r="H98" i="7"/>
  <c r="H99" i="7"/>
  <c r="H100" i="7"/>
  <c r="H101" i="7"/>
  <c r="H103" i="7"/>
  <c r="H104" i="7"/>
  <c r="H105" i="7"/>
  <c r="H106" i="7"/>
  <c r="H107" i="7"/>
  <c r="H109" i="7"/>
  <c r="H119" i="7"/>
  <c r="H120" i="7"/>
  <c r="H121" i="7"/>
  <c r="H122" i="7"/>
  <c r="H123" i="7"/>
  <c r="H125" i="7"/>
  <c r="H126" i="7"/>
  <c r="H127" i="7"/>
  <c r="H130" i="7"/>
  <c r="H131" i="7"/>
  <c r="H132" i="7"/>
  <c r="H133" i="7"/>
  <c r="H134" i="7"/>
  <c r="H147" i="7"/>
  <c r="H148" i="7"/>
  <c r="H151" i="7"/>
  <c r="H153" i="7"/>
  <c r="H154" i="7"/>
  <c r="H155" i="7"/>
  <c r="H156" i="7"/>
  <c r="H157" i="7"/>
  <c r="H158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84" i="7"/>
  <c r="H186" i="7"/>
  <c r="H187" i="7"/>
  <c r="H189" i="7"/>
  <c r="H192" i="7"/>
  <c r="H199" i="7"/>
  <c r="H200" i="7"/>
  <c r="H201" i="7"/>
  <c r="H202" i="7"/>
  <c r="H203" i="7"/>
  <c r="H204" i="7"/>
  <c r="H208" i="7"/>
  <c r="H209" i="7"/>
  <c r="H210" i="7"/>
  <c r="H211" i="7"/>
  <c r="H212" i="7"/>
  <c r="H213" i="7"/>
  <c r="H221" i="7"/>
  <c r="H222" i="7"/>
  <c r="H223" i="7"/>
  <c r="H225" i="7"/>
  <c r="H227" i="7"/>
  <c r="H228" i="7"/>
  <c r="E229" i="7"/>
  <c r="F229" i="7"/>
  <c r="F303" i="7"/>
  <c r="G229" i="7"/>
  <c r="H229" i="7"/>
  <c r="H237" i="7"/>
  <c r="H239" i="7"/>
  <c r="H240" i="7"/>
  <c r="H241" i="7"/>
  <c r="H245" i="7"/>
  <c r="H246" i="7"/>
  <c r="H247" i="7"/>
  <c r="H249" i="7"/>
  <c r="H250" i="7"/>
  <c r="H251" i="7"/>
  <c r="H252" i="7"/>
  <c r="H253" i="7"/>
  <c r="H255" i="7"/>
  <c r="H257" i="7"/>
  <c r="H270" i="7"/>
  <c r="H271" i="7"/>
  <c r="H272" i="7"/>
  <c r="H273" i="7"/>
  <c r="H275" i="7"/>
  <c r="H276" i="7"/>
  <c r="H278" i="7"/>
  <c r="H281" i="7"/>
  <c r="H282" i="7"/>
  <c r="H283" i="7"/>
  <c r="H290" i="7"/>
  <c r="H284" i="7"/>
  <c r="H291" i="7"/>
  <c r="E297" i="7"/>
  <c r="C73" i="20"/>
  <c r="F297" i="7"/>
  <c r="I297" i="7" s="1"/>
  <c r="D73" i="20"/>
  <c r="G297" i="7"/>
  <c r="E73" i="20"/>
  <c r="H297" i="7"/>
  <c r="E303" i="7"/>
  <c r="C78" i="20"/>
  <c r="D80" i="20"/>
  <c r="E80" i="20"/>
  <c r="H305" i="7"/>
  <c r="E308" i="7"/>
  <c r="C82" i="20"/>
  <c r="C81" i="20"/>
  <c r="D84" i="20"/>
  <c r="E84" i="20"/>
  <c r="H310" i="7"/>
  <c r="E314" i="7"/>
  <c r="C87" i="20"/>
  <c r="C86" i="20"/>
  <c r="D89" i="20"/>
  <c r="E89" i="20"/>
  <c r="H316" i="7"/>
  <c r="H10" i="8"/>
  <c r="H13" i="8"/>
  <c r="H14" i="8"/>
  <c r="H15" i="8"/>
  <c r="H17" i="8"/>
  <c r="H20" i="8"/>
  <c r="H22" i="8"/>
  <c r="H23" i="8"/>
  <c r="H24" i="8"/>
  <c r="H25" i="8"/>
  <c r="H26" i="8"/>
  <c r="H29" i="8"/>
  <c r="H30" i="8"/>
  <c r="H31" i="8"/>
  <c r="H32" i="8"/>
  <c r="H33" i="8"/>
  <c r="H34" i="8"/>
  <c r="H38" i="8"/>
  <c r="H45" i="8"/>
  <c r="H46" i="8"/>
  <c r="H47" i="8"/>
  <c r="H48" i="8"/>
  <c r="H49" i="8"/>
  <c r="H50" i="8"/>
  <c r="H51" i="8"/>
  <c r="H52" i="8"/>
  <c r="H53" i="8"/>
  <c r="H56" i="8"/>
  <c r="H57" i="8"/>
  <c r="H58" i="8"/>
  <c r="H59" i="8"/>
  <c r="H60" i="8"/>
  <c r="H61" i="8"/>
  <c r="H62" i="8"/>
  <c r="H63" i="8"/>
  <c r="H64" i="8"/>
  <c r="H72" i="8"/>
  <c r="H76" i="8"/>
  <c r="H77" i="8"/>
  <c r="H78" i="8"/>
  <c r="H79" i="8"/>
  <c r="H80" i="8"/>
  <c r="H81" i="8"/>
  <c r="H86" i="8"/>
  <c r="H87" i="8"/>
  <c r="H88" i="8"/>
  <c r="H89" i="8"/>
  <c r="H102" i="8"/>
  <c r="H103" i="8"/>
  <c r="H105" i="8"/>
  <c r="H106" i="8"/>
  <c r="H113" i="8"/>
  <c r="H114" i="8"/>
  <c r="E119" i="8"/>
  <c r="H119" i="8"/>
  <c r="E123" i="8"/>
  <c r="C51" i="20"/>
  <c r="E124" i="8"/>
  <c r="C52" i="20"/>
  <c r="D53" i="20"/>
  <c r="G125" i="8"/>
  <c r="E53" i="20"/>
  <c r="H125" i="8"/>
  <c r="D54" i="20"/>
  <c r="G126" i="8"/>
  <c r="E54" i="20"/>
  <c r="H126" i="8"/>
  <c r="E129" i="8"/>
  <c r="H9" i="27"/>
  <c r="H12" i="27"/>
  <c r="H19" i="27"/>
  <c r="H22" i="27"/>
  <c r="H27" i="27"/>
  <c r="H29" i="27"/>
  <c r="H30" i="27"/>
  <c r="H35" i="27"/>
  <c r="H38" i="27"/>
  <c r="F40" i="27"/>
  <c r="G40" i="27"/>
  <c r="H40" i="27"/>
  <c r="F41" i="27"/>
  <c r="G41" i="27"/>
  <c r="H41" i="27"/>
  <c r="F42" i="27"/>
  <c r="G42" i="27"/>
  <c r="H42" i="27"/>
  <c r="F47" i="27"/>
  <c r="G47" i="27"/>
  <c r="H47" i="27"/>
  <c r="I11" i="25"/>
  <c r="F13" i="25"/>
  <c r="G13" i="25"/>
  <c r="H13" i="25"/>
  <c r="I13" i="25"/>
  <c r="I14" i="25"/>
  <c r="I15" i="25"/>
  <c r="F16" i="25"/>
  <c r="G16" i="25"/>
  <c r="H16" i="25"/>
  <c r="F17" i="25"/>
  <c r="G17" i="25"/>
  <c r="H17" i="25"/>
  <c r="I17" i="25"/>
  <c r="F24" i="25"/>
  <c r="G24" i="25"/>
  <c r="H24" i="25"/>
  <c r="I24" i="25"/>
  <c r="F25" i="25"/>
  <c r="G25" i="25"/>
  <c r="H25" i="25"/>
  <c r="I25" i="25"/>
  <c r="I31" i="25"/>
  <c r="F32" i="25"/>
  <c r="G32" i="25"/>
  <c r="H32" i="25"/>
  <c r="I32" i="25"/>
  <c r="F33" i="25"/>
  <c r="G33" i="25"/>
  <c r="H33" i="25"/>
  <c r="I33" i="25"/>
  <c r="F38" i="25"/>
  <c r="F37" i="25"/>
  <c r="G38" i="25"/>
  <c r="G37" i="25"/>
  <c r="H38" i="25"/>
  <c r="H37" i="25"/>
  <c r="I37" i="25"/>
  <c r="I38" i="25"/>
  <c r="F39" i="25"/>
  <c r="G39" i="25"/>
  <c r="H39" i="25"/>
  <c r="I39" i="25"/>
  <c r="F44" i="25"/>
  <c r="G44" i="25"/>
  <c r="H44" i="25"/>
  <c r="I44" i="25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3" i="9"/>
  <c r="H37" i="9"/>
  <c r="H38" i="9"/>
  <c r="H39" i="9"/>
  <c r="H41" i="9"/>
  <c r="H43" i="9"/>
  <c r="H44" i="9"/>
  <c r="H45" i="9"/>
  <c r="H46" i="9"/>
  <c r="H47" i="9"/>
  <c r="H52" i="9"/>
  <c r="H53" i="9"/>
  <c r="H55" i="9"/>
  <c r="H58" i="9"/>
  <c r="H59" i="9"/>
  <c r="H60" i="9"/>
  <c r="H63" i="9"/>
  <c r="H64" i="9"/>
  <c r="H84" i="9"/>
  <c r="H97" i="9"/>
  <c r="H98" i="9"/>
  <c r="H99" i="9"/>
  <c r="H100" i="9"/>
  <c r="H101" i="9"/>
  <c r="H102" i="9"/>
  <c r="H103" i="9"/>
  <c r="H104" i="9"/>
  <c r="H105" i="9"/>
  <c r="H106" i="9"/>
  <c r="H113" i="9"/>
  <c r="H114" i="9"/>
  <c r="H115" i="9"/>
  <c r="H117" i="9"/>
  <c r="H118" i="9"/>
  <c r="H119" i="9"/>
  <c r="H120" i="9"/>
  <c r="H122" i="9"/>
  <c r="H124" i="9"/>
  <c r="H126" i="9"/>
  <c r="H128" i="9"/>
  <c r="H129" i="9"/>
  <c r="H132" i="9"/>
  <c r="H136" i="9"/>
  <c r="H137" i="9"/>
  <c r="E140" i="9"/>
  <c r="C46" i="20"/>
  <c r="F140" i="9"/>
  <c r="D46" i="20"/>
  <c r="G140" i="9"/>
  <c r="E46" i="20"/>
  <c r="H140" i="9"/>
  <c r="E141" i="9"/>
  <c r="C47" i="20"/>
  <c r="F141" i="9"/>
  <c r="D47" i="20"/>
  <c r="G141" i="9"/>
  <c r="E144" i="9"/>
  <c r="F144" i="9"/>
  <c r="G144" i="9"/>
  <c r="H144" i="9"/>
  <c r="H13" i="10"/>
  <c r="H17" i="10"/>
  <c r="H24" i="10"/>
  <c r="H25" i="10"/>
  <c r="H26" i="10"/>
  <c r="H28" i="10"/>
  <c r="H34" i="10"/>
  <c r="H35" i="10"/>
  <c r="C40" i="20"/>
  <c r="C39" i="20"/>
  <c r="D42" i="20"/>
  <c r="E57" i="10"/>
  <c r="F57" i="10"/>
  <c r="H10" i="11"/>
  <c r="H12" i="11"/>
  <c r="H14" i="11"/>
  <c r="E20" i="11"/>
  <c r="H20" i="11"/>
  <c r="H31" i="11"/>
  <c r="H32" i="11"/>
  <c r="E33" i="11"/>
  <c r="F33" i="11"/>
  <c r="G33" i="11"/>
  <c r="H33" i="11"/>
  <c r="E37" i="11"/>
  <c r="C35" i="20"/>
  <c r="F37" i="11"/>
  <c r="D35" i="20"/>
  <c r="G37" i="11"/>
  <c r="E38" i="11"/>
  <c r="C36" i="20"/>
  <c r="F38" i="11"/>
  <c r="D36" i="20"/>
  <c r="G38" i="11"/>
  <c r="E43" i="11"/>
  <c r="F43" i="11"/>
  <c r="G43" i="11"/>
  <c r="H43" i="11"/>
  <c r="H10" i="4"/>
  <c r="H11" i="4"/>
  <c r="E12" i="4"/>
  <c r="F12" i="4"/>
  <c r="G12" i="4"/>
  <c r="H12" i="4"/>
  <c r="E16" i="4"/>
  <c r="C30" i="20"/>
  <c r="F16" i="4"/>
  <c r="D30" i="20"/>
  <c r="G16" i="4"/>
  <c r="E30" i="20"/>
  <c r="H16" i="4"/>
  <c r="E17" i="4"/>
  <c r="C31" i="20"/>
  <c r="F17" i="4"/>
  <c r="D31" i="20"/>
  <c r="G17" i="4"/>
  <c r="E31" i="20"/>
  <c r="E23" i="4"/>
  <c r="F23" i="4"/>
  <c r="G23" i="4"/>
  <c r="H23" i="4"/>
  <c r="H10" i="5"/>
  <c r="H14" i="5"/>
  <c r="H15" i="5"/>
  <c r="H17" i="5"/>
  <c r="H20" i="5"/>
  <c r="H21" i="5"/>
  <c r="H33" i="5"/>
  <c r="H34" i="5"/>
  <c r="H35" i="5"/>
  <c r="H36" i="5"/>
  <c r="H37" i="5"/>
  <c r="H38" i="5"/>
  <c r="E39" i="5"/>
  <c r="H39" i="5"/>
  <c r="E42" i="5"/>
  <c r="C25" i="20"/>
  <c r="F42" i="5"/>
  <c r="D25" i="20"/>
  <c r="G42" i="5"/>
  <c r="E43" i="5"/>
  <c r="C26" i="20"/>
  <c r="F45" i="5"/>
  <c r="D28" i="20"/>
  <c r="G45" i="5"/>
  <c r="H48" i="5"/>
  <c r="H13" i="54"/>
  <c r="H14" i="54"/>
  <c r="H15" i="54"/>
  <c r="H16" i="54"/>
  <c r="H18" i="54"/>
  <c r="H24" i="54"/>
  <c r="H25" i="54"/>
  <c r="H28" i="54"/>
  <c r="H29" i="54"/>
  <c r="H30" i="54"/>
  <c r="H31" i="54"/>
  <c r="H33" i="54"/>
  <c r="H34" i="54"/>
  <c r="H35" i="54"/>
  <c r="H36" i="54"/>
  <c r="H40" i="54"/>
  <c r="H41" i="54"/>
  <c r="H42" i="54"/>
  <c r="H43" i="54"/>
  <c r="H44" i="54"/>
  <c r="H45" i="54"/>
  <c r="H46" i="54"/>
  <c r="H47" i="54"/>
  <c r="H48" i="54"/>
  <c r="H49" i="54"/>
  <c r="H50" i="54"/>
  <c r="H51" i="54"/>
  <c r="H52" i="54"/>
  <c r="H53" i="54"/>
  <c r="H54" i="54"/>
  <c r="H55" i="54"/>
  <c r="H57" i="54"/>
  <c r="H58" i="54"/>
  <c r="H59" i="54"/>
  <c r="H60" i="54"/>
  <c r="H61" i="54"/>
  <c r="H62" i="54"/>
  <c r="H63" i="54"/>
  <c r="H64" i="54"/>
  <c r="H65" i="54"/>
  <c r="H66" i="54"/>
  <c r="H72" i="54"/>
  <c r="H75" i="54"/>
  <c r="H76" i="54"/>
  <c r="H77" i="54"/>
  <c r="H78" i="54"/>
  <c r="H79" i="54"/>
  <c r="H80" i="54"/>
  <c r="H81" i="54"/>
  <c r="H82" i="54"/>
  <c r="H83" i="54"/>
  <c r="H84" i="54"/>
  <c r="H85" i="54"/>
  <c r="H86" i="54"/>
  <c r="H87" i="54"/>
  <c r="H88" i="54"/>
  <c r="H89" i="54"/>
  <c r="H91" i="54"/>
  <c r="H93" i="54"/>
  <c r="H94" i="54"/>
  <c r="H95" i="54"/>
  <c r="H96" i="54"/>
  <c r="H98" i="54"/>
  <c r="H110" i="54"/>
  <c r="H111" i="54"/>
  <c r="H113" i="54"/>
  <c r="H119" i="54"/>
  <c r="E124" i="54"/>
  <c r="H10" i="53"/>
  <c r="H11" i="53"/>
  <c r="H12" i="53"/>
  <c r="H14" i="53"/>
  <c r="H18" i="53"/>
  <c r="H19" i="53"/>
  <c r="H20" i="53"/>
  <c r="H21" i="53"/>
  <c r="H23" i="53"/>
  <c r="H24" i="53"/>
  <c r="H25" i="53"/>
  <c r="H26" i="53"/>
  <c r="H27" i="53"/>
  <c r="H28" i="53"/>
  <c r="H30" i="53"/>
  <c r="H31" i="53"/>
  <c r="H32" i="53"/>
  <c r="H36" i="53"/>
  <c r="H37" i="53"/>
  <c r="H39" i="53"/>
  <c r="H40" i="53"/>
  <c r="H41" i="53"/>
  <c r="H42" i="53"/>
  <c r="H49" i="53"/>
  <c r="H52" i="53"/>
  <c r="H53" i="53"/>
  <c r="H55" i="53"/>
  <c r="H60" i="53"/>
  <c r="H62" i="53"/>
  <c r="H67" i="53"/>
  <c r="H76" i="53"/>
  <c r="H83" i="53"/>
  <c r="H84" i="53"/>
  <c r="H85" i="53"/>
  <c r="H86" i="53"/>
  <c r="H87" i="53"/>
  <c r="H88" i="53"/>
  <c r="H90" i="53"/>
  <c r="H91" i="53"/>
  <c r="H92" i="53"/>
  <c r="H96" i="53"/>
  <c r="H100" i="53"/>
  <c r="H102" i="53"/>
  <c r="H103" i="53"/>
  <c r="H107" i="53"/>
  <c r="H108" i="53"/>
  <c r="H109" i="53"/>
  <c r="H110" i="53"/>
  <c r="H111" i="53"/>
  <c r="H112" i="53"/>
  <c r="H113" i="53"/>
  <c r="H114" i="53"/>
  <c r="H115" i="53"/>
  <c r="H116" i="53"/>
  <c r="H117" i="53"/>
  <c r="H118" i="53"/>
  <c r="H119" i="53"/>
  <c r="H120" i="53"/>
  <c r="H121" i="53"/>
  <c r="H135" i="53"/>
  <c r="H136" i="53"/>
  <c r="H142" i="53"/>
  <c r="H143" i="53"/>
  <c r="H144" i="53"/>
  <c r="H145" i="53"/>
  <c r="H147" i="53"/>
  <c r="H149" i="53"/>
  <c r="H153" i="53"/>
  <c r="H162" i="53"/>
  <c r="H163" i="53"/>
  <c r="H164" i="53"/>
  <c r="H169" i="53"/>
  <c r="H170" i="53"/>
  <c r="H171" i="53"/>
  <c r="H173" i="53"/>
  <c r="H174" i="53"/>
  <c r="H175" i="53"/>
  <c r="E177" i="53"/>
  <c r="H177" i="53"/>
  <c r="E182" i="53"/>
  <c r="C14" i="20"/>
  <c r="C15" i="20"/>
  <c r="D15" i="20"/>
  <c r="E15" i="20"/>
  <c r="H183" i="53"/>
  <c r="D16" i="20"/>
  <c r="H10" i="52"/>
  <c r="H24" i="52"/>
  <c r="H35" i="52"/>
  <c r="E88" i="52"/>
  <c r="H71" i="52"/>
  <c r="H75" i="52"/>
  <c r="C9" i="20"/>
  <c r="C7" i="20"/>
  <c r="D9" i="20"/>
  <c r="E9" i="20"/>
  <c r="H82" i="52"/>
  <c r="D10" i="20"/>
  <c r="F9" i="20"/>
  <c r="F15" i="20"/>
  <c r="F20" i="20"/>
  <c r="F46" i="20"/>
  <c r="F53" i="20"/>
  <c r="F54" i="20"/>
  <c r="C56" i="20"/>
  <c r="C57" i="20"/>
  <c r="D57" i="20"/>
  <c r="C58" i="20"/>
  <c r="D58" i="20"/>
  <c r="C59" i="20"/>
  <c r="D59" i="20"/>
  <c r="F73" i="20"/>
  <c r="F80" i="20"/>
  <c r="F84" i="20"/>
  <c r="F89" i="20"/>
  <c r="F95" i="20"/>
  <c r="F100" i="20"/>
  <c r="F106" i="20"/>
  <c r="F112" i="20"/>
  <c r="F122" i="20"/>
  <c r="F133" i="20"/>
  <c r="F134" i="20"/>
  <c r="F135" i="20"/>
  <c r="F140" i="20"/>
  <c r="F142" i="20"/>
  <c r="F150" i="20"/>
  <c r="C161" i="20"/>
  <c r="D161" i="20"/>
  <c r="E161" i="20"/>
  <c r="C165" i="20"/>
  <c r="D165" i="20"/>
  <c r="E165" i="20"/>
  <c r="C169" i="20"/>
  <c r="D169" i="20"/>
  <c r="E169" i="20"/>
  <c r="G171" i="20"/>
  <c r="H171" i="20"/>
  <c r="C173" i="20"/>
  <c r="D173" i="20"/>
  <c r="E173" i="20"/>
  <c r="G175" i="20"/>
  <c r="H175" i="20"/>
  <c r="I175" i="20"/>
  <c r="C177" i="20"/>
  <c r="D177" i="20"/>
  <c r="E177" i="20"/>
  <c r="F182" i="20"/>
  <c r="F183" i="20"/>
  <c r="F184" i="20"/>
  <c r="F197" i="20"/>
  <c r="F198" i="20"/>
  <c r="F209" i="20"/>
  <c r="F210" i="20"/>
  <c r="F214" i="20"/>
  <c r="F215" i="20"/>
  <c r="F239" i="20"/>
  <c r="F240" i="20"/>
  <c r="F245" i="20"/>
  <c r="F250" i="20"/>
  <c r="F251" i="20"/>
  <c r="F255" i="20"/>
  <c r="F256" i="20"/>
  <c r="F267" i="20"/>
  <c r="F268" i="20"/>
  <c r="F272" i="20"/>
  <c r="F273" i="20"/>
  <c r="F309" i="20"/>
  <c r="F310" i="20"/>
  <c r="C319" i="20"/>
  <c r="C320" i="20"/>
  <c r="C321" i="20"/>
  <c r="D321" i="20"/>
  <c r="E321" i="20"/>
  <c r="E324" i="20" s="1"/>
  <c r="C322" i="20"/>
  <c r="C325" i="20"/>
  <c r="D325" i="20"/>
  <c r="E325" i="20"/>
  <c r="G182" i="24"/>
  <c r="M1234" i="21"/>
  <c r="H1224" i="21"/>
  <c r="L1234" i="21"/>
  <c r="G1224" i="21"/>
  <c r="H172" i="20"/>
  <c r="H174" i="20"/>
  <c r="G172" i="20"/>
  <c r="G174" i="20"/>
  <c r="F221" i="20"/>
  <c r="D219" i="20"/>
  <c r="H29" i="49"/>
  <c r="G34" i="49"/>
  <c r="H34" i="49"/>
  <c r="H83" i="52"/>
  <c r="E10" i="20"/>
  <c r="F10" i="20"/>
  <c r="C13" i="20"/>
  <c r="E181" i="53"/>
  <c r="H45" i="5"/>
  <c r="E28" i="20"/>
  <c r="E58" i="20"/>
  <c r="D26" i="20"/>
  <c r="H42" i="5"/>
  <c r="E25" i="20"/>
  <c r="D24" i="20"/>
  <c r="C24" i="20"/>
  <c r="G41" i="5"/>
  <c r="E41" i="5"/>
  <c r="E29" i="20"/>
  <c r="D29" i="20"/>
  <c r="C29" i="20"/>
  <c r="G15" i="4"/>
  <c r="F15" i="4"/>
  <c r="E15" i="4"/>
  <c r="H38" i="11"/>
  <c r="E36" i="20"/>
  <c r="F36" i="20"/>
  <c r="H37" i="11"/>
  <c r="E35" i="20"/>
  <c r="D34" i="20"/>
  <c r="C34" i="20"/>
  <c r="G36" i="11"/>
  <c r="F36" i="11"/>
  <c r="E36" i="11"/>
  <c r="H54" i="10"/>
  <c r="E42" i="20"/>
  <c r="F52" i="10"/>
  <c r="E51" i="10"/>
  <c r="H141" i="9"/>
  <c r="E47" i="20"/>
  <c r="F47" i="20"/>
  <c r="E45" i="20"/>
  <c r="D45" i="20"/>
  <c r="C45" i="20"/>
  <c r="G139" i="9"/>
  <c r="F139" i="9"/>
  <c r="E139" i="9"/>
  <c r="G124" i="8"/>
  <c r="C50" i="20"/>
  <c r="E122" i="8"/>
  <c r="G314" i="7"/>
  <c r="E313" i="7"/>
  <c r="G308" i="7"/>
  <c r="E307" i="7"/>
  <c r="G303" i="7"/>
  <c r="E78" i="20"/>
  <c r="G110" i="12"/>
  <c r="C144" i="20"/>
  <c r="E179" i="24"/>
  <c r="E149" i="20"/>
  <c r="D149" i="20"/>
  <c r="C149" i="20"/>
  <c r="D187" i="20"/>
  <c r="C187" i="20"/>
  <c r="E192" i="20"/>
  <c r="C219" i="20"/>
  <c r="F246" i="20"/>
  <c r="E244" i="20"/>
  <c r="D244" i="20"/>
  <c r="C244" i="20"/>
  <c r="E249" i="20"/>
  <c r="D249" i="20"/>
  <c r="C249" i="20"/>
  <c r="E254" i="20"/>
  <c r="D254" i="20"/>
  <c r="C254" i="20"/>
  <c r="E308" i="20"/>
  <c r="E342" i="20" s="1"/>
  <c r="D308" i="20"/>
  <c r="D342" i="20" s="1"/>
  <c r="C308" i="20"/>
  <c r="C342" i="20" s="1"/>
  <c r="G23" i="51"/>
  <c r="F23" i="51"/>
  <c r="F27" i="51"/>
  <c r="E23" i="51"/>
  <c r="E27" i="51"/>
  <c r="F13" i="31"/>
  <c r="D314" i="20"/>
  <c r="C314" i="20"/>
  <c r="F28" i="97"/>
  <c r="E28" i="97"/>
  <c r="E32" i="97"/>
  <c r="C19" i="20"/>
  <c r="E117" i="54"/>
  <c r="H12" i="54"/>
  <c r="E119" i="20"/>
  <c r="H531" i="13"/>
  <c r="H168" i="13"/>
  <c r="H26" i="54"/>
  <c r="H17" i="54"/>
  <c r="H32" i="54"/>
  <c r="E132" i="20"/>
  <c r="C132" i="20"/>
  <c r="D132" i="20"/>
  <c r="H85" i="52"/>
  <c r="H184" i="53"/>
  <c r="H122" i="54"/>
  <c r="H120" i="54"/>
  <c r="H48" i="52"/>
  <c r="E23" i="20"/>
  <c r="F23" i="20"/>
  <c r="E21" i="20"/>
  <c r="F21" i="20"/>
  <c r="E16" i="20"/>
  <c r="F16" i="20"/>
  <c r="E12" i="20"/>
  <c r="F12" i="20"/>
  <c r="E59" i="20"/>
  <c r="F124" i="54"/>
  <c r="F132" i="20"/>
  <c r="G52" i="10"/>
  <c r="H45" i="10"/>
  <c r="G57" i="10"/>
  <c r="H57" i="10"/>
  <c r="C18" i="20"/>
  <c r="F32" i="97"/>
  <c r="H23" i="51"/>
  <c r="G27" i="51"/>
  <c r="H27" i="51"/>
  <c r="E314" i="20"/>
  <c r="F308" i="20"/>
  <c r="F254" i="20"/>
  <c r="F249" i="20"/>
  <c r="F244" i="20"/>
  <c r="C192" i="20"/>
  <c r="E187" i="20"/>
  <c r="E319" i="20"/>
  <c r="E322" i="20" s="1"/>
  <c r="I171" i="20"/>
  <c r="C323" i="20"/>
  <c r="F149" i="20"/>
  <c r="D104" i="20"/>
  <c r="D109" i="20"/>
  <c r="E109" i="20"/>
  <c r="H110" i="12"/>
  <c r="E82" i="20"/>
  <c r="G307" i="7"/>
  <c r="D87" i="20"/>
  <c r="D86" i="20"/>
  <c r="F313" i="7"/>
  <c r="E87" i="20"/>
  <c r="E86" i="20"/>
  <c r="F86" i="20"/>
  <c r="G313" i="7"/>
  <c r="H313" i="7"/>
  <c r="E52" i="20"/>
  <c r="H139" i="9"/>
  <c r="F45" i="20"/>
  <c r="D40" i="20"/>
  <c r="D39" i="20"/>
  <c r="F51" i="10"/>
  <c r="F42" i="20"/>
  <c r="E57" i="20"/>
  <c r="H36" i="11"/>
  <c r="E34" i="20"/>
  <c r="F34" i="20"/>
  <c r="F35" i="20"/>
  <c r="H15" i="4"/>
  <c r="H41" i="5"/>
  <c r="F25" i="20"/>
  <c r="H43" i="5"/>
  <c r="E26" i="20"/>
  <c r="F26" i="20"/>
  <c r="D14" i="20"/>
  <c r="D13" i="20"/>
  <c r="F181" i="53"/>
  <c r="E8" i="20"/>
  <c r="E219" i="20"/>
  <c r="F219" i="20"/>
  <c r="F220" i="20"/>
  <c r="F151" i="20"/>
  <c r="I172" i="20"/>
  <c r="I174" i="20"/>
  <c r="I1224" i="21"/>
  <c r="E146" i="20"/>
  <c r="E7" i="20"/>
  <c r="E24" i="20"/>
  <c r="F24" i="20"/>
  <c r="E56" i="20"/>
  <c r="E81" i="20"/>
  <c r="F109" i="20"/>
  <c r="D192" i="20"/>
  <c r="F192" i="20"/>
  <c r="F193" i="20"/>
  <c r="D319" i="20"/>
  <c r="D322" i="20" s="1"/>
  <c r="H52" i="10"/>
  <c r="E40" i="20"/>
  <c r="G51" i="10"/>
  <c r="H51" i="10"/>
  <c r="D19" i="20"/>
  <c r="D18" i="20"/>
  <c r="F117" i="54"/>
  <c r="E39" i="20"/>
  <c r="F39" i="20"/>
  <c r="F40" i="20"/>
  <c r="H88" i="52"/>
  <c r="F81" i="52"/>
  <c r="F80" i="52" s="1"/>
  <c r="H80" i="52" s="1"/>
  <c r="D8" i="20"/>
  <c r="H81" i="52"/>
  <c r="H154" i="53"/>
  <c r="H189" i="53"/>
  <c r="D7" i="20"/>
  <c r="F8" i="20"/>
  <c r="E14" i="20"/>
  <c r="G181" i="53"/>
  <c r="H181" i="53"/>
  <c r="H182" i="53"/>
  <c r="F7" i="20"/>
  <c r="E13" i="20"/>
  <c r="F14" i="20"/>
  <c r="F13" i="20"/>
  <c r="E81" i="52"/>
  <c r="E80" i="52"/>
  <c r="C55" i="20"/>
  <c r="C60" i="20"/>
  <c r="H177" i="24"/>
  <c r="F182" i="24"/>
  <c r="H106" i="24"/>
  <c r="F187" i="24"/>
  <c r="H82" i="24"/>
  <c r="G187" i="24"/>
  <c r="H187" i="24"/>
  <c r="G181" i="24"/>
  <c r="F179" i="24"/>
  <c r="D146" i="20"/>
  <c r="F146" i="20"/>
  <c r="H182" i="24"/>
  <c r="D145" i="20"/>
  <c r="D144" i="20"/>
  <c r="E145" i="20"/>
  <c r="G179" i="24"/>
  <c r="H179" i="24"/>
  <c r="H181" i="24"/>
  <c r="E144" i="20"/>
  <c r="F145" i="20"/>
  <c r="F144" i="20"/>
  <c r="H262" i="13"/>
  <c r="G267" i="13"/>
  <c r="H267" i="13"/>
  <c r="F236" i="13"/>
  <c r="H231" i="13"/>
  <c r="G236" i="13"/>
  <c r="H236" i="13"/>
  <c r="J600" i="13"/>
  <c r="J599" i="13"/>
  <c r="H479" i="13"/>
  <c r="K600" i="13"/>
  <c r="L600" i="13"/>
  <c r="L354" i="13"/>
  <c r="L599" i="13"/>
  <c r="L602" i="13"/>
  <c r="G625" i="13"/>
  <c r="K599" i="13"/>
  <c r="J355" i="13"/>
  <c r="K355" i="13"/>
  <c r="K354" i="13"/>
  <c r="L355" i="13"/>
  <c r="J354" i="13"/>
  <c r="J602" i="13"/>
  <c r="E625" i="13" s="1"/>
  <c r="E356" i="13"/>
  <c r="F356" i="13"/>
  <c r="G356" i="13"/>
  <c r="H356" i="13"/>
  <c r="H495" i="13"/>
  <c r="H542" i="13"/>
  <c r="H251" i="13"/>
  <c r="H343" i="13"/>
  <c r="H189" i="13"/>
  <c r="L603" i="13"/>
  <c r="L604" i="13"/>
  <c r="L613" i="13"/>
  <c r="K603" i="13"/>
  <c r="F626" i="13"/>
  <c r="D99" i="20"/>
  <c r="J603" i="13"/>
  <c r="J604" i="13"/>
  <c r="J613" i="13"/>
  <c r="K602" i="13"/>
  <c r="E98" i="20"/>
  <c r="E626" i="13"/>
  <c r="C99" i="20"/>
  <c r="G626" i="13"/>
  <c r="F625" i="13"/>
  <c r="K604" i="13"/>
  <c r="K613" i="13"/>
  <c r="E99" i="20"/>
  <c r="H626" i="13"/>
  <c r="G624" i="13"/>
  <c r="H625" i="13"/>
  <c r="D98" i="20"/>
  <c r="F624" i="13"/>
  <c r="F99" i="20"/>
  <c r="E97" i="20"/>
  <c r="H624" i="13"/>
  <c r="D97" i="20"/>
  <c r="F98" i="20"/>
  <c r="F97" i="20"/>
  <c r="H642" i="159"/>
  <c r="G647" i="159"/>
  <c r="H647" i="159"/>
  <c r="H63" i="156"/>
  <c r="G68" i="156"/>
  <c r="H68" i="156"/>
  <c r="H32" i="154"/>
  <c r="G37" i="154"/>
  <c r="H37" i="154"/>
  <c r="H32" i="152"/>
  <c r="G37" i="152"/>
  <c r="H37" i="152"/>
  <c r="H63" i="151"/>
  <c r="G68" i="151"/>
  <c r="H68" i="151"/>
  <c r="H128" i="150"/>
  <c r="G133" i="150"/>
  <c r="H133" i="150"/>
  <c r="H114" i="149"/>
  <c r="G119" i="149"/>
  <c r="H119" i="149"/>
  <c r="H42" i="148"/>
  <c r="G47" i="148"/>
  <c r="H47" i="148"/>
  <c r="H77" i="146"/>
  <c r="G82" i="146"/>
  <c r="H82" i="146"/>
  <c r="H410" i="142"/>
  <c r="G415" i="142"/>
  <c r="H415" i="142"/>
  <c r="H24" i="141"/>
  <c r="G29" i="141"/>
  <c r="H29" i="141"/>
  <c r="H20" i="140"/>
  <c r="G25" i="140"/>
  <c r="H25" i="140"/>
  <c r="H33" i="139"/>
  <c r="G38" i="139"/>
  <c r="H38" i="139"/>
  <c r="H16" i="138"/>
  <c r="G21" i="138"/>
  <c r="H21" i="138"/>
  <c r="H145" i="136"/>
  <c r="G150" i="136"/>
  <c r="H150" i="136"/>
  <c r="E95" i="13"/>
  <c r="E619" i="13"/>
  <c r="C93" i="20"/>
  <c r="C92" i="20"/>
  <c r="E618" i="13"/>
  <c r="H201" i="20"/>
  <c r="G23" i="160"/>
  <c r="F23" i="160"/>
  <c r="F28" i="160"/>
  <c r="E23" i="160"/>
  <c r="E28" i="160"/>
  <c r="G28" i="160"/>
  <c r="I63" i="20"/>
  <c r="H63" i="20"/>
  <c r="E304" i="20"/>
  <c r="F289" i="20"/>
  <c r="E288" i="20"/>
  <c r="F288" i="20"/>
  <c r="E293" i="20"/>
  <c r="F299" i="20"/>
  <c r="E298" i="20"/>
  <c r="F298" i="20"/>
  <c r="F278" i="20"/>
  <c r="E277" i="20"/>
  <c r="F277" i="20"/>
  <c r="K124" i="20"/>
  <c r="L124" i="20"/>
  <c r="K311" i="20"/>
  <c r="L311" i="20"/>
  <c r="G104" i="12"/>
  <c r="H40" i="12"/>
  <c r="E104" i="20"/>
  <c r="G103" i="12"/>
  <c r="H104" i="12"/>
  <c r="E103" i="20"/>
  <c r="F104" i="20"/>
  <c r="F130" i="55"/>
  <c r="F334" i="55"/>
  <c r="G109" i="12"/>
  <c r="E110" i="20"/>
  <c r="H111" i="12"/>
  <c r="D110" i="20"/>
  <c r="D108" i="20"/>
  <c r="F109" i="12"/>
  <c r="C109" i="20"/>
  <c r="C108" i="20"/>
  <c r="E109" i="12"/>
  <c r="F105" i="12"/>
  <c r="H59" i="12"/>
  <c r="C104" i="20"/>
  <c r="C103" i="20"/>
  <c r="C102" i="20"/>
  <c r="E103" i="12"/>
  <c r="E116" i="12"/>
  <c r="E108" i="20"/>
  <c r="F110" i="20"/>
  <c r="H109" i="12"/>
  <c r="G116" i="12"/>
  <c r="D105" i="20"/>
  <c r="H105" i="12"/>
  <c r="F103" i="12"/>
  <c r="F108" i="20"/>
  <c r="E102" i="20"/>
  <c r="F116" i="12"/>
  <c r="H116" i="12"/>
  <c r="H103" i="12"/>
  <c r="F105" i="20"/>
  <c r="D103" i="20"/>
  <c r="D102" i="20"/>
  <c r="F103" i="20"/>
  <c r="F102" i="20"/>
  <c r="E178" i="15"/>
  <c r="C139" i="20"/>
  <c r="F178" i="15"/>
  <c r="D139" i="20"/>
  <c r="G178" i="15"/>
  <c r="E177" i="15"/>
  <c r="E139" i="20"/>
  <c r="F139" i="20"/>
  <c r="H178" i="15"/>
  <c r="H141" i="15"/>
  <c r="C138" i="20"/>
  <c r="C137" i="20"/>
  <c r="C131" i="20"/>
  <c r="C201" i="20"/>
  <c r="E176" i="15"/>
  <c r="E183" i="15" s="1"/>
  <c r="G177" i="15"/>
  <c r="F177" i="15"/>
  <c r="L149" i="20"/>
  <c r="L201" i="20"/>
  <c r="M149" i="20"/>
  <c r="M201" i="20"/>
  <c r="H126" i="15"/>
  <c r="E341" i="55"/>
  <c r="C121" i="20"/>
  <c r="F341" i="55"/>
  <c r="C120" i="20"/>
  <c r="C119" i="20"/>
  <c r="E339" i="55"/>
  <c r="D121" i="20"/>
  <c r="F121" i="20"/>
  <c r="H341" i="55"/>
  <c r="G130" i="55"/>
  <c r="H335" i="55"/>
  <c r="E116" i="20"/>
  <c r="F116" i="20"/>
  <c r="E238" i="55"/>
  <c r="E334" i="55"/>
  <c r="D115" i="20"/>
  <c r="F333" i="55"/>
  <c r="D120" i="20"/>
  <c r="F339" i="55"/>
  <c r="H340" i="55"/>
  <c r="L152" i="55"/>
  <c r="E138" i="20"/>
  <c r="E137" i="20"/>
  <c r="E131" i="20"/>
  <c r="E201" i="20"/>
  <c r="G176" i="15"/>
  <c r="G183" i="15"/>
  <c r="D138" i="20"/>
  <c r="F176" i="15"/>
  <c r="H177" i="15"/>
  <c r="C115" i="20"/>
  <c r="C114" i="20"/>
  <c r="C113" i="20"/>
  <c r="E333" i="55"/>
  <c r="E347" i="55"/>
  <c r="G334" i="55"/>
  <c r="M152" i="55"/>
  <c r="H130" i="55"/>
  <c r="D114" i="20"/>
  <c r="H339" i="55"/>
  <c r="F347" i="55"/>
  <c r="F120" i="20"/>
  <c r="D119" i="20"/>
  <c r="H176" i="15"/>
  <c r="F183" i="15"/>
  <c r="H183" i="15"/>
  <c r="F138" i="20"/>
  <c r="D137" i="20"/>
  <c r="E115" i="20"/>
  <c r="G333" i="55"/>
  <c r="G347" i="55"/>
  <c r="H347" i="55"/>
  <c r="H334" i="55"/>
  <c r="H333" i="55"/>
  <c r="F119" i="20"/>
  <c r="D113" i="20"/>
  <c r="D131" i="20"/>
  <c r="F137" i="20"/>
  <c r="E114" i="20"/>
  <c r="F115" i="20"/>
  <c r="D201" i="20"/>
  <c r="F131" i="20"/>
  <c r="E113" i="20"/>
  <c r="F114" i="20"/>
  <c r="F113" i="20"/>
  <c r="D82" i="20"/>
  <c r="F307" i="7"/>
  <c r="H308" i="7"/>
  <c r="H307" i="7"/>
  <c r="D81" i="20"/>
  <c r="F82" i="20"/>
  <c r="F81" i="20"/>
  <c r="H36" i="7"/>
  <c r="E214" i="7"/>
  <c r="E302" i="7"/>
  <c r="D78" i="20"/>
  <c r="F78" i="20"/>
  <c r="H303" i="7"/>
  <c r="J304" i="7"/>
  <c r="E79" i="20"/>
  <c r="H304" i="7"/>
  <c r="L318" i="7"/>
  <c r="C77" i="20"/>
  <c r="C76" i="20"/>
  <c r="E301" i="7"/>
  <c r="I304" i="7"/>
  <c r="D79" i="20"/>
  <c r="G214" i="7"/>
  <c r="F214" i="7"/>
  <c r="G302" i="7"/>
  <c r="L229" i="7"/>
  <c r="F302" i="7"/>
  <c r="K229" i="7"/>
  <c r="H214" i="7"/>
  <c r="J229" i="7"/>
  <c r="F79" i="20"/>
  <c r="E77" i="20"/>
  <c r="E76" i="20"/>
  <c r="E339" i="20" s="1"/>
  <c r="E11" i="31" s="1"/>
  <c r="G301" i="7"/>
  <c r="D77" i="20"/>
  <c r="F301" i="7"/>
  <c r="H302" i="7"/>
  <c r="L319" i="7"/>
  <c r="H301" i="7"/>
  <c r="K319" i="7"/>
  <c r="D76" i="20"/>
  <c r="D339" i="20" s="1"/>
  <c r="D11" i="31" s="1"/>
  <c r="F77" i="20"/>
  <c r="F76" i="20"/>
  <c r="G63" i="20"/>
  <c r="K312" i="20"/>
  <c r="K316" i="20" s="1"/>
  <c r="G316" i="20" s="1"/>
  <c r="L64" i="20"/>
  <c r="C62" i="20"/>
  <c r="K64" i="20"/>
  <c r="H205" i="145" l="1"/>
  <c r="H29" i="145"/>
  <c r="H222" i="145"/>
  <c r="H100" i="145"/>
  <c r="H21" i="145"/>
  <c r="H116" i="145"/>
  <c r="H36" i="145"/>
  <c r="F235" i="20"/>
  <c r="H89" i="145"/>
  <c r="H166" i="145"/>
  <c r="H108" i="145"/>
  <c r="H243" i="145"/>
  <c r="F305" i="145"/>
  <c r="F310" i="145" s="1"/>
  <c r="H253" i="145"/>
  <c r="H185" i="145"/>
  <c r="H43" i="145"/>
  <c r="E305" i="145"/>
  <c r="E310" i="145" s="1"/>
  <c r="H262" i="145"/>
  <c r="H73" i="145"/>
  <c r="M302" i="20"/>
  <c r="M309" i="20" s="1"/>
  <c r="M315" i="20" s="1"/>
  <c r="G12" i="145"/>
  <c r="C234" i="20"/>
  <c r="D236" i="20"/>
  <c r="D234" i="20" s="1"/>
  <c r="G234" i="20"/>
  <c r="H307" i="145"/>
  <c r="H306" i="145"/>
  <c r="D350" i="20"/>
  <c r="D29" i="31" s="1"/>
  <c r="G305" i="145"/>
  <c r="H157" i="145"/>
  <c r="I234" i="20"/>
  <c r="I340" i="20" s="1"/>
  <c r="I343" i="20" s="1"/>
  <c r="E234" i="20"/>
  <c r="F234" i="20" s="1"/>
  <c r="H234" i="20"/>
  <c r="H340" i="20" s="1"/>
  <c r="H259" i="20"/>
  <c r="H347" i="20" s="1"/>
  <c r="E316" i="20"/>
  <c r="F316" i="20" s="1"/>
  <c r="K302" i="20"/>
  <c r="K309" i="20" s="1"/>
  <c r="E350" i="20"/>
  <c r="E29" i="31" s="1"/>
  <c r="M303" i="20"/>
  <c r="M312" i="20" s="1"/>
  <c r="M316" i="20" s="1"/>
  <c r="I316" i="20" s="1"/>
  <c r="G259" i="20"/>
  <c r="G347" i="20" s="1"/>
  <c r="L302" i="20"/>
  <c r="L309" i="20" s="1"/>
  <c r="L315" i="20" s="1"/>
  <c r="C350" i="20"/>
  <c r="C29" i="31" s="1"/>
  <c r="H196" i="144"/>
  <c r="H149" i="144"/>
  <c r="H72" i="144"/>
  <c r="H33" i="144"/>
  <c r="D230" i="20"/>
  <c r="H206" i="144"/>
  <c r="H160" i="144"/>
  <c r="H82" i="144"/>
  <c r="H43" i="144"/>
  <c r="H230" i="20"/>
  <c r="G230" i="20"/>
  <c r="K318" i="20"/>
  <c r="H216" i="144"/>
  <c r="H176" i="144"/>
  <c r="H127" i="144"/>
  <c r="H93" i="144"/>
  <c r="H53" i="144"/>
  <c r="I259" i="20"/>
  <c r="I347" i="20" s="1"/>
  <c r="L318" i="20"/>
  <c r="H316" i="20"/>
  <c r="L301" i="20"/>
  <c r="H230" i="144"/>
  <c r="M314" i="20"/>
  <c r="F231" i="20"/>
  <c r="C230" i="20"/>
  <c r="F229" i="144"/>
  <c r="F234" i="144" s="1"/>
  <c r="E229" i="144"/>
  <c r="E234" i="144" s="1"/>
  <c r="E225" i="20"/>
  <c r="F226" i="20"/>
  <c r="D225" i="20"/>
  <c r="C225" i="20"/>
  <c r="G220" i="143"/>
  <c r="F220" i="143"/>
  <c r="F225" i="143" s="1"/>
  <c r="E220" i="143"/>
  <c r="E225" i="143" s="1"/>
  <c r="C259" i="20"/>
  <c r="E259" i="20"/>
  <c r="F95" i="13"/>
  <c r="F619" i="13" s="1"/>
  <c r="G95" i="13"/>
  <c r="C98" i="20"/>
  <c r="C97" i="20" s="1"/>
  <c r="C91" i="20" s="1"/>
  <c r="E624" i="13"/>
  <c r="E630" i="13" s="1"/>
  <c r="D93" i="20"/>
  <c r="D92" i="20" s="1"/>
  <c r="D91" i="20" s="1"/>
  <c r="F618" i="13"/>
  <c r="F630" i="13" s="1"/>
  <c r="G619" i="13"/>
  <c r="H95" i="13"/>
  <c r="C339" i="20"/>
  <c r="C11" i="31" s="1"/>
  <c r="J297" i="7"/>
  <c r="K318" i="7"/>
  <c r="F11" i="31"/>
  <c r="F110" i="7"/>
  <c r="F296" i="7" s="1"/>
  <c r="G110" i="7"/>
  <c r="C72" i="20"/>
  <c r="C71" i="20" s="1"/>
  <c r="C70" i="20" s="1"/>
  <c r="C124" i="20" s="1"/>
  <c r="E295" i="7"/>
  <c r="E320" i="7" s="1"/>
  <c r="F123" i="8"/>
  <c r="F129" i="8"/>
  <c r="H94" i="8"/>
  <c r="G129" i="8"/>
  <c r="H129" i="8" s="1"/>
  <c r="G123" i="8"/>
  <c r="D52" i="20"/>
  <c r="H124" i="8"/>
  <c r="D259" i="20"/>
  <c r="F232" i="20"/>
  <c r="E230" i="20"/>
  <c r="E320" i="20"/>
  <c r="G229" i="144"/>
  <c r="C260" i="20"/>
  <c r="E260" i="20"/>
  <c r="G260" i="20"/>
  <c r="H260" i="20"/>
  <c r="I260" i="20"/>
  <c r="F203" i="20"/>
  <c r="F202" i="20"/>
  <c r="F204" i="20" s="1"/>
  <c r="C203" i="20"/>
  <c r="D203" i="20"/>
  <c r="E203" i="20"/>
  <c r="E202" i="20"/>
  <c r="E204" i="20" s="1"/>
  <c r="C202" i="20"/>
  <c r="C204" i="20" s="1"/>
  <c r="D202" i="20"/>
  <c r="D204" i="20" s="1"/>
  <c r="C125" i="20"/>
  <c r="D126" i="20"/>
  <c r="E126" i="20"/>
  <c r="C126" i="20"/>
  <c r="C63" i="20"/>
  <c r="E65" i="20"/>
  <c r="D65" i="20"/>
  <c r="C65" i="20"/>
  <c r="C64" i="20"/>
  <c r="C344" i="20"/>
  <c r="C16" i="31" s="1"/>
  <c r="D344" i="20"/>
  <c r="D16" i="31" s="1"/>
  <c r="E344" i="20"/>
  <c r="E16" i="31" s="1"/>
  <c r="G350" i="20"/>
  <c r="G344" i="20"/>
  <c r="H350" i="20"/>
  <c r="H344" i="20"/>
  <c r="I350" i="20"/>
  <c r="I344" i="20"/>
  <c r="C338" i="20"/>
  <c r="C10" i="31" s="1"/>
  <c r="G29" i="97"/>
  <c r="H25" i="97"/>
  <c r="F283" i="20"/>
  <c r="E282" i="20"/>
  <c r="D282" i="20"/>
  <c r="C282" i="20"/>
  <c r="G32" i="153"/>
  <c r="F32" i="153"/>
  <c r="F37" i="153" s="1"/>
  <c r="E32" i="153"/>
  <c r="E37" i="153" s="1"/>
  <c r="M318" i="20" l="1"/>
  <c r="F259" i="20"/>
  <c r="I258" i="20"/>
  <c r="I315" i="20" s="1"/>
  <c r="I317" i="20" s="1"/>
  <c r="I327" i="20" s="1"/>
  <c r="D320" i="20"/>
  <c r="H305" i="145"/>
  <c r="G310" i="145"/>
  <c r="H310" i="145" s="1"/>
  <c r="G258" i="20"/>
  <c r="G315" i="20" s="1"/>
  <c r="G317" i="20" s="1"/>
  <c r="G327" i="20" s="1"/>
  <c r="F29" i="31"/>
  <c r="E340" i="20"/>
  <c r="E12" i="31" s="1"/>
  <c r="D260" i="20"/>
  <c r="D261" i="20" s="1"/>
  <c r="F236" i="20"/>
  <c r="F260" i="20" s="1"/>
  <c r="K304" i="20"/>
  <c r="H258" i="20"/>
  <c r="H315" i="20" s="1"/>
  <c r="H317" i="20" s="1"/>
  <c r="H327" i="20" s="1"/>
  <c r="M304" i="20"/>
  <c r="F16" i="31"/>
  <c r="I345" i="20"/>
  <c r="G340" i="20"/>
  <c r="G343" i="20" s="1"/>
  <c r="G345" i="20" s="1"/>
  <c r="C261" i="20"/>
  <c r="C258" i="20"/>
  <c r="C315" i="20" s="1"/>
  <c r="C317" i="20" s="1"/>
  <c r="K313" i="20"/>
  <c r="K317" i="20" s="1"/>
  <c r="K327" i="20" s="1"/>
  <c r="K332" i="20" s="1"/>
  <c r="K315" i="20"/>
  <c r="C348" i="20"/>
  <c r="C27" i="31" s="1"/>
  <c r="L304" i="20"/>
  <c r="L308" i="20"/>
  <c r="M313" i="20"/>
  <c r="M317" i="20" s="1"/>
  <c r="M327" i="20" s="1"/>
  <c r="M332" i="20" s="1"/>
  <c r="I261" i="20"/>
  <c r="I348" i="20"/>
  <c r="I349" i="20" s="1"/>
  <c r="I351" i="20" s="1"/>
  <c r="H261" i="20"/>
  <c r="H348" i="20"/>
  <c r="H349" i="20" s="1"/>
  <c r="H351" i="20" s="1"/>
  <c r="G261" i="20"/>
  <c r="G348" i="20"/>
  <c r="G349" i="20" s="1"/>
  <c r="G351" i="20" s="1"/>
  <c r="H220" i="143"/>
  <c r="G225" i="143"/>
  <c r="H225" i="143" s="1"/>
  <c r="D323" i="20"/>
  <c r="D258" i="20"/>
  <c r="F225" i="20"/>
  <c r="E93" i="20"/>
  <c r="G618" i="13"/>
  <c r="H619" i="13"/>
  <c r="H110" i="7"/>
  <c r="G296" i="7"/>
  <c r="D72" i="20"/>
  <c r="F295" i="7"/>
  <c r="C66" i="20"/>
  <c r="C347" i="20"/>
  <c r="C26" i="31" s="1"/>
  <c r="D56" i="20"/>
  <c r="F52" i="20"/>
  <c r="F65" i="20" s="1"/>
  <c r="E51" i="20"/>
  <c r="G122" i="8"/>
  <c r="H123" i="8"/>
  <c r="D51" i="20"/>
  <c r="F122" i="8"/>
  <c r="E261" i="20"/>
  <c r="E348" i="20"/>
  <c r="H229" i="144"/>
  <c r="G234" i="144"/>
  <c r="H234" i="144" s="1"/>
  <c r="F230" i="20"/>
  <c r="E258" i="20"/>
  <c r="C127" i="20"/>
  <c r="H343" i="20"/>
  <c r="H345" i="20" s="1"/>
  <c r="D340" i="20"/>
  <c r="C340" i="20"/>
  <c r="E312" i="20"/>
  <c r="G28" i="97"/>
  <c r="H29" i="97"/>
  <c r="H32" i="153"/>
  <c r="G37" i="153"/>
  <c r="H37" i="153" s="1"/>
  <c r="F282" i="20"/>
  <c r="F261" i="20" l="1"/>
  <c r="D348" i="20"/>
  <c r="D27" i="31" s="1"/>
  <c r="C349" i="20"/>
  <c r="C351" i="20" s="1"/>
  <c r="C28" i="31"/>
  <c r="C30" i="31" s="1"/>
  <c r="L314" i="20"/>
  <c r="L313" i="20"/>
  <c r="L317" i="20" s="1"/>
  <c r="L327" i="20" s="1"/>
  <c r="L332" i="20" s="1"/>
  <c r="C343" i="20"/>
  <c r="C345" i="20" s="1"/>
  <c r="C12" i="31"/>
  <c r="C15" i="31" s="1"/>
  <c r="C17" i="31" s="1"/>
  <c r="H618" i="13"/>
  <c r="G630" i="13"/>
  <c r="H630" i="13" s="1"/>
  <c r="E92" i="20"/>
  <c r="F93" i="20"/>
  <c r="K317" i="7"/>
  <c r="K316" i="7" s="1"/>
  <c r="F320" i="7"/>
  <c r="D71" i="20"/>
  <c r="D70" i="20" s="1"/>
  <c r="D124" i="20" s="1"/>
  <c r="D125" i="20"/>
  <c r="D127" i="20" s="1"/>
  <c r="H296" i="7"/>
  <c r="E72" i="20"/>
  <c r="G295" i="7"/>
  <c r="D50" i="20"/>
  <c r="D55" i="20"/>
  <c r="D60" i="20" s="1"/>
  <c r="D64" i="20"/>
  <c r="H122" i="8"/>
  <c r="E50" i="20"/>
  <c r="F50" i="20" s="1"/>
  <c r="F51" i="20"/>
  <c r="E27" i="31"/>
  <c r="D12" i="31"/>
  <c r="F14" i="31"/>
  <c r="G32" i="97"/>
  <c r="H32" i="97" s="1"/>
  <c r="H28" i="97"/>
  <c r="E311" i="20"/>
  <c r="E341" i="20" s="1"/>
  <c r="F312" i="20"/>
  <c r="F92" i="20" l="1"/>
  <c r="E91" i="20"/>
  <c r="F91" i="20" s="1"/>
  <c r="H295" i="7"/>
  <c r="L317" i="7"/>
  <c r="L316" i="7" s="1"/>
  <c r="G320" i="7"/>
  <c r="H320" i="7" s="1"/>
  <c r="E71" i="20"/>
  <c r="F72" i="20"/>
  <c r="E125" i="20"/>
  <c r="E127" i="20" s="1"/>
  <c r="D347" i="20"/>
  <c r="D66" i="20"/>
  <c r="D62" i="20"/>
  <c r="D63" i="20"/>
  <c r="D315" i="20" s="1"/>
  <c r="D317" i="20" s="1"/>
  <c r="D338" i="20"/>
  <c r="F27" i="31"/>
  <c r="F12" i="31"/>
  <c r="F311" i="20"/>
  <c r="E323" i="20"/>
  <c r="G99" i="54"/>
  <c r="H99" i="54" s="1"/>
  <c r="G118" i="54"/>
  <c r="H118" i="54" s="1"/>
  <c r="E19" i="20"/>
  <c r="E18" i="20"/>
  <c r="E63" i="20"/>
  <c r="F71" i="20" l="1"/>
  <c r="E70" i="20"/>
  <c r="D10" i="31"/>
  <c r="D15" i="31" s="1"/>
  <c r="D17" i="31" s="1"/>
  <c r="D343" i="20"/>
  <c r="D345" i="20" s="1"/>
  <c r="D26" i="31"/>
  <c r="D28" i="31" s="1"/>
  <c r="D30" i="31" s="1"/>
  <c r="D349" i="20"/>
  <c r="D351" i="20" s="1"/>
  <c r="F19" i="20"/>
  <c r="F64" i="20" s="1"/>
  <c r="F66" i="20" s="1"/>
  <c r="E64" i="20"/>
  <c r="F18" i="20"/>
  <c r="E338" i="20"/>
  <c r="E55" i="20"/>
  <c r="E60" i="20" s="1"/>
  <c r="E62" i="20"/>
  <c r="G117" i="54"/>
  <c r="H117" i="54" s="1"/>
  <c r="G124" i="54"/>
  <c r="H124" i="54" s="1"/>
  <c r="E124" i="20" l="1"/>
  <c r="E315" i="20" s="1"/>
  <c r="F70" i="20"/>
  <c r="E66" i="20"/>
  <c r="E347" i="20"/>
  <c r="E343" i="20"/>
  <c r="E345" i="20" s="1"/>
  <c r="E10" i="31"/>
  <c r="E317" i="20" l="1"/>
  <c r="F317" i="20" s="1"/>
  <c r="F315" i="20"/>
  <c r="E26" i="31"/>
  <c r="E349" i="20"/>
  <c r="E351" i="20" s="1"/>
  <c r="F10" i="31"/>
  <c r="E15" i="31"/>
  <c r="F26" i="31" l="1"/>
  <c r="E28" i="31"/>
  <c r="E17" i="31"/>
  <c r="F17" i="31" s="1"/>
  <c r="F15" i="31"/>
  <c r="E30" i="31" l="1"/>
  <c r="F30" i="31" s="1"/>
  <c r="F28" i="31"/>
</calcChain>
</file>

<file path=xl/comments1.xml><?xml version="1.0" encoding="utf-8"?>
<comments xmlns="http://schemas.openxmlformats.org/spreadsheetml/2006/main">
  <authors>
    <author>Ing. Alice Hradilová</author>
  </authors>
  <commentList>
    <comment ref="E26" authorId="0">
      <text>
        <r>
          <rPr>
            <sz val="8"/>
            <color indexed="81"/>
            <rFont val="Tahoma"/>
            <family val="2"/>
            <charset val="238"/>
          </rPr>
          <t xml:space="preserve">běžné výdaje z fin - konsolidace ORJ 07
</t>
        </r>
      </text>
    </comment>
  </commentList>
</comments>
</file>

<file path=xl/comments2.xml><?xml version="1.0" encoding="utf-8"?>
<comments xmlns="http://schemas.openxmlformats.org/spreadsheetml/2006/main">
  <authors>
    <author>Ing. Alice Hradilová</author>
  </authors>
  <commentList>
    <comment ref="E287" authorId="0">
      <text>
        <r>
          <rPr>
            <sz val="8"/>
            <color indexed="81"/>
            <rFont val="Tahoma"/>
            <family val="2"/>
            <charset val="238"/>
          </rPr>
          <t xml:space="preserve">UZ/17/42/2010 z 13.12.2010 - začlenění do ORG 1644
</t>
        </r>
      </text>
    </comment>
  </commentList>
</comments>
</file>

<file path=xl/sharedStrings.xml><?xml version="1.0" encoding="utf-8"?>
<sst xmlns="http://schemas.openxmlformats.org/spreadsheetml/2006/main" count="17168" uniqueCount="1939">
  <si>
    <t>Dotace na SŠ a škol.zařízení</t>
  </si>
  <si>
    <t>Asistenti pedagogů v SŠ a církevních spec.šk.</t>
  </si>
  <si>
    <t>Program "Školní vybavení pro žáky 1.ročníku ZV"</t>
  </si>
  <si>
    <t>Dotace pro soukromé školy</t>
  </si>
  <si>
    <t>Středisko sociální prevence Olomouc celkem</t>
  </si>
  <si>
    <t>Domov "Na Zámku" Nezamyslice</t>
  </si>
  <si>
    <t>Domov pro seniory Tovačov</t>
  </si>
  <si>
    <t>Domov "Na Zámku" Nezamyslice celkem</t>
  </si>
  <si>
    <t>Domov pro seniory Tovačov celkem</t>
  </si>
  <si>
    <t>Domov ADAM Dřevohostice</t>
  </si>
  <si>
    <t>Domov ADAM Dřevohostice celkem</t>
  </si>
  <si>
    <t>Domov Na Zámečku Rokytnice</t>
  </si>
  <si>
    <t>Domov Na Zámečku Rokytnice  celkem</t>
  </si>
  <si>
    <t>Domov důchodců Šumperk</t>
  </si>
  <si>
    <t>Domov důchodců Šumperk celkem</t>
  </si>
  <si>
    <t>Domov důchodců Libina</t>
  </si>
  <si>
    <t>Domov důchodců Libina celkem</t>
  </si>
  <si>
    <t>Domov důchodců Štíty</t>
  </si>
  <si>
    <t>Domov důchodců Štíty celkem</t>
  </si>
  <si>
    <t>ZZS OK, p.o. - Zateplení budov v Olomouci, Hněvotínská ul.</t>
  </si>
  <si>
    <t>ZZS OK, p.o. - Zateplení budov  Šumperk</t>
  </si>
  <si>
    <t>SMN a.s. - o.z. Nem. PV-  Dispoziční úpravy 6. NP polikliniky</t>
  </si>
  <si>
    <t>SMN a.s. - o.z. Nem. PV - Parkoviště v areálu nemocnice</t>
  </si>
  <si>
    <t>00000024</t>
  </si>
  <si>
    <t>Neinv.transfery nefin.podnik.subj.-FO</t>
  </si>
  <si>
    <t>00000505</t>
  </si>
  <si>
    <t>Úhrada za plnění firmě RNDr.Ivan Marek</t>
  </si>
  <si>
    <t>Provozní příspěvky zřízeným PO - rezerva</t>
  </si>
  <si>
    <t>Příspěvky na mezinár.výměnné pobyty</t>
  </si>
  <si>
    <t>nájemné PO</t>
  </si>
  <si>
    <t>MŠMT - přímé nákl.na vzdělání</t>
  </si>
  <si>
    <t>00000608</t>
  </si>
  <si>
    <t>00000601</t>
  </si>
  <si>
    <t>00000602</t>
  </si>
  <si>
    <t>00000606</t>
  </si>
  <si>
    <t>Přísp.na úhr.prokaz.ztr.začl.do IDSOK okr.Prostějov a Olomouc</t>
  </si>
  <si>
    <t>00000604</t>
  </si>
  <si>
    <t>přísp.na úhr.prokaz.ztr.dopr.-drážní dopr.</t>
  </si>
  <si>
    <t>Střední škola stavební HORSTAV, U Hradiska 4, Olomouc</t>
  </si>
  <si>
    <t>Ost. povinné pojistné placené zaměstn.</t>
  </si>
  <si>
    <t>Drobný hmotný inv. a neinv. majetek</t>
  </si>
  <si>
    <t>Rezerva hejtmana pro krizové řízení</t>
  </si>
  <si>
    <t>Cestovní ruch</t>
  </si>
  <si>
    <t>III/4436, III/4435, I/35 Olomouc - okružní křižovatka</t>
  </si>
  <si>
    <t>Finanční příspěvek sdružení  Střední Morava-Sdružení CR</t>
  </si>
  <si>
    <t>OA, Mohelnice - odloučené pracoviště Olomoucká 41 - Vzduchotechnika ve školní kuchyni</t>
  </si>
  <si>
    <t>Střední škola sociální péče a služeb, Zábřeh - Kotelna</t>
  </si>
  <si>
    <t>Základní škola a Dětský domov Zábřeh- Rekonstrukce kuchyně na dětském domově</t>
  </si>
  <si>
    <t>DD a Školní jídelna, Olomouc, U Sportovní haly 1a - Oprava pokojů a bytových jader</t>
  </si>
  <si>
    <t>ROP - Regionální dopravní infrastruktura - Silnice II. a III. třídy</t>
  </si>
  <si>
    <t>ROP - Technická pomoc - Podpora zvyšování absorpční kapacity regionu</t>
  </si>
  <si>
    <t xml:space="preserve">VILA DORIS ŠUMPERK - Podpora sociální integrace v Olomouckém kraji celkem </t>
  </si>
  <si>
    <t>ORJ - 48</t>
  </si>
  <si>
    <t>číslo účtu: 2441512/0800</t>
  </si>
  <si>
    <t xml:space="preserve">vedoucí odboru strategického rozvoje kraje </t>
  </si>
  <si>
    <t xml:space="preserve">Ing. Michaela Pruknerová </t>
  </si>
  <si>
    <t>BIS RTD Podpora veřejného financování výzkumu a technologického rozvoje v regionech celkem</t>
  </si>
  <si>
    <t>číslo účtu: 2309562/0800</t>
  </si>
  <si>
    <t>Příspěvky do 25 tis. Kč</t>
  </si>
  <si>
    <t>Neinv.transf.obecně prospěšným spol.</t>
  </si>
  <si>
    <t>Neinv.transfery veř.rozp.ústř.úrovně</t>
  </si>
  <si>
    <t xml:space="preserve">99) Fond na podporu výstavby a obnovy vodohospodářské infrastruktury na území Olomouckého kraje </t>
  </si>
  <si>
    <t xml:space="preserve">199) Fond sociálních potřeb Olomouckého kraje </t>
  </si>
  <si>
    <t xml:space="preserve">Odbor strategického rozvoje kraje celkem </t>
  </si>
  <si>
    <t>SOŠ a SOU stroj. a stavební, Dukelská 1240, Jeseník</t>
  </si>
  <si>
    <t>Střední lesnická škola, Jurikova 588, Hranice</t>
  </si>
  <si>
    <t>Obchodní akademie, Tř. Spojenců 11, Olomouc</t>
  </si>
  <si>
    <t>Střední škola, Základní škola a Mateřská škola, Hanácká 3, Šumperk</t>
  </si>
  <si>
    <r>
      <t>•</t>
    </r>
    <r>
      <rPr>
        <sz val="11"/>
        <rFont val="Arial"/>
        <family val="2"/>
        <charset val="238"/>
      </rPr>
      <t xml:space="preserve"> Běžné výdaje</t>
    </r>
  </si>
  <si>
    <r>
      <t xml:space="preserve">• </t>
    </r>
    <r>
      <rPr>
        <sz val="11"/>
        <rFont val="Arial"/>
        <family val="2"/>
        <charset val="238"/>
      </rPr>
      <t>Kapitálové výdaje</t>
    </r>
  </si>
  <si>
    <t>* Konsolidace je očištění údajů o rozpočtu a skutečnosti o interní přesuny peněžních prostředků uvnitř organizace mezi jednotlivými účty.</t>
  </si>
  <si>
    <t>ORG 100070</t>
  </si>
  <si>
    <t>ORG - 1703</t>
  </si>
  <si>
    <t>ORG - 1704</t>
  </si>
  <si>
    <t>8=7/6</t>
  </si>
  <si>
    <t>podpora romských žáků stř.škol</t>
  </si>
  <si>
    <t>Základní škola a Dětský domov,  Sušilova 40, Zábřeh</t>
  </si>
  <si>
    <t>a) dle oblastí výdajů</t>
  </si>
  <si>
    <t xml:space="preserve">Výdaje Olomouckého kraje celkem  </t>
  </si>
  <si>
    <t xml:space="preserve">b) dle druhu výdajů </t>
  </si>
  <si>
    <t>5 = 4 / 3</t>
  </si>
  <si>
    <t>00000408</t>
  </si>
  <si>
    <t>Strategie integrace příslušníků romských komunit</t>
  </si>
  <si>
    <t>Ostat.neinv.transfery nezisk.a pod.org.</t>
  </si>
  <si>
    <t>Inv.transfery občanským sdružením</t>
  </si>
  <si>
    <t>provozní příspěvky zřízeným PO</t>
  </si>
  <si>
    <t>Sociální služby pro seniory Olomouc</t>
  </si>
  <si>
    <t>Sociální služby pro seniory Olomouc celkem</t>
  </si>
  <si>
    <t>kofinancování evrop.vzděláv.programů</t>
  </si>
  <si>
    <t>příspěvek na provoz-mzdové náklady</t>
  </si>
  <si>
    <t>SMN a.s. - o.z. Nem. Šternberk-Rekonstrukce výtahu - pavilon SVLS</t>
  </si>
  <si>
    <t>SMN a.s. - o.z. Nem. Šternberk- Stavební úprava observačního boxu - dětské odd.</t>
  </si>
  <si>
    <t>Střední odborná škola, Šumperk, Zemědělská 3- Výměna výtahu</t>
  </si>
  <si>
    <t xml:space="preserve">SOŠ železniční, stavební a památkové péče a SOU, Šumperk - Výměna oken </t>
  </si>
  <si>
    <t>SOŠ železniční, stavební a památkové péče a SOU, Šumperk - odloučené pracoviště Hanácká , Šumperk - Výměna oken</t>
  </si>
  <si>
    <t>Realizace energeticky úsporných opatření - SPŠ a OA Uničov</t>
  </si>
  <si>
    <t>Realizace energeticky úsporných opatření - SOŠ a SOU Jeseník</t>
  </si>
  <si>
    <t>ORG 100461</t>
  </si>
  <si>
    <t>Realizace energeticky úsporných opatření - SPŠ strojnická Olomouc</t>
  </si>
  <si>
    <t>ORG 100462</t>
  </si>
  <si>
    <t>Realizace energeticky úsporných opatření - Obchodní akademie Přerov</t>
  </si>
  <si>
    <t>ORG 100463</t>
  </si>
  <si>
    <t>Realizace energeticky úsporných opatření - SŠ technická Přerov</t>
  </si>
  <si>
    <t>ORG 100464</t>
  </si>
  <si>
    <t>Realizace energeticky úsporných opatření - Gymnázium Jeseník</t>
  </si>
  <si>
    <t>ORG 100465</t>
  </si>
  <si>
    <t>Realizace energeticky úsporných opatření - SŠ logistiky a chemie Olomouc</t>
  </si>
  <si>
    <t>ORG 100466</t>
  </si>
  <si>
    <t>Základní škola, Fučíkova 312, Jeseník</t>
  </si>
  <si>
    <t>ORJ - 14</t>
  </si>
  <si>
    <t>SOU zemědělské, Palackého 338, Loštice</t>
  </si>
  <si>
    <t>ORG 1540</t>
  </si>
  <si>
    <t>Investiční transfery nefininačním podnikatelským subjektům - právnickým osobám</t>
  </si>
  <si>
    <t>Jeseník</t>
  </si>
  <si>
    <t>Základní škola a Mateřská škola, Malá Dlážka 4, Přerov</t>
  </si>
  <si>
    <t>Realizace energeticky úsporných opatření - SOU potravinářské Jeseník</t>
  </si>
  <si>
    <t>ORG 100473</t>
  </si>
  <si>
    <t>Realizace energeticky úsporných opatření - Slovanské gymnázium Olomouc</t>
  </si>
  <si>
    <t>ORG 100509</t>
  </si>
  <si>
    <t>Realizace energeticky úsporných opatření - VOŠ a SŠ automobilní Zábřeh</t>
  </si>
  <si>
    <t>ORG 100510</t>
  </si>
  <si>
    <t>Realizace energeticky úsporných opatření - VOŠ a SPŠE - Olomouc</t>
  </si>
  <si>
    <t>ORG 100511</t>
  </si>
  <si>
    <t>Realizace energeticky úsporných opatření - Gymnázium, Olomouc, Čajkovského 9</t>
  </si>
  <si>
    <t>ORG 100512</t>
  </si>
  <si>
    <t>Realizace energeticky úsporných opatření - SŠ Švehlova Prostějov</t>
  </si>
  <si>
    <t>ORG 100513</t>
  </si>
  <si>
    <t>Realizace energeticky úsporných opatření - SPŠ oděvní Prostějov - domov mládeže Olomoucká</t>
  </si>
  <si>
    <t>ORG 100544</t>
  </si>
  <si>
    <t>Realizace energeticky úsporných opatření - SPŠ oděvní Prostějov - domov mládeže Palečkova</t>
  </si>
  <si>
    <t>ORG 100545</t>
  </si>
  <si>
    <t>Realizace energeticky úsporných opatření - SŠ zemědělská Olomouc budova školy</t>
  </si>
  <si>
    <t>ORG 100546</t>
  </si>
  <si>
    <t>Realizace energeticky úsporných opatření - SŠ zemědělská Olomouc domov mládeže</t>
  </si>
  <si>
    <t>ORG 100547</t>
  </si>
  <si>
    <t>Realizace energeticky úsporných opatření - VOŠ a SŠ automobilní Zábřeh - domov mládeže</t>
  </si>
  <si>
    <t>ORG 100548</t>
  </si>
  <si>
    <t>Realizace energeticky úsporných opatření - ZŠ a MŠ logopedická Olomouc</t>
  </si>
  <si>
    <t>ORG 100549</t>
  </si>
  <si>
    <t>Realizace energeticky úsporných opatření - Gymnázium Jeseník - budova nižšího gymnázia</t>
  </si>
  <si>
    <t>ORG 100552</t>
  </si>
  <si>
    <t>Domov "Na Zámku" (Nezamyslice) - rekonstrukce venkovních komunikací</t>
  </si>
  <si>
    <t>Výdaje celkem (po konsolidaci)</t>
  </si>
  <si>
    <t>Komentář:</t>
  </si>
  <si>
    <t>Dětský domov a Školní jídelna, Přerov - Stavební úpravy patra internátu</t>
  </si>
  <si>
    <t>SOŠ železniční, stavební a památkové péče a SOU, Šumperk -Stavební úpravy budovy "zámeček"</t>
  </si>
  <si>
    <t>SŠ technická a obchodní, Olomouc - Elektroinstalace v budově školy.</t>
  </si>
  <si>
    <t>Základní škola Šternberk - Sociální zařízení</t>
  </si>
  <si>
    <t>Centrum vzdělávání na SPŠ strojnické Olomouc</t>
  </si>
  <si>
    <t>ORG 100573</t>
  </si>
  <si>
    <t>Dílny pro praktickou výuku (SOŠ a SOU, Uničov, Moravské nám. 681)</t>
  </si>
  <si>
    <t>ORG 100574</t>
  </si>
  <si>
    <t>Rekonstrukce dílen Střední školy železniční a stavební, Šumperk, Bulharská 8</t>
  </si>
  <si>
    <t>ORG 100575</t>
  </si>
  <si>
    <t>SZPD Olomouc - přístavba prostor pro děti vyžadující okamžitou péči</t>
  </si>
  <si>
    <t>splátky</t>
  </si>
  <si>
    <t>DDM Olomouc - Zabezpečení statiky objektu mikropiloty</t>
  </si>
  <si>
    <t>SŠ technická a obchodní, Olomouc -Výměna dlažby</t>
  </si>
  <si>
    <t>ZŠ a MŠ Hranice, Nová 1820 - Multifunkční sportovní hřiště</t>
  </si>
  <si>
    <t>Ostatní platby</t>
  </si>
  <si>
    <t>DDM Vila Tereza, Nádražní  530, Uničov</t>
  </si>
  <si>
    <t>DDM MAGNET, Spartakiádní 8, Mohelnice</t>
  </si>
  <si>
    <t xml:space="preserve">Výdaje Olomouckého kraje                                (po konsolidaci)                </t>
  </si>
  <si>
    <t>8b) SROP - individuální projekty</t>
  </si>
  <si>
    <t>ORJ - 30</t>
  </si>
  <si>
    <t>RZ 691/04 - přesun z ORJ 07, § 6172, pol. 5163</t>
  </si>
  <si>
    <t>ORG 3001000003 - Internetizace knihoven v Olomouckém kraji</t>
  </si>
  <si>
    <t>Ostatní nákup dlouhodob.nehm.maj.</t>
  </si>
  <si>
    <t>RZ 731/04 - přesun z ORJ 30, § 3314, pol. 6125</t>
  </si>
  <si>
    <t>Investiční  výdaje celkem</t>
  </si>
  <si>
    <t>Střední škola technická, 1.máje 2, Mohelnice</t>
  </si>
  <si>
    <t>Sigmundova střední škola strojírenská, J.Sigmunda 242, Lutín</t>
  </si>
  <si>
    <t>Provozní výdaje odboru celkem</t>
  </si>
  <si>
    <t>00033017</t>
  </si>
  <si>
    <t>Služby tel. a radiokomunikací</t>
  </si>
  <si>
    <t>Fond sociálních potřeb</t>
  </si>
  <si>
    <t>Fond na podporu výstavby a obnovy vodohospodářské infrastruktury na území Olomouckého kraje</t>
  </si>
  <si>
    <t xml:space="preserve">Výdaje celkem  </t>
  </si>
  <si>
    <t>OU a praktická škola, Vodní 27, Mohelnice</t>
  </si>
  <si>
    <t>Střední škola sociální péče a služeb, 8. května 2, Zábřeh</t>
  </si>
  <si>
    <t>OU a PrŠ, Lipová-Lázně 270</t>
  </si>
  <si>
    <t>ZUŠ Miloslava Stibora - výtvarný obor, Pionýrská 4, Olomouc</t>
  </si>
  <si>
    <t>ZUŠ, Litovelská 190, Uničov</t>
  </si>
  <si>
    <t>ZUŠ, Na Příhonech 425, Konice</t>
  </si>
  <si>
    <t>ZUŠ Bedřicha Kozánka, Tř. 17. listopadu 2, Přerov</t>
  </si>
  <si>
    <t>ZUŠ Karla Ditterse, Kostelní, Vidnava</t>
  </si>
  <si>
    <t>Podrobnější údaje o celém fondu, ORJ - 199, tedy příjmy, výdaje a zůstatek na zvláštním bankovním účtu, jsou uvedeny v Příloze č. 9.</t>
  </si>
  <si>
    <t>Pprovozní příspěvky zřízeným PO</t>
  </si>
  <si>
    <t>00000252</t>
  </si>
  <si>
    <t>Lékařská služba první pomoci</t>
  </si>
  <si>
    <t>00000256</t>
  </si>
  <si>
    <t>Lékařská služba první pomoci-zubní LSPP</t>
  </si>
  <si>
    <t>00000253</t>
  </si>
  <si>
    <t>Provoz záchytné stanice</t>
  </si>
  <si>
    <t>00000254</t>
  </si>
  <si>
    <t>Financování protidrogové prevence</t>
  </si>
  <si>
    <t>00000255</t>
  </si>
  <si>
    <t>Program Zdraví 21</t>
  </si>
  <si>
    <t xml:space="preserve">MFČR - likvidace nepouž.léčiv </t>
  </si>
  <si>
    <t>Drobný hmotný dlouhodobý majetek</t>
  </si>
  <si>
    <t>Operační program Olomouckého kraje celkem</t>
  </si>
  <si>
    <t>Správa silnic Olomouckého kraje</t>
  </si>
  <si>
    <t>Příspěvková organizace</t>
  </si>
  <si>
    <t>Soukromá SOŠ s.r.o., Dukelská 1240, Jeseník</t>
  </si>
  <si>
    <t>Soukromá ZUŠ taneční  s.r.o., Jiráskova 762, Jeseník</t>
  </si>
  <si>
    <t>v tis. Kč</t>
  </si>
  <si>
    <t>§</t>
  </si>
  <si>
    <t>pol.</t>
  </si>
  <si>
    <t>název položky</t>
  </si>
  <si>
    <t>schválený rozp.</t>
  </si>
  <si>
    <t>ORJ - 04</t>
  </si>
  <si>
    <t>ORJ - 05</t>
  </si>
  <si>
    <t>ORJ - 06</t>
  </si>
  <si>
    <t xml:space="preserve">Nákup materiálu </t>
  </si>
  <si>
    <t>Nájemné</t>
  </si>
  <si>
    <t>00000301</t>
  </si>
  <si>
    <t>dárkový pas</t>
  </si>
  <si>
    <t>Služby zpracování dat</t>
  </si>
  <si>
    <t xml:space="preserve">Programové vybavení </t>
  </si>
  <si>
    <t>Výpočetní technika</t>
  </si>
  <si>
    <t>SOŠ a SOU zemědělské, Horní Heřmanice 47, Bernartice</t>
  </si>
  <si>
    <t>MŠMT - šk.potř.pro žáky 1.ročníku zákl.škol</t>
  </si>
  <si>
    <t>Obchodní akademie, Olomoucká 82, Mohelnice</t>
  </si>
  <si>
    <t>SZdrŠ, Vápenice 3, Prostějov</t>
  </si>
  <si>
    <t>SZdrŠ, Studentská 1095, Hranice</t>
  </si>
  <si>
    <t>SZdrŠ, Kladská 2, Šumperk</t>
  </si>
  <si>
    <t>vedoucí odboru dopravy a silničního hospodářství</t>
  </si>
  <si>
    <t>Ing. Zdeněk Kocourek</t>
  </si>
  <si>
    <t>Soukromé školy celkem - provozní výdaje</t>
  </si>
  <si>
    <t>00000012</t>
  </si>
  <si>
    <t>00000010</t>
  </si>
  <si>
    <t>00000013</t>
  </si>
  <si>
    <t>Příspěvkové organizace celkem - provozní výdaje</t>
  </si>
  <si>
    <t>ORG 100348</t>
  </si>
  <si>
    <t>VOŠ a SPŠ, Gen. Krátkého 1, Šumperk - Půdní vestavba učeben</t>
  </si>
  <si>
    <t>ORG 100349</t>
  </si>
  <si>
    <t>ORG 100013</t>
  </si>
  <si>
    <t>ORG 100090</t>
  </si>
  <si>
    <t>ORG 100091</t>
  </si>
  <si>
    <t>DD Šumperk - rekonstrukce koupelen klientů - zvýšení kvality poskytovaných služeb</t>
  </si>
  <si>
    <t>Investiční transfery vysokým školám</t>
  </si>
  <si>
    <t>ORG 1037</t>
  </si>
  <si>
    <t>Střední škola gastronomie a služeb, Přerov</t>
  </si>
  <si>
    <t>ORG 1131</t>
  </si>
  <si>
    <t>Gymnázium Jana Blahoslava a Střední pedagogická škola Přerov</t>
  </si>
  <si>
    <t>ORG 1133</t>
  </si>
  <si>
    <t>Obchodní akademie Olomouc</t>
  </si>
  <si>
    <t>ORG 1150</t>
  </si>
  <si>
    <t>Rekonstrukce budovy v areálu staré nemocnice v Prostějově</t>
  </si>
  <si>
    <t>ORG 100071</t>
  </si>
  <si>
    <t>ZZS OK - vozové terminály</t>
  </si>
  <si>
    <t>00017466</t>
  </si>
  <si>
    <t>MMR - Povodně 2006-oprava obecního a krajského majetku postiž.živel.pohr.-limitky</t>
  </si>
  <si>
    <t>MV-neinv.transfery krajům</t>
  </si>
  <si>
    <t>ORJ - 07</t>
  </si>
  <si>
    <t>ZUŠ A.Dvořáka, Havlíčkova 643, Lipník</t>
  </si>
  <si>
    <t>významné projekty</t>
  </si>
  <si>
    <t xml:space="preserve">Výdaje odboru životního prostředí a zemědělství </t>
  </si>
  <si>
    <t>Výdaje odboru školství, mládeže a tělovýchovy</t>
  </si>
  <si>
    <t xml:space="preserve">Soukromé školy </t>
  </si>
  <si>
    <t>DDM, Tř. 17. listopadu 47, Olomouc</t>
  </si>
  <si>
    <t xml:space="preserve">Odbor správní a legislativní celkem </t>
  </si>
  <si>
    <t>Platy zaměstnanců v pracovním poměru</t>
  </si>
  <si>
    <t>RZ 807/05 - přesun na ORJ 199, § 6172, pol. 5164,5139</t>
  </si>
  <si>
    <t xml:space="preserve"> -účelové neinvestiční dotace</t>
  </si>
  <si>
    <t>SMN a.s. - o.z. Nem. PV - Stavební úpravy k CT</t>
  </si>
  <si>
    <t>00000209</t>
  </si>
  <si>
    <t>Podpora kultury a památkové péče</t>
  </si>
  <si>
    <t>Neinv.transfery nefin.podn.subj.-PO</t>
  </si>
  <si>
    <t>00000204</t>
  </si>
  <si>
    <t>vedoucí odboru strategického rozvoje kraje</t>
  </si>
  <si>
    <t>Ing. Stanislav Losert</t>
  </si>
  <si>
    <t>vedoucí odboru školství, mládeže a tělovýchovy</t>
  </si>
  <si>
    <t>Úprava vnitřních prostor budovy zámku včetně vybavení - ÚSP Nové Zámky</t>
  </si>
  <si>
    <t>00014005</t>
  </si>
  <si>
    <t>program sociální prev.a prev.kriminality</t>
  </si>
  <si>
    <t>SMN a.s. - o.z. Nem. PR- Rekonstrukce 2 ks výtahů (LDN, Chirurgie)</t>
  </si>
  <si>
    <t>SMN a.s. - o.z. Nem. Šternberk - Výměna oken včetně žaluzií - pavilon SVLS</t>
  </si>
  <si>
    <t>Gymnázium J.Blahoslava a SŠ pedagogická, Denisova 3, Přerov</t>
  </si>
  <si>
    <t>Neinvestiční transfery občanským sdružením</t>
  </si>
  <si>
    <t>00000503</t>
  </si>
  <si>
    <t>00000504</t>
  </si>
  <si>
    <t>Neinvestiční transfery krajům</t>
  </si>
  <si>
    <t>Neinv.transfery nefin.podnikatelským subjektům-PO</t>
  </si>
  <si>
    <t>00035015</t>
  </si>
  <si>
    <t xml:space="preserve">MZ - Specializační vzdělávání zdravotnických pracovníků </t>
  </si>
  <si>
    <t>Odbor správní a legislativní</t>
  </si>
  <si>
    <t>Odbor informatiky</t>
  </si>
  <si>
    <t>Odbor ekonomický</t>
  </si>
  <si>
    <t>Odbor strategického rozvoje kraje</t>
  </si>
  <si>
    <t>ORG 8007</t>
  </si>
  <si>
    <t>Prostějov</t>
  </si>
  <si>
    <t>ORG 8163</t>
  </si>
  <si>
    <t>Bílá Lhota</t>
  </si>
  <si>
    <t>ORG 8302</t>
  </si>
  <si>
    <t>Potštát</t>
  </si>
  <si>
    <t>ORG 8465</t>
  </si>
  <si>
    <t>SPŠ a OA, Uničov - Kotelna</t>
  </si>
  <si>
    <t>ORG 100221</t>
  </si>
  <si>
    <t>ORG 100347</t>
  </si>
  <si>
    <t>00000029</t>
  </si>
  <si>
    <t>Účelové inv.transfery nepodnik FO</t>
  </si>
  <si>
    <t>Příspěvky do 25 tis.Kč</t>
  </si>
  <si>
    <t>Investiční půjčené prostředky obcím</t>
  </si>
  <si>
    <t xml:space="preserve">Neinvestiční příspěvek zřízeným PO </t>
  </si>
  <si>
    <t>Pov.pojistné na sociální zabezpečení</t>
  </si>
  <si>
    <t>Povinné poj.na veřejné zdrav.pojištění</t>
  </si>
  <si>
    <t>Knihy, účební pomůcky a tisk</t>
  </si>
  <si>
    <t>63) GG - Podpora nabídky dalšího vzdělávání Olomouckého kraje</t>
  </si>
  <si>
    <t>ORJ - 63</t>
  </si>
  <si>
    <t>číslo účtu: 3656742/0800</t>
  </si>
  <si>
    <t>Provozní výdaje  celkem</t>
  </si>
  <si>
    <t>Investiční výdaje celkem</t>
  </si>
  <si>
    <t>Provozní výdaje celkem</t>
  </si>
  <si>
    <t>účelové dotace celkem</t>
  </si>
  <si>
    <t>00000009</t>
  </si>
  <si>
    <t xml:space="preserve">Cestovné </t>
  </si>
  <si>
    <t>Ost.neinv.transfery neziskovým a pod. org.</t>
  </si>
  <si>
    <t>Investiční transfery obcím</t>
  </si>
  <si>
    <t>00000001</t>
  </si>
  <si>
    <t>00000500</t>
  </si>
  <si>
    <t>Ostatní výdaje</t>
  </si>
  <si>
    <t>ORG 100131</t>
  </si>
  <si>
    <t>ORG 100007</t>
  </si>
  <si>
    <t>ORG 100008</t>
  </si>
  <si>
    <t>ORG 100085</t>
  </si>
  <si>
    <t>ORG 100096</t>
  </si>
  <si>
    <t>ORG 100097</t>
  </si>
  <si>
    <t>ORG 100095</t>
  </si>
  <si>
    <t>ORG 100082</t>
  </si>
  <si>
    <t>Vincentinum-poskytovatel soc.služeb Šternberk</t>
  </si>
  <si>
    <t>Vincentinum-poskytovatel soc.služeb Šternberk celkem</t>
  </si>
  <si>
    <t>Střední odborná škola, s.r.o.,  Řepčínská 239/101, Olomouc</t>
  </si>
  <si>
    <t>Středisko sociální prevence Olomouc</t>
  </si>
  <si>
    <t>ZŠ a MŠ, Náměstí 150, Město Libavá</t>
  </si>
  <si>
    <t>RZ 179/05 - přesun z ORJ 12, § 2269, pol. 5169</t>
  </si>
  <si>
    <t>Švehlova SŠ, nám.Spojenců 17, Prostějov</t>
  </si>
  <si>
    <t>RZ 712/05 - přesun na ORJ 199, § 6172, pol. 5499</t>
  </si>
  <si>
    <t>RZ 712/05 - přesun z ORJ 199, § 6172, pol. 5169</t>
  </si>
  <si>
    <t>RZ 301/05 - přesun na ORJ 199, § 6172, pol. 5169, 5901</t>
  </si>
  <si>
    <t>RZ 712/05 - přesun na ORJ 199, § 6172, pol. 5137,5175</t>
  </si>
  <si>
    <t>Výdaje odboru zdravotnictví</t>
  </si>
  <si>
    <t xml:space="preserve"> -provozní výdaje</t>
  </si>
  <si>
    <t xml:space="preserve"> -investiční  výdaje</t>
  </si>
  <si>
    <t>Příspěvky příspěvkovým organizacím</t>
  </si>
  <si>
    <t xml:space="preserve">18) Fond na podporu výstavby a obnovy vodohospodářské </t>
  </si>
  <si>
    <t>P - centrum, Lafayettova 9, Olomouc</t>
  </si>
  <si>
    <t>ORG 2237</t>
  </si>
  <si>
    <t>Platby zaměstnanců v pracovním poměru</t>
  </si>
  <si>
    <t>Nákup materiálu jinde nezařazeného</t>
  </si>
  <si>
    <t>Kvalitnější vzdělávání řemeslníků na SŠP - nadstavba učebnového pavilonu</t>
  </si>
  <si>
    <t>SŠ polygrafická, Střední Novosadská 55, Olomouc - Modernizace výukových prostor a vybavení školy</t>
  </si>
  <si>
    <t>Marketingové aktivity Olomouckého kraje</t>
  </si>
  <si>
    <t>RZ 301/05 - přesun z ORJ 199, § 6113, pol. 5499</t>
  </si>
  <si>
    <t>00013233</t>
  </si>
  <si>
    <t>MPSV - Oper.program Lidské zdroje a zaměstnanost</t>
  </si>
  <si>
    <t>MDČR - Příspěvek na ztrátu dopravce z provozu veřejné osobní drážní dopravy</t>
  </si>
  <si>
    <t>60995816</t>
  </si>
  <si>
    <t xml:space="preserve">Finanční mechanismus EHP/Norska </t>
  </si>
  <si>
    <t>Vypořádání staveb po jejich dokončení z minul. Let - výkupy pozemků a jiné</t>
  </si>
  <si>
    <t>II/367 Bedihošť - Kojetín</t>
  </si>
  <si>
    <t>III/4335 III/43325 Měrovice nad Hanou - průtah, 3. etapa</t>
  </si>
  <si>
    <t>III/37745 Otaslavice, most ev.č. 37745-2</t>
  </si>
  <si>
    <t>III/44311 Dolany, most ev.č.44311-2</t>
  </si>
  <si>
    <t>Silnice III/4537 Vlčice – Bernartice, oprava povodňových škod</t>
  </si>
  <si>
    <t>Silnice III/4539 Skorošice – Kobylá, oprava povodňových škod</t>
  </si>
  <si>
    <t>SMN a.s. - o.z. Nemocnice Prostějov - 2 ks výtah - poliklinika, SVLS</t>
  </si>
  <si>
    <t>výstavba heliportu Jeseník - ZZS OK</t>
  </si>
  <si>
    <t>Drobný hm.dlouhodob.majetek</t>
  </si>
  <si>
    <t>Nemocnice Přerov - stravovací provoz</t>
  </si>
  <si>
    <t>OLÚ Moravský Beroun, p.o.- Evakuační schodiště Pavilonu 1</t>
  </si>
  <si>
    <t>SZPD Olomouc, p.o.- výměna oken a zateplení budovy Kojeneckého ústavu, U Dětského domova 269, Olomouc</t>
  </si>
  <si>
    <t>OLÚ Moravský Beroun, p.o.- Kanalizační přípojka Pavilonu 1</t>
  </si>
  <si>
    <t>RZ 385/05 - přesun na ORJ 99, § 2399, pol. 5909</t>
  </si>
  <si>
    <t>RZ 386/05 - přesun na ORJ 99, § 2321, pol. 6341</t>
  </si>
  <si>
    <t>RZ 873/05 - přesun na ORJ 99, § 2399, pol. 5909</t>
  </si>
  <si>
    <t>Domov důchodců Kobylá nad Vidnavkou</t>
  </si>
  <si>
    <t>Domov důchodců Kobylá nad Vidnavkou celkem</t>
  </si>
  <si>
    <t>Obchodní akademie, Palackého 18, Prostějov</t>
  </si>
  <si>
    <t>Nákup materiálu j. n.</t>
  </si>
  <si>
    <t>Realizované kurzové ztráty</t>
  </si>
  <si>
    <t>Elektrická energie</t>
  </si>
  <si>
    <t>Pohonné hmoty a maziva</t>
  </si>
  <si>
    <t>Služby pošt</t>
  </si>
  <si>
    <t>Investiční dotace obcím</t>
  </si>
  <si>
    <t>číslo účtu: 43-6947590207/0100</t>
  </si>
  <si>
    <t>Podpora rozvoje Olomouckého kraje 2010 - 2012</t>
  </si>
  <si>
    <t>ORG 100551</t>
  </si>
  <si>
    <t>Služby, školení a vzdělávání</t>
  </si>
  <si>
    <t>Převody vlastním fondům hospodářské činnosti</t>
  </si>
  <si>
    <t>00014004</t>
  </si>
  <si>
    <t>00006001</t>
  </si>
  <si>
    <t>00004001</t>
  </si>
  <si>
    <t>Stavba budovy Poradenského centra sociálních služeb OK</t>
  </si>
  <si>
    <t>GG - 1.3. Další vzdělávání pracovníků škol a školských zařízení v Olomouckém kraji</t>
  </si>
  <si>
    <t>ORJ - 59</t>
  </si>
  <si>
    <t>číslo účtu: 3344722/0800</t>
  </si>
  <si>
    <t>Projekty v rámci ROP</t>
  </si>
  <si>
    <t>60) Zajištění dostupnosti vybraných sociálních služeb v Olomouckém kraji</t>
  </si>
  <si>
    <t>ORJ - 60</t>
  </si>
  <si>
    <t>číslo účtu: 3353952/0800</t>
  </si>
  <si>
    <t xml:space="preserve">Domov důchodců a penzion Chválkovice - Stavební úpravy pro zřízení domova pro seniory </t>
  </si>
  <si>
    <t>Sociální služby pro seniory Olomouc - Stavební úpravy bytových jáder</t>
  </si>
  <si>
    <t>Základní škola, Vlčice 3</t>
  </si>
  <si>
    <t>ORG - 1700</t>
  </si>
  <si>
    <t>ORG - 1701</t>
  </si>
  <si>
    <t>ORG - 1702</t>
  </si>
  <si>
    <t>ZŠ a MŠ při Sanatoriu EDEL, Lázeňská 491, Zlaté Hory</t>
  </si>
  <si>
    <t>Základní škola, Olomoucká 76, Šternberk</t>
  </si>
  <si>
    <t>Základní škola, Šternberská 35, Uničov</t>
  </si>
  <si>
    <t>Významné projekty</t>
  </si>
  <si>
    <t>Fin.příspěvky Klubu českých turistů</t>
  </si>
  <si>
    <t>Příspěvky do 20 tis. Kč</t>
  </si>
  <si>
    <t>EUROPE DIRECT</t>
  </si>
  <si>
    <t>Střední škola polytechnická, Rooseveltova 79, Olomouc</t>
  </si>
  <si>
    <t>Střední škola polygrafická,  Střední Novosadská 55, Olomouc</t>
  </si>
  <si>
    <t>SOU obchodu a služeb, Štursova 14, Olomouc</t>
  </si>
  <si>
    <t>Střední škola technická a obchodní, Kosinova 4, Olomouc</t>
  </si>
  <si>
    <t>SOU stavební, Fanderlíkova 25, Prostějov</t>
  </si>
  <si>
    <t>Střední škola řezbářská, Nádražní 146, Tovačov</t>
  </si>
  <si>
    <t>00000110</t>
  </si>
  <si>
    <t>Stipendijní řád Olomouckého kraje</t>
  </si>
  <si>
    <t>00000105</t>
  </si>
  <si>
    <t>Neinv.transfery občans.sdruž.</t>
  </si>
  <si>
    <t xml:space="preserve">Neinv.transfery nefin.podnik.subj.-PO </t>
  </si>
  <si>
    <t>Soukromá ZŠ Acorn´s &amp; John´s school, s.r.o.,  U Bečvy 2, Přerov</t>
  </si>
  <si>
    <t>SMN a.s. - o.z. Nemocnice Prostějov - Fasáda polikliniky</t>
  </si>
  <si>
    <t>SMN a.s. - o.z. Nemocnice Přerov - Studie centralizace laboratoří</t>
  </si>
  <si>
    <t>pověřená vedením odboru životního prostředí a zemědělství</t>
  </si>
  <si>
    <t>Gymnázium, Horní náměstí 5, Šternberk</t>
  </si>
  <si>
    <t>Gymnázium, Gymnazijní 257, Uničov</t>
  </si>
  <si>
    <t>Gymnázium J. Wolkera, Kollárova 3, Prostějov</t>
  </si>
  <si>
    <t>Gymnázium Jakuba Škody, Komenského 29, Přerov</t>
  </si>
  <si>
    <t>SPŠS, Tř. 17. listopadu 49, Olomouc</t>
  </si>
  <si>
    <t>SZeŠ Olomouc, U Hradiska 4, Olomouc</t>
  </si>
  <si>
    <t>Převody FKSP a SF obcí a krajů</t>
  </si>
  <si>
    <t>SOU obchodní, nám. E.Husserla 1, Prostějov</t>
  </si>
  <si>
    <t>Mgr. Lenka Doleželová</t>
  </si>
  <si>
    <t>vedoucí odboru majetkového a právního</t>
  </si>
  <si>
    <t>Mgr. Hana Kamasová</t>
  </si>
  <si>
    <t>Mgr. Marie Mazánková</t>
  </si>
  <si>
    <t>Nájemné PO</t>
  </si>
  <si>
    <t>00034053</t>
  </si>
  <si>
    <t>00034070</t>
  </si>
  <si>
    <t>00034342</t>
  </si>
  <si>
    <t>vedoucí odboru investic a evropských programů</t>
  </si>
  <si>
    <t>Ing. Miroslav Kubín</t>
  </si>
  <si>
    <t>ORG 100087</t>
  </si>
  <si>
    <t>RZ 873/05 - přesun z ORJ 99, § 2399, pol. 6341</t>
  </si>
  <si>
    <t>Fond na podporu výstavby a obnovy vodohospodářské infrastruktury  celkem</t>
  </si>
  <si>
    <t>Výdaje odboru kultury a památkové péče</t>
  </si>
  <si>
    <t>00000016</t>
  </si>
  <si>
    <t>číslo účtu: 2246872/0800</t>
  </si>
  <si>
    <t>46) SROP 3.3 - Partnerství pro rozvoj kraje - 2. část</t>
  </si>
  <si>
    <t>Soukromé školy</t>
  </si>
  <si>
    <t>ORJ - 08</t>
  </si>
  <si>
    <t>ORG 100327</t>
  </si>
  <si>
    <t>ORG 100331</t>
  </si>
  <si>
    <t>Regionální letiště Přerov-převod na OMP</t>
  </si>
  <si>
    <t>Přestavba křižovatky před železničním přejezdem u obce Smržice</t>
  </si>
  <si>
    <t>Střední škola technická, Kouřilkova 8, Přerov</t>
  </si>
  <si>
    <t>Rekapitulace celkových výdajů Olomouckého kraje, které zahrnují výdaje jednotlivých odborů včetně příspěvků zřízeným příspěvkovým organizacím, výdaje na finacování evropských programů a  výdaje fondů.</t>
  </si>
  <si>
    <t>DDM, Komenského  719/6, Litovel</t>
  </si>
  <si>
    <t>Odbor školství, mládeže a tělovýchovy</t>
  </si>
  <si>
    <t>Odbor sociálních věcí</t>
  </si>
  <si>
    <t>Odbor dopravy a silničního hospodářství</t>
  </si>
  <si>
    <t>Odbor kultury a památkové péče</t>
  </si>
  <si>
    <t>Odbor zdravotnictví</t>
  </si>
  <si>
    <t>vedoucí kanceláře hejtmana</t>
  </si>
  <si>
    <t>Ing. Luděk Niče</t>
  </si>
  <si>
    <t>Správce:</t>
  </si>
  <si>
    <t>vedoucí kanceláře ředitele</t>
  </si>
  <si>
    <t>Ost.neinv.půjčené prostř.neziskovým apod.org.</t>
  </si>
  <si>
    <t>Enviromentální vzdělávání, výchova a osvěta</t>
  </si>
  <si>
    <t>00000114</t>
  </si>
  <si>
    <t>Odbor Krajský živnostenský úřad</t>
  </si>
  <si>
    <t>Útvar interního auditu</t>
  </si>
  <si>
    <t>16) Útvar interního auditu</t>
  </si>
  <si>
    <t>ORJ - 16</t>
  </si>
  <si>
    <t>Ostatní neinvestiční transfery ob.</t>
  </si>
  <si>
    <t>17) Sociální fond</t>
  </si>
  <si>
    <t>UZ</t>
  </si>
  <si>
    <t>MŠMT-program sociální prev.a prev.kriminality</t>
  </si>
  <si>
    <t>(Dotace pro SŠ ve správě ÚSC)</t>
  </si>
  <si>
    <t>MŠMT - dotace na SŠ a škol.zařízení, 1.čtvrtl..</t>
  </si>
  <si>
    <t>00033215</t>
  </si>
  <si>
    <t>MŠMT - dotace na SŠ a škol.zařízení, 1.čtvrtl.</t>
  </si>
  <si>
    <t>Teplá voda</t>
  </si>
  <si>
    <t>Domov pro seniory  Radkova Lhota</t>
  </si>
  <si>
    <t>Domov Větrný mlýn Skalička</t>
  </si>
  <si>
    <t>Domov Větrný mlýn Skalička celkem</t>
  </si>
  <si>
    <t>Základní škola, Masarykova 357, Moravský Beroun</t>
  </si>
  <si>
    <t xml:space="preserve">1)  Zastupitelé                         </t>
  </si>
  <si>
    <t>ORJ - 01</t>
  </si>
  <si>
    <t>Ostatní osobní výdaje</t>
  </si>
  <si>
    <t>posíleno:</t>
  </si>
  <si>
    <t xml:space="preserve">15) Odbor Krajský živnostenský úřad </t>
  </si>
  <si>
    <t>ORJ - 15</t>
  </si>
  <si>
    <t>vedoucí odboru Krajský živnostenský úřad</t>
  </si>
  <si>
    <t>Bc. Ing. František Pivoda</t>
  </si>
  <si>
    <t xml:space="preserve">Odbor Krajský živnostenský úřad </t>
  </si>
  <si>
    <t>48) BIS RTD Podpora veřejného financování výzkumu a technologického rozvoje v regionech   (6. frame programme)</t>
  </si>
  <si>
    <t>Slovanské gymnázium, Tř.J. z Poděbrad 13, Olomouc</t>
  </si>
  <si>
    <t xml:space="preserve">Odbor informačních technologií celkem </t>
  </si>
  <si>
    <t>vedoucí odboru</t>
  </si>
  <si>
    <t>Ing. Josef Veselský</t>
  </si>
  <si>
    <t>Hotelová škola V.Priessnitze, Dukelská 680, Jeseník</t>
  </si>
  <si>
    <t>Středisko pečovatelské služby Jeseník celkem</t>
  </si>
  <si>
    <t>příspěvky na mezinár.výměnné pobyty</t>
  </si>
  <si>
    <t>Domov důchodců Červenka</t>
  </si>
  <si>
    <t>Domov důchodců Červenka celkem</t>
  </si>
  <si>
    <t>Domov důchodců Hrubá Voda</t>
  </si>
  <si>
    <t>SPŠ stavební, Komenského sady 257, Lipník n.B.</t>
  </si>
  <si>
    <t xml:space="preserve">Odbor dopravy a silničního hospodářství celkem </t>
  </si>
  <si>
    <t>13) Odbor kultury a památkové péče</t>
  </si>
  <si>
    <t>ORJ - 13</t>
  </si>
  <si>
    <t>ORG - 1649</t>
  </si>
  <si>
    <t>ORG - 1650</t>
  </si>
  <si>
    <t>Domov Paprsek Olšany</t>
  </si>
  <si>
    <t>Domov Paprsek Olšany celkem</t>
  </si>
  <si>
    <t>ORG - 1651</t>
  </si>
  <si>
    <t>ORG - 1652</t>
  </si>
  <si>
    <t>ORG - 1653</t>
  </si>
  <si>
    <t>ORG - 1654</t>
  </si>
  <si>
    <t>ORG - 1655</t>
  </si>
  <si>
    <t>ORG - 1656</t>
  </si>
  <si>
    <t>ORG - 1657</t>
  </si>
  <si>
    <t>ORG - 1658</t>
  </si>
  <si>
    <t>Domov Alfreda Skeneho Pavlovice u Přerova</t>
  </si>
  <si>
    <t>okresní a krajské kolo soutěží</t>
  </si>
  <si>
    <t>Střední škola, B.Dvorského 17, Svatý Kopeček</t>
  </si>
  <si>
    <t>6=5/4</t>
  </si>
  <si>
    <t>56) GG - 1.1. Zvyšování kvality ve vzdělávání v Olomouckém kraji</t>
  </si>
  <si>
    <t>ORJ - 56</t>
  </si>
  <si>
    <t>číslo účtu: 43-2020510277/0100</t>
  </si>
  <si>
    <t>Rezervy kapitálových výdajů</t>
  </si>
  <si>
    <t>vedoucí odboru informačních technologií</t>
  </si>
  <si>
    <t>MKČR - Integr.syst.ochr.movit.kult.dědictví-limitka</t>
  </si>
  <si>
    <t>60995206</t>
  </si>
  <si>
    <t>FM EHP/Norsko-fin.mechanismus EHP/Norsko-NIV</t>
  </si>
  <si>
    <t xml:space="preserve">DD Kobylá nad Vidnávkou - oprava 1 výtahu </t>
  </si>
  <si>
    <t xml:space="preserve">Domov důchodců Javorník  - Stravovací provoz </t>
  </si>
  <si>
    <t>Domov důchodců Kobylá -Kotelna - B1</t>
  </si>
  <si>
    <t>ÚSP pro mládež Jeseník -Střecha</t>
  </si>
  <si>
    <t xml:space="preserve">ÚSP pro mládež Jeseník -Zasklení oblouků v přízemí budovy </t>
  </si>
  <si>
    <t>ÚSP pro mládež Jeseník - Nákladní výtah</t>
  </si>
  <si>
    <t>Domov důchodců Červenka -Sociální zařízení na pokojích uživatelů</t>
  </si>
  <si>
    <t>Obchodní akademie, Olomouc, tř. Spojenců 11 - Výměna oken</t>
  </si>
  <si>
    <t>00000212</t>
  </si>
  <si>
    <t>Podpora kulturních aktivit v Olomouckém kraji</t>
  </si>
  <si>
    <t>Neinvest.transfery občan.sdruž.</t>
  </si>
  <si>
    <t>47) OP RLZ - 3.1.: Vzdělávání učitelů v přípravě a řízení projektů SF EU na středních školách v Olomouckém kraji</t>
  </si>
  <si>
    <t>Domov seniorů POHODA Chválkovice</t>
  </si>
  <si>
    <t>ORG - 1638</t>
  </si>
  <si>
    <t>ORG - 1639</t>
  </si>
  <si>
    <t>Půjčka z EIB-projekt evropské fondy</t>
  </si>
  <si>
    <t>Ost.neinv.výdaje j.n.</t>
  </si>
  <si>
    <t>00000025</t>
  </si>
  <si>
    <t>Mateřská škola Sluníčko Olomouc, o.p.s., Blahoslavova 2, Olomouc</t>
  </si>
  <si>
    <t>Usnesením rady UR/5/7/2009 ze dne 22.1.2009 byly finanční prostředky schváleného rozpočtu na rok 2009 pro Odbor ekonomický-oddělení přípravy a realizace investic (ORJ 77)  převedeny na nově vzniklý Odbor investic a evropských programů (ORJ 17).</t>
  </si>
  <si>
    <t>ZŠ a MŠ při lázních Vel.Losiny, Lázeňská 240, Velké Losiny</t>
  </si>
  <si>
    <t>Základní škola a Mateřská škola, Masarykova 4, Mohelnice</t>
  </si>
  <si>
    <t>Zapojení prostředků z FV</t>
  </si>
  <si>
    <t xml:space="preserve">vedoucí odboru  správního a legislativního </t>
  </si>
  <si>
    <t>Neinv.transfery nefin.podnik.subj. - PO</t>
  </si>
  <si>
    <t>00000200</t>
  </si>
  <si>
    <t>Gymnázium, Šternberk, Horní náměstí 5-Oprava sociálního zařízení</t>
  </si>
  <si>
    <t xml:space="preserve">Střední odborná škola, Olomouc, Na Vlčinci 3- Oprava sociálního zařízení </t>
  </si>
  <si>
    <t>Gymnázium J. Wolkera, PV - rekonstrukce prostor pro činnost školního klubu</t>
  </si>
  <si>
    <t>Střední škola technická a obchodní Kosinova Olomouc - fasáda</t>
  </si>
  <si>
    <t>41) GS - 4.2.2 Podpora regionální a místní infrastruktury cestovního ruchu</t>
  </si>
  <si>
    <t xml:space="preserve"> v Olomouckém kraji</t>
  </si>
  <si>
    <t>Střední zdravotnická škola, Šumperk, Kladská 2 -domov mládeže, ul. ČSA 1, Šumperk - Oprava podlahy  v knihovně domova mládeže</t>
  </si>
  <si>
    <t xml:space="preserve">SPŠ elektrotechnická, Mohelnice -Oprava oken </t>
  </si>
  <si>
    <t>vedoucí odboru školství, mládežě a tělovýchovy</t>
  </si>
  <si>
    <t>Mgr. Miroslav Gajdůšek, MBA</t>
  </si>
  <si>
    <t>Výdaje celkem</t>
  </si>
  <si>
    <t xml:space="preserve"> -konsolidace</t>
  </si>
  <si>
    <t>Gymnázium Jeseník, Komenského 281 - rekonstrukce střechy tělocvičny</t>
  </si>
  <si>
    <t>ZŠ Jeseník, Fučíkova 312 - oprava kanalizace bud. Rudná 383</t>
  </si>
  <si>
    <t>RZ 151/05 - zapojení zůstatku fin.prostředků k 31.12.2004 Fondu na podporu výstavby a obnovy vodohosp.infr.</t>
  </si>
  <si>
    <t>RZ 507/05 - přesun z ORJ 99, § 2321, pol. 6341</t>
  </si>
  <si>
    <t>RZ 149/05 - přesun z ORJ 99, § 2399, pol. 6341</t>
  </si>
  <si>
    <t>GS - 4.2.2 Podpora regionální a místní infrastruktury cestovního ruchu v Olomouckém kraji celkem</t>
  </si>
  <si>
    <t>GG - Podpora nabídky dalšího vzdělávání v Olomouckém kraji</t>
  </si>
  <si>
    <t xml:space="preserve">33) INTERREG III.C </t>
  </si>
  <si>
    <t>Neinvestiční příspěvky ostatním PO</t>
  </si>
  <si>
    <t>SPŠ, Havlíčkova 2, Přerov</t>
  </si>
  <si>
    <t>Domov důchodců Prostějov</t>
  </si>
  <si>
    <t>Domov důchodců Prostějov celkem</t>
  </si>
  <si>
    <t>Domov důchodců Jesenec</t>
  </si>
  <si>
    <t>Odborný léčebný ústav neurologicko-geriatrický v Moravský Beroun celkem</t>
  </si>
  <si>
    <t>MŠMT - přímé náklady na vzdělání</t>
  </si>
  <si>
    <t>Dětské centrum Pavučinka Šumperk celkem</t>
  </si>
  <si>
    <t>Zdravotnická záchranná služba OK  celkem</t>
  </si>
  <si>
    <t>Sdružená zařízení pro péči o dítě Olomouc celkem</t>
  </si>
  <si>
    <t>Archeologické centrum Olomouc celkem</t>
  </si>
  <si>
    <t>Výdaje odboru majetkového a právního</t>
  </si>
  <si>
    <t>SPŠ a OA Uničov, Školní 164, Uničov</t>
  </si>
  <si>
    <t>Jazyková škola s právem státní jazykové zkoušky, Pöttingova 2, Olomouc</t>
  </si>
  <si>
    <t>Výdaje Kanceláře  ředitele</t>
  </si>
  <si>
    <t>Výdaje Kanceláře hejtmana</t>
  </si>
  <si>
    <t>Výdaje Zastupitelů</t>
  </si>
  <si>
    <t>Výdaje odboru správního a legislativního</t>
  </si>
  <si>
    <t>Ostatní platby za provedenou práci j.n.</t>
  </si>
  <si>
    <t>Nákup ostatních paliv a energie</t>
  </si>
  <si>
    <t>00000113</t>
  </si>
  <si>
    <t>Plán OK na zmírnění dopadů hosp.krize-přísp.na zateplení, výměna otvorových výplní</t>
  </si>
  <si>
    <t>Inv.transfery společenstvím vlastníkům jednotek</t>
  </si>
  <si>
    <t>ZŠ pro žáky se spec.poruchami učení a MŠ log. Schola-Viva o.p.s., Erbenova 16, Šumperk</t>
  </si>
  <si>
    <t>ZŠ a SŠ Poměnka, o.p.s., Šumavská 13, Šumperk</t>
  </si>
  <si>
    <t xml:space="preserve">Soukromé gymnázium Olomouc, Na Vlčinci 154, Olomouc </t>
  </si>
  <si>
    <t>Domov pro seniory Radkova Lhota celkem</t>
  </si>
  <si>
    <t>Střední odborná škola, s.r.o., Stromořadí 420, Uničov</t>
  </si>
  <si>
    <t>ROP -Oblast školství a vzdělávání - Integrace handicapovaných dětí do vytipovaných škol a školských zařízení v Olomouckém kraji</t>
  </si>
  <si>
    <t>program sociální prevence a prev.kriminality</t>
  </si>
  <si>
    <t>pojistné plnění PO</t>
  </si>
  <si>
    <t>Silnice III/44419 Újezd u Uničova - průtah</t>
  </si>
  <si>
    <t>Silnice III/44921 Loučany - průtah</t>
  </si>
  <si>
    <t xml:space="preserve"> ROP - Regionální dopravní infrastruktura - Silnice II. a III. třídy </t>
  </si>
  <si>
    <t>Revitalizace území areálu staré nemocnice v Prostějově II. etapa</t>
  </si>
  <si>
    <t>ORG 100123</t>
  </si>
  <si>
    <t>Domov Větrný mlýn Skalička - revitalizace zámeckého parku</t>
  </si>
  <si>
    <t>ORG 100325</t>
  </si>
  <si>
    <t>CSS Prostějov - rekonstrukce pavilonu - zřízení residenčního zařízení pro chronický nemocné Alzeheimerovou chorobou</t>
  </si>
  <si>
    <t>ORG 100326</t>
  </si>
  <si>
    <t>DD Šumperk - rekonstrukce koupelen klientů - zvýšení klavity poskytovaných služeb</t>
  </si>
  <si>
    <t xml:space="preserve">Sociální služby pro seniory Olomouc - nadstavba stávající budovy </t>
  </si>
  <si>
    <t>Revitalizace zámeckého parku s přilehlými plochami v Nových Zámcích</t>
  </si>
  <si>
    <t>ORG 100336</t>
  </si>
  <si>
    <t>Domov důchodců POHODA Chválkovice - Rekonstrukce budovy A</t>
  </si>
  <si>
    <t>ORG 100416</t>
  </si>
  <si>
    <t>Transformace Vincentina Šternberk</t>
  </si>
  <si>
    <t>ORG 100441</t>
  </si>
  <si>
    <t>Realizace energeticky úsporných opatření - Domov důchodců Hrubá Voda</t>
  </si>
  <si>
    <t>ORG 100460</t>
  </si>
  <si>
    <t>Realizace energeticky úsporných opatření - Sociální služby pro seniory Olomouc - ubytovací část</t>
  </si>
  <si>
    <t>ORG 100470</t>
  </si>
  <si>
    <t>Přístavba pavilonu Domova důchodců Náměšť na Hané</t>
  </si>
  <si>
    <t>ORG 100474</t>
  </si>
  <si>
    <t>Evropou bez bariér</t>
  </si>
  <si>
    <t>ORG 100490</t>
  </si>
  <si>
    <t>Realizace energeticky úsporných opatření - Domov důchodců Šumperk</t>
  </si>
  <si>
    <t>ORG 100494</t>
  </si>
  <si>
    <t>Realizace energeticky úsporných opatření - Domov důchodců Červenka - budova domova v Litovli</t>
  </si>
  <si>
    <t>ORG 100495</t>
  </si>
  <si>
    <t>Realizace energeticky úsporných opatření - Domov důchodců Hrubá Voda - budova žen</t>
  </si>
  <si>
    <t>ORG 100496</t>
  </si>
  <si>
    <t>Realizace energeticky úsporných opatření - Penzion pro důchodce Loštice</t>
  </si>
  <si>
    <t>ORG 100497</t>
  </si>
  <si>
    <t>Rekonstrukce zahrady v Domově důchodců Červenka</t>
  </si>
  <si>
    <t>ORG 100530</t>
  </si>
  <si>
    <t>II/150 Vícov - obchvat obce</t>
  </si>
  <si>
    <t>II/434, II/437 Lipník nad Bečvou - okružní křižovatka</t>
  </si>
  <si>
    <t>II/446, III/44613 Štěpánov - úprava křižovatky</t>
  </si>
  <si>
    <t>Základní škola, DD a Školní jídelna, Palackého 938, Litovel</t>
  </si>
  <si>
    <t>SPŠ elektrotechnická, gen.Svobody 2, Mohelnice</t>
  </si>
  <si>
    <t>Střední odborná škola, Zemědělská 3, Šumperk</t>
  </si>
  <si>
    <t>SOŠ a SOU, gen. Krátkého 30, Šumperk</t>
  </si>
  <si>
    <t>Obecní školy - provozní výdaje</t>
  </si>
  <si>
    <t>Obecní školy celkem</t>
  </si>
  <si>
    <t xml:space="preserve"> </t>
  </si>
  <si>
    <t>8a) Operační program Olomouckého kraje</t>
  </si>
  <si>
    <t>ORJ - 88XX</t>
  </si>
  <si>
    <t>Ing. Michaela Pruknerová</t>
  </si>
  <si>
    <t>MFČR - Účelová dotace krajům - TBC</t>
  </si>
  <si>
    <t>ZŠ a MŠ při lázních Bludov, Lázeňská 573, Bludov</t>
  </si>
  <si>
    <t xml:space="preserve">VOŠ a SŠ automobilní, U Dráhy 6, Zábřeh </t>
  </si>
  <si>
    <t>OA a Jazyková škola s právem st.jazyk.zkoušky, Bartošova 24, Přerov</t>
  </si>
  <si>
    <t>Domov "Na Zámku" Nezamyslice - rekonstrukce podlahy hl. budovy</t>
  </si>
  <si>
    <t>Domov důchodců a penzion Chválkovice - modernizace areálu</t>
  </si>
  <si>
    <t>Vlastivědné muzeum v Olomouci - Letní reflektář Klášterní Hradisko</t>
  </si>
  <si>
    <t>00098861</t>
  </si>
  <si>
    <t>MF - Výkupy pozemků pod krajskými komunikacemi</t>
  </si>
  <si>
    <t>Neinv.transfery regionálním radám</t>
  </si>
  <si>
    <t>EIB</t>
  </si>
  <si>
    <t>SOŠ a SOU, Moravské nám. 681, Uničov</t>
  </si>
  <si>
    <t>Muzeum Komenského v Přerově celkem</t>
  </si>
  <si>
    <t>Sdružená zařízení pro péči o dítě Olomouc</t>
  </si>
  <si>
    <t>Dětské centrum Pavučinka Šumperk</t>
  </si>
  <si>
    <t>Soukromá SOŠ,s.r.o.,  Jaselská 832, Hranice</t>
  </si>
  <si>
    <t>Soukromá SOŠ živnostenská, s.r.o.,  Palackého  19, Přerov</t>
  </si>
  <si>
    <t>VOŠ živnostenská, s.r.o., Palackého 19, Přerov</t>
  </si>
  <si>
    <t>TRIVIS - střední škola veřejnoprávní, s.r.o., Havlíčkova 24/2920, Prostějov</t>
  </si>
  <si>
    <t>Střední škola stavební a podnikatelská, s.r.o., Štěpánovská 23, Olomouc-Chomoutov</t>
  </si>
  <si>
    <t>OLÚ Moravský Beroun - Pavilon po nemocné Alzheimerovou chorobou</t>
  </si>
  <si>
    <t>ORG 100332</t>
  </si>
  <si>
    <t>Realizace energeticky úsporných opatření - Nemocnice Přerov - chirurgie</t>
  </si>
  <si>
    <t>ORG 100560</t>
  </si>
  <si>
    <t>Modernizace pavilonu interních oborů - I. etapa (Nemocnice Přerov)</t>
  </si>
  <si>
    <t>ORG 100660</t>
  </si>
  <si>
    <t>Značení kulturních a turistických cílů v Olomouckém kraji II</t>
  </si>
  <si>
    <t>ORG 100102</t>
  </si>
  <si>
    <t>ORG 100531</t>
  </si>
  <si>
    <t>Krajské operační a informační středisko (KOPIS)</t>
  </si>
  <si>
    <t>ORG 100475</t>
  </si>
  <si>
    <t>ORG 100581</t>
  </si>
  <si>
    <t>Projektové a procesní řízení na Krajském úřadě Olomouckého kraje</t>
  </si>
  <si>
    <t>PIKE - propagace inovací a znalostí ekonomiky</t>
  </si>
  <si>
    <t>Velký Týnec - průtah II. etapa</t>
  </si>
  <si>
    <t>III/44311 Dolahy - průtah, most</t>
  </si>
  <si>
    <t>Výdaje z finančního vypořádání minulých let mezi regionální radou a kraji, obcemi a dobrovolnými svazky obcí</t>
  </si>
  <si>
    <t>Ostatní neinvestiční výdaje jinde nezařezené</t>
  </si>
  <si>
    <t>Nákup materiálu jinde nezařazený</t>
  </si>
  <si>
    <t>Investiční transfery nefinačním podnikatelským subjektům - právnickým osobám</t>
  </si>
  <si>
    <t xml:space="preserve">Investiční transfery církvím a náboženským společnostem </t>
  </si>
  <si>
    <t>Zapojení prostředků z finančního vypořádání</t>
  </si>
  <si>
    <t>ORG 1104</t>
  </si>
  <si>
    <t>ORG 1109</t>
  </si>
  <si>
    <t>Gymnázium. Svatopluka Čecha 683, Kojetín</t>
  </si>
  <si>
    <t>ORG 1110</t>
  </si>
  <si>
    <t>ORG 1130</t>
  </si>
  <si>
    <t>ORG 1132</t>
  </si>
  <si>
    <t>Gymnázium Jana Blahoslava a Sřední pedagogická škola, Přerov</t>
  </si>
  <si>
    <t>VOŠ a SPŠ, Gen. Krátkého 1, Šumperk</t>
  </si>
  <si>
    <t>ORG 1135</t>
  </si>
  <si>
    <t>Obchodní akademie a Jazyková škola s právem státní jazykové zkoušky, Přerov</t>
  </si>
  <si>
    <t>ORG 1152</t>
  </si>
  <si>
    <t>Obchodní akademie, Mohelnice</t>
  </si>
  <si>
    <t>Střední zdravotnická škola, Vápenice 3, Prostějov</t>
  </si>
  <si>
    <t>ORG 1161</t>
  </si>
  <si>
    <t>Střední škola technická, Kouřílkova 8, Přerov</t>
  </si>
  <si>
    <t>ORG 1173</t>
  </si>
  <si>
    <t>ORG 1204</t>
  </si>
  <si>
    <t>Střední škola polygrafická, Střední Novosadská 55, Olomouc</t>
  </si>
  <si>
    <t>ORG 1205</t>
  </si>
  <si>
    <t>SCHOLA SERVIS - centrum vzdělávání a středisko služeb školám, Prostějov</t>
  </si>
  <si>
    <t>Společný regionální operační program celkem</t>
  </si>
  <si>
    <t xml:space="preserve"> Individuální projekty celkem</t>
  </si>
  <si>
    <t xml:space="preserve">vedoucí odboru životního prostředí a zemědělství </t>
  </si>
  <si>
    <t xml:space="preserve">Ing. Josef Veselský </t>
  </si>
  <si>
    <t xml:space="preserve">Mgr. Lenka Doleželová </t>
  </si>
  <si>
    <t>00000020</t>
  </si>
  <si>
    <t>00000804</t>
  </si>
  <si>
    <t>00000019</t>
  </si>
  <si>
    <t>Ostatní nein.transfery neziskovým</t>
  </si>
  <si>
    <t>a podobným organizacím</t>
  </si>
  <si>
    <t>00000006</t>
  </si>
  <si>
    <t>00013307</t>
  </si>
  <si>
    <t xml:space="preserve">MPSV - na výplatu st.přísp.pro zřiz.zařízení pro děti vyž.okamžitou pomoc </t>
  </si>
  <si>
    <t>Základní škola a Dětský domov, Lidická 86, Prostějov</t>
  </si>
  <si>
    <t>INTERREG III.C</t>
  </si>
  <si>
    <t>MŠMT - Vybavení škol pomůck.kompenz.a rehab.char.</t>
  </si>
  <si>
    <t xml:space="preserve">Neinv.transfery obecně prospěš.spol. </t>
  </si>
  <si>
    <t>MŠMT - Vybav.škol pomůckami kompenz.a rehab.char.</t>
  </si>
  <si>
    <t>Domov Alfreda Skeneho Pavlovice u Přerova celkem</t>
  </si>
  <si>
    <t>ORG - 1659</t>
  </si>
  <si>
    <t>ORG - 1660</t>
  </si>
  <si>
    <t>Centrum Dominika Kokory</t>
  </si>
  <si>
    <t>ORG - 1661</t>
  </si>
  <si>
    <t>Centrum Dominika Kokory celkem</t>
  </si>
  <si>
    <t>ORG - 1662</t>
  </si>
  <si>
    <t>ORG - 1663</t>
  </si>
  <si>
    <t>investice</t>
  </si>
  <si>
    <t>dotace</t>
  </si>
  <si>
    <t>provozní příspěvky zřízeným PO- rezerva</t>
  </si>
  <si>
    <t xml:space="preserve"> INTERREG  celkem</t>
  </si>
  <si>
    <t xml:space="preserve">32) Společný regionální operační program </t>
  </si>
  <si>
    <t xml:space="preserve">Výdaje odboru ekonomického </t>
  </si>
  <si>
    <t xml:space="preserve">Výdaje odboru ekonomického - odd.přípravy a realizace investic </t>
  </si>
  <si>
    <t>Stavební akce celkem</t>
  </si>
  <si>
    <t xml:space="preserve">Výdaje odboru strategického rozvoje kraje </t>
  </si>
  <si>
    <t>SMN a.s. - o.z. Nem. PV- Stavební úpravy laboratoří</t>
  </si>
  <si>
    <t>SMN a.s. - o.z. Nem. PV-Stavební úpravy dětského oddělení</t>
  </si>
  <si>
    <t>SMN a.s. - o.z. Nem. PV- Výměna oken v budově polikliniky - II. etapa</t>
  </si>
  <si>
    <t>Stavební akce</t>
  </si>
  <si>
    <t>Věcné dary</t>
  </si>
  <si>
    <t>Nákup kolků</t>
  </si>
  <si>
    <t>Platby daní a poplatků</t>
  </si>
  <si>
    <t>Nespecifikované rezervy</t>
  </si>
  <si>
    <t>Budovy, haly a stavby</t>
  </si>
  <si>
    <t>Stroje, přístroje a zařízení</t>
  </si>
  <si>
    <t xml:space="preserve">Zastupitelé celkem </t>
  </si>
  <si>
    <t>ORJ - 02</t>
  </si>
  <si>
    <t>Prádlo, oděv a obuv</t>
  </si>
  <si>
    <t>Knihy, učební pomůcky a tisk</t>
  </si>
  <si>
    <t>Konzultační, poradenské a právní služby</t>
  </si>
  <si>
    <t>Neinv.transfery občanským sdružením</t>
  </si>
  <si>
    <t>Neinvest.transfery nefin.podnik.subj.-FO</t>
  </si>
  <si>
    <t>00000550</t>
  </si>
  <si>
    <t>Přísp.na hosp.v lesích na území OK</t>
  </si>
  <si>
    <t>Neinvest.transfery nefin.podnik.subj.-PO</t>
  </si>
  <si>
    <t>00029009</t>
  </si>
  <si>
    <t>00000552</t>
  </si>
  <si>
    <t>Přísp.obcím OK na řešení mimoř.událostí</t>
  </si>
  <si>
    <t>00098278</t>
  </si>
  <si>
    <t>MFČR - úhrada škod způs.kormoránem velkým</t>
  </si>
  <si>
    <t>Neinvestiční transfery vysokým školám</t>
  </si>
  <si>
    <t>Investiční transfery zřízeným PO</t>
  </si>
  <si>
    <t>ORJ 8835 celkem</t>
  </si>
  <si>
    <t>Ing. Zuzana Ochmanová</t>
  </si>
  <si>
    <t>Příspěvkové organizace</t>
  </si>
  <si>
    <t>ORG</t>
  </si>
  <si>
    <t>Nákup materiálu j.n.</t>
  </si>
  <si>
    <t>Příspěvkové organizace - provozní výdaje</t>
  </si>
  <si>
    <t>Soukromé školy - provozní výdaje</t>
  </si>
  <si>
    <t>Příspěvkové organizace - investiční výdaje</t>
  </si>
  <si>
    <t>Příspěvkové organizace celkem - investiční výdaje</t>
  </si>
  <si>
    <t>Rekapitulace</t>
  </si>
  <si>
    <t>Odbor (kancelář)</t>
  </si>
  <si>
    <t>schválený rozpočet</t>
  </si>
  <si>
    <t>upravený rozpočet</t>
  </si>
  <si>
    <t>ORJ</t>
  </si>
  <si>
    <t>Zastupitelé</t>
  </si>
  <si>
    <t xml:space="preserve"> - provozní výdaje</t>
  </si>
  <si>
    <t xml:space="preserve"> - investiční výdaje</t>
  </si>
  <si>
    <t>Kancelář hejtmana</t>
  </si>
  <si>
    <t>17) Odbor investic a evropských programů</t>
  </si>
  <si>
    <t>Příspěvky divadlům a filharmoniím</t>
  </si>
  <si>
    <t>Neinvestiční dotace pro knihovny</t>
  </si>
  <si>
    <t>Gymnázium, Masarykovo nám. 8, Šumperk</t>
  </si>
  <si>
    <t>provoz</t>
  </si>
  <si>
    <t xml:space="preserve"> - účelové neinvestiční dotace</t>
  </si>
  <si>
    <t xml:space="preserve"> - účelové investiční dotace</t>
  </si>
  <si>
    <t>odbor</t>
  </si>
  <si>
    <t>příspěvkové organizace</t>
  </si>
  <si>
    <t>soukromé školy</t>
  </si>
  <si>
    <t>obecní školy</t>
  </si>
  <si>
    <t>Poskytované zálohy vlastní pokladně</t>
  </si>
  <si>
    <t>ZUŠ, Jungmannova  740, Litovel</t>
  </si>
  <si>
    <t>MZV - Projekty krajů v rozvojových zemích</t>
  </si>
  <si>
    <t>Náhrady mezd v době nemoci</t>
  </si>
  <si>
    <t>Ostatní neinvestiční výdaje j.n.</t>
  </si>
  <si>
    <t>Vincentinum Šternberk - Úprava venkovních prostor pro imobilní uživatele</t>
  </si>
  <si>
    <t>Vincentinum - poskytovatel soc. služeb Šternberk - Chlazený sklad nebezpečného odpadu</t>
  </si>
  <si>
    <t>Nákupy ostatních služeb</t>
  </si>
  <si>
    <t>ÚSP Nové Zámky - Střecha a římsy</t>
  </si>
  <si>
    <t>Domov důchodců Šumperk - Chlazený sklad nebezpečného odpadu</t>
  </si>
  <si>
    <t>Domov důchodců Šumperk - Stavební úpravy balkonů</t>
  </si>
  <si>
    <t xml:space="preserve">      infrastruktury na území Olomouckého kraje</t>
  </si>
  <si>
    <t>ORJ  - 99</t>
  </si>
  <si>
    <t>RZ 386/05 - přesun z ORJ 99, § 2399, pol. 6341</t>
  </si>
  <si>
    <t>RZ 507/05 - přesun na ORJ 99, § 2399, pol. 6341</t>
  </si>
  <si>
    <t>Penzion pro důchodce Loštice</t>
  </si>
  <si>
    <t>Penzion pro důchodce Loštice celkem</t>
  </si>
  <si>
    <t>Ost.neinv.transfery veř.rozp.úz.úrovně</t>
  </si>
  <si>
    <t>00000027</t>
  </si>
  <si>
    <t>Středisko volného času ATLAS a BIOS, Žižkova 12, Přerov</t>
  </si>
  <si>
    <t>MF - volby do zastupitelstev v obcích</t>
  </si>
  <si>
    <t>Investiční a neinvestiční akce v obl.dopravy</t>
  </si>
  <si>
    <t>odkup pozemku</t>
  </si>
  <si>
    <t>Pohoštění</t>
  </si>
  <si>
    <t>RZ 301/05 - přesun z ORJ 199, 03, § 6172, pol. 5499, § 6172, pol. 5177</t>
  </si>
  <si>
    <t>Konzultační, porad.a právní služby</t>
  </si>
  <si>
    <t>00000410</t>
  </si>
  <si>
    <t>Akční plán realizace prev.kriminality na území OK</t>
  </si>
  <si>
    <t>00000411</t>
  </si>
  <si>
    <t>00000412</t>
  </si>
  <si>
    <t>Střednědobý plán rozvoje soc.služeb OK</t>
  </si>
  <si>
    <t>Neinv.transfery nefin.pod.subj.-FO</t>
  </si>
  <si>
    <t>vedoucí odboru sociálních věcí</t>
  </si>
  <si>
    <t>PhDr. Markéta Čožíková</t>
  </si>
  <si>
    <t>číslo účtu: 1701992/0800</t>
  </si>
  <si>
    <t xml:space="preserve">celkem </t>
  </si>
  <si>
    <t>inv.</t>
  </si>
  <si>
    <t>neinv.dot.</t>
  </si>
  <si>
    <t>DD a ŠJ, U Sportovní haly 1a, Olomouc</t>
  </si>
  <si>
    <t>DD a ŠJ, Vrchlického 369, Konice</t>
  </si>
  <si>
    <t>DD a ŠJ, Balkán 333, Plumlov</t>
  </si>
  <si>
    <t>DD a ŠJ, Purgešova 4, Hranice</t>
  </si>
  <si>
    <t>Spec.školy pro zrakově postižené Litovel - Areál Hejčín</t>
  </si>
  <si>
    <t>Dětský domov Konice - rekonstrukce domova</t>
  </si>
  <si>
    <t>SPŠ Přerov, Havlíčkova - výstavba tělocvičny</t>
  </si>
  <si>
    <t>OA Přerov - rekonstrukce hyg.zařízení</t>
  </si>
  <si>
    <t xml:space="preserve">Speciální školy Prostějov, Tetín - rek.vývařovny internátu </t>
  </si>
  <si>
    <t>DD a SŠ zemědělská Olomouc - stavební úpravy a opravy</t>
  </si>
  <si>
    <t>Obchodní akademie, Olomouc - Zateplení uliční a dvorní fasády</t>
  </si>
  <si>
    <t>konsolidace-kontr.součet</t>
  </si>
  <si>
    <t xml:space="preserve">Neinv.transfery obecně prospěšným  společnostem </t>
  </si>
  <si>
    <t>Inv.transfery obecně prospěš.spol.</t>
  </si>
  <si>
    <t>Inv.transfery církvím a nábož.spol.</t>
  </si>
  <si>
    <t>fin.příspěvek v obl.sportu</t>
  </si>
  <si>
    <t>Účel.neinvest.transfery nepodnik. FO</t>
  </si>
  <si>
    <t>Inv.transfery obč.sdružením</t>
  </si>
  <si>
    <t>odpisy</t>
  </si>
  <si>
    <t>00033015</t>
  </si>
  <si>
    <t>MŠMT - hustota a specifika</t>
  </si>
  <si>
    <t>32133019</t>
  </si>
  <si>
    <t>32533019</t>
  </si>
  <si>
    <t>Vědecká knihovna v Olomouci -Přístupový chodník a parkovací místa na ul. Bezručova</t>
  </si>
  <si>
    <t>Vlastivědné muzeum v Olomouci -Topný systém v budově sídla VMO</t>
  </si>
  <si>
    <t>Vlastivědné muzeum Jesenicka - Stálá expozice čarodějnických procesů</t>
  </si>
  <si>
    <t xml:space="preserve">Vlastivědné muzeum Jesenicka - Stálá expozice Z historie Jesenicka </t>
  </si>
  <si>
    <t>Brána poznání otevřena - údržba majetku</t>
  </si>
  <si>
    <t xml:space="preserve">Ostatní inv.transfery nezisk.a pod.org. </t>
  </si>
  <si>
    <t>Velký Kosíř - Rozhledna</t>
  </si>
  <si>
    <t xml:space="preserve">Loučany - Náměšť na Hané - rekonstrukce silnice </t>
  </si>
  <si>
    <t xml:space="preserve">Odbor ekonomický - oddělení přípravy a realizace investic celkem </t>
  </si>
  <si>
    <t xml:space="preserve">UZ </t>
  </si>
  <si>
    <t>hustota a specifika</t>
  </si>
  <si>
    <t>projekt PILOT G/GP</t>
  </si>
  <si>
    <t>Příspěvek na provoz PO-mzdové náklady</t>
  </si>
  <si>
    <t>9) Odbor životního prostředí a zemědělství</t>
  </si>
  <si>
    <t>ORJ - 09</t>
  </si>
  <si>
    <t>10) Odbor školství, mládeže a tělovýchovy</t>
  </si>
  <si>
    <t>ORJ - 10</t>
  </si>
  <si>
    <t>Investiční a neinvestiční akce v obl.školství</t>
  </si>
  <si>
    <t>ORJ 8832-Podpora sportovních volnočasových aktivit</t>
  </si>
  <si>
    <t>ORJ 8832 celkem</t>
  </si>
  <si>
    <t>ORJ 8803 celkem</t>
  </si>
  <si>
    <t>ORJ - 199</t>
  </si>
  <si>
    <t>SROP - individuální projekty</t>
  </si>
  <si>
    <t>Ostatní neinv.transfery ob.</t>
  </si>
  <si>
    <t>Domov důchodců Hrubá Voda celkem</t>
  </si>
  <si>
    <t>Vlastivědné muzeum Jesenicka</t>
  </si>
  <si>
    <t>Gymnázium, Svat.Čecha 683, Kojetín</t>
  </si>
  <si>
    <t>00000407</t>
  </si>
  <si>
    <t>Dotační program prevence kriminality</t>
  </si>
  <si>
    <t>a příspěvek na st.pol.zam.</t>
  </si>
  <si>
    <t>00000551</t>
  </si>
  <si>
    <t>Fond na podporu výst.a obn.vodohosp.infr.</t>
  </si>
  <si>
    <t>MUDr. Eva Štefková</t>
  </si>
  <si>
    <t>Ostatní neinv.výdaje j.n.</t>
  </si>
  <si>
    <t>Výdaje na dopravní územní obslužnnost</t>
  </si>
  <si>
    <t>8 = 7/ 6</t>
  </si>
  <si>
    <t>Výdaje na dopravní územní obslužnost</t>
  </si>
  <si>
    <t>Neinvestičbní transfery nefin.podnik.subj.-PO</t>
  </si>
  <si>
    <t>Investiční transfery nefin.podnik.subj.-FO</t>
  </si>
  <si>
    <t>odbor celkem</t>
  </si>
  <si>
    <t>celkem 30-199</t>
  </si>
  <si>
    <t>kontrolní součet</t>
  </si>
  <si>
    <t>Podrobnější údaje o celém fondu, ORJ - 99, tedy příjmy, výdaje a zůstatek na zvláštním bankovním účtu, jsou uvedeny v Příloze č. 8.</t>
  </si>
  <si>
    <t>RZ 187/05 - přesun z ORJ 99, § 2399, pol. 6341</t>
  </si>
  <si>
    <t>RZ 385/05 - přesun z ORJ 99, § 2399, pol. 6341</t>
  </si>
  <si>
    <t>Obecní školy celkem - provozní výdaje</t>
  </si>
  <si>
    <t>Ediční řada inform.a propag.materiálů OK</t>
  </si>
  <si>
    <t>Propagační materiály OK</t>
  </si>
  <si>
    <t>Zdravotnická záchranná služba Olomouckého kraje</t>
  </si>
  <si>
    <t>MŠ a ZŠ při FN Olomouc, I.P.Pavlova 6, Olomouc</t>
  </si>
  <si>
    <t>ZŠ prof.Vejdovského, nám.P.Otakara 777, Litovel</t>
  </si>
  <si>
    <t>Základní škola prof.Z.Matějčka, Svatoplukova 11, Olomouc-Řepčín</t>
  </si>
  <si>
    <t>Střední škola, ZŠ a MŠ, Komenského 10, Prostějov</t>
  </si>
  <si>
    <t>Základní škola speciální Jasněnka, o.p.s., Jiráskova 772, Uničov</t>
  </si>
  <si>
    <t>MŠ, ZŠ a SŠ CREDO o.p.s., Mozartova 43, Olomouc</t>
  </si>
  <si>
    <t>ZŠ a MŠ Sluničko, s.r.o.,  Loučská  237, Lipník nad Bečvou</t>
  </si>
  <si>
    <t>SŠ obchodu a gastronomie Praktik, s.r.o.,  Pasteurova 935/8a, Olomouc</t>
  </si>
  <si>
    <t>GG - 5.1. Řízení, kontrola, monitorování a hodnocení programu v Olomouckém kraji</t>
  </si>
  <si>
    <t>54) GG - 5.2. Informovanost a publicita programu v Olomouckém kraji</t>
  </si>
  <si>
    <t>ORJ - 54</t>
  </si>
  <si>
    <t>MÚK R 35 - Tovačov , stavební úpravy</t>
  </si>
  <si>
    <t>Zábřeh - okružní křižovatka</t>
  </si>
  <si>
    <t>III/44620 Náklo - průtah</t>
  </si>
  <si>
    <t>III/43621, III/43622 Velký Týnec, Čechovice - rekonstrukce silnic</t>
  </si>
  <si>
    <t>III/4436, III/44310 Tovéř - okružní křižovatka</t>
  </si>
  <si>
    <t>58) GG - 1.3. Další vzdělávání pracovníků škol a školských zařízení v Olomouckém kraji</t>
  </si>
  <si>
    <t>ORJ - 58</t>
  </si>
  <si>
    <t>číslo účtu: 43-2020400297/0100</t>
  </si>
  <si>
    <t>Vyšší odborná škola hotelnictví a turismu o.p.s.; Stromořadí 420, Uničov</t>
  </si>
  <si>
    <t>Ostatní</t>
  </si>
  <si>
    <t>Platby daní a poplatků stát.rozpočtu</t>
  </si>
  <si>
    <t>00000000</t>
  </si>
  <si>
    <t>00000011</t>
  </si>
  <si>
    <t>00000014</t>
  </si>
  <si>
    <t>DDM a zařízení pro DVPP Vila Doris, 17. listopadu 2, Šumperk</t>
  </si>
  <si>
    <t>Středomoravská nemocniční a.s. Olomouc</t>
  </si>
  <si>
    <t>Platby daní a poplatků SR</t>
  </si>
  <si>
    <t>GG - 1.2. Rovné příležitosti dětí a žáků, včetně dětí a žáků se speciálními vzdělávacími potřebami v Olomouckém kraji</t>
  </si>
  <si>
    <t>DD a ŠJ, Tyršova 772, Lipník</t>
  </si>
  <si>
    <t>číslo účtu: 35-1843380237/0100</t>
  </si>
  <si>
    <t>položka</t>
  </si>
  <si>
    <t>9=8/7</t>
  </si>
  <si>
    <t>Celkem</t>
  </si>
  <si>
    <t>Konsolidace</t>
  </si>
  <si>
    <t>Nákup materiálu</t>
  </si>
  <si>
    <t xml:space="preserve">Ostatní náklady </t>
  </si>
  <si>
    <t>Převody vlastním rozpočtovým účtům</t>
  </si>
  <si>
    <t xml:space="preserve">Ostatní neinvestiční výdaje </t>
  </si>
  <si>
    <t xml:space="preserve">Celkem výdaje po konsolidaci </t>
  </si>
  <si>
    <t xml:space="preserve">Výdaje celkem </t>
  </si>
  <si>
    <t>GS - 1.1. Podpora malého a středního podnikání ve vybraných regionech Olomouckého kraje celkem</t>
  </si>
  <si>
    <t>38) GS - 3.2 Podpora sociální integrace v Olomouckém kraji</t>
  </si>
  <si>
    <t>GS - 3.2 Podpora sociální integrace v Olomouckém kraji celkem</t>
  </si>
  <si>
    <t>RZ 301/05 - přesun na ORJ 199, § 6113, pol. 5169</t>
  </si>
  <si>
    <t>inv.dot</t>
  </si>
  <si>
    <t>kontr.součet</t>
  </si>
  <si>
    <t>Drobný hmotný a dlouhodobý majetek</t>
  </si>
  <si>
    <t>RZ 712/05 - přesun z ORJ 199, § 6172, pol. 5901</t>
  </si>
  <si>
    <t>Investiční a neinvestiční akce v obl.dopr.</t>
  </si>
  <si>
    <t>00000870</t>
  </si>
  <si>
    <t>Povinný podíl kraje (půjčka EIB)</t>
  </si>
  <si>
    <t>Nákup dlouhodob.hm.majetku j.n.</t>
  </si>
  <si>
    <t>Investiční a neinvestiční akce v obl.zdravotnictví</t>
  </si>
  <si>
    <t>Ostatní neinvestiční výdaje jinde nezařazené</t>
  </si>
  <si>
    <t>Vlastivědné muzeum v Olomouci - vybavení depozitářů Denisova ul. (po rekonstrukci budovy)</t>
  </si>
  <si>
    <t>Vlastivědné muzeum Jesenicka - rekonstrukce střešní krytiny na budově Vodní tvrze</t>
  </si>
  <si>
    <t>Archeologické centrum v Ol - rekonstrukce objektu U Hradiska 7/4 (včetně vnitřního vybavení)</t>
  </si>
  <si>
    <t xml:space="preserve">Vlastivědné muzeum Jesenicka - inženýrské sítě a fasáda </t>
  </si>
  <si>
    <t>Muzeum Komenského v Přerově - přístavba depozitáře</t>
  </si>
  <si>
    <t>Vlastivědné muzeum v Olomouci - revitalizace rybníka Bílá Lhota</t>
  </si>
  <si>
    <t>Vlastivědné muzeum Jesenicka - Zřízení prostor pro kavárnu, vinárna, galerie</t>
  </si>
  <si>
    <t>Vlastivědné muzeum v Olomouci - Úprava Václavkova sálu</t>
  </si>
  <si>
    <t>Soukromá výtvarná ZUŠ s.r.o., Alšova 243, Jeseník</t>
  </si>
  <si>
    <t>RZ 387/05 - přesun z ORJ 01, § 6113, pol.5321</t>
  </si>
  <si>
    <t>dotace pro soukromé školy</t>
  </si>
  <si>
    <t>neinv.transfery na provoz škol-ZŠ Libavá</t>
  </si>
  <si>
    <t>přímé nákl.na vzdělání</t>
  </si>
  <si>
    <t xml:space="preserve">příspěvek na odpisy </t>
  </si>
  <si>
    <t>dotace pro PO OK na informační technologie</t>
  </si>
  <si>
    <t>ZŠ a MŠ logopedická, Tř. Svornosti 37/900, Olomouc</t>
  </si>
  <si>
    <t>MŠ A a T, s.r.o.,  U Bečvy 2, Přerov</t>
  </si>
  <si>
    <t>Speciální  MŠ A a J, s.r.o.,  U Bečvy 2,  Přerov</t>
  </si>
  <si>
    <t xml:space="preserve">Nespecifikované rezervy </t>
  </si>
  <si>
    <t>Poskytnuté neinvestiční přísp.a náhrady</t>
  </si>
  <si>
    <t>00033457</t>
  </si>
  <si>
    <t>regionech Olomouckého kraje</t>
  </si>
  <si>
    <t>ORJ - 37</t>
  </si>
  <si>
    <t>číslo účtu: 1701482/0800</t>
  </si>
  <si>
    <t>ORJ - 38</t>
  </si>
  <si>
    <t>číslo účtu: 1701642/0800</t>
  </si>
  <si>
    <t>veřejné subjekty a neziskové organizace</t>
  </si>
  <si>
    <t>ORJ - 39</t>
  </si>
  <si>
    <t>30) Individuální projekty</t>
  </si>
  <si>
    <t>VILA DORIS ŠUMPERK - Podpora sociální integrace v Olomouckém kraji</t>
  </si>
  <si>
    <t>ORJ - 49</t>
  </si>
  <si>
    <t>Domov důchodců Hrubá Voda - Nákladní výtah na přepravu jídla</t>
  </si>
  <si>
    <t>Domov důchodců a penzion Chválkovice - Šatny zaměstnanců</t>
  </si>
  <si>
    <t>00098005</t>
  </si>
  <si>
    <t>MF - Sčítání lidu, domů a bytů v roce 2011</t>
  </si>
  <si>
    <t>MF - Podpora koordinátorů romských poradců</t>
  </si>
  <si>
    <t>00000021</t>
  </si>
  <si>
    <t>Pojistné plnění KÚ</t>
  </si>
  <si>
    <t>55) GG - 5.3. Zvýšení absorpční kapacity subjektů v Olomouckém kraji</t>
  </si>
  <si>
    <t>ORJ - 55</t>
  </si>
  <si>
    <t>číslo účtu: 43-2020570237/0100</t>
  </si>
  <si>
    <t>GG - 5.3. Zvýšení absorpční kapacity subjektů v Olomouckém kraji</t>
  </si>
  <si>
    <t>Inv.transfery nefin.podnik.subjektů-PO</t>
  </si>
  <si>
    <t>Inv.transfery st.rozpočtu</t>
  </si>
  <si>
    <t>Zajištění dostupnosti vybraných sociálních služeb v Olomouckém kraji</t>
  </si>
  <si>
    <t>číslo účtu: 2702452/0800</t>
  </si>
  <si>
    <t>49) VILA DORIS ŠUMPERK - Podpora sociální integrace v Olomouckém kraji</t>
  </si>
  <si>
    <t>DD a Školní jídelna, Přerov, Sušilova 25 - Výměna oken</t>
  </si>
  <si>
    <t>Střední škola zemědělská, Přerov, Osmek 47-rekonstrukce budovy Kovárny, původně Výměna oken v tělocvičně</t>
  </si>
  <si>
    <t xml:space="preserve">Střední průmyslová škola, Přerov, Havlíčkova 2 - Výměna podlahové krytiny v učebnách  a kabinetech </t>
  </si>
  <si>
    <t xml:space="preserve">Švehlova SŠ, Prostějov - odloučené pracoviště Vrchlického 5 a Určická ul. 94, Prostějov - Oprava střechy </t>
  </si>
  <si>
    <t>BIS RTD Podpora veřejného financování výzkumu a technologického rozvoje v regionech</t>
  </si>
  <si>
    <t xml:space="preserve">5) Odbor správní a legislativní </t>
  </si>
  <si>
    <t>Sociální služby Šumperk</t>
  </si>
  <si>
    <t>Sociální služby Šumperk celkem</t>
  </si>
  <si>
    <t>Realizace energeticky úsporných opatření - Gymnázium J. Wolkera Prostějov</t>
  </si>
  <si>
    <t>ORG 100467</t>
  </si>
  <si>
    <t>Realizace energeticky úsporných opatření - ZŠ Vlčice</t>
  </si>
  <si>
    <t>ORG 100468</t>
  </si>
  <si>
    <t>Realizace energeticky úsporných opatření - SŠ zemědělská Přerov</t>
  </si>
  <si>
    <t>ORG 100469</t>
  </si>
  <si>
    <t>Realizace energeticky úsporných opatření - ZŠ a DD Zábřeh</t>
  </si>
  <si>
    <t>ORG 100471</t>
  </si>
  <si>
    <t>Realizace energeticky úsporných opatření - SOU obchodní Prostějov</t>
  </si>
  <si>
    <t>ORG 100472</t>
  </si>
  <si>
    <t>číslo účtu: 1701722/0800</t>
  </si>
  <si>
    <t>Neinvestiční transfery církvím a náboženským společnostem</t>
  </si>
  <si>
    <t xml:space="preserve">39) GS - Podpora regionálních a místních služeb cestovního ruchu - </t>
  </si>
  <si>
    <t>GS - Podpora regionálních a místních služeb cestovního ruchu - veřejné subjekty a neziskové organizace celkem</t>
  </si>
  <si>
    <t xml:space="preserve">37) GS - 1.1. Podpora malého a středního podnikání ve vybraných </t>
  </si>
  <si>
    <t>ostatní příspěvky</t>
  </si>
  <si>
    <t>00000210</t>
  </si>
  <si>
    <t>00000211</t>
  </si>
  <si>
    <t>Neinv.příspěvky zřízeným PO</t>
  </si>
  <si>
    <t>ORG - 1601</t>
  </si>
  <si>
    <t>ORG - 1602</t>
  </si>
  <si>
    <t>ORG - 1603</t>
  </si>
  <si>
    <t>ORG - 1604</t>
  </si>
  <si>
    <t>ORG - 1605</t>
  </si>
  <si>
    <t>ORG - 1606</t>
  </si>
  <si>
    <t>ORG - 1607</t>
  </si>
  <si>
    <t>ORG - 1608</t>
  </si>
  <si>
    <t>RZ 525/05 - přesun na ORJ 04, § 6172, pol. 6130</t>
  </si>
  <si>
    <t>RZ 575/05 - přesun na ORJ 10, § 3122,3421, pol. 5331</t>
  </si>
  <si>
    <t xml:space="preserve">ÚSP pro mládež Olšany - Rekonstrukce stávající koupelny </t>
  </si>
  <si>
    <t>Domov důchodců Prostějov - Zvětšení dveřních otvorů</t>
  </si>
  <si>
    <t>Domov "Na Zámku" (Nezamyslice) - Koupelna</t>
  </si>
  <si>
    <t>Centrum sociálních služeb Prostějov - Vybavení pavilonu A2</t>
  </si>
  <si>
    <t>Ústav sociální péče Rokytnice - Dispoziční úpravy pokojů</t>
  </si>
  <si>
    <t>Přísp.obcím na podporu výstavby cyklostezek</t>
  </si>
  <si>
    <t>00027355</t>
  </si>
  <si>
    <t>Ost.neinv.transfery nezisk.a podob.org.</t>
  </si>
  <si>
    <t>38187501</t>
  </si>
  <si>
    <t>ROP RS Střední Morava - IV - SR</t>
  </si>
  <si>
    <t>38587505</t>
  </si>
  <si>
    <t>ROP RS Střední Morava - IV - EU</t>
  </si>
  <si>
    <t>Dary obyvatelstvu</t>
  </si>
  <si>
    <t>Nákup ostatních služeb</t>
  </si>
  <si>
    <t>Investiční výdaje</t>
  </si>
  <si>
    <t>vedoucí odboru ekonomického</t>
  </si>
  <si>
    <t>SOŠ ekonomiky a podnikání, s.r.o., Hněvotínská 52, Olomouc</t>
  </si>
  <si>
    <t>Ing. Jiří Juřena</t>
  </si>
  <si>
    <t>Pozemky</t>
  </si>
  <si>
    <t>vedoucí odboru kultury a památkové péče</t>
  </si>
  <si>
    <t>PhDr. Jindřich Garčic</t>
  </si>
  <si>
    <t>SOU, Komenského 677, Litovel</t>
  </si>
  <si>
    <t>Studená voda</t>
  </si>
  <si>
    <t xml:space="preserve">7) Odbor ekonomický </t>
  </si>
  <si>
    <t>Odbor životního prostředí a zemědělství</t>
  </si>
  <si>
    <t>Teplo</t>
  </si>
  <si>
    <t>Služby telekomunikací a radiokomunikací</t>
  </si>
  <si>
    <t>Archeologické centrum Olomouc</t>
  </si>
  <si>
    <t>Ostatní poskytované zálohy a jistiny</t>
  </si>
  <si>
    <t>SOŠ a SOU Uničov</t>
  </si>
  <si>
    <t>ORG 1170</t>
  </si>
  <si>
    <t>ORG 1200</t>
  </si>
  <si>
    <t>ORG 1465</t>
  </si>
  <si>
    <t>Neinvest.příspěvky ostatním PO</t>
  </si>
  <si>
    <t>00033122</t>
  </si>
  <si>
    <t>50) ROP - Regionální dopravní infrastruktura - Silnice II. a III. třídy</t>
  </si>
  <si>
    <t>ORJ - 50</t>
  </si>
  <si>
    <t>číslo účtu: 2955812/0800</t>
  </si>
  <si>
    <t>Silnice II/444 Mohelnice - Stavenice</t>
  </si>
  <si>
    <t>SPŠ oděvní, Prostějov - Stavební úpravy  školy</t>
  </si>
  <si>
    <t>Základní škola Jeseník - Sociální zařízení</t>
  </si>
  <si>
    <t>Gymnázium Jana Blahoslava a Střední pedagogická škola, Přerov - Změna školní jídelny na výdejnu</t>
  </si>
  <si>
    <t>SŠ, ZŠ a MŠ JISTOTA, o.p.s., Tetín 1, Prostějov</t>
  </si>
  <si>
    <t>Neinvestičbní transfery nefin.podnik.subj.-FO</t>
  </si>
  <si>
    <t>11) Odbor sociálních věcí</t>
  </si>
  <si>
    <t>Střední zemědělská škola, Osmek 47, Přerov</t>
  </si>
  <si>
    <t>Dětské centrum,  Struhlovsko 1424, Hranice</t>
  </si>
  <si>
    <t>Poradenské centrum sociálních služeb OK</t>
  </si>
  <si>
    <t>Poradenské centrum soc.služeb OK celkem</t>
  </si>
  <si>
    <t>upravený rozp.</t>
  </si>
  <si>
    <t>skutečnost</t>
  </si>
  <si>
    <t>%</t>
  </si>
  <si>
    <t>Provozní výdaje</t>
  </si>
  <si>
    <t xml:space="preserve">Odbor školství, mládeže a tělovýchovy celkem </t>
  </si>
  <si>
    <t>ORJ - 11</t>
  </si>
  <si>
    <t>spolupráce s francouzskými a vlámskými školami</t>
  </si>
  <si>
    <t>MKČR - veřejné informační služby knihoven</t>
  </si>
  <si>
    <t>MKČR - kulturní aktivity</t>
  </si>
  <si>
    <t>Investiční a neinvestiční akce v obl.kultury</t>
  </si>
  <si>
    <t>Investiční a neinvestiční akce v obl.sociální</t>
  </si>
  <si>
    <t>Ostatní příspěvky</t>
  </si>
  <si>
    <t>Služby peněžních ústavů</t>
  </si>
  <si>
    <t xml:space="preserve">Nájemné </t>
  </si>
  <si>
    <t>Konzultační, poradenské a  právní služby</t>
  </si>
  <si>
    <t>sníženo:</t>
  </si>
  <si>
    <t>Služby školení a vzdělávání</t>
  </si>
  <si>
    <t>Opravy a udržování</t>
  </si>
  <si>
    <t>Programové vybavení</t>
  </si>
  <si>
    <t>00098074</t>
  </si>
  <si>
    <t xml:space="preserve">GS - 3.3. Rozvoj kapacit dalšího profesního vzdělávání        </t>
  </si>
  <si>
    <t xml:space="preserve">Fond    </t>
  </si>
  <si>
    <t>DD a ŠJ , Sušilova 25,  Přerov</t>
  </si>
  <si>
    <t>DD a ŠJ, Černá Voda 1</t>
  </si>
  <si>
    <t>DD a ŠJ , Priessnitzova 406, Jeseník</t>
  </si>
  <si>
    <t>Ostatní povinné poj.placené zaměstnavat.</t>
  </si>
  <si>
    <t>Dotace pro PO OK na informační technologie</t>
  </si>
  <si>
    <t>celkem</t>
  </si>
  <si>
    <t>konsolidace</t>
  </si>
  <si>
    <t>Vědecká knihovna v Olomouci</t>
  </si>
  <si>
    <t>Vědecká knihovna v Olomouci celkem</t>
  </si>
  <si>
    <t>Vlastivědné muzeum v Olomouci</t>
  </si>
  <si>
    <t>Vlastivědné muzeum v Olomouci celkem</t>
  </si>
  <si>
    <t>Muzeum Prostějovska v Prostějově</t>
  </si>
  <si>
    <t>Muzeum Prostějovska v Prostějově celkem</t>
  </si>
  <si>
    <t>Lidová hvězdárna v Prostějově</t>
  </si>
  <si>
    <t>Lidová hvězdárna v Prostějově  celkem</t>
  </si>
  <si>
    <t>Muzeum Komenského v Přerově</t>
  </si>
  <si>
    <t>Vlastivědné muzeum v Šumperku</t>
  </si>
  <si>
    <t>Vlastivědné muzeum v Šumperku celkem</t>
  </si>
  <si>
    <t>ORJ - 17</t>
  </si>
  <si>
    <t>RZ 807/05 - přesun z ORJ 199, § 6172, pol. 5901</t>
  </si>
  <si>
    <t>RZ 197/05 - zapojení přebytku hospodaření za rok 2004</t>
  </si>
  <si>
    <t>Neinvestiční příspěvky zřízeným PO</t>
  </si>
  <si>
    <t>Správa silnic Olomouckého kraje celkem</t>
  </si>
  <si>
    <t>51) ROP - Technická pomoc - Podpora zvyšování absorpční kapacity regionu</t>
  </si>
  <si>
    <t>ORJ - 51</t>
  </si>
  <si>
    <t>číslo účtu: 35-1843440287/0100</t>
  </si>
  <si>
    <t xml:space="preserve"> ROP - Technická pomoc - Podpora zvyšování absorpční kapacity regionu</t>
  </si>
  <si>
    <t>52) Implementace a péče o území soustavy Natura 2000 v Olomouckém kraji</t>
  </si>
  <si>
    <t>ORJ - 52</t>
  </si>
  <si>
    <t>číslo účtu: 3078612/0800</t>
  </si>
  <si>
    <t>Implementace a péče o území soustavy Natura 2000 v Olomouckém kraji</t>
  </si>
  <si>
    <t>Neinv.transf.obyv.nemající charakter daru</t>
  </si>
  <si>
    <t>Účelové neinv.transf.nepodnik.FO</t>
  </si>
  <si>
    <t>Ost.neinv.transfery veř.rozpočtům úz.úrovně</t>
  </si>
  <si>
    <t>fin.vypořádání s MŠMT za rok 2009</t>
  </si>
  <si>
    <t>Inv.transfery ostatním PO</t>
  </si>
  <si>
    <t>Inv.transfery nefin.podnik.subj.- PO</t>
  </si>
  <si>
    <t>00000115</t>
  </si>
  <si>
    <t>Stipendia pro žáky učebních oborů</t>
  </si>
  <si>
    <t>00033025</t>
  </si>
  <si>
    <t>00033026</t>
  </si>
  <si>
    <t>MŠMT - program sociální prevence a prev.kriminality</t>
  </si>
  <si>
    <t>MŠMT - Projekty romské komunity</t>
  </si>
  <si>
    <t>MŠMT - Spolupráce s francouzskými, vlámskými a šp.školami</t>
  </si>
  <si>
    <t>MŠMT - Asistenti pedagogů pro děti, žáky a studenty se soc.znevýhodněním</t>
  </si>
  <si>
    <t>MKČR - Kulturní aktivity</t>
  </si>
  <si>
    <t>32133910</t>
  </si>
  <si>
    <t>MŠMT - Individuální projekt ostatní OP VK-EU</t>
  </si>
  <si>
    <t>32533910</t>
  </si>
  <si>
    <t>Neinv.dot.zřízeným PO</t>
  </si>
  <si>
    <t>32133123</t>
  </si>
  <si>
    <t>MŠMT - OPVK-oblast 1.4.EU peníze školám-EU</t>
  </si>
  <si>
    <t>32533123</t>
  </si>
  <si>
    <t>MŠMT - Individ.projekty ost.OP VK-EU</t>
  </si>
  <si>
    <t>MŠMT - Asistenti pedagogů v soukr.a církev.spec.školách</t>
  </si>
  <si>
    <t>MŠMT - progr.na podporu škol-vzdělávání dětí se sociokulturním znevýhodněním</t>
  </si>
  <si>
    <t>00033024</t>
  </si>
  <si>
    <t>Soukromé OU, s.r.o., Velký Újezd  321</t>
  </si>
  <si>
    <t>Střední škola automobilní, s.r.o., Vápenice 2977/9, Prostějov</t>
  </si>
  <si>
    <t>GG - 1.1. Zvyšování kvality ve vzdělávání v Olomouckém kraji</t>
  </si>
  <si>
    <t>57) GG - 1.2. Rovné příležitosti dětí a žáků, včetně dětí a žáků se speciálními vzdělávacími potřebami v Olomouckém kraji</t>
  </si>
  <si>
    <t>ORJ - 57</t>
  </si>
  <si>
    <t>číslo účtu: 43-2020470287/0100</t>
  </si>
  <si>
    <t xml:space="preserve"> GG - 1.2. Rovné příležitosti dětí a žáků, včetně dětí a žáků se speciálními vzdělávacími potřebami v Olomouckém kraji</t>
  </si>
  <si>
    <t>Mateřská škola, Blanická 16, Olomouc</t>
  </si>
  <si>
    <t>ORG 3006000002 - Společný nadregionální projekt pro podporu domác.cestovního ruchu</t>
  </si>
  <si>
    <t>RZ 659/04 - přesun z ORJ 08, § 2140, pol. 5169</t>
  </si>
  <si>
    <t>Úroky vlastní</t>
  </si>
  <si>
    <t>12) Odbor dopravy a silničního hospodářství</t>
  </si>
  <si>
    <t>ORJ - 12</t>
  </si>
  <si>
    <t xml:space="preserve">Neinvestiční příspěvky zřízeným PO </t>
  </si>
  <si>
    <t>Nájemné za půdu</t>
  </si>
  <si>
    <t>neinv.transfery na provoz škol</t>
  </si>
  <si>
    <t>progr."Školní vybavení pro žáky 1.ročníku ZV"</t>
  </si>
  <si>
    <t>Prostějov -  okružní křižovatka</t>
  </si>
  <si>
    <t xml:space="preserve">Olomouc, místní část Chomutov - průtah </t>
  </si>
  <si>
    <t>III/37349 Ptení - obchvat</t>
  </si>
  <si>
    <t>Velký Týnec - průtah, II. Etapa</t>
  </si>
  <si>
    <t>Dub - Tovačov, stavební úpravy (křižovatka s II/150 po křižovatku do Tovačova do II/433)</t>
  </si>
  <si>
    <t>Dub nad Moravou - hranice krajů OL/ZL silnice II/150 - Želátovice - Dřevohostice,</t>
  </si>
  <si>
    <t>Přerov - most u elektrárny event. Č. 04720-1</t>
  </si>
  <si>
    <t>GG - 5.2. Informovanost a publicita programu v Olomouckém kraji</t>
  </si>
  <si>
    <t>Investiční a neinvestiční akce  v obl.dopravy</t>
  </si>
  <si>
    <t>61) Zvýšení přeshraniční dostupnosti Otmuchów - Mikulovice</t>
  </si>
  <si>
    <t>ORJ - 61</t>
  </si>
  <si>
    <t>číslo účtu: 3456222/0800</t>
  </si>
  <si>
    <t>Zvýšení přeshraniční dostupnosti Otmuchów - Mikulovice</t>
  </si>
  <si>
    <t>62) Zvýšení přeshraniční dostupnosti Vidnava - Paczków</t>
  </si>
  <si>
    <t>ORJ - 62</t>
  </si>
  <si>
    <t>číslo účtu: 3456062/0800</t>
  </si>
  <si>
    <t>Zvýšení přeshraniční dostupnosti Vidnava - Paczków</t>
  </si>
  <si>
    <t>program "Fin.asistentů pedagoga pro děti,žáky a st.se soc.znevýhodněním"</t>
  </si>
  <si>
    <t>Soukromá SOŠ, s.r.o., Jaselská 832, Hranice</t>
  </si>
  <si>
    <t>ORG 1539</t>
  </si>
  <si>
    <t>Soukromá SOŠ živnostenská, s.r.o., Přerov</t>
  </si>
  <si>
    <t>ORG 1554</t>
  </si>
  <si>
    <t>Jeseníky - Sdružení cestovního ruchu</t>
  </si>
  <si>
    <t>ORG 3000</t>
  </si>
  <si>
    <t>Ostatní neinvestiční transfery neziskovým a podobným organizacím</t>
  </si>
  <si>
    <t>Brodek u Konice</t>
  </si>
  <si>
    <t>ORG 8106</t>
  </si>
  <si>
    <t>Dubicko</t>
  </si>
  <si>
    <t>ORG 8210</t>
  </si>
  <si>
    <t>Svazek obcí údolí Desné</t>
  </si>
  <si>
    <t>ORG 8278</t>
  </si>
  <si>
    <t>Ostatní neinvestiční transfery veřejným rozpočtům územní úrovně</t>
  </si>
  <si>
    <t>Ostatní investiční transfery neziskovým a podobným organizacím</t>
  </si>
  <si>
    <t>Ostatní investiční transfery veřejným rozpočtům územní úrovně</t>
  </si>
  <si>
    <t>Horka nad Moravou</t>
  </si>
  <si>
    <t>ORG 8327</t>
  </si>
  <si>
    <t>Statutární město Olomouc</t>
  </si>
  <si>
    <t>ORG 8357</t>
  </si>
  <si>
    <t>Velký Týnec</t>
  </si>
  <si>
    <t>ORG 8386</t>
  </si>
  <si>
    <t>Lobodice</t>
  </si>
  <si>
    <t>ORG 8446</t>
  </si>
  <si>
    <t>Soběchleby</t>
  </si>
  <si>
    <t>ORG 8480</t>
  </si>
  <si>
    <t>Základní škola prof. Z. Matějčka, Olomouc-Řepčín</t>
  </si>
  <si>
    <t>ORG 1014</t>
  </si>
  <si>
    <t>ORG 1035</t>
  </si>
  <si>
    <t>ORG 1040</t>
  </si>
  <si>
    <t>Základní škola a Dětský domov, Zábřeh</t>
  </si>
  <si>
    <t>ORG 1041</t>
  </si>
  <si>
    <t>Švehlova střední škola, Prostějov</t>
  </si>
  <si>
    <t>ORG 1127</t>
  </si>
  <si>
    <t>Gymnázium Jana Blahoslava a Střední pedagogická škola, Přerov</t>
  </si>
  <si>
    <t>Odborné učiliště a Praktická škola, Lipová - lázně</t>
  </si>
  <si>
    <t>Dům dětí a mládeže, tř. 17. listopadu 47, Olomouc</t>
  </si>
  <si>
    <t>ORG 1350</t>
  </si>
  <si>
    <t>Soukromá ZŠ Acorn´s a John´s school, s.r.o., U Bečvy 2, Přerov</t>
  </si>
  <si>
    <t>ORG 1516</t>
  </si>
  <si>
    <t>Neinvestiční transfery nefinančním podnikatelským subjektům -právnickým osobám</t>
  </si>
  <si>
    <t>Soukromá SOŠ, s.r.o.,Jaselská 832, Hranice</t>
  </si>
  <si>
    <t>Investiční transfery nefinannčím podnikatelským subjektům-právnickým osobám</t>
  </si>
  <si>
    <t>PONTIS Šumperk o.p.s.</t>
  </si>
  <si>
    <t>ORG 2220</t>
  </si>
  <si>
    <t>KAPPA-HELP Přerov o.s.</t>
  </si>
  <si>
    <t>ORG 2256</t>
  </si>
  <si>
    <t>Uničov</t>
  </si>
  <si>
    <t>ORG 8383</t>
  </si>
  <si>
    <t>Statutární město Přerov</t>
  </si>
  <si>
    <t>ZŠ a MŠ, Malá Dlážka 4, Přerov</t>
  </si>
  <si>
    <t>SPŠ strojnická Olomouc, tř. 17. listopadu 49</t>
  </si>
  <si>
    <t>Obchodní akademie Prostějov</t>
  </si>
  <si>
    <t>ORG 1151</t>
  </si>
  <si>
    <t>Střední zdravotnická škola a Vyšší odborná škola Emanuela Pöttinga, Olomouc</t>
  </si>
  <si>
    <t>Střední odborná škola Litovel</t>
  </si>
  <si>
    <t>Střední odborná škola gastronomie a potravinářství, U Jatek 8, Jeseník</t>
  </si>
  <si>
    <t>ORG 1226</t>
  </si>
  <si>
    <t xml:space="preserve">Výdaje odboru strategického rozvoje kraje - operační program Olomouckého kraje </t>
  </si>
  <si>
    <t>Výdaje odboru dopravy a silničního hosp.</t>
  </si>
  <si>
    <t>RZ 634/05 - přesun na ORJ 07, § 6409, pol. 5901</t>
  </si>
  <si>
    <t>00000017</t>
  </si>
  <si>
    <t>Neinv.transfery obecně prospěš.spol.</t>
  </si>
  <si>
    <t>00098297</t>
  </si>
  <si>
    <t>00098335</t>
  </si>
  <si>
    <t>MPSV - na výplatu st.přísp.pro zřiz.zařízení pro děti vyž.okamžitou pomoc</t>
  </si>
  <si>
    <t>ORJ 8803-Příprava projektů podnikatelů na čerpání prostř.ze SF EU</t>
  </si>
  <si>
    <t>ORJ 8835 - Příprava projektů NNO na čerpání prostř.ze SF EU</t>
  </si>
  <si>
    <t>Neinvestiční příspěvky zřízeným PO-rezerva</t>
  </si>
  <si>
    <t xml:space="preserve">Rezerva </t>
  </si>
  <si>
    <t>Odbory (kanceláře) Krajského úřadu Olomouckého kraje</t>
  </si>
  <si>
    <r>
      <t xml:space="preserve"> </t>
    </r>
    <r>
      <rPr>
        <b/>
        <sz val="11"/>
        <rFont val="Arial"/>
        <family val="2"/>
        <charset val="238"/>
      </rPr>
      <t>•</t>
    </r>
    <r>
      <rPr>
        <b/>
        <sz val="11"/>
        <rFont val="Arial"/>
        <family val="2"/>
        <charset val="238"/>
      </rPr>
      <t xml:space="preserve"> </t>
    </r>
  </si>
  <si>
    <t xml:space="preserve"> •</t>
  </si>
  <si>
    <t>00029517</t>
  </si>
  <si>
    <t>Dodatky ke smlouvě o ÚR s ČS</t>
  </si>
  <si>
    <t>Půjčka z EIB-projekt modernizace silniční sítě</t>
  </si>
  <si>
    <t>00000813</t>
  </si>
  <si>
    <t>Půjčka z EIB - ROP</t>
  </si>
  <si>
    <t>Vratky veř.rozpočtům ústř.úr.tr.poskyt.v min.rozp.obd.</t>
  </si>
  <si>
    <t>Ostatní poskytnuté zálohy a jistiny</t>
  </si>
  <si>
    <t>Poskytnuté neinv. příspěvky a náhrady</t>
  </si>
  <si>
    <t>Program obnovy venkova</t>
  </si>
  <si>
    <t>6) Odbor informačních technologií</t>
  </si>
  <si>
    <t>Sociální služby Prostějov</t>
  </si>
  <si>
    <t>Příspěvky do zahraničí</t>
  </si>
  <si>
    <t>ORG 30106000000</t>
  </si>
  <si>
    <t>Ostatní neinvestiční transfery do zahraničí</t>
  </si>
  <si>
    <t>Neinvestiční transfery nefinančním podnikatelským subjektům - právnickým osobám</t>
  </si>
  <si>
    <t>Investiční transfery nefinančním podnikatelským subjektům - právnickým osobám</t>
  </si>
  <si>
    <t>ORG 1124</t>
  </si>
  <si>
    <t>Neinvestiční příspěvky zřízeným příspěvkovým organizacím</t>
  </si>
  <si>
    <t>Švehlova střední škola, nám. Spojenců 17, Prostějov</t>
  </si>
  <si>
    <t>ORG 1216</t>
  </si>
  <si>
    <t>Střední Morava - Sdružení cestovního ruchu Olomouc</t>
  </si>
  <si>
    <t>ORG 3001</t>
  </si>
  <si>
    <t>Regionální agentura pro rozvoj Střední Moravy</t>
  </si>
  <si>
    <t>ORG 3028</t>
  </si>
  <si>
    <t>64) Operační program lidské zdroje a zaměstnanost</t>
  </si>
  <si>
    <t>ORJ - 64</t>
  </si>
  <si>
    <t>číslo účtu: 4167692/0800</t>
  </si>
  <si>
    <t>Střednědobý plán rozvoje sociálních služeb</t>
  </si>
  <si>
    <t>ORG 100493</t>
  </si>
  <si>
    <t xml:space="preserve">Pohoštění </t>
  </si>
  <si>
    <t>Zajištění integrace příslušníků romských komunit</t>
  </si>
  <si>
    <t>ORG 100580</t>
  </si>
  <si>
    <t>Vzdělání v eGON Centru Olomouckého kraje</t>
  </si>
  <si>
    <t>ORG 100350</t>
  </si>
  <si>
    <t>Operační program lidské zdroje a zaměstnanost</t>
  </si>
  <si>
    <t>65) Podpora rozvoje Olomouckého kraje 2010 - 2012</t>
  </si>
  <si>
    <t>ORJ - 65</t>
  </si>
  <si>
    <t xml:space="preserve">ÚSP pro mládež Olšany - Výměna technologie lůžkového výtahu </t>
  </si>
  <si>
    <t>Gymnázium, Zábřeh, náměstí Osvobození 20 - Výměna rozvodů topení</t>
  </si>
  <si>
    <t xml:space="preserve">SŠ, ZŠ a MŠ Šumperk, Hanácká 3 - Oprava zídky a vjezdu </t>
  </si>
  <si>
    <t>Odborné učiliště, Křenovice 8 - Půdní vestavba</t>
  </si>
  <si>
    <t xml:space="preserve">SŠ technická, Přerov - Střecha areálu Bří Hovůrkových </t>
  </si>
  <si>
    <t>Střední zdravotnická škola, Hranice - Plynová kotelna</t>
  </si>
  <si>
    <t>Vyšší odborná škola a SPŠ, Šumperk - Modernizace školní kuchyně</t>
  </si>
  <si>
    <t>Sociální služby pro seniory Olomouc - oprava výtahů (4 ks)</t>
  </si>
  <si>
    <t>Sociální služby Šumperk - přístavba výtahu</t>
  </si>
  <si>
    <t>Domov Na zámečku Rokytnice - oprava výtahu</t>
  </si>
  <si>
    <t>výměna oken - I. a II. Etapa, DD Prostějov</t>
  </si>
  <si>
    <t>Oprava výtahu DD Prostějov, Nerudova (1osobní + 1nákladní, 6 pater)</t>
  </si>
  <si>
    <t>DD Chválkovice - úpravy výtahů</t>
  </si>
  <si>
    <t>ZUŠ Miloslava Stibora, výtvarný obor, Olomouc -Statické zajištění budovy</t>
  </si>
  <si>
    <t>číslo účtu: 35-1843390267/0100</t>
  </si>
  <si>
    <t xml:space="preserve">42) GS - 3.3. Rozvoj kapacit dalšího profesního vzdělávání         </t>
  </si>
  <si>
    <t>GS - 3.3. Rozvoj kapacit dalšího profesního vzdělávání   celkem</t>
  </si>
  <si>
    <t xml:space="preserve">SMN a.s. o.z. Nemocnice Prostějov – přemístění onkologie </t>
  </si>
  <si>
    <t>Konice - novostavba stanice HZS - příspěvek Konice ve výši 40%</t>
  </si>
  <si>
    <t>III/44311 Dolany - průtah, most</t>
  </si>
  <si>
    <t>ORG 100114</t>
  </si>
  <si>
    <t>Modernizace lůžkového fondu OLÚ Moravský Beroun</t>
  </si>
  <si>
    <t>ORG 100132</t>
  </si>
  <si>
    <t>Cestování časem</t>
  </si>
  <si>
    <t>ORG 100101</t>
  </si>
  <si>
    <t>Rozvoj záchranných systémů</t>
  </si>
  <si>
    <t>ORG 100322</t>
  </si>
  <si>
    <t>ZUŠ I.Krejčího, Na Vozovce 32, Olomouc</t>
  </si>
  <si>
    <t>ZUŠ Žerotín, Kavaleristů 6, Olomouc</t>
  </si>
  <si>
    <t>ZUŠ, Potštát 36</t>
  </si>
  <si>
    <t>ZUŠ, Školní nám. 35, Hranice</t>
  </si>
  <si>
    <t>ZUŠ, Hanusíkova 197, Kojetín</t>
  </si>
  <si>
    <t>ZUŠ, nám. Svobody 15, Mohelnice</t>
  </si>
  <si>
    <t>ZUŠ, Žerotínova 11, Šumperk</t>
  </si>
  <si>
    <t>ZUŠ, Farní 9, Zábřeh na Moravě</t>
  </si>
  <si>
    <t>Gymnázium Olomouc - Hejčín - výstavba stravovacího pavilonu skuch.</t>
  </si>
  <si>
    <t>Gymnázium, Hranice - půdní vestavba</t>
  </si>
  <si>
    <t>SOU Litovel - rekonstrukce obv.pláště a výměna oken</t>
  </si>
  <si>
    <t>SOŠ a SOU zemědělské, Horní Heřmanice - rek.vytápění</t>
  </si>
  <si>
    <t>00000409</t>
  </si>
  <si>
    <t>Provozní příspěvky zřízeným PO</t>
  </si>
  <si>
    <t>53) GG - 5.1. Řízení, kontrola, monitorování a hodnocení programu v Olomouckém kraji</t>
  </si>
  <si>
    <t>ORJ - 53</t>
  </si>
  <si>
    <t>číslo účtu: 35-1843450207/0100</t>
  </si>
  <si>
    <t>Rezerva pro příspěvkové organizace</t>
  </si>
  <si>
    <t>Neinvestiční rezerva pro PO</t>
  </si>
  <si>
    <t>pověřená vedením útvaru interního auditu</t>
  </si>
  <si>
    <t>Ing. Věra Štembírková</t>
  </si>
  <si>
    <t>EUO - Obchodní akademie Mohelnice</t>
  </si>
  <si>
    <t>ORG 100133</t>
  </si>
  <si>
    <t>EUO - SŠ polygrafická Olomouc</t>
  </si>
  <si>
    <t>ORG 100134</t>
  </si>
  <si>
    <t>Energetická úsporná opatření - Gymnázium Šumperk</t>
  </si>
  <si>
    <t>ORG 100135</t>
  </si>
  <si>
    <t xml:space="preserve">nájemné PO </t>
  </si>
  <si>
    <t>obl.školství</t>
  </si>
  <si>
    <t>obl.sociální</t>
  </si>
  <si>
    <t>obl.dopravy</t>
  </si>
  <si>
    <t>obl.zdravotnictví</t>
  </si>
  <si>
    <t>obl.kriz.řízení</t>
  </si>
  <si>
    <t>obl.kultury</t>
  </si>
  <si>
    <t>Prostějov - přeložka silnice II/366 od Tesca</t>
  </si>
  <si>
    <t>Gymnázium, Komenského 281, Jeseník</t>
  </si>
  <si>
    <t>SPŠE a VOŠ, Božetěchova 3, Olomouc</t>
  </si>
  <si>
    <t>Odstupné</t>
  </si>
  <si>
    <t>Ost.povinné poj.hrazené zaměstn.</t>
  </si>
  <si>
    <t>Neinvestiční příspěvky celkem</t>
  </si>
  <si>
    <t>Investiční příspěvky celkem</t>
  </si>
  <si>
    <t>II/366 Rekonstrukce silnice a most Kostelec na Hané</t>
  </si>
  <si>
    <t>Ohrozim obchvat</t>
  </si>
  <si>
    <t>Dub nad Moravou - hranice okresu PV - rekonstrukce silnice</t>
  </si>
  <si>
    <t>Kozlovice - obchvat</t>
  </si>
  <si>
    <t>Sušice - přeložka silnice</t>
  </si>
  <si>
    <t>Ostružná - obchvat, 1. a 2. etapa</t>
  </si>
  <si>
    <t>Protihluková opatření - Radslavice</t>
  </si>
  <si>
    <t>OA a Jazyková škola s právem st.jazyk.skoušky, Hlavní tř. 31, Šumperk</t>
  </si>
  <si>
    <t>SZdrŠ a VOŠ zdravotnická E.Pöttinga, Pöttingova 2, Olomouc</t>
  </si>
  <si>
    <t>III/4446 Mohelnice - ul. Zábřežská, II. etapa</t>
  </si>
  <si>
    <t>příspěvek na provoz PO</t>
  </si>
  <si>
    <t>příspěvek na mezinárodní výměnné pobyty</t>
  </si>
  <si>
    <t>enviromentální vzdělávání, výchova a osvěta</t>
  </si>
  <si>
    <t>talent Olomouckého kraje</t>
  </si>
  <si>
    <t>Dotace na JSDH z rozpočtu kraje</t>
  </si>
  <si>
    <t>00000018</t>
  </si>
  <si>
    <t>Odstraňování povodňových škod</t>
  </si>
  <si>
    <t>PPP Olomouckého kraje , U sportovní haly 1, Olomouc</t>
  </si>
  <si>
    <t>Základní škola, Sladovní 492, Kojetín</t>
  </si>
  <si>
    <t>Vratky veř.rozpočtům ústř.úrovně transferů poskyt.v min.rozpočt.obd.</t>
  </si>
  <si>
    <t>00000103</t>
  </si>
  <si>
    <t>00000109</t>
  </si>
  <si>
    <t>00000023</t>
  </si>
  <si>
    <t>00033353</t>
  </si>
  <si>
    <t>00000022</t>
  </si>
  <si>
    <t>00007131</t>
  </si>
  <si>
    <t>00033160</t>
  </si>
  <si>
    <t>00033166</t>
  </si>
  <si>
    <t>MŠMT - okresní a krajské kolo soutěží</t>
  </si>
  <si>
    <t>00033192</t>
  </si>
  <si>
    <t>00033155</t>
  </si>
  <si>
    <t xml:space="preserve">Neinv.transfery občanským sdružením </t>
  </si>
  <si>
    <t>Ostatní neinv.transfery nezisk.a pod.org.</t>
  </si>
  <si>
    <t>Pojistné plnění PO</t>
  </si>
  <si>
    <t>ORG 3009000001 - Silnice II. Třídy č. 446 Nová Seninka</t>
  </si>
  <si>
    <t>RZ 660/04 - přesun z ORJ 08, § 3639, pol. 5166</t>
  </si>
  <si>
    <t>Individuální projekty</t>
  </si>
  <si>
    <t>Provozní  výdaje celkem</t>
  </si>
  <si>
    <t>Provozní výdaje individuálních projektů celkem</t>
  </si>
  <si>
    <t xml:space="preserve">Investiční výdaje individuálních projektů celkem </t>
  </si>
  <si>
    <t>Odměny členů zastupitelstev obcí a krajů</t>
  </si>
  <si>
    <t>Investiční transfery obecně prospěšným společnostem</t>
  </si>
  <si>
    <t>Gymnázium Jakuba Škody, Přerov</t>
  </si>
  <si>
    <t>ORG 1108</t>
  </si>
  <si>
    <t>Střední škola sociální péče a služeb, Zábřeh</t>
  </si>
  <si>
    <t>ORG 1223</t>
  </si>
  <si>
    <t>ORG 1225</t>
  </si>
  <si>
    <t>ORG 8400</t>
  </si>
  <si>
    <t>Investiční transfery občanským sdružením</t>
  </si>
  <si>
    <t xml:space="preserve"> -účelové investiční dotace</t>
  </si>
  <si>
    <t xml:space="preserve"> -provozní příspěvek</t>
  </si>
  <si>
    <t xml:space="preserve"> -investiční  příspěvek</t>
  </si>
  <si>
    <t>Výdaje odboru sociálních věcí</t>
  </si>
  <si>
    <t xml:space="preserve">Nákup ostatních služeb </t>
  </si>
  <si>
    <t>Cestovné (tuzemské i zahraniční)</t>
  </si>
  <si>
    <t>Odborný léčebný ústav neurologicko-geriatrický v Moravském Berouně</t>
  </si>
  <si>
    <t xml:space="preserve">Odbor kultury a památkové péče celkem </t>
  </si>
  <si>
    <t xml:space="preserve">Odbor ekonomický celkem </t>
  </si>
  <si>
    <t>8) Odbor strategického rozvoje kraje</t>
  </si>
  <si>
    <t>Kancelář ředitele</t>
  </si>
  <si>
    <t>Odbor majetkový a právní</t>
  </si>
  <si>
    <t>ORG 100014</t>
  </si>
  <si>
    <t>ZZS OK - přístrojové vybavení vozidel</t>
  </si>
  <si>
    <t>ORG 100015</t>
  </si>
  <si>
    <t>ORG 100117</t>
  </si>
  <si>
    <t>Investiční transfery do zahraničí</t>
  </si>
  <si>
    <t>ZZS OK, p.o. - Čerpací stanice pro heliport Olomouc</t>
  </si>
  <si>
    <t>OLÚ Moravský Beroun, p.o.- Box pro zemřelé pacienty</t>
  </si>
  <si>
    <t>OLÚ Paseka - Centrální jídelna a rozšíření prádelny (změna názvu k 17. 12. 2009)</t>
  </si>
  <si>
    <t>ZUŠ Franze Schuberta, Nádražní 280, Zlaté Hory</t>
  </si>
  <si>
    <t>ZUŠ, Dvořákova 349, Moravský Beroun</t>
  </si>
  <si>
    <t>Neinv.transfery nefin.podn.subj.-FO</t>
  </si>
  <si>
    <t>Ostatní povinné pojistné placené zaměstnavatelem</t>
  </si>
  <si>
    <t>(Rezerva pro SŠ)</t>
  </si>
  <si>
    <t>00033018</t>
  </si>
  <si>
    <t>Investiční transfery nefin.podnik.subj.-PO</t>
  </si>
  <si>
    <t xml:space="preserve">Inv.transfery obč.sdružením </t>
  </si>
  <si>
    <t xml:space="preserve">Investiční transfery zřízeným PO </t>
  </si>
  <si>
    <t>Neinvest.transfery nefin.podnik.subjektům-PO</t>
  </si>
  <si>
    <t>Neinv.transfery obecně prospěš.společnostem</t>
  </si>
  <si>
    <t>Investiční transfery zřízeným  PO</t>
  </si>
  <si>
    <t>Povinné pojistné na sociální zabezpečení a příspěvěk na státní politiku zaměstnanosti</t>
  </si>
  <si>
    <t>Povinné pojistné na veřejné zdravotní pojištění</t>
  </si>
  <si>
    <t>Individuální projekty (před podáním výzvy)</t>
  </si>
  <si>
    <t xml:space="preserve"> - konsolidace</t>
  </si>
  <si>
    <t>ORJ - 32</t>
  </si>
  <si>
    <t xml:space="preserve">Výdaje Olomouckého kraje celkem </t>
  </si>
  <si>
    <t>Ost.inv.transfery veř.rozp.úz.úrovně</t>
  </si>
  <si>
    <t>Odpisy</t>
  </si>
  <si>
    <t>00000886</t>
  </si>
  <si>
    <t>PO - přefinancování (půjčka EIB)</t>
  </si>
  <si>
    <t>Mgr. Jiří Šafránek</t>
  </si>
  <si>
    <t>14) Odbor zdravotnictví</t>
  </si>
  <si>
    <t xml:space="preserve">Odbor majetkový a právní celkem </t>
  </si>
  <si>
    <t xml:space="preserve">Odbor životního prostředí a zemědělství celkem </t>
  </si>
  <si>
    <t>3) Kancelář ředitele</t>
  </si>
  <si>
    <t xml:space="preserve">Kancelář ředitele celkem </t>
  </si>
  <si>
    <t>Výdaje Olomouckého kraje celkem                       (po konsolidaci)</t>
  </si>
  <si>
    <t>Sociální fond celkem</t>
  </si>
  <si>
    <t>Ústav sociální péče pro mládež Jeseník</t>
  </si>
  <si>
    <t>Ústav sociální péče pro mládež Jeseník celkem</t>
  </si>
  <si>
    <t>Středisko pečovatelské služby Jeseník</t>
  </si>
  <si>
    <t>Odbor ivestic a evropských programů</t>
  </si>
  <si>
    <t>ORG - 1636</t>
  </si>
  <si>
    <t>ORG - 1637</t>
  </si>
  <si>
    <t>Neinv.transfery obecně prospěšným  spol.</t>
  </si>
  <si>
    <t>Obnova kult.památek v OK</t>
  </si>
  <si>
    <t>Obnova staveb drobné arch.mistního významu v OK</t>
  </si>
  <si>
    <t>Neinv.transfery církvím a nábož.společnost.</t>
  </si>
  <si>
    <t>Neinvestiční transfery obcím</t>
  </si>
  <si>
    <t>00000501</t>
  </si>
  <si>
    <t>Ostatní neinv.transfery obyvatelstvu</t>
  </si>
  <si>
    <t>00000002</t>
  </si>
  <si>
    <t>Přebytek hospodaření OK</t>
  </si>
  <si>
    <t>00000008</t>
  </si>
  <si>
    <t>00000506</t>
  </si>
  <si>
    <t>00000507</t>
  </si>
  <si>
    <t>00000508</t>
  </si>
  <si>
    <t>Zastupování zájmů OK v Bruselu</t>
  </si>
  <si>
    <t>SOŠ průmyslová a SOU strojírenské, Lidická 4, Prostějov</t>
  </si>
  <si>
    <t>Střední škola gastronomie a služeb, Šířava 7, Přerov</t>
  </si>
  <si>
    <t>pokusné ověřování maturitní zkoušky v roce 2010</t>
  </si>
  <si>
    <t>vybavení škol pomůckami kompenz.a rehab.char.</t>
  </si>
  <si>
    <t>Neinvestiční dotace zřízeným PO</t>
  </si>
  <si>
    <t>OPVK-oblast 1.4.EU peníze školám-EU</t>
  </si>
  <si>
    <t>projekty romské komunity</t>
  </si>
  <si>
    <t>kulturní aktivity</t>
  </si>
  <si>
    <t>Individ.projekty ost.OP VK-EU</t>
  </si>
  <si>
    <t>Individuální projekt ostatní OP VK-EU</t>
  </si>
  <si>
    <t>Střední průmyslová škola Hranice, Studentská 1384, Hranice</t>
  </si>
  <si>
    <t>individ.projekty ost.OP VK-EU</t>
  </si>
  <si>
    <t>stipendia pro žáky učebních oborů</t>
  </si>
  <si>
    <t>SŠ elektrotechnická,Tyršova 781, Lipník n/B.</t>
  </si>
  <si>
    <t>rezerva</t>
  </si>
  <si>
    <t>Česko Britská Mezinárodní škola a MŠ s.r.o., Rooseveltova 101,   Olomouc</t>
  </si>
  <si>
    <t>Vyb.škol pomůckami kompenzač.a rehab.char.</t>
  </si>
  <si>
    <t>Waldorfská ZŠ a MŠ Olomouc, s.r.o., Kosinova 876/3, Olomouc</t>
  </si>
  <si>
    <t>ORJ - 41</t>
  </si>
  <si>
    <t>ORJ - 42</t>
  </si>
  <si>
    <t>SROP 3.3 - Partnerství pro rozvoj kraje - 2. část</t>
  </si>
  <si>
    <t>ORG 4608000040</t>
  </si>
  <si>
    <t>ORJ - 46</t>
  </si>
  <si>
    <t>OP RLZ - 3.1.: Vzdělávání učitelů v přípravě a řízení projektů SF EU na středních školách v Olomouckém kraji</t>
  </si>
  <si>
    <t>ORJ - 47</t>
  </si>
  <si>
    <t>GS - 4.2.2 Podpora regionální a místní infrastruktury cestovního ruchu v Olomouckém kraji</t>
  </si>
  <si>
    <t>ORJ - 03</t>
  </si>
  <si>
    <t>Plyn</t>
  </si>
  <si>
    <t>v tis.Kč</t>
  </si>
  <si>
    <t>Poskytnuté neinv.příspěvky a náhrady</t>
  </si>
  <si>
    <t>Ostatní platy</t>
  </si>
  <si>
    <t>Pov.pojistné na veřejné zdrav.pojištění</t>
  </si>
  <si>
    <t>Ost.povinné pojistné placené zaměstn.</t>
  </si>
  <si>
    <t xml:space="preserve">Opravy a udržování </t>
  </si>
  <si>
    <t>Dopravní prostředky</t>
  </si>
  <si>
    <t>Centrum sociálních služeb Prostějov</t>
  </si>
  <si>
    <t xml:space="preserve">Centrum sociálních služeb Prostějov  celkem </t>
  </si>
  <si>
    <t>ORJ - 99</t>
  </si>
  <si>
    <t>Gymnázium, Zborovská 293, Hranice</t>
  </si>
  <si>
    <t>Plán OK na zmírnění dopadů hosp.krize-zateplení</t>
  </si>
  <si>
    <t>Neinv.transfery cizím PO</t>
  </si>
  <si>
    <t>MZeČR - Meliorace a hrazení bystřin v lesích podle § 35 odst. 1 a 3 lesního zákona</t>
  </si>
  <si>
    <t>Invest.transf.nefin.podn.subj.-PO</t>
  </si>
  <si>
    <t>MZeČR - Meliorace a hrazení bystřin v lesích podle § 35 odst. 1 a 3 lesního zákona (investice)</t>
  </si>
  <si>
    <t>MV - neinv.dot.obcím a krajům na projekty prevence kriminality</t>
  </si>
  <si>
    <t>Podpory aktivit pro seniory a osoby se zdr.postiž.</t>
  </si>
  <si>
    <t>Neinv.transfery církvím a nábož.společn.</t>
  </si>
  <si>
    <t>Strategie  integrace přísluš.romských komunit OK</t>
  </si>
  <si>
    <t>Neinv.transf.církvím a nábož.společnostem</t>
  </si>
  <si>
    <t>Finanční příspěvek sdružení  Jeseníky-Sdružení CR</t>
  </si>
  <si>
    <t>vedoucí odboru zdravotnictví</t>
  </si>
  <si>
    <t>00000257</t>
  </si>
  <si>
    <t>Regulační poplatky ve zdravotnických zařízeních</t>
  </si>
  <si>
    <t>Nákup majetkových podílů</t>
  </si>
  <si>
    <t>Kofinancování evrop.vzděláv.programů</t>
  </si>
  <si>
    <t>MOČR - neinv.transfery na provoz škol</t>
  </si>
  <si>
    <t>00033008</t>
  </si>
  <si>
    <t>MŠMT - projekt PILOT G/GP</t>
  </si>
  <si>
    <t>Odborný léčebný ústav Paseka</t>
  </si>
  <si>
    <t>Odborný léčebný ústav Paseka celkem</t>
  </si>
  <si>
    <t>Vlastivědné muzeum Jesenicka celkem</t>
  </si>
  <si>
    <t>Účastnické poplatky na konference</t>
  </si>
  <si>
    <t>Investiční  výdaje</t>
  </si>
  <si>
    <t>2) Kancelář hejtmana</t>
  </si>
  <si>
    <t xml:space="preserve">Kancelář hejtmana celkem </t>
  </si>
  <si>
    <t>4) Odbor majetkový a právní</t>
  </si>
  <si>
    <t>Přísp. Na bezpeč.prvky na silnicích</t>
  </si>
  <si>
    <t>00000605</t>
  </si>
  <si>
    <t>OU  Křenovice 8, Kojetín</t>
  </si>
  <si>
    <t xml:space="preserve">Odbor zdravotnictví celkem </t>
  </si>
  <si>
    <t xml:space="preserve">Odbor sociálních věcí celkem </t>
  </si>
  <si>
    <t>ZŠ a MŠ při Priess.léčeb.lázních,a.s.,  Kalvodova 360, Jeseník</t>
  </si>
  <si>
    <t>VOŠ a SPŠ , gen. Krátkého 1, Šumperk</t>
  </si>
  <si>
    <t>Přísp.na úhr.prok.ztr.dopr.-veř.link.doprava</t>
  </si>
  <si>
    <t>Přísp.na úhr.prok.ztr.z poskyt.zlev.ŽJ-veř.link.dop.</t>
  </si>
  <si>
    <t>Provoz</t>
  </si>
  <si>
    <t>Příspěvek na odpisy</t>
  </si>
  <si>
    <t>Neinvestiční transfery nefininačním podnikatelským subjektům - právnickým osobám</t>
  </si>
  <si>
    <t>Slovanské gymnázium Olomouc</t>
  </si>
  <si>
    <t>ORG 1102</t>
  </si>
  <si>
    <t>Neinvestiční transfery zřízeným příspěvkovým organizacím</t>
  </si>
  <si>
    <t>Gymnázium Olomouc - Hejčín</t>
  </si>
  <si>
    <t>ORG 1103</t>
  </si>
  <si>
    <t>Gymnázium Jiřího Wolkera, Prostějov</t>
  </si>
  <si>
    <t>ORG 1106</t>
  </si>
  <si>
    <t>Gymnázium Jeseník</t>
  </si>
  <si>
    <t>ORG 1113</t>
  </si>
  <si>
    <t>VOŠ a SPŠ elektrotechnická, Olomouc</t>
  </si>
  <si>
    <t>ORG 1120</t>
  </si>
  <si>
    <t>SPŠ strojnická, Olomouc</t>
  </si>
  <si>
    <t>ORG 1121</t>
  </si>
  <si>
    <t>SPŠ oděvní, Prostějov</t>
  </si>
  <si>
    <t>ORG 1125</t>
  </si>
  <si>
    <t>ORG 1153</t>
  </si>
  <si>
    <t>SZdrŠ a VOŠ zdravotnická E. Pöttinga, Olomouc</t>
  </si>
  <si>
    <t>ORG 1160</t>
  </si>
  <si>
    <t>Investiční transfery zřízeným příspěvkovým organizacím</t>
  </si>
  <si>
    <t>Realizace energeticky úsporných opatření - Sigmundova střední škola strojírenská, Lutín - budova školy</t>
  </si>
  <si>
    <t>ORG 100553</t>
  </si>
  <si>
    <t>Realizace energeticky úsporných opatření - Sigmundova střední škola strojírenská, Lutín - domov mládeže</t>
  </si>
  <si>
    <t>ORG 100554</t>
  </si>
  <si>
    <t>EPOK - Ekukační park Olomouckého kraje</t>
  </si>
  <si>
    <t>ORG 100557</t>
  </si>
  <si>
    <t>Realizace energeticky úsporných opatření - Gymnázium Uničov</t>
  </si>
  <si>
    <t>ORG 100559</t>
  </si>
  <si>
    <t>Realizace energeticky úsporných opatření - VOŠ a SPŠ Šumperk - budova školy</t>
  </si>
  <si>
    <t>ORG 100561</t>
  </si>
  <si>
    <t>Realizace energeticky úsporných opatření - VOŠ a SPŠ Šumperk - domov mládeže</t>
  </si>
  <si>
    <t>ORG 100562</t>
  </si>
  <si>
    <t>Realizace energeticky úsporných opatření - VOŠ a SPŠ Šumperk - tělocvična</t>
  </si>
  <si>
    <t>ORG 100563</t>
  </si>
  <si>
    <t>Realizace energeticky úsporných opatření - Domov pro seniory, Javorník - hospodářská budova</t>
  </si>
  <si>
    <t>ORG 100556</t>
  </si>
  <si>
    <t>Čechy pod Kosířem, využití areálu zámku a parku</t>
  </si>
  <si>
    <t>ORG 100025</t>
  </si>
  <si>
    <t>Čechy pod Kosířem, revitalizace parku</t>
  </si>
  <si>
    <t>ORG 100571</t>
  </si>
  <si>
    <t>ORG 100037</t>
  </si>
  <si>
    <t>ORG 100050</t>
  </si>
  <si>
    <t>Silnice III/4469 Bohuňovice - průtah</t>
  </si>
  <si>
    <t>ORG 100489</t>
  </si>
  <si>
    <t>Inv.transfery nefin.podn.subj.-PO</t>
  </si>
  <si>
    <t>Investiční a neinv.akce v obl.zdravotnictví</t>
  </si>
  <si>
    <t>Příspěvek na provoz-mzdové náklady</t>
  </si>
  <si>
    <t>Výdaje</t>
  </si>
  <si>
    <t>Evropské programy</t>
  </si>
  <si>
    <t>číslo účtu:1695262/0800</t>
  </si>
  <si>
    <t>Společný regionální operační program</t>
  </si>
  <si>
    <t>ORJ - 33</t>
  </si>
  <si>
    <t>číslo účtu: 1702012/0800</t>
  </si>
  <si>
    <t>Povinné pojistné na sociální zabezpečení a příspěvek na státní politiku zaměstnanosti</t>
  </si>
  <si>
    <t xml:space="preserve">Povinné pojistné na veřejné zdravotní pojištění </t>
  </si>
  <si>
    <t>VOŠ a SPŠ elektrotechnická, Olomouc-školní tělocvična</t>
  </si>
  <si>
    <t>Slovanské gymnázium, Olomouc - rek.soc.zařízení</t>
  </si>
  <si>
    <t>Gymnázium J. Opletala, Opletalova 189, Litovel</t>
  </si>
  <si>
    <t>Gymnázium, Čajkovského 9, Olomouc</t>
  </si>
  <si>
    <t>Gymnázium, Tomkova 45, Olomouc-Hejčín</t>
  </si>
  <si>
    <t>RZ 149/05 - přesun na ORJ 99, § 2399, pol. 5909</t>
  </si>
  <si>
    <t>RZ 187/05 - přesun na ORJ 99, § 2399, pol. 5909</t>
  </si>
  <si>
    <t>ORG - 1631</t>
  </si>
  <si>
    <t>Domov pro seniory Javorník</t>
  </si>
  <si>
    <t>ORG - 1632</t>
  </si>
  <si>
    <t>Domov pro seniory Javorník celkem</t>
  </si>
  <si>
    <t>ORG - 1633</t>
  </si>
  <si>
    <t>ORG - 1634</t>
  </si>
  <si>
    <t>ORG - 1635</t>
  </si>
  <si>
    <t>59) Projekty v rámci ROP</t>
  </si>
  <si>
    <t>Ostaní neinvestiční výdaje jinde nezařazené</t>
  </si>
  <si>
    <t>Neinvestiční transfery obecně prospěšným společnostem</t>
  </si>
  <si>
    <t>Neinv.transfery šk.PO zřízeným státem, kraji a obcemi</t>
  </si>
  <si>
    <t>00000112</t>
  </si>
  <si>
    <t>Domov seniorů POHODA Chvalkovice celkem</t>
  </si>
  <si>
    <t>ORG - 1640</t>
  </si>
  <si>
    <t>Klíč-centrum sociálních služeb</t>
  </si>
  <si>
    <t>ORG - 1641</t>
  </si>
  <si>
    <t>Klíč-centrum sociálních služeb celkem</t>
  </si>
  <si>
    <t>ORG - 1642</t>
  </si>
  <si>
    <t>Nové Zámky - poskytovatel sociálních služeb</t>
  </si>
  <si>
    <t>Nové Zámky-poskytovatel sociálních služeb celkem</t>
  </si>
  <si>
    <t>ORG -1643</t>
  </si>
  <si>
    <t>ORG - 1645</t>
  </si>
  <si>
    <t>ORG - 1646</t>
  </si>
  <si>
    <t>ORG - 1647</t>
  </si>
  <si>
    <t>ORG - 1644</t>
  </si>
  <si>
    <t>ORG - 1648</t>
  </si>
  <si>
    <t>Útvar interního auditu celkem</t>
  </si>
  <si>
    <t>Konsolidace *</t>
  </si>
  <si>
    <t>* Konsolidace</t>
  </si>
  <si>
    <t>Konsolidace je očištění údajů  rozpočtu a skutečnosti o interní přesuny peněžních prostředků uvnitř organizace mezi jednotlivými účty.</t>
  </si>
  <si>
    <t>Domov důchodců Jesenec celkem</t>
  </si>
  <si>
    <t>Sociální služby Prostějov celkem</t>
  </si>
  <si>
    <t>Talent Olomouckého kraje</t>
  </si>
  <si>
    <t>MŠMT - rozvoj.progr.MŠMT pro děti-cizince ze 3.zemí</t>
  </si>
  <si>
    <t>PO, SŠ, Obec.šk.</t>
  </si>
  <si>
    <t>celkem odbor +PO,SŠ,OŠ</t>
  </si>
  <si>
    <t>Výdaje odboru informačních technologií</t>
  </si>
  <si>
    <t>3. Plnění rozpočtu výdajů Olomouckého kraje k 31.12.2011</t>
  </si>
  <si>
    <t>Umělecká díla a předměty</t>
  </si>
  <si>
    <t>Neinvestiční transfery cizím PO</t>
  </si>
  <si>
    <t>Ostatní neinv.transfery do zahraničí</t>
  </si>
  <si>
    <t>49595002</t>
  </si>
  <si>
    <t>FS-A1.čištění, opr., obnova a rek.poškoz.infrastr.a veř.maj.-NIV</t>
  </si>
  <si>
    <t>00000510</t>
  </si>
  <si>
    <t>Komunikační,publik.a propagační činnost</t>
  </si>
  <si>
    <t>49595006</t>
  </si>
  <si>
    <t>FS-B1. dočasné ubytování (obyvatel, vojáků, apod.)–NIV</t>
  </si>
  <si>
    <t>49595008</t>
  </si>
  <si>
    <t xml:space="preserve">FS-B3. kompenzace (odpisové hodnoty) zničeného nebo poškozeného vybavení </t>
  </si>
  <si>
    <t>49595009</t>
  </si>
  <si>
    <t>FS-B4. dezinsekce, zejména kalamitního výskytu komárů – NIV</t>
  </si>
  <si>
    <t>49595010</t>
  </si>
  <si>
    <t>FS-B5. záchranné služby a služby sdružení dobrovolných hasičů-NIV</t>
  </si>
  <si>
    <t>49595012</t>
  </si>
  <si>
    <t xml:space="preserve">FS-C2. opravy a posílení/zpevnění staticky narušených nebo poškozených staveb-NIV </t>
  </si>
  <si>
    <t>49595013</t>
  </si>
  <si>
    <t>FS-C3. výdaje spojené s geologickými a diagnostickými průzkumy-NIV</t>
  </si>
  <si>
    <t>49595014</t>
  </si>
  <si>
    <t>FS-D1. výdaje spojené s čištěním veřejných prostranství a infrastruktury-NIV</t>
  </si>
  <si>
    <t>00000413</t>
  </si>
  <si>
    <t>Dobrovolnické možnosti podpory seniorů a sociálně vyloučených občanů v EU</t>
  </si>
  <si>
    <t>Neinvestiční půjčené prostředky obcím</t>
  </si>
  <si>
    <t>00000887</t>
  </si>
  <si>
    <t>Úvěr KB - čerpání a splátky</t>
  </si>
  <si>
    <t>00000050</t>
  </si>
  <si>
    <t>Rezerva OK-podíl OK na půjčce EIB</t>
  </si>
  <si>
    <t>Rezerva</t>
  </si>
  <si>
    <t>Peněžní dary do zahraničí</t>
  </si>
  <si>
    <t>Inv.transfery obecně prospěš.společnostem</t>
  </si>
  <si>
    <t>00098035</t>
  </si>
  <si>
    <t>MF - Systémové dotace na protiradonová opatření</t>
  </si>
  <si>
    <t>Ostatní neinvest.transfery obyvatelstvu</t>
  </si>
  <si>
    <t>Cestovné</t>
  </si>
  <si>
    <t>Neinv.transf. církvím a náboženským spol.</t>
  </si>
  <si>
    <t>00000553</t>
  </si>
  <si>
    <t>Program na podporu začínajících včelařů na území OK</t>
  </si>
  <si>
    <t>Ost.neinvest.transfery nezisk.a pod.org.</t>
  </si>
  <si>
    <t>Neinv.transfery obecně prospěš.společ.</t>
  </si>
  <si>
    <t>Ost.inv.transf.veř.rozpočtům úz.úrovně</t>
  </si>
  <si>
    <t>00000888</t>
  </si>
  <si>
    <t>Úvěr KB (investice kraje-výdaje)</t>
  </si>
  <si>
    <t>KB</t>
  </si>
  <si>
    <t>EIB celkem</t>
  </si>
  <si>
    <t>KB celkem</t>
  </si>
  <si>
    <t>33113233</t>
  </si>
  <si>
    <t>MPSV - OP lidské zdroje a zaměstnanost-CZ</t>
  </si>
  <si>
    <t>33513233</t>
  </si>
  <si>
    <t>MPSV - OP lidské zdroje a zaměstnanost-EU</t>
  </si>
  <si>
    <t>Nákup materiálu jinde nezařaz.</t>
  </si>
  <si>
    <t>Dům seniorů FRANTIŠEK  Náměšť na Hané</t>
  </si>
  <si>
    <t>Dům seniorů FRANTIŠEK  Náměšť na Hané celkem</t>
  </si>
  <si>
    <t>Duha - centrum sociálních služeb Vikýřovice</t>
  </si>
  <si>
    <t>Duha - centrum sociálních služeb Vikýřovice Celkem</t>
  </si>
  <si>
    <t>Ostat.neinv.transfery do zahraničí</t>
  </si>
  <si>
    <t xml:space="preserve">Krajský standardizovaný projekt ZZS Olomouckého kraje </t>
  </si>
  <si>
    <t>ORG 100670</t>
  </si>
  <si>
    <t>SMN a.s. - o.z. Nemocnice Přerov - modernizace pavilonu operačních oborů - I. etapa</t>
  </si>
  <si>
    <t>ORG 100669</t>
  </si>
  <si>
    <t>Přestavba dětského domova SZPD Olomouc na zařízení rodinného typu</t>
  </si>
  <si>
    <t>ORG 100667</t>
  </si>
  <si>
    <t>Realizace energeticky úsporných opatření - SMN a.s. - o.z. Nemocnice Šternberk -interna</t>
  </si>
  <si>
    <t>ORG 100666</t>
  </si>
  <si>
    <t>Realizace energeticky úsporných opatření - SMN a.s. - o.z. Nemocnice Šternberk -pavilon pro dlouhodobě nemocné</t>
  </si>
  <si>
    <t>ORG 100665</t>
  </si>
  <si>
    <t>Realizace energeticky úsporných opatření - SMN a.s. - o.z. Nemocnice Přerov - LDN</t>
  </si>
  <si>
    <t>ORG 100664</t>
  </si>
  <si>
    <t>Realizace energeticky úsporných opatření - SMN a.s. - o.z. Nemocnice Přerov-pavilon interních oborů</t>
  </si>
  <si>
    <t xml:space="preserve">ZZS OK – přístrojové vybavení vozidel </t>
  </si>
  <si>
    <t>ORG 100171</t>
  </si>
  <si>
    <t>II/366 Kostelec na Hané - průtah (IV. Etapa)</t>
  </si>
  <si>
    <t>ORG 100065</t>
  </si>
  <si>
    <t>Bedihošť - průtah, I. a II. etapa</t>
  </si>
  <si>
    <t>ORG 100060</t>
  </si>
  <si>
    <t>ORG 100027</t>
  </si>
  <si>
    <t>Čechy - Domaželice - obchvat</t>
  </si>
  <si>
    <t>ORG 100695</t>
  </si>
  <si>
    <t>Realizace energeticky úsporných opatření - Středisko sociální prevence Olomouc, budova Žilinská</t>
  </si>
  <si>
    <t>ORG 100687</t>
  </si>
  <si>
    <t>Domov důchodců Štíty - solární panely pro ohřev TUV</t>
  </si>
  <si>
    <t xml:space="preserve">III/4446 Mohelnice – ul. Zábřežská, II. etapa </t>
  </si>
  <si>
    <t>ORG 100003</t>
  </si>
  <si>
    <t xml:space="preserve">II/457 Travná - rekonstrukce mostů 457-02, 03, 04 </t>
  </si>
  <si>
    <t>Neinvestiční dotace zřízeným příspěvkovým organizacím</t>
  </si>
  <si>
    <t>ORG 1101</t>
  </si>
  <si>
    <t>ORG 1518</t>
  </si>
  <si>
    <t>Základní škola a střední škola Pomněnka, o. p. s., Šumavská 13, Šumperk</t>
  </si>
  <si>
    <t>ORG 1517</t>
  </si>
  <si>
    <t>ZŠ pro žáky se specifickými poruchami učení a MŠ logopedická Schola – Viva o. p. s., Erbenova 16, Šumperk</t>
  </si>
  <si>
    <t>ORG 1222</t>
  </si>
  <si>
    <t>Odborné učiliště a Praktická škola, Mohelnice</t>
  </si>
  <si>
    <t>ORG 1038</t>
  </si>
  <si>
    <t>Základní škola, Osecká 301, Lipník nad Bečvou</t>
  </si>
  <si>
    <t>ORG 1123</t>
  </si>
  <si>
    <t>SŠ zemědělská, U Hradiska 4, Olomouc</t>
  </si>
  <si>
    <t>00000884</t>
  </si>
  <si>
    <t>ORG 100324</t>
  </si>
  <si>
    <t>Domov Na zámečku Rokytnice - rekonstrukce zámeckého parku a jeho zpřístupnění veřejnosti</t>
  </si>
  <si>
    <t>ORG 100250</t>
  </si>
  <si>
    <t xml:space="preserve"> Realizace energeticky úsporných opatření - Domov důchodců Kobylá nad Vidnávkou (kotelna, zateplení, solární panely)</t>
  </si>
  <si>
    <t xml:space="preserve">Realizace energeticky úsporných opatření - SPŠ a OA Uničov  </t>
  </si>
  <si>
    <t>Revitalizace území areálu staré nemocnice v Prostějově II.etapa</t>
  </si>
  <si>
    <t>Náku ostatních služeb</t>
  </si>
  <si>
    <t>38500881</t>
  </si>
  <si>
    <t>38100882</t>
  </si>
  <si>
    <t>38100880</t>
  </si>
  <si>
    <t>41100880</t>
  </si>
  <si>
    <t>ORG 100016</t>
  </si>
  <si>
    <t>Revitalizace území areálu staré nemocnice v Prostějově</t>
  </si>
  <si>
    <t>Nepecifikované rezervy</t>
  </si>
  <si>
    <t>ORG 000000</t>
  </si>
  <si>
    <t>ORG 8022</t>
  </si>
  <si>
    <t>Zlaté Hory</t>
  </si>
  <si>
    <t>ORG 8018</t>
  </si>
  <si>
    <t>Velká Kraš</t>
  </si>
  <si>
    <t xml:space="preserve"> Zvyšování kvality ve vzdělávání v Olomouckém kraji II</t>
  </si>
  <si>
    <t>číslo účtu: 43-6947880247/0100</t>
  </si>
  <si>
    <t>ORJ - 66</t>
  </si>
  <si>
    <t>66) Zvyšování kvality ve vzdělávání v Olomouckém kraji II</t>
  </si>
  <si>
    <t>Rovné příležitosti dětí a žáků v Olomouckém kraji II</t>
  </si>
  <si>
    <t>číslo účtu: 43-6947900287/0100</t>
  </si>
  <si>
    <t>ORJ - 67</t>
  </si>
  <si>
    <t>67) Rovné  příležitosti  dětí  a  žáků v Olomouckém kraji II</t>
  </si>
  <si>
    <t>Další vzdělávání pracovníků škola a školských zařízení v Olomouckém kraji II</t>
  </si>
  <si>
    <t>číslo účtu: 43-6947910207/0100</t>
  </si>
  <si>
    <t>ORJ - 68</t>
  </si>
  <si>
    <t>68) Další  vzdělávání pracovníků škol a  školských zařízení v Olomouckém kraji II</t>
  </si>
  <si>
    <t>OP - VK - Zvyšování kvality ve vzdělávání</t>
  </si>
  <si>
    <t>číslo účtu: 43-6948010227/0100</t>
  </si>
  <si>
    <t>ORJ - 69</t>
  </si>
  <si>
    <t>69) OP VK - Zvyšování kvality ve vzdělávání</t>
  </si>
  <si>
    <t>Příprava Olomouckého kraje na kohezní politiku EU 2014+</t>
  </si>
  <si>
    <t>ORG 100696</t>
  </si>
  <si>
    <t>číslo účtu: 107-81230237/0100</t>
  </si>
  <si>
    <t>ORJ - 70</t>
  </si>
  <si>
    <t>70) Příprava Olomouckého kraje na kohezní politiku EU 2014+</t>
  </si>
  <si>
    <t>OP - VK - Řízení, kontrola, monitorování a hodnocení programu v Olomouckém kraji II</t>
  </si>
  <si>
    <t>číslo účtu: 107-83900257/0100</t>
  </si>
  <si>
    <t>ORJ - 71</t>
  </si>
  <si>
    <t>71) OP VK - Řízení, kontrola, monitorování a hodnocení programu v Olomouckém kraji II</t>
  </si>
  <si>
    <t>inv.dot.</t>
  </si>
  <si>
    <t>Zvyšování kvality ve vzdělávání v Olomouckém kraji II</t>
  </si>
  <si>
    <t>Rovné  příležitosti  dětí  a  žáků v Olomouckém kraji II</t>
  </si>
  <si>
    <t>Další  vzdělávání pracovníků škol a  školských zařízení v Olomouckém kraji II</t>
  </si>
  <si>
    <t>OP VK - Zvyšování kvality ve vzdělávání</t>
  </si>
  <si>
    <t>OP VK - Řízení, kontrola, monitorování a hodnocení programu v Olomouckém kraji II</t>
  </si>
  <si>
    <t>provoz ORJ 30 - 71</t>
  </si>
  <si>
    <t>investice orj 30 - 71</t>
  </si>
  <si>
    <t>konsolidace  30 - 71</t>
  </si>
  <si>
    <t>investice+inv.dot</t>
  </si>
  <si>
    <t>financování</t>
  </si>
  <si>
    <t>celkem ORJ 30 - 71</t>
  </si>
  <si>
    <t>Celkem po konsolidaci</t>
  </si>
  <si>
    <t>Inv.transf.vybraným podnikatel.subj.ve vlast.státu</t>
  </si>
  <si>
    <t>ORG - 1600</t>
  </si>
  <si>
    <t>Provozní příspěvky zřízeným PO včetně rezervy</t>
  </si>
  <si>
    <t>FM EHP/Norska-Finanční mechan.EHP/Norska - NIV</t>
  </si>
  <si>
    <t>Přímá podpora významných kulturních akcí</t>
  </si>
  <si>
    <t>00000213</t>
  </si>
  <si>
    <t>Příspěvek na záchranný arch. výzkum</t>
  </si>
  <si>
    <t>00000201</t>
  </si>
  <si>
    <t>Provozní příspěvky zřízeným PO- rezerva</t>
  </si>
  <si>
    <t>Inv.transfery církvím a náboženským spol.</t>
  </si>
  <si>
    <t>Ost.inv.transf.neziskovým a podobným org.</t>
  </si>
  <si>
    <t>Vzdělávání lékařů</t>
  </si>
  <si>
    <t>00000258</t>
  </si>
  <si>
    <t>00033027</t>
  </si>
  <si>
    <t>MŠMT - Posílení plat.úrovně pedag.prac.s vys.vzděl.</t>
  </si>
  <si>
    <t>00033032</t>
  </si>
  <si>
    <t>MŠMT - Částečná kompenzace výdajů vzniklých při reliz.společné maturitní zk.</t>
  </si>
  <si>
    <t>00033036</t>
  </si>
  <si>
    <t>MŠMT - Pokusné ověřování integr.a inkluz.modelu škol</t>
  </si>
  <si>
    <t>smlouva o propagačních a reklamních službách na období 2007 - 2011 - akce "SCHOLARIS" a "Krajská konference EVVO OK"</t>
  </si>
  <si>
    <t>MŠMT - Posílení plat.úrovně pedagog.prac.s vysokoškol.vzděl.</t>
  </si>
  <si>
    <t>00033034</t>
  </si>
  <si>
    <t>MŠMT - Podpora organizace a ukonč.středního vzděl.maturitní zkouškou</t>
  </si>
  <si>
    <t>00033035</t>
  </si>
  <si>
    <t>MŠMT - Dotace dvojjazyčným gymnáziím s výukou francouštiny</t>
  </si>
  <si>
    <t>MŠMT - Pokus.ověřování integrativ.a inkluz.modelu škol</t>
  </si>
  <si>
    <t>00033339</t>
  </si>
  <si>
    <t>MŠMT - Program podpory vzdělávání národnostních menšin</t>
  </si>
  <si>
    <t>00034002</t>
  </si>
  <si>
    <t>MKČR - Podpora obnovy kult.památek prostř.obcí s rozšíř.půs.</t>
  </si>
  <si>
    <t>pol. 5336</t>
  </si>
  <si>
    <t>pol.5331</t>
  </si>
  <si>
    <t>dotace PO</t>
  </si>
  <si>
    <t xml:space="preserve">Příspěvky vysokým školám </t>
  </si>
  <si>
    <t>00000116</t>
  </si>
  <si>
    <t>Neinv.půjčené prostř.zřízeným PO</t>
  </si>
  <si>
    <t xml:space="preserve">Odbory </t>
  </si>
  <si>
    <t>Fond voda</t>
  </si>
  <si>
    <t>Kapitálové výdaje</t>
  </si>
  <si>
    <t>celkem (po konsolidaci)</t>
  </si>
  <si>
    <t>provozní</t>
  </si>
  <si>
    <t>kapitálové</t>
  </si>
  <si>
    <t>financo</t>
  </si>
  <si>
    <t>kons.</t>
  </si>
  <si>
    <t>posílení plat.úr.pedagog.prac.s VŠ vzděláním</t>
  </si>
  <si>
    <t xml:space="preserve">Neinvestiční dotace zřízeným PO </t>
  </si>
  <si>
    <t>OP VK- obl.podpory 1.4. EU peníze školám-EU,CZ</t>
  </si>
  <si>
    <t>OP VK-obl.podpory 1.4. EU peníze školám-EU,EU</t>
  </si>
  <si>
    <t>vybav.škol pomůckami kompenzač.a rehab.char.</t>
  </si>
  <si>
    <t>částečná kompenzace výdajů vzniklých při reliz.společné maturitní zk.</t>
  </si>
  <si>
    <t>soutěže</t>
  </si>
  <si>
    <t>asistenti pedagogů pro děti, žáky a studenty se soc.znevýhodněním</t>
  </si>
  <si>
    <t>Základní škola a Mateřská škola, Nová 1820, Hranice</t>
  </si>
  <si>
    <t>Střední škola a Základní škola, Osecká 301, Lipník n/B</t>
  </si>
  <si>
    <t>pokusné ověř.integrativ.a inkluziv.modelu škol</t>
  </si>
  <si>
    <t>progr.podpory vzdělávání národnostních menšin</t>
  </si>
  <si>
    <t>PO - předfinancování (půjčka EIB)</t>
  </si>
  <si>
    <t>dot.dvojjazyčným gymnáziím s výukou franc.</t>
  </si>
  <si>
    <t>investiční a neinvestiční akce v obl.školství</t>
  </si>
  <si>
    <t>Gymnázium, Nám.Osvobození 20, Zábřeh na Moravě</t>
  </si>
  <si>
    <t>přebytek hospodaření OK</t>
  </si>
  <si>
    <t>Podpora organizace a ukončování středního vzdělávání maturitní zkouškou na vybraných školách v podzimním zkušebním období</t>
  </si>
  <si>
    <t>Střední škola designu a módy, Vápenice 1, Prostějov</t>
  </si>
  <si>
    <t>úvěr KB (investice kraje - výdaje)</t>
  </si>
  <si>
    <t>Podpora obnovy kulturních památek prostřednictvím obcí s rozšířenou působností - NIV</t>
  </si>
  <si>
    <t>Střední škola logistiky a chemie, U Hradiska 29, Olomouc</t>
  </si>
  <si>
    <t>SOŠ strojírenská a lesnická, Opavská 8,  Šternberk</t>
  </si>
  <si>
    <t>Střední škola železniční a stavební, Bulharská 8, Šumperk</t>
  </si>
  <si>
    <t>příspěvky do 25.tis.Kč</t>
  </si>
  <si>
    <t>Školní jídelna, Tomkova 45, Olomouc-Hejčín</t>
  </si>
  <si>
    <t>SCHOLA-SERVIS zařízení pro DVPP a středisko služeb, Olomoucká 25, Prostějov</t>
  </si>
  <si>
    <t>5xxx +  6xxx</t>
  </si>
  <si>
    <t>Celkem 5xxx+6xxx+rezerva</t>
  </si>
  <si>
    <t>Prima MŠ s.r.o., Komenského 45,  Hranice</t>
  </si>
  <si>
    <t>MŠ 1.olomoucká sportovní, s.r.o., Karafiátova 895/3a, Olomouc-Neředín</t>
  </si>
  <si>
    <t>MŠ jazyková a umělecká, s.r.o., Na výsluní, Hlubočky 1, 783 61</t>
  </si>
  <si>
    <t>Střední škola, ZŠ a MŠ  DC-90, s.r.o., Nedbalova 36,  Olomouc-Topolany</t>
  </si>
  <si>
    <t>Střední odborná škola služeb, s.r.o., Pavlovická 16/54, Olomouc</t>
  </si>
  <si>
    <t>ART ECON - SŠ Prostějov, s.r.o., Za Drahou 4239/2, 151/8-10, Prostějov</t>
  </si>
  <si>
    <t>SOŠ podnikání a obchodu, s.r.o., Rejskova 2987/4, Prostějov</t>
  </si>
  <si>
    <t>SŠ a SOU služeb Velký Újezd, s.r.o.,Navrátilova 321, Velký Újezd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</si>
</sst>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#,##0"/>
    <numFmt numFmtId="165" formatCode="00000"/>
    <numFmt numFmtId="166" formatCode="#,##0.0"/>
    <numFmt numFmtId="167" formatCode="0.0"/>
    <numFmt numFmtId="168" formatCode="00,000"/>
    <numFmt numFmtId="169" formatCode="000"/>
    <numFmt numFmtId="170" formatCode="\ \-\ "/>
    <numFmt numFmtId="171" formatCode="0\9\1\3\3\4\3\9"/>
    <numFmt numFmtId="172" formatCode="0\9\5\3\3\4\3\9"/>
    <numFmt numFmtId="173" formatCode="00000000"/>
  </numFmts>
  <fonts count="130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2"/>
      <name val="Arial CE"/>
      <family val="2"/>
      <charset val="238"/>
    </font>
    <font>
      <sz val="8"/>
      <name val="Arial CE"/>
      <family val="2"/>
      <charset val="238"/>
    </font>
    <font>
      <b/>
      <sz val="14"/>
      <name val="Arial CE"/>
      <family val="2"/>
      <charset val="238"/>
    </font>
    <font>
      <b/>
      <sz val="11"/>
      <name val="Arial CE"/>
      <family val="2"/>
      <charset val="238"/>
    </font>
    <font>
      <sz val="9"/>
      <name val="Arial CE"/>
      <family val="2"/>
      <charset val="238"/>
    </font>
    <font>
      <i/>
      <u/>
      <sz val="10"/>
      <name val="Arial CE"/>
      <charset val="238"/>
    </font>
    <font>
      <sz val="11"/>
      <name val="Arial CE"/>
      <charset val="238"/>
    </font>
    <font>
      <sz val="10"/>
      <name val="Arial CE"/>
      <charset val="238"/>
    </font>
    <font>
      <b/>
      <sz val="11"/>
      <name val="Arial CE"/>
      <charset val="238"/>
    </font>
    <font>
      <sz val="11"/>
      <name val="Arial CE"/>
      <family val="2"/>
      <charset val="238"/>
    </font>
    <font>
      <b/>
      <sz val="10"/>
      <name val="Arial CE"/>
      <charset val="238"/>
    </font>
    <font>
      <b/>
      <i/>
      <sz val="12"/>
      <name val="Arial CE"/>
      <charset val="238"/>
    </font>
    <font>
      <b/>
      <sz val="12"/>
      <name val="Arial CE"/>
      <charset val="238"/>
    </font>
    <font>
      <b/>
      <sz val="10"/>
      <name val="Arial CE"/>
      <family val="2"/>
      <charset val="238"/>
    </font>
    <font>
      <b/>
      <i/>
      <sz val="10"/>
      <name val="Arial CE"/>
      <charset val="238"/>
    </font>
    <font>
      <b/>
      <sz val="9"/>
      <name val="Arial CE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i/>
      <sz val="11"/>
      <name val="Arial CE"/>
      <family val="2"/>
      <charset val="238"/>
    </font>
    <font>
      <b/>
      <sz val="13"/>
      <name val="Arial CE"/>
      <family val="2"/>
      <charset val="238"/>
    </font>
    <font>
      <i/>
      <u/>
      <sz val="9"/>
      <name val="Arial CE"/>
      <charset val="238"/>
    </font>
    <font>
      <sz val="9"/>
      <name val="Arial CE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b/>
      <u/>
      <sz val="12"/>
      <name val="Arial CE"/>
      <family val="2"/>
      <charset val="238"/>
    </font>
    <font>
      <b/>
      <i/>
      <sz val="18"/>
      <name val="Arial CE"/>
      <charset val="238"/>
    </font>
    <font>
      <b/>
      <sz val="18"/>
      <name val="Arial CE"/>
      <charset val="238"/>
    </font>
    <font>
      <sz val="18"/>
      <name val="Arial CE"/>
      <charset val="238"/>
    </font>
    <font>
      <b/>
      <i/>
      <sz val="16"/>
      <name val="Arial CE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13"/>
      <name val="Arial"/>
      <family val="2"/>
      <charset val="238"/>
    </font>
    <font>
      <b/>
      <sz val="18"/>
      <name val="Arial"/>
      <family val="2"/>
      <charset val="238"/>
    </font>
    <font>
      <b/>
      <i/>
      <sz val="18"/>
      <name val="Arial"/>
      <family val="2"/>
      <charset val="238"/>
    </font>
    <font>
      <sz val="18"/>
      <color indexed="9"/>
      <name val="Arial CE"/>
      <charset val="238"/>
    </font>
    <font>
      <i/>
      <u/>
      <sz val="11"/>
      <name val="Arial CE"/>
      <charset val="238"/>
    </font>
    <font>
      <b/>
      <sz val="8"/>
      <name val="Arial CE"/>
      <family val="2"/>
      <charset val="238"/>
    </font>
    <font>
      <b/>
      <sz val="16"/>
      <name val="Arial CE"/>
      <charset val="238"/>
    </font>
    <font>
      <sz val="16"/>
      <name val="Arial CE"/>
      <charset val="238"/>
    </font>
    <font>
      <b/>
      <sz val="13"/>
      <name val="Arial CE"/>
      <charset val="238"/>
    </font>
    <font>
      <b/>
      <i/>
      <sz val="17"/>
      <name val="Arial CE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Arial"/>
      <family val="2"/>
      <charset val="238"/>
    </font>
    <font>
      <sz val="12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4"/>
      <name val="Arial CE"/>
      <charset val="238"/>
    </font>
    <font>
      <sz val="8"/>
      <name val="Arial CE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0"/>
      <name val="Arial"/>
      <family val="2"/>
      <charset val="238"/>
    </font>
    <font>
      <b/>
      <u/>
      <sz val="12"/>
      <name val="Arial CE"/>
      <charset val="238"/>
    </font>
    <font>
      <b/>
      <sz val="9"/>
      <name val="Arial"/>
      <family val="2"/>
      <charset val="238"/>
    </font>
    <font>
      <i/>
      <sz val="11"/>
      <name val="Arial CE"/>
      <charset val="238"/>
    </font>
    <font>
      <sz val="13"/>
      <name val="Arial"/>
      <family val="2"/>
      <charset val="238"/>
    </font>
    <font>
      <sz val="16"/>
      <name val="Arial"/>
      <family val="2"/>
      <charset val="238"/>
    </font>
    <font>
      <i/>
      <sz val="10"/>
      <name val="Arial CE"/>
      <charset val="238"/>
    </font>
    <font>
      <sz val="12"/>
      <name val="Arial CE"/>
      <charset val="238"/>
    </font>
    <font>
      <b/>
      <i/>
      <sz val="14"/>
      <name val="Arial CE"/>
      <charset val="238"/>
    </font>
    <font>
      <i/>
      <sz val="12"/>
      <name val="Arial CE"/>
      <charset val="238"/>
    </font>
    <font>
      <b/>
      <sz val="9"/>
      <name val="Arial CE"/>
      <charset val="238"/>
    </font>
    <font>
      <b/>
      <i/>
      <sz val="14"/>
      <name val="Arial CE"/>
      <family val="2"/>
      <charset val="238"/>
    </font>
    <font>
      <i/>
      <sz val="10"/>
      <name val="Arial"/>
      <family val="2"/>
      <charset val="238"/>
    </font>
    <font>
      <b/>
      <i/>
      <sz val="16"/>
      <name val="Arial"/>
      <family val="2"/>
      <charset val="238"/>
    </font>
    <font>
      <i/>
      <sz val="11"/>
      <name val="Arial"/>
      <family val="2"/>
      <charset val="238"/>
    </font>
    <font>
      <b/>
      <sz val="16"/>
      <name val="Arial CE"/>
      <family val="2"/>
      <charset val="238"/>
    </font>
    <font>
      <b/>
      <sz val="13"/>
      <name val="Arial"/>
      <family val="2"/>
      <charset val="238"/>
    </font>
    <font>
      <b/>
      <sz val="9"/>
      <name val="Arial"/>
      <family val="2"/>
      <charset val="238"/>
    </font>
    <font>
      <b/>
      <u/>
      <sz val="11"/>
      <name val="Arial"/>
      <family val="2"/>
      <charset val="238"/>
    </font>
    <font>
      <sz val="10"/>
      <color indexed="9"/>
      <name val="Arial"/>
      <family val="2"/>
      <charset val="238"/>
    </font>
    <font>
      <sz val="11"/>
      <color indexed="9"/>
      <name val="Arial"/>
      <family val="2"/>
      <charset val="238"/>
    </font>
    <font>
      <sz val="10.5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u/>
      <sz val="13"/>
      <name val="Arial"/>
      <family val="2"/>
      <charset val="238"/>
    </font>
    <font>
      <u/>
      <sz val="10"/>
      <name val="Arial"/>
      <family val="2"/>
      <charset val="238"/>
    </font>
    <font>
      <sz val="11"/>
      <color indexed="5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i/>
      <sz val="14"/>
      <name val="Arial"/>
      <family val="2"/>
      <charset val="238"/>
    </font>
    <font>
      <sz val="10"/>
      <name val="Arial"/>
      <family val="2"/>
      <charset val="238"/>
    </font>
    <font>
      <sz val="8"/>
      <color indexed="81"/>
      <name val="Tahoma"/>
      <family val="2"/>
      <charset val="238"/>
    </font>
    <font>
      <sz val="10"/>
      <color indexed="14"/>
      <name val="Arial"/>
      <family val="2"/>
      <charset val="238"/>
    </font>
    <font>
      <sz val="8"/>
      <color indexed="14"/>
      <name val="Arial"/>
      <family val="2"/>
      <charset val="238"/>
    </font>
    <font>
      <sz val="11"/>
      <color indexed="14"/>
      <name val="Arial"/>
      <family val="2"/>
      <charset val="238"/>
    </font>
    <font>
      <b/>
      <sz val="11"/>
      <color indexed="14"/>
      <name val="Arial"/>
      <family val="2"/>
      <charset val="238"/>
    </font>
    <font>
      <sz val="11"/>
      <color indexed="14"/>
      <name val="Arial CE"/>
      <family val="2"/>
      <charset val="238"/>
    </font>
    <font>
      <b/>
      <sz val="11"/>
      <color indexed="14"/>
      <name val="Arial CE"/>
      <charset val="238"/>
    </font>
    <font>
      <b/>
      <sz val="10"/>
      <color indexed="9"/>
      <name val="Arial"/>
      <family val="2"/>
      <charset val="238"/>
    </font>
    <font>
      <b/>
      <sz val="11"/>
      <color indexed="16"/>
      <name val="Arial"/>
      <family val="2"/>
      <charset val="238"/>
    </font>
    <font>
      <b/>
      <sz val="11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i/>
      <sz val="18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2"/>
      <color rgb="FFFF0000"/>
      <name val="Arial"/>
      <family val="2"/>
      <charset val="238"/>
    </font>
    <font>
      <sz val="10"/>
      <color rgb="FF7030A0"/>
      <name val="Arial"/>
      <family val="2"/>
      <charset val="238"/>
    </font>
    <font>
      <b/>
      <sz val="10"/>
      <color rgb="FF7030A0"/>
      <name val="Arial"/>
      <family val="2"/>
      <charset val="238"/>
    </font>
    <font>
      <sz val="11"/>
      <color rgb="FF7030A0"/>
      <name val="Arial"/>
      <family val="2"/>
      <charset val="238"/>
    </font>
    <font>
      <b/>
      <sz val="11"/>
      <color rgb="FF7030A0"/>
      <name val="Arial"/>
      <family val="2"/>
      <charset val="238"/>
    </font>
    <font>
      <sz val="10"/>
      <color rgb="FF7030A0"/>
      <name val="Arial CE"/>
      <charset val="238"/>
    </font>
    <font>
      <sz val="11"/>
      <color rgb="FF92D050"/>
      <name val="Arial"/>
      <family val="2"/>
      <charset val="238"/>
    </font>
    <font>
      <b/>
      <sz val="14"/>
      <color rgb="FF7030A0"/>
      <name val="Arial CE"/>
      <charset val="238"/>
    </font>
    <font>
      <sz val="11"/>
      <color rgb="FF7030A0"/>
      <name val="Arial CE"/>
      <charset val="238"/>
    </font>
    <font>
      <b/>
      <sz val="11"/>
      <color rgb="FF92D05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0"/>
      <name val="Arial"/>
      <family val="2"/>
      <charset val="238"/>
    </font>
    <font>
      <i/>
      <sz val="11"/>
      <color theme="0"/>
      <name val="Arial"/>
      <family val="2"/>
      <charset val="238"/>
    </font>
    <font>
      <i/>
      <sz val="10"/>
      <color theme="0"/>
      <name val="Arial"/>
      <family val="2"/>
      <charset val="238"/>
    </font>
    <font>
      <sz val="10"/>
      <color theme="0"/>
      <name val="Arial CE"/>
      <charset val="238"/>
    </font>
    <font>
      <sz val="11"/>
      <color theme="0"/>
      <name val="Arial"/>
      <family val="2"/>
      <charset val="238"/>
    </font>
    <font>
      <sz val="8"/>
      <color theme="0"/>
      <name val="Arial"/>
      <family val="2"/>
      <charset val="238"/>
    </font>
    <font>
      <b/>
      <i/>
      <sz val="11"/>
      <color theme="0"/>
      <name val="Arial"/>
      <family val="2"/>
      <charset val="238"/>
    </font>
    <font>
      <b/>
      <u/>
      <sz val="11"/>
      <color theme="0"/>
      <name val="Arial"/>
      <family val="2"/>
      <charset val="238"/>
    </font>
    <font>
      <b/>
      <i/>
      <sz val="10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b/>
      <i/>
      <sz val="9"/>
      <color theme="0"/>
      <name val="Arial"/>
      <family val="2"/>
      <charset val="238"/>
    </font>
    <font>
      <sz val="11"/>
      <color theme="0"/>
      <name val="Arial CE"/>
      <charset val="238"/>
    </font>
    <font>
      <sz val="14"/>
      <color theme="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20" fillId="0" borderId="0"/>
    <xf numFmtId="3" fontId="10" fillId="0" borderId="0"/>
    <xf numFmtId="3" fontId="10" fillId="0" borderId="0"/>
    <xf numFmtId="3" fontId="10" fillId="0" borderId="0"/>
    <xf numFmtId="3" fontId="10" fillId="0" borderId="0"/>
    <xf numFmtId="3" fontId="10" fillId="0" borderId="0"/>
    <xf numFmtId="3" fontId="10" fillId="0" borderId="0"/>
    <xf numFmtId="3" fontId="10" fillId="0" borderId="0"/>
  </cellStyleXfs>
  <cellXfs count="2579">
    <xf numFmtId="0" fontId="0" fillId="0" borderId="0" xfId="0"/>
    <xf numFmtId="1" fontId="2" fillId="0" borderId="0" xfId="0" applyNumberFormat="1" applyFont="1" applyAlignment="1">
      <alignment horizontal="left"/>
    </xf>
    <xf numFmtId="1" fontId="5" fillId="2" borderId="1" xfId="0" applyNumberFormat="1" applyFont="1" applyFill="1" applyBorder="1" applyAlignment="1">
      <alignment horizontal="left"/>
    </xf>
    <xf numFmtId="1" fontId="7" fillId="0" borderId="0" xfId="0" applyNumberFormat="1" applyFont="1" applyAlignment="1">
      <alignment horizontal="left"/>
    </xf>
    <xf numFmtId="0" fontId="2" fillId="0" borderId="0" xfId="0" applyFont="1"/>
    <xf numFmtId="1" fontId="10" fillId="0" borderId="0" xfId="0" applyNumberFormat="1" applyFont="1" applyAlignment="1">
      <alignment horizontal="left"/>
    </xf>
    <xf numFmtId="1" fontId="5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3" fillId="0" borderId="0" xfId="0" applyFont="1"/>
    <xf numFmtId="0" fontId="18" fillId="2" borderId="1" xfId="0" applyFont="1" applyFill="1" applyBorder="1"/>
    <xf numFmtId="0" fontId="18" fillId="0" borderId="0" xfId="0" applyFont="1" applyFill="1" applyBorder="1"/>
    <xf numFmtId="3" fontId="5" fillId="2" borderId="1" xfId="0" applyNumberFormat="1" applyFont="1" applyFill="1" applyBorder="1"/>
    <xf numFmtId="3" fontId="0" fillId="0" borderId="0" xfId="0" applyNumberFormat="1"/>
    <xf numFmtId="3" fontId="16" fillId="0" borderId="0" xfId="0" applyNumberFormat="1" applyFont="1"/>
    <xf numFmtId="3" fontId="16" fillId="0" borderId="0" xfId="0" applyNumberFormat="1" applyFont="1" applyAlignment="1">
      <alignment horizontal="right"/>
    </xf>
    <xf numFmtId="3" fontId="0" fillId="0" borderId="0" xfId="0" applyNumberFormat="1" applyFill="1" applyBorder="1"/>
    <xf numFmtId="3" fontId="5" fillId="0" borderId="0" xfId="0" applyNumberFormat="1" applyFont="1" applyFill="1" applyBorder="1" applyAlignment="1">
      <alignment horizontal="right"/>
    </xf>
    <xf numFmtId="3" fontId="5" fillId="0" borderId="0" xfId="0" applyNumberFormat="1" applyFont="1" applyFill="1" applyBorder="1"/>
    <xf numFmtId="3" fontId="5" fillId="3" borderId="0" xfId="0" applyNumberFormat="1" applyFont="1" applyFill="1" applyBorder="1"/>
    <xf numFmtId="1" fontId="2" fillId="0" borderId="2" xfId="0" applyNumberFormat="1" applyFont="1" applyBorder="1" applyAlignment="1">
      <alignment horizontal="left"/>
    </xf>
    <xf numFmtId="1" fontId="2" fillId="0" borderId="3" xfId="0" applyNumberFormat="1" applyFont="1" applyBorder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1" fontId="4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0" xfId="0" applyFont="1"/>
    <xf numFmtId="1" fontId="2" fillId="0" borderId="0" xfId="0" applyNumberFormat="1" applyFont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27" fillId="0" borderId="0" xfId="0" applyFont="1" applyAlignment="1">
      <alignment horizontal="center"/>
    </xf>
    <xf numFmtId="0" fontId="16" fillId="0" borderId="0" xfId="0" applyFont="1" applyFill="1" applyBorder="1" applyAlignment="1">
      <alignment horizontal="center"/>
    </xf>
    <xf numFmtId="3" fontId="6" fillId="0" borderId="2" xfId="0" applyNumberFormat="1" applyFont="1" applyBorder="1"/>
    <xf numFmtId="3" fontId="6" fillId="0" borderId="3" xfId="0" applyNumberFormat="1" applyFont="1" applyBorder="1"/>
    <xf numFmtId="1" fontId="10" fillId="0" borderId="2" xfId="0" applyNumberFormat="1" applyFont="1" applyBorder="1" applyAlignment="1">
      <alignment horizontal="left"/>
    </xf>
    <xf numFmtId="1" fontId="10" fillId="0" borderId="3" xfId="0" applyNumberFormat="1" applyFont="1" applyBorder="1" applyAlignment="1">
      <alignment horizontal="left"/>
    </xf>
    <xf numFmtId="1" fontId="28" fillId="0" borderId="0" xfId="0" applyNumberFormat="1" applyFont="1" applyFill="1" applyBorder="1" applyAlignment="1">
      <alignment horizontal="left"/>
    </xf>
    <xf numFmtId="1" fontId="2" fillId="0" borderId="6" xfId="0" applyNumberFormat="1" applyFont="1" applyBorder="1" applyAlignment="1">
      <alignment horizontal="left"/>
    </xf>
    <xf numFmtId="0" fontId="23" fillId="2" borderId="7" xfId="0" applyFont="1" applyFill="1" applyBorder="1" applyAlignment="1">
      <alignment horizontal="left"/>
    </xf>
    <xf numFmtId="0" fontId="3" fillId="2" borderId="8" xfId="0" applyFont="1" applyFill="1" applyBorder="1"/>
    <xf numFmtId="3" fontId="5" fillId="2" borderId="5" xfId="0" applyNumberFormat="1" applyFont="1" applyFill="1" applyBorder="1"/>
    <xf numFmtId="3" fontId="11" fillId="0" borderId="9" xfId="0" applyNumberFormat="1" applyFont="1" applyBorder="1"/>
    <xf numFmtId="3" fontId="11" fillId="0" borderId="2" xfId="0" applyNumberFormat="1" applyFont="1" applyBorder="1"/>
    <xf numFmtId="0" fontId="29" fillId="2" borderId="10" xfId="0" applyFont="1" applyFill="1" applyBorder="1" applyAlignment="1">
      <alignment horizontal="left"/>
    </xf>
    <xf numFmtId="1" fontId="30" fillId="2" borderId="10" xfId="0" applyNumberFormat="1" applyFont="1" applyFill="1" applyBorder="1" applyAlignment="1">
      <alignment horizontal="center"/>
    </xf>
    <xf numFmtId="1" fontId="30" fillId="2" borderId="10" xfId="0" applyNumberFormat="1" applyFont="1" applyFill="1" applyBorder="1" applyAlignment="1">
      <alignment horizontal="left"/>
    </xf>
    <xf numFmtId="0" fontId="30" fillId="2" borderId="10" xfId="0" applyFont="1" applyFill="1" applyBorder="1"/>
    <xf numFmtId="3" fontId="29" fillId="2" borderId="10" xfId="0" applyNumberFormat="1" applyFont="1" applyFill="1" applyBorder="1"/>
    <xf numFmtId="0" fontId="31" fillId="2" borderId="0" xfId="0" applyFont="1" applyFill="1"/>
    <xf numFmtId="3" fontId="4" fillId="2" borderId="5" xfId="0" applyNumberFormat="1" applyFont="1" applyFill="1" applyBorder="1" applyAlignment="1">
      <alignment horizontal="center" vertical="center"/>
    </xf>
    <xf numFmtId="3" fontId="4" fillId="2" borderId="9" xfId="0" applyNumberFormat="1" applyFont="1" applyFill="1" applyBorder="1" applyAlignment="1">
      <alignment horizontal="center" vertical="center"/>
    </xf>
    <xf numFmtId="3" fontId="6" fillId="0" borderId="2" xfId="0" applyNumberFormat="1" applyFont="1" applyBorder="1" applyAlignment="1">
      <alignment horizontal="right"/>
    </xf>
    <xf numFmtId="1" fontId="2" fillId="0" borderId="11" xfId="0" applyNumberFormat="1" applyFont="1" applyBorder="1" applyAlignment="1">
      <alignment horizontal="left"/>
    </xf>
    <xf numFmtId="1" fontId="2" fillId="0" borderId="12" xfId="0" applyNumberFormat="1" applyFont="1" applyBorder="1" applyAlignment="1">
      <alignment horizontal="left"/>
    </xf>
    <xf numFmtId="0" fontId="3" fillId="2" borderId="7" xfId="0" applyFont="1" applyFill="1" applyBorder="1"/>
    <xf numFmtId="0" fontId="18" fillId="0" borderId="0" xfId="0" applyFont="1" applyFill="1" applyBorder="1" applyAlignment="1">
      <alignment horizontal="center"/>
    </xf>
    <xf numFmtId="3" fontId="2" fillId="0" borderId="0" xfId="0" applyNumberFormat="1" applyFont="1"/>
    <xf numFmtId="3" fontId="4" fillId="0" borderId="0" xfId="0" applyNumberFormat="1" applyFont="1"/>
    <xf numFmtId="3" fontId="9" fillId="0" borderId="2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3" fontId="18" fillId="0" borderId="0" xfId="0" applyNumberFormat="1" applyFont="1" applyFill="1" applyBorder="1" applyAlignment="1">
      <alignment horizontal="center"/>
    </xf>
    <xf numFmtId="0" fontId="31" fillId="0" borderId="0" xfId="0" applyFont="1" applyFill="1"/>
    <xf numFmtId="3" fontId="6" fillId="3" borderId="0" xfId="0" applyNumberFormat="1" applyFont="1" applyFill="1" applyBorder="1" applyAlignment="1">
      <alignment horizontal="right"/>
    </xf>
    <xf numFmtId="3" fontId="11" fillId="3" borderId="2" xfId="0" applyNumberFormat="1" applyFont="1" applyFill="1" applyBorder="1" applyAlignment="1">
      <alignment horizontal="right"/>
    </xf>
    <xf numFmtId="3" fontId="6" fillId="3" borderId="9" xfId="0" applyNumberFormat="1" applyFont="1" applyFill="1" applyBorder="1" applyAlignment="1">
      <alignment horizontal="right"/>
    </xf>
    <xf numFmtId="0" fontId="11" fillId="0" borderId="9" xfId="0" applyFont="1" applyBorder="1"/>
    <xf numFmtId="3" fontId="7" fillId="0" borderId="0" xfId="0" applyNumberFormat="1" applyFont="1" applyFill="1" applyBorder="1" applyAlignment="1">
      <alignment horizontal="center"/>
    </xf>
    <xf numFmtId="3" fontId="6" fillId="2" borderId="5" xfId="0" applyNumberFormat="1" applyFont="1" applyFill="1" applyBorder="1"/>
    <xf numFmtId="0" fontId="34" fillId="0" borderId="0" xfId="0" applyFont="1"/>
    <xf numFmtId="0" fontId="1" fillId="0" borderId="0" xfId="0" applyFont="1"/>
    <xf numFmtId="1" fontId="9" fillId="0" borderId="0" xfId="0" applyNumberFormat="1" applyFont="1" applyFill="1" applyBorder="1" applyAlignment="1">
      <alignment horizontal="left"/>
    </xf>
    <xf numFmtId="0" fontId="11" fillId="3" borderId="2" xfId="0" applyFont="1" applyFill="1" applyBorder="1"/>
    <xf numFmtId="0" fontId="19" fillId="0" borderId="0" xfId="0" applyFont="1"/>
    <xf numFmtId="0" fontId="35" fillId="0" borderId="0" xfId="0" applyFont="1"/>
    <xf numFmtId="3" fontId="11" fillId="0" borderId="2" xfId="0" applyNumberFormat="1" applyFont="1" applyBorder="1" applyAlignment="1">
      <alignment horizontal="right"/>
    </xf>
    <xf numFmtId="0" fontId="11" fillId="0" borderId="2" xfId="0" applyFont="1" applyBorder="1"/>
    <xf numFmtId="0" fontId="36" fillId="0" borderId="0" xfId="0" applyFont="1"/>
    <xf numFmtId="0" fontId="37" fillId="0" borderId="0" xfId="0" applyFont="1"/>
    <xf numFmtId="1" fontId="38" fillId="0" borderId="0" xfId="0" applyNumberFormat="1" applyFont="1"/>
    <xf numFmtId="1" fontId="37" fillId="2" borderId="1" xfId="0" applyNumberFormat="1" applyFont="1" applyFill="1" applyBorder="1"/>
    <xf numFmtId="0" fontId="37" fillId="2" borderId="1" xfId="0" applyFont="1" applyFill="1" applyBorder="1"/>
    <xf numFmtId="0" fontId="39" fillId="0" borderId="0" xfId="0" applyFont="1"/>
    <xf numFmtId="3" fontId="37" fillId="2" borderId="1" xfId="0" applyNumberFormat="1" applyFont="1" applyFill="1" applyBorder="1"/>
    <xf numFmtId="3" fontId="37" fillId="0" borderId="0" xfId="0" applyNumberFormat="1" applyFont="1"/>
    <xf numFmtId="0" fontId="42" fillId="3" borderId="0" xfId="0" applyFont="1" applyFill="1"/>
    <xf numFmtId="0" fontId="31" fillId="3" borderId="0" xfId="0" applyFont="1" applyFill="1"/>
    <xf numFmtId="1" fontId="8" fillId="0" borderId="0" xfId="0" applyNumberFormat="1" applyFont="1" applyBorder="1" applyAlignment="1">
      <alignment horizontal="left"/>
    </xf>
    <xf numFmtId="0" fontId="11" fillId="0" borderId="2" xfId="0" applyFont="1" applyBorder="1" applyAlignment="1">
      <alignment horizontal="right"/>
    </xf>
    <xf numFmtId="1" fontId="10" fillId="0" borderId="0" xfId="0" applyNumberFormat="1" applyFont="1" applyBorder="1" applyAlignment="1">
      <alignment horizontal="left"/>
    </xf>
    <xf numFmtId="3" fontId="11" fillId="0" borderId="0" xfId="0" applyNumberFormat="1" applyFont="1" applyAlignment="1">
      <alignment horizontal="right"/>
    </xf>
    <xf numFmtId="0" fontId="11" fillId="0" borderId="0" xfId="0" applyFont="1" applyBorder="1"/>
    <xf numFmtId="3" fontId="11" fillId="0" borderId="9" xfId="0" applyNumberFormat="1" applyFont="1" applyBorder="1" applyAlignment="1">
      <alignment horizontal="right"/>
    </xf>
    <xf numFmtId="3" fontId="9" fillId="0" borderId="3" xfId="0" applyNumberFormat="1" applyFont="1" applyBorder="1" applyAlignment="1">
      <alignment horizontal="right"/>
    </xf>
    <xf numFmtId="0" fontId="8" fillId="0" borderId="2" xfId="0" applyFont="1" applyBorder="1" applyAlignment="1"/>
    <xf numFmtId="0" fontId="10" fillId="0" borderId="2" xfId="0" applyFont="1" applyBorder="1" applyAlignment="1"/>
    <xf numFmtId="0" fontId="0" fillId="3" borderId="0" xfId="0" applyFill="1"/>
    <xf numFmtId="1" fontId="16" fillId="0" borderId="0" xfId="0" applyNumberFormat="1" applyFont="1" applyFill="1" applyBorder="1" applyAlignment="1">
      <alignment horizontal="left"/>
    </xf>
    <xf numFmtId="3" fontId="11" fillId="0" borderId="0" xfId="0" applyNumberFormat="1" applyFont="1" applyBorder="1" applyAlignment="1">
      <alignment horizontal="right"/>
    </xf>
    <xf numFmtId="1" fontId="10" fillId="3" borderId="3" xfId="0" applyNumberFormat="1" applyFont="1" applyFill="1" applyBorder="1" applyAlignment="1">
      <alignment horizontal="left"/>
    </xf>
    <xf numFmtId="1" fontId="10" fillId="3" borderId="2" xfId="0" applyNumberFormat="1" applyFont="1" applyFill="1" applyBorder="1" applyAlignment="1">
      <alignment horizontal="left"/>
    </xf>
    <xf numFmtId="3" fontId="9" fillId="3" borderId="3" xfId="0" applyNumberFormat="1" applyFont="1" applyFill="1" applyBorder="1" applyAlignment="1">
      <alignment horizontal="right"/>
    </xf>
    <xf numFmtId="1" fontId="50" fillId="0" borderId="0" xfId="0" applyNumberFormat="1" applyFont="1" applyFill="1" applyBorder="1" applyAlignment="1">
      <alignment horizontal="left"/>
    </xf>
    <xf numFmtId="0" fontId="49" fillId="0" borderId="0" xfId="0" applyFont="1"/>
    <xf numFmtId="3" fontId="49" fillId="0" borderId="0" xfId="0" applyNumberFormat="1" applyFont="1"/>
    <xf numFmtId="1" fontId="52" fillId="0" borderId="0" xfId="0" applyNumberFormat="1" applyFont="1" applyAlignment="1">
      <alignment horizontal="left"/>
    </xf>
    <xf numFmtId="1" fontId="52" fillId="0" borderId="0" xfId="0" applyNumberFormat="1" applyFont="1" applyAlignment="1">
      <alignment horizontal="center"/>
    </xf>
    <xf numFmtId="164" fontId="52" fillId="0" borderId="0" xfId="0" applyNumberFormat="1" applyFont="1" applyAlignment="1">
      <alignment horizontal="center"/>
    </xf>
    <xf numFmtId="0" fontId="52" fillId="0" borderId="0" xfId="0" applyFont="1"/>
    <xf numFmtId="164" fontId="52" fillId="0" borderId="0" xfId="0" applyNumberFormat="1" applyFont="1" applyAlignment="1">
      <alignment horizontal="left"/>
    </xf>
    <xf numFmtId="0" fontId="52" fillId="0" borderId="0" xfId="0" applyFont="1" applyAlignment="1">
      <alignment horizontal="left"/>
    </xf>
    <xf numFmtId="0" fontId="4" fillId="0" borderId="0" xfId="0" applyFont="1" applyFill="1"/>
    <xf numFmtId="0" fontId="4" fillId="0" borderId="0" xfId="0" applyFont="1" applyFill="1" applyBorder="1"/>
    <xf numFmtId="0" fontId="11" fillId="3" borderId="13" xfId="0" applyFont="1" applyFill="1" applyBorder="1"/>
    <xf numFmtId="1" fontId="52" fillId="0" borderId="0" xfId="0" applyNumberFormat="1" applyFont="1"/>
    <xf numFmtId="3" fontId="11" fillId="2" borderId="5" xfId="0" applyNumberFormat="1" applyFont="1" applyFill="1" applyBorder="1"/>
    <xf numFmtId="3" fontId="6" fillId="2" borderId="14" xfId="0" applyNumberFormat="1" applyFont="1" applyFill="1" applyBorder="1"/>
    <xf numFmtId="167" fontId="0" fillId="0" borderId="0" xfId="0" applyNumberFormat="1"/>
    <xf numFmtId="166" fontId="0" fillId="0" borderId="0" xfId="0" applyNumberFormat="1"/>
    <xf numFmtId="166" fontId="31" fillId="0" borderId="0" xfId="0" applyNumberFormat="1" applyFont="1" applyFill="1"/>
    <xf numFmtId="1" fontId="10" fillId="0" borderId="2" xfId="0" applyNumberFormat="1" applyFont="1" applyBorder="1" applyAlignment="1">
      <alignment horizontal="center"/>
    </xf>
    <xf numFmtId="0" fontId="10" fillId="0" borderId="2" xfId="0" applyFont="1" applyBorder="1"/>
    <xf numFmtId="0" fontId="10" fillId="0" borderId="3" xfId="0" applyFont="1" applyBorder="1"/>
    <xf numFmtId="0" fontId="10" fillId="0" borderId="0" xfId="0" applyFont="1" applyFill="1" applyBorder="1" applyAlignment="1"/>
    <xf numFmtId="0" fontId="27" fillId="0" borderId="0" xfId="0" applyFont="1"/>
    <xf numFmtId="3" fontId="27" fillId="0" borderId="0" xfId="0" applyNumberFormat="1" applyFont="1"/>
    <xf numFmtId="168" fontId="7" fillId="0" borderId="2" xfId="0" applyNumberFormat="1" applyFont="1" applyBorder="1" applyAlignment="1">
      <alignment horizontal="left"/>
    </xf>
    <xf numFmtId="3" fontId="9" fillId="3" borderId="0" xfId="0" applyNumberFormat="1" applyFont="1" applyFill="1" applyBorder="1" applyAlignment="1">
      <alignment horizontal="right"/>
    </xf>
    <xf numFmtId="3" fontId="9" fillId="3" borderId="2" xfId="0" applyNumberFormat="1" applyFont="1" applyFill="1" applyBorder="1" applyAlignment="1">
      <alignment horizontal="right"/>
    </xf>
    <xf numFmtId="3" fontId="12" fillId="3" borderId="2" xfId="0" applyNumberFormat="1" applyFont="1" applyFill="1" applyBorder="1" applyAlignment="1">
      <alignment horizontal="right"/>
    </xf>
    <xf numFmtId="3" fontId="11" fillId="3" borderId="3" xfId="0" applyNumberFormat="1" applyFont="1" applyFill="1" applyBorder="1" applyAlignment="1">
      <alignment horizontal="right"/>
    </xf>
    <xf numFmtId="168" fontId="7" fillId="0" borderId="3" xfId="0" applyNumberFormat="1" applyFont="1" applyBorder="1" applyAlignment="1">
      <alignment horizontal="left"/>
    </xf>
    <xf numFmtId="0" fontId="11" fillId="3" borderId="0" xfId="0" applyFont="1" applyFill="1" applyBorder="1"/>
    <xf numFmtId="168" fontId="7" fillId="0" borderId="15" xfId="0" applyNumberFormat="1" applyFont="1" applyBorder="1" applyAlignment="1">
      <alignment horizontal="left"/>
    </xf>
    <xf numFmtId="3" fontId="59" fillId="3" borderId="2" xfId="0" applyNumberFormat="1" applyFont="1" applyFill="1" applyBorder="1" applyAlignment="1">
      <alignment horizontal="right"/>
    </xf>
    <xf numFmtId="3" fontId="18" fillId="0" borderId="0" xfId="0" applyNumberFormat="1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  <xf numFmtId="1" fontId="60" fillId="2" borderId="1" xfId="0" applyNumberFormat="1" applyFont="1" applyFill="1" applyBorder="1"/>
    <xf numFmtId="0" fontId="60" fillId="2" borderId="1" xfId="0" applyFont="1" applyFill="1" applyBorder="1"/>
    <xf numFmtId="3" fontId="60" fillId="0" borderId="0" xfId="0" applyNumberFormat="1" applyFont="1"/>
    <xf numFmtId="0" fontId="60" fillId="0" borderId="0" xfId="0" applyFont="1"/>
    <xf numFmtId="3" fontId="27" fillId="0" borderId="0" xfId="0" applyNumberFormat="1" applyFont="1" applyFill="1" applyBorder="1"/>
    <xf numFmtId="3" fontId="60" fillId="0" borderId="0" xfId="0" applyNumberFormat="1" applyFont="1" applyFill="1" applyBorder="1"/>
    <xf numFmtId="0" fontId="27" fillId="0" borderId="0" xfId="0" applyFont="1" applyFill="1" applyBorder="1"/>
    <xf numFmtId="3" fontId="27" fillId="0" borderId="0" xfId="0" applyNumberFormat="1" applyFont="1" applyAlignment="1">
      <alignment horizontal="right"/>
    </xf>
    <xf numFmtId="168" fontId="18" fillId="2" borderId="1" xfId="0" applyNumberFormat="1" applyFont="1" applyFill="1" applyBorder="1" applyAlignment="1">
      <alignment horizontal="center"/>
    </xf>
    <xf numFmtId="168" fontId="18" fillId="0" borderId="0" xfId="0" applyNumberFormat="1" applyFont="1" applyFill="1" applyBorder="1" applyAlignment="1">
      <alignment horizontal="center"/>
    </xf>
    <xf numFmtId="168" fontId="34" fillId="0" borderId="0" xfId="0" applyNumberFormat="1" applyFont="1"/>
    <xf numFmtId="168" fontId="7" fillId="0" borderId="0" xfId="0" applyNumberFormat="1" applyFont="1" applyAlignment="1">
      <alignment horizontal="center"/>
    </xf>
    <xf numFmtId="168" fontId="18" fillId="2" borderId="8" xfId="0" applyNumberFormat="1" applyFont="1" applyFill="1" applyBorder="1" applyAlignment="1">
      <alignment horizontal="center"/>
    </xf>
    <xf numFmtId="168" fontId="26" fillId="0" borderId="0" xfId="0" applyNumberFormat="1" applyFont="1"/>
    <xf numFmtId="168" fontId="7" fillId="0" borderId="0" xfId="0" applyNumberFormat="1" applyFont="1" applyAlignment="1">
      <alignment horizontal="left"/>
    </xf>
    <xf numFmtId="3" fontId="11" fillId="3" borderId="9" xfId="0" applyNumberFormat="1" applyFont="1" applyFill="1" applyBorder="1" applyAlignment="1">
      <alignment horizontal="right"/>
    </xf>
    <xf numFmtId="3" fontId="11" fillId="3" borderId="0" xfId="0" applyNumberFormat="1" applyFont="1" applyFill="1" applyBorder="1" applyAlignment="1">
      <alignment horizontal="right"/>
    </xf>
    <xf numFmtId="3" fontId="59" fillId="3" borderId="0" xfId="0" applyNumberFormat="1" applyFont="1" applyFill="1" applyBorder="1" applyAlignment="1">
      <alignment horizontal="right"/>
    </xf>
    <xf numFmtId="3" fontId="9" fillId="3" borderId="16" xfId="0" applyNumberFormat="1" applyFont="1" applyFill="1" applyBorder="1" applyAlignment="1">
      <alignment horizontal="right"/>
    </xf>
    <xf numFmtId="3" fontId="27" fillId="2" borderId="1" xfId="0" applyNumberFormat="1" applyFont="1" applyFill="1" applyBorder="1"/>
    <xf numFmtId="166" fontId="27" fillId="0" borderId="0" xfId="0" applyNumberFormat="1" applyFont="1"/>
    <xf numFmtId="1" fontId="2" fillId="0" borderId="17" xfId="0" applyNumberFormat="1" applyFont="1" applyBorder="1" applyAlignment="1">
      <alignment horizontal="left"/>
    </xf>
    <xf numFmtId="1" fontId="2" fillId="0" borderId="18" xfId="0" applyNumberFormat="1" applyFont="1" applyBorder="1" applyAlignment="1">
      <alignment horizontal="left"/>
    </xf>
    <xf numFmtId="168" fontId="7" fillId="0" borderId="17" xfId="0" applyNumberFormat="1" applyFont="1" applyBorder="1" applyAlignment="1">
      <alignment horizontal="left"/>
    </xf>
    <xf numFmtId="0" fontId="19" fillId="3" borderId="19" xfId="0" applyFont="1" applyFill="1" applyBorder="1" applyAlignment="1"/>
    <xf numFmtId="168" fontId="38" fillId="3" borderId="17" xfId="0" applyNumberFormat="1" applyFont="1" applyFill="1" applyBorder="1" applyAlignment="1"/>
    <xf numFmtId="168" fontId="26" fillId="2" borderId="1" xfId="0" applyNumberFormat="1" applyFont="1" applyFill="1" applyBorder="1"/>
    <xf numFmtId="168" fontId="38" fillId="0" borderId="0" xfId="0" applyNumberFormat="1" applyFont="1"/>
    <xf numFmtId="1" fontId="61" fillId="0" borderId="0" xfId="0" applyNumberFormat="1" applyFont="1" applyAlignment="1">
      <alignment horizontal="left"/>
    </xf>
    <xf numFmtId="0" fontId="27" fillId="2" borderId="1" xfId="0" applyFont="1" applyFill="1" applyBorder="1"/>
    <xf numFmtId="1" fontId="60" fillId="0" borderId="0" xfId="0" applyNumberFormat="1" applyFont="1"/>
    <xf numFmtId="0" fontId="27" fillId="3" borderId="0" xfId="0" applyFont="1" applyFill="1"/>
    <xf numFmtId="0" fontId="6" fillId="0" borderId="2" xfId="0" applyFont="1" applyBorder="1" applyAlignment="1">
      <alignment horizontal="right"/>
    </xf>
    <xf numFmtId="0" fontId="10" fillId="3" borderId="0" xfId="0" applyFont="1" applyFill="1" applyBorder="1"/>
    <xf numFmtId="3" fontId="34" fillId="0" borderId="0" xfId="0" applyNumberFormat="1" applyFont="1" applyFill="1" applyBorder="1"/>
    <xf numFmtId="3" fontId="6" fillId="0" borderId="0" xfId="0" applyNumberFormat="1" applyFont="1" applyFill="1" applyBorder="1" applyAlignment="1">
      <alignment horizontal="right"/>
    </xf>
    <xf numFmtId="168" fontId="4" fillId="2" borderId="9" xfId="0" applyNumberFormat="1" applyFont="1" applyFill="1" applyBorder="1" applyAlignment="1">
      <alignment horizontal="center" vertical="center"/>
    </xf>
    <xf numFmtId="168" fontId="16" fillId="0" borderId="0" xfId="0" applyNumberFormat="1" applyFont="1" applyFill="1" applyBorder="1" applyAlignment="1">
      <alignment horizontal="center"/>
    </xf>
    <xf numFmtId="168" fontId="52" fillId="0" borderId="0" xfId="0" applyNumberFormat="1" applyFont="1" applyAlignment="1">
      <alignment horizontal="center"/>
    </xf>
    <xf numFmtId="0" fontId="10" fillId="3" borderId="3" xfId="0" applyFont="1" applyFill="1" applyBorder="1"/>
    <xf numFmtId="168" fontId="4" fillId="2" borderId="5" xfId="0" applyNumberFormat="1" applyFont="1" applyFill="1" applyBorder="1" applyAlignment="1">
      <alignment horizontal="center" vertical="center"/>
    </xf>
    <xf numFmtId="0" fontId="11" fillId="0" borderId="2" xfId="0" applyFont="1" applyBorder="1" applyAlignment="1"/>
    <xf numFmtId="168" fontId="25" fillId="3" borderId="0" xfId="0" applyNumberFormat="1" applyFont="1" applyFill="1" applyBorder="1" applyAlignment="1">
      <alignment horizontal="left"/>
    </xf>
    <xf numFmtId="168" fontId="25" fillId="3" borderId="19" xfId="0" applyNumberFormat="1" applyFont="1" applyFill="1" applyBorder="1" applyAlignment="1">
      <alignment horizontal="left"/>
    </xf>
    <xf numFmtId="3" fontId="12" fillId="3" borderId="0" xfId="0" applyNumberFormat="1" applyFont="1" applyFill="1" applyBorder="1" applyAlignment="1">
      <alignment horizontal="right"/>
    </xf>
    <xf numFmtId="3" fontId="12" fillId="3" borderId="3" xfId="0" applyNumberFormat="1" applyFont="1" applyFill="1" applyBorder="1" applyAlignment="1">
      <alignment horizontal="right"/>
    </xf>
    <xf numFmtId="3" fontId="12" fillId="3" borderId="16" xfId="0" applyNumberFormat="1" applyFont="1" applyFill="1" applyBorder="1" applyAlignment="1">
      <alignment horizontal="right"/>
    </xf>
    <xf numFmtId="0" fontId="27" fillId="0" borderId="6" xfId="0" applyFont="1" applyBorder="1" applyAlignment="1">
      <alignment horizontal="left"/>
    </xf>
    <xf numFmtId="3" fontId="6" fillId="0" borderId="0" xfId="0" applyNumberFormat="1" applyFont="1" applyFill="1" applyBorder="1"/>
    <xf numFmtId="3" fontId="16" fillId="0" borderId="0" xfId="0" applyNumberFormat="1" applyFont="1" applyFill="1" applyBorder="1" applyAlignment="1">
      <alignment horizontal="right"/>
    </xf>
    <xf numFmtId="3" fontId="16" fillId="0" borderId="0" xfId="0" applyNumberFormat="1" applyFont="1" applyFill="1" applyBorder="1"/>
    <xf numFmtId="3" fontId="9" fillId="3" borderId="14" xfId="0" applyNumberFormat="1" applyFont="1" applyFill="1" applyBorder="1" applyAlignment="1">
      <alignment horizontal="right"/>
    </xf>
    <xf numFmtId="3" fontId="9" fillId="0" borderId="0" xfId="0" applyNumberFormat="1" applyFont="1" applyBorder="1" applyAlignment="1"/>
    <xf numFmtId="3" fontId="11" fillId="3" borderId="13" xfId="0" applyNumberFormat="1" applyFont="1" applyFill="1" applyBorder="1" applyAlignment="1">
      <alignment horizontal="right"/>
    </xf>
    <xf numFmtId="3" fontId="11" fillId="3" borderId="20" xfId="0" applyNumberFormat="1" applyFont="1" applyFill="1" applyBorder="1" applyAlignment="1">
      <alignment horizontal="right"/>
    </xf>
    <xf numFmtId="166" fontId="21" fillId="0" borderId="0" xfId="0" applyNumberFormat="1" applyFont="1" applyFill="1" applyBorder="1"/>
    <xf numFmtId="167" fontId="12" fillId="0" borderId="21" xfId="0" applyNumberFormat="1" applyFont="1" applyBorder="1"/>
    <xf numFmtId="167" fontId="6" fillId="0" borderId="21" xfId="0" applyNumberFormat="1" applyFont="1" applyBorder="1"/>
    <xf numFmtId="167" fontId="5" fillId="2" borderId="22" xfId="0" applyNumberFormat="1" applyFont="1" applyFill="1" applyBorder="1"/>
    <xf numFmtId="167" fontId="29" fillId="2" borderId="10" xfId="0" applyNumberFormat="1" applyFont="1" applyFill="1" applyBorder="1" applyAlignment="1">
      <alignment shrinkToFit="1"/>
    </xf>
    <xf numFmtId="167" fontId="9" fillId="0" borderId="21" xfId="0" applyNumberFormat="1" applyFont="1" applyBorder="1"/>
    <xf numFmtId="167" fontId="5" fillId="0" borderId="0" xfId="0" applyNumberFormat="1" applyFont="1" applyFill="1" applyBorder="1"/>
    <xf numFmtId="167" fontId="5" fillId="3" borderId="0" xfId="0" applyNumberFormat="1" applyFont="1" applyFill="1" applyBorder="1"/>
    <xf numFmtId="167" fontId="4" fillId="2" borderId="23" xfId="0" applyNumberFormat="1" applyFont="1" applyFill="1" applyBorder="1" applyAlignment="1">
      <alignment horizontal="center" vertical="center"/>
    </xf>
    <xf numFmtId="167" fontId="4" fillId="2" borderId="24" xfId="0" applyNumberFormat="1" applyFont="1" applyFill="1" applyBorder="1" applyAlignment="1">
      <alignment horizontal="center" vertical="center"/>
    </xf>
    <xf numFmtId="167" fontId="11" fillId="0" borderId="21" xfId="0" applyNumberFormat="1" applyFont="1" applyBorder="1"/>
    <xf numFmtId="167" fontId="11" fillId="0" borderId="25" xfId="0" applyNumberFormat="1" applyFont="1" applyBorder="1"/>
    <xf numFmtId="167" fontId="10" fillId="0" borderId="0" xfId="0" applyNumberFormat="1" applyFont="1" applyFill="1" applyBorder="1"/>
    <xf numFmtId="167" fontId="60" fillId="0" borderId="0" xfId="0" applyNumberFormat="1" applyFont="1"/>
    <xf numFmtId="167" fontId="27" fillId="0" borderId="0" xfId="0" applyNumberFormat="1" applyFont="1"/>
    <xf numFmtId="167" fontId="11" fillId="0" borderId="25" xfId="0" applyNumberFormat="1" applyFont="1" applyBorder="1" applyAlignment="1">
      <alignment horizontal="right"/>
    </xf>
    <xf numFmtId="166" fontId="4" fillId="2" borderId="24" xfId="0" applyNumberFormat="1" applyFont="1" applyFill="1" applyBorder="1" applyAlignment="1">
      <alignment horizontal="center" vertical="center"/>
    </xf>
    <xf numFmtId="167" fontId="16" fillId="0" borderId="0" xfId="0" applyNumberFormat="1" applyFont="1"/>
    <xf numFmtId="167" fontId="11" fillId="0" borderId="23" xfId="0" applyNumberFormat="1" applyFont="1" applyBorder="1"/>
    <xf numFmtId="167" fontId="6" fillId="2" borderId="24" xfId="0" applyNumberFormat="1" applyFont="1" applyFill="1" applyBorder="1"/>
    <xf numFmtId="167" fontId="11" fillId="2" borderId="24" xfId="0" applyNumberFormat="1" applyFont="1" applyFill="1" applyBorder="1"/>
    <xf numFmtId="167" fontId="49" fillId="0" borderId="0" xfId="0" applyNumberFormat="1" applyFont="1"/>
    <xf numFmtId="166" fontId="6" fillId="0" borderId="0" xfId="0" applyNumberFormat="1" applyFont="1" applyFill="1" applyBorder="1"/>
    <xf numFmtId="166" fontId="6" fillId="3" borderId="25" xfId="0" applyNumberFormat="1" applyFont="1" applyFill="1" applyBorder="1" applyAlignment="1">
      <alignment horizontal="right"/>
    </xf>
    <xf numFmtId="166" fontId="11" fillId="0" borderId="25" xfId="0" applyNumberFormat="1" applyFont="1" applyBorder="1" applyAlignment="1">
      <alignment horizontal="right"/>
    </xf>
    <xf numFmtId="167" fontId="6" fillId="0" borderId="0" xfId="0" applyNumberFormat="1" applyFont="1" applyFill="1" applyBorder="1"/>
    <xf numFmtId="166" fontId="16" fillId="0" borderId="0" xfId="0" applyNumberFormat="1" applyFont="1" applyFill="1" applyBorder="1"/>
    <xf numFmtId="167" fontId="52" fillId="0" borderId="0" xfId="0" applyNumberFormat="1" applyFont="1"/>
    <xf numFmtId="166" fontId="37" fillId="0" borderId="0" xfId="0" applyNumberFormat="1" applyFont="1"/>
    <xf numFmtId="0" fontId="10" fillId="0" borderId="3" xfId="0" applyFont="1" applyBorder="1" applyAlignment="1">
      <alignment wrapText="1"/>
    </xf>
    <xf numFmtId="3" fontId="11" fillId="3" borderId="19" xfId="0" applyNumberFormat="1" applyFont="1" applyFill="1" applyBorder="1" applyAlignment="1">
      <alignment horizontal="right"/>
    </xf>
    <xf numFmtId="1" fontId="10" fillId="3" borderId="9" xfId="0" applyNumberFormat="1" applyFont="1" applyFill="1" applyBorder="1" applyAlignment="1">
      <alignment horizontal="left"/>
    </xf>
    <xf numFmtId="1" fontId="10" fillId="3" borderId="13" xfId="0" applyNumberFormat="1" applyFont="1" applyFill="1" applyBorder="1" applyAlignment="1">
      <alignment horizontal="left"/>
    </xf>
    <xf numFmtId="0" fontId="11" fillId="3" borderId="9" xfId="0" applyFont="1" applyFill="1" applyBorder="1"/>
    <xf numFmtId="1" fontId="2" fillId="0" borderId="26" xfId="0" applyNumberFormat="1" applyFont="1" applyBorder="1" applyAlignment="1">
      <alignment horizontal="left"/>
    </xf>
    <xf numFmtId="1" fontId="10" fillId="3" borderId="12" xfId="0" applyNumberFormat="1" applyFont="1" applyFill="1" applyBorder="1" applyAlignment="1">
      <alignment horizontal="left"/>
    </xf>
    <xf numFmtId="0" fontId="8" fillId="3" borderId="2" xfId="0" applyFont="1" applyFill="1" applyBorder="1"/>
    <xf numFmtId="0" fontId="10" fillId="3" borderId="2" xfId="0" applyFont="1" applyFill="1" applyBorder="1"/>
    <xf numFmtId="0" fontId="10" fillId="3" borderId="14" xfId="0" applyFont="1" applyFill="1" applyBorder="1"/>
    <xf numFmtId="3" fontId="11" fillId="3" borderId="27" xfId="0" applyNumberFormat="1" applyFont="1" applyFill="1" applyBorder="1" applyAlignment="1">
      <alignment horizontal="right"/>
    </xf>
    <xf numFmtId="0" fontId="10" fillId="0" borderId="19" xfId="0" applyFont="1" applyFill="1" applyBorder="1" applyAlignment="1"/>
    <xf numFmtId="168" fontId="25" fillId="3" borderId="27" xfId="0" applyNumberFormat="1" applyFont="1" applyFill="1" applyBorder="1" applyAlignment="1">
      <alignment horizontal="center"/>
    </xf>
    <xf numFmtId="168" fontId="25" fillId="0" borderId="19" xfId="0" applyNumberFormat="1" applyFont="1" applyBorder="1" applyAlignment="1">
      <alignment horizontal="center"/>
    </xf>
    <xf numFmtId="168" fontId="25" fillId="0" borderId="0" xfId="0" applyNumberFormat="1" applyFont="1" applyBorder="1" applyAlignment="1">
      <alignment horizontal="center"/>
    </xf>
    <xf numFmtId="168" fontId="25" fillId="3" borderId="0" xfId="0" applyNumberFormat="1" applyFont="1" applyFill="1" applyBorder="1" applyAlignment="1">
      <alignment horizontal="center"/>
    </xf>
    <xf numFmtId="3" fontId="11" fillId="0" borderId="27" xfId="0" applyNumberFormat="1" applyFont="1" applyBorder="1" applyAlignment="1">
      <alignment horizontal="right"/>
    </xf>
    <xf numFmtId="0" fontId="10" fillId="0" borderId="0" xfId="0" applyFont="1" applyFill="1" applyBorder="1" applyAlignment="1">
      <alignment wrapText="1"/>
    </xf>
    <xf numFmtId="1" fontId="10" fillId="3" borderId="26" xfId="0" applyNumberFormat="1" applyFont="1" applyFill="1" applyBorder="1" applyAlignment="1">
      <alignment horizontal="left"/>
    </xf>
    <xf numFmtId="168" fontId="25" fillId="3" borderId="27" xfId="0" applyNumberFormat="1" applyFont="1" applyFill="1" applyBorder="1" applyAlignment="1">
      <alignment horizontal="left"/>
    </xf>
    <xf numFmtId="0" fontId="9" fillId="0" borderId="25" xfId="0" applyFont="1" applyBorder="1" applyAlignment="1">
      <alignment horizontal="right"/>
    </xf>
    <xf numFmtId="1" fontId="10" fillId="3" borderId="28" xfId="0" applyNumberFormat="1" applyFont="1" applyFill="1" applyBorder="1" applyAlignment="1">
      <alignment horizontal="left"/>
    </xf>
    <xf numFmtId="0" fontId="9" fillId="0" borderId="29" xfId="0" applyFont="1" applyBorder="1" applyAlignment="1">
      <alignment horizontal="right"/>
    </xf>
    <xf numFmtId="166" fontId="11" fillId="0" borderId="30" xfId="0" applyNumberFormat="1" applyFont="1" applyBorder="1" applyAlignment="1">
      <alignment horizontal="right"/>
    </xf>
    <xf numFmtId="1" fontId="10" fillId="0" borderId="9" xfId="0" applyNumberFormat="1" applyFont="1" applyBorder="1" applyAlignment="1">
      <alignment horizontal="left"/>
    </xf>
    <xf numFmtId="168" fontId="7" fillId="0" borderId="18" xfId="0" applyNumberFormat="1" applyFont="1" applyBorder="1" applyAlignment="1">
      <alignment horizontal="left"/>
    </xf>
    <xf numFmtId="1" fontId="13" fillId="0" borderId="0" xfId="0" applyNumberFormat="1" applyFont="1" applyAlignment="1">
      <alignment horizontal="left"/>
    </xf>
    <xf numFmtId="0" fontId="60" fillId="0" borderId="0" xfId="0" applyFont="1" applyBorder="1"/>
    <xf numFmtId="168" fontId="26" fillId="0" borderId="17" xfId="0" applyNumberFormat="1" applyFont="1" applyBorder="1"/>
    <xf numFmtId="3" fontId="20" fillId="0" borderId="0" xfId="0" applyNumberFormat="1" applyFont="1"/>
    <xf numFmtId="0" fontId="20" fillId="0" borderId="0" xfId="0" applyFont="1"/>
    <xf numFmtId="166" fontId="11" fillId="0" borderId="29" xfId="0" applyNumberFormat="1" applyFont="1" applyBorder="1" applyAlignment="1">
      <alignment horizontal="right"/>
    </xf>
    <xf numFmtId="0" fontId="10" fillId="3" borderId="3" xfId="0" applyFont="1" applyFill="1" applyBorder="1" applyAlignment="1"/>
    <xf numFmtId="1" fontId="10" fillId="3" borderId="14" xfId="0" applyNumberFormat="1" applyFont="1" applyFill="1" applyBorder="1" applyAlignment="1">
      <alignment horizontal="left"/>
    </xf>
    <xf numFmtId="1" fontId="10" fillId="3" borderId="31" xfId="0" applyNumberFormat="1" applyFont="1" applyFill="1" applyBorder="1" applyAlignment="1">
      <alignment horizontal="left"/>
    </xf>
    <xf numFmtId="168" fontId="25" fillId="3" borderId="20" xfId="0" applyNumberFormat="1" applyFont="1" applyFill="1" applyBorder="1" applyAlignment="1">
      <alignment horizontal="left"/>
    </xf>
    <xf numFmtId="3" fontId="63" fillId="0" borderId="2" xfId="0" applyNumberFormat="1" applyFont="1" applyBorder="1" applyAlignment="1">
      <alignment horizontal="right"/>
    </xf>
    <xf numFmtId="3" fontId="32" fillId="2" borderId="10" xfId="0" applyNumberFormat="1" applyFont="1" applyFill="1" applyBorder="1"/>
    <xf numFmtId="0" fontId="11" fillId="0" borderId="25" xfId="0" applyFont="1" applyBorder="1" applyAlignment="1">
      <alignment horizontal="right"/>
    </xf>
    <xf numFmtId="0" fontId="11" fillId="3" borderId="2" xfId="0" applyFont="1" applyFill="1" applyBorder="1" applyAlignment="1"/>
    <xf numFmtId="166" fontId="11" fillId="0" borderId="32" xfId="0" applyNumberFormat="1" applyFont="1" applyBorder="1" applyAlignment="1">
      <alignment horizontal="right"/>
    </xf>
    <xf numFmtId="166" fontId="5" fillId="3" borderId="25" xfId="0" applyNumberFormat="1" applyFont="1" applyFill="1" applyBorder="1" applyAlignment="1">
      <alignment horizontal="right"/>
    </xf>
    <xf numFmtId="166" fontId="5" fillId="3" borderId="29" xfId="0" applyNumberFormat="1" applyFont="1" applyFill="1" applyBorder="1" applyAlignment="1">
      <alignment horizontal="right"/>
    </xf>
    <xf numFmtId="0" fontId="67" fillId="0" borderId="0" xfId="0" applyFont="1"/>
    <xf numFmtId="3" fontId="52" fillId="0" borderId="0" xfId="0" applyNumberFormat="1" applyFont="1"/>
    <xf numFmtId="3" fontId="51" fillId="0" borderId="0" xfId="0" applyNumberFormat="1" applyFont="1"/>
    <xf numFmtId="1" fontId="10" fillId="3" borderId="33" xfId="0" applyNumberFormat="1" applyFont="1" applyFill="1" applyBorder="1" applyAlignment="1">
      <alignment horizontal="left"/>
    </xf>
    <xf numFmtId="168" fontId="25" fillId="3" borderId="34" xfId="0" applyNumberFormat="1" applyFont="1" applyFill="1" applyBorder="1" applyAlignment="1">
      <alignment horizontal="left"/>
    </xf>
    <xf numFmtId="3" fontId="11" fillId="3" borderId="34" xfId="0" applyNumberFormat="1" applyFont="1" applyFill="1" applyBorder="1" applyAlignment="1">
      <alignment horizontal="right"/>
    </xf>
    <xf numFmtId="3" fontId="11" fillId="3" borderId="14" xfId="0" applyNumberFormat="1" applyFont="1" applyFill="1" applyBorder="1" applyAlignment="1">
      <alignment horizontal="right"/>
    </xf>
    <xf numFmtId="166" fontId="11" fillId="0" borderId="35" xfId="0" applyNumberFormat="1" applyFont="1" applyBorder="1" applyAlignment="1">
      <alignment horizontal="right"/>
    </xf>
    <xf numFmtId="1" fontId="10" fillId="3" borderId="0" xfId="0" applyNumberFormat="1" applyFont="1" applyFill="1" applyBorder="1" applyAlignment="1">
      <alignment horizontal="left"/>
    </xf>
    <xf numFmtId="166" fontId="11" fillId="0" borderId="0" xfId="0" applyNumberFormat="1" applyFont="1" applyBorder="1" applyAlignment="1">
      <alignment horizontal="right"/>
    </xf>
    <xf numFmtId="1" fontId="5" fillId="2" borderId="0" xfId="0" applyNumberFormat="1" applyFont="1" applyFill="1" applyBorder="1" applyAlignment="1">
      <alignment horizontal="left"/>
    </xf>
    <xf numFmtId="0" fontId="5" fillId="2" borderId="0" xfId="0" applyFont="1" applyFill="1" applyBorder="1"/>
    <xf numFmtId="0" fontId="10" fillId="2" borderId="0" xfId="0" applyFont="1" applyFill="1" applyBorder="1"/>
    <xf numFmtId="0" fontId="10" fillId="2" borderId="0" xfId="0" applyFont="1" applyFill="1" applyBorder="1" applyAlignment="1">
      <alignment horizontal="right"/>
    </xf>
    <xf numFmtId="0" fontId="59" fillId="2" borderId="0" xfId="0" applyFont="1" applyFill="1" applyBorder="1" applyAlignment="1">
      <alignment horizontal="right"/>
    </xf>
    <xf numFmtId="0" fontId="54" fillId="2" borderId="19" xfId="0" applyFont="1" applyFill="1" applyBorder="1"/>
    <xf numFmtId="1" fontId="15" fillId="2" borderId="19" xfId="0" applyNumberFormat="1" applyFont="1" applyFill="1" applyBorder="1" applyAlignment="1">
      <alignment horizontal="left"/>
    </xf>
    <xf numFmtId="0" fontId="15" fillId="2" borderId="19" xfId="0" applyFont="1" applyFill="1" applyBorder="1"/>
    <xf numFmtId="0" fontId="69" fillId="2" borderId="19" xfId="0" applyFont="1" applyFill="1" applyBorder="1" applyAlignment="1">
      <alignment horizontal="right"/>
    </xf>
    <xf numFmtId="0" fontId="54" fillId="3" borderId="0" xfId="0" applyFont="1" applyFill="1" applyBorder="1"/>
    <xf numFmtId="1" fontId="15" fillId="3" borderId="0" xfId="0" applyNumberFormat="1" applyFont="1" applyFill="1" applyBorder="1" applyAlignment="1">
      <alignment horizontal="left"/>
    </xf>
    <xf numFmtId="0" fontId="15" fillId="3" borderId="0" xfId="0" applyFont="1" applyFill="1" applyBorder="1"/>
    <xf numFmtId="0" fontId="69" fillId="3" borderId="0" xfId="0" applyFont="1" applyFill="1" applyBorder="1" applyAlignment="1">
      <alignment horizontal="right"/>
    </xf>
    <xf numFmtId="0" fontId="59" fillId="3" borderId="0" xfId="0" applyFont="1" applyFill="1" applyBorder="1" applyAlignment="1">
      <alignment horizontal="right"/>
    </xf>
    <xf numFmtId="166" fontId="0" fillId="3" borderId="0" xfId="0" applyNumberFormat="1" applyFill="1"/>
    <xf numFmtId="0" fontId="11" fillId="0" borderId="30" xfId="0" applyFont="1" applyBorder="1" applyAlignment="1">
      <alignment horizontal="right"/>
    </xf>
    <xf numFmtId="0" fontId="14" fillId="0" borderId="12" xfId="0" applyFont="1" applyBorder="1"/>
    <xf numFmtId="0" fontId="14" fillId="0" borderId="25" xfId="0" applyFont="1" applyBorder="1" applyAlignment="1">
      <alignment horizontal="right"/>
    </xf>
    <xf numFmtId="0" fontId="5" fillId="3" borderId="25" xfId="0" applyFont="1" applyFill="1" applyBorder="1" applyAlignment="1">
      <alignment horizontal="right"/>
    </xf>
    <xf numFmtId="0" fontId="5" fillId="3" borderId="29" xfId="0" applyFont="1" applyFill="1" applyBorder="1" applyAlignment="1">
      <alignment horizontal="right"/>
    </xf>
    <xf numFmtId="1" fontId="15" fillId="0" borderId="2" xfId="0" applyNumberFormat="1" applyFont="1" applyBorder="1" applyAlignment="1">
      <alignment horizontal="left"/>
    </xf>
    <xf numFmtId="168" fontId="70" fillId="0" borderId="0" xfId="0" applyNumberFormat="1" applyFont="1" applyBorder="1" applyAlignment="1">
      <alignment horizontal="center"/>
    </xf>
    <xf numFmtId="3" fontId="63" fillId="0" borderId="27" xfId="0" applyNumberFormat="1" applyFont="1" applyBorder="1" applyAlignment="1">
      <alignment horizontal="right"/>
    </xf>
    <xf numFmtId="3" fontId="63" fillId="0" borderId="0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wrapText="1"/>
    </xf>
    <xf numFmtId="0" fontId="14" fillId="0" borderId="28" xfId="0" applyFont="1" applyBorder="1"/>
    <xf numFmtId="1" fontId="15" fillId="0" borderId="3" xfId="0" applyNumberFormat="1" applyFont="1" applyBorder="1" applyAlignment="1">
      <alignment horizontal="left"/>
    </xf>
    <xf numFmtId="3" fontId="63" fillId="0" borderId="19" xfId="0" applyNumberFormat="1" applyFont="1" applyBorder="1" applyAlignment="1">
      <alignment horizontal="right"/>
    </xf>
    <xf numFmtId="167" fontId="6" fillId="3" borderId="25" xfId="0" applyNumberFormat="1" applyFont="1" applyFill="1" applyBorder="1" applyAlignment="1">
      <alignment horizontal="right"/>
    </xf>
    <xf numFmtId="167" fontId="54" fillId="2" borderId="36" xfId="0" applyNumberFormat="1" applyFont="1" applyFill="1" applyBorder="1" applyAlignment="1">
      <alignment horizontal="right"/>
    </xf>
    <xf numFmtId="0" fontId="54" fillId="2" borderId="19" xfId="0" applyFont="1" applyFill="1" applyBorder="1" applyAlignment="1">
      <alignment horizontal="right"/>
    </xf>
    <xf numFmtId="166" fontId="54" fillId="2" borderId="36" xfId="0" applyNumberFormat="1" applyFont="1" applyFill="1" applyBorder="1" applyAlignment="1">
      <alignment horizontal="right"/>
    </xf>
    <xf numFmtId="167" fontId="3" fillId="0" borderId="0" xfId="0" applyNumberFormat="1" applyFont="1" applyBorder="1" applyAlignment="1">
      <alignment horizontal="right"/>
    </xf>
    <xf numFmtId="3" fontId="51" fillId="0" borderId="0" xfId="0" applyNumberFormat="1" applyFont="1" applyAlignment="1">
      <alignment horizontal="right"/>
    </xf>
    <xf numFmtId="3" fontId="49" fillId="3" borderId="0" xfId="0" applyNumberFormat="1" applyFont="1" applyFill="1" applyBorder="1" applyAlignment="1">
      <alignment horizontal="right"/>
    </xf>
    <xf numFmtId="167" fontId="50" fillId="0" borderId="0" xfId="0" applyNumberFormat="1" applyFont="1" applyFill="1" applyBorder="1" applyAlignment="1">
      <alignment horizontal="right" vertical="center"/>
    </xf>
    <xf numFmtId="167" fontId="67" fillId="0" borderId="0" xfId="0" applyNumberFormat="1" applyFont="1" applyFill="1" applyBorder="1" applyAlignment="1">
      <alignment horizontal="right" vertical="center"/>
    </xf>
    <xf numFmtId="3" fontId="1" fillId="0" borderId="0" xfId="0" applyNumberFormat="1" applyFont="1" applyFill="1" applyBorder="1"/>
    <xf numFmtId="0" fontId="16" fillId="0" borderId="0" xfId="0" applyFont="1" applyFill="1" applyBorder="1" applyAlignment="1">
      <alignment horizontal="left"/>
    </xf>
    <xf numFmtId="0" fontId="11" fillId="0" borderId="0" xfId="0" applyFont="1" applyFill="1" applyBorder="1"/>
    <xf numFmtId="0" fontId="6" fillId="0" borderId="18" xfId="0" applyFont="1" applyBorder="1" applyAlignment="1">
      <alignment horizontal="right"/>
    </xf>
    <xf numFmtId="0" fontId="0" fillId="0" borderId="0" xfId="0" applyAlignment="1"/>
    <xf numFmtId="0" fontId="10" fillId="0" borderId="0" xfId="0" applyFont="1" applyFill="1" applyBorder="1"/>
    <xf numFmtId="3" fontId="11" fillId="0" borderId="0" xfId="0" applyNumberFormat="1" applyFont="1" applyFill="1" applyBorder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3" fontId="9" fillId="0" borderId="2" xfId="0" applyNumberFormat="1" applyFont="1" applyFill="1" applyBorder="1" applyAlignment="1">
      <alignment horizontal="right"/>
    </xf>
    <xf numFmtId="0" fontId="11" fillId="0" borderId="0" xfId="0" applyFont="1" applyAlignment="1"/>
    <xf numFmtId="0" fontId="0" fillId="0" borderId="0" xfId="0" applyAlignment="1">
      <alignment horizontal="center"/>
    </xf>
    <xf numFmtId="0" fontId="33" fillId="2" borderId="4" xfId="0" applyFont="1" applyFill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/>
    </xf>
    <xf numFmtId="1" fontId="33" fillId="2" borderId="5" xfId="0" applyNumberFormat="1" applyFont="1" applyFill="1" applyBorder="1" applyAlignment="1">
      <alignment horizontal="center" vertical="center" wrapText="1"/>
    </xf>
    <xf numFmtId="1" fontId="33" fillId="2" borderId="37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3" fontId="33" fillId="2" borderId="24" xfId="0" applyNumberFormat="1" applyFont="1" applyFill="1" applyBorder="1" applyAlignment="1">
      <alignment horizontal="center" vertical="center"/>
    </xf>
    <xf numFmtId="0" fontId="37" fillId="0" borderId="0" xfId="0" applyFont="1" applyAlignment="1"/>
    <xf numFmtId="0" fontId="37" fillId="0" borderId="0" xfId="0" applyFont="1" applyAlignment="1">
      <alignment horizontal="right"/>
    </xf>
    <xf numFmtId="4" fontId="0" fillId="0" borderId="0" xfId="0" applyNumberFormat="1"/>
    <xf numFmtId="0" fontId="26" fillId="2" borderId="4" xfId="0" applyFont="1" applyFill="1" applyBorder="1" applyAlignment="1">
      <alignment horizontal="center" vertical="center"/>
    </xf>
    <xf numFmtId="0" fontId="26" fillId="2" borderId="5" xfId="0" applyFont="1" applyFill="1" applyBorder="1" applyAlignment="1">
      <alignment horizontal="center" vertical="center"/>
    </xf>
    <xf numFmtId="0" fontId="26" fillId="2" borderId="5" xfId="0" applyFont="1" applyFill="1" applyBorder="1" applyAlignment="1">
      <alignment vertical="center"/>
    </xf>
    <xf numFmtId="4" fontId="26" fillId="2" borderId="5" xfId="0" applyNumberFormat="1" applyFont="1" applyFill="1" applyBorder="1" applyAlignment="1">
      <alignment horizontal="center" vertical="center" wrapText="1"/>
    </xf>
    <xf numFmtId="4" fontId="26" fillId="2" borderId="37" xfId="0" applyNumberFormat="1" applyFont="1" applyFill="1" applyBorder="1" applyAlignment="1">
      <alignment horizontal="center" vertical="center" wrapText="1"/>
    </xf>
    <xf numFmtId="3" fontId="0" fillId="2" borderId="24" xfId="0" applyNumberFormat="1" applyFill="1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0" fillId="0" borderId="9" xfId="0" applyBorder="1" applyAlignment="1">
      <alignment horizontal="center"/>
    </xf>
    <xf numFmtId="4" fontId="19" fillId="2" borderId="5" xfId="0" applyNumberFormat="1" applyFont="1" applyFill="1" applyBorder="1"/>
    <xf numFmtId="0" fontId="19" fillId="0" borderId="12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0" fontId="19" fillId="0" borderId="17" xfId="0" applyFont="1" applyFill="1" applyBorder="1" applyAlignment="1">
      <alignment horizontal="left"/>
    </xf>
    <xf numFmtId="0" fontId="19" fillId="0" borderId="0" xfId="0" applyFont="1" applyFill="1"/>
    <xf numFmtId="0" fontId="19" fillId="2" borderId="39" xfId="0" applyFont="1" applyFill="1" applyBorder="1" applyAlignment="1">
      <alignment horizontal="left"/>
    </xf>
    <xf numFmtId="0" fontId="19" fillId="2" borderId="10" xfId="0" applyFont="1" applyFill="1" applyBorder="1" applyAlignment="1">
      <alignment horizontal="left"/>
    </xf>
    <xf numFmtId="0" fontId="19" fillId="2" borderId="40" xfId="0" applyFont="1" applyFill="1" applyBorder="1" applyAlignment="1">
      <alignment horizontal="left"/>
    </xf>
    <xf numFmtId="3" fontId="0" fillId="0" borderId="0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6" fontId="19" fillId="0" borderId="0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/>
    <xf numFmtId="0" fontId="1" fillId="0" borderId="0" xfId="0" applyFont="1" applyFill="1" applyAlignment="1">
      <alignment vertical="center"/>
    </xf>
    <xf numFmtId="4" fontId="19" fillId="0" borderId="0" xfId="0" applyNumberFormat="1" applyFont="1" applyFill="1" applyBorder="1"/>
    <xf numFmtId="3" fontId="19" fillId="0" borderId="41" xfId="0" applyNumberFormat="1" applyFont="1" applyFill="1" applyBorder="1" applyAlignment="1">
      <alignment horizontal="right"/>
    </xf>
    <xf numFmtId="0" fontId="49" fillId="0" borderId="0" xfId="0" applyFont="1" applyAlignment="1"/>
    <xf numFmtId="166" fontId="19" fillId="2" borderId="42" xfId="0" applyNumberFormat="1" applyFont="1" applyFill="1" applyBorder="1" applyAlignment="1">
      <alignment horizontal="right" vertical="center"/>
    </xf>
    <xf numFmtId="0" fontId="33" fillId="0" borderId="0" xfId="0" applyFont="1" applyAlignment="1">
      <alignment vertical="center"/>
    </xf>
    <xf numFmtId="3" fontId="34" fillId="0" borderId="2" xfId="0" applyNumberFormat="1" applyFont="1" applyFill="1" applyBorder="1"/>
    <xf numFmtId="3" fontId="9" fillId="0" borderId="2" xfId="0" applyNumberFormat="1" applyFont="1" applyFill="1" applyBorder="1"/>
    <xf numFmtId="3" fontId="34" fillId="0" borderId="3" xfId="0" applyNumberFormat="1" applyFont="1" applyFill="1" applyBorder="1"/>
    <xf numFmtId="1" fontId="33" fillId="2" borderId="24" xfId="0" applyNumberFormat="1" applyFont="1" applyFill="1" applyBorder="1" applyAlignment="1">
      <alignment horizontal="center" vertical="center" wrapText="1"/>
    </xf>
    <xf numFmtId="165" fontId="44" fillId="0" borderId="0" xfId="0" applyNumberFormat="1" applyFont="1" applyFill="1" applyBorder="1" applyAlignment="1">
      <alignment horizontal="center"/>
    </xf>
    <xf numFmtId="0" fontId="23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3" fillId="0" borderId="0" xfId="0" applyFont="1" applyFill="1"/>
    <xf numFmtId="1" fontId="39" fillId="0" borderId="0" xfId="0" applyNumberFormat="1" applyFont="1" applyFill="1" applyBorder="1" applyAlignment="1">
      <alignment horizontal="left"/>
    </xf>
    <xf numFmtId="1" fontId="39" fillId="0" borderId="0" xfId="0" applyNumberFormat="1" applyFont="1" applyFill="1" applyBorder="1" applyAlignment="1">
      <alignment horizontal="center"/>
    </xf>
    <xf numFmtId="168" fontId="39" fillId="0" borderId="0" xfId="0" applyNumberFormat="1" applyFont="1" applyFill="1" applyBorder="1" applyAlignment="1">
      <alignment horizontal="center"/>
    </xf>
    <xf numFmtId="0" fontId="39" fillId="0" borderId="0" xfId="0" applyFont="1" applyFill="1" applyBorder="1"/>
    <xf numFmtId="3" fontId="39" fillId="0" borderId="0" xfId="0" applyNumberFormat="1" applyFont="1" applyFill="1" applyBorder="1" applyAlignment="1"/>
    <xf numFmtId="167" fontId="39" fillId="0" borderId="0" xfId="0" applyNumberFormat="1" applyFont="1" applyFill="1" applyBorder="1"/>
    <xf numFmtId="0" fontId="39" fillId="0" borderId="0" xfId="0" applyFont="1" applyFill="1"/>
    <xf numFmtId="0" fontId="19" fillId="0" borderId="0" xfId="0" applyFont="1" applyFill="1" applyBorder="1" applyAlignment="1"/>
    <xf numFmtId="167" fontId="29" fillId="2" borderId="10" xfId="0" applyNumberFormat="1" applyFont="1" applyFill="1" applyBorder="1" applyAlignment="1">
      <alignment horizontal="right" shrinkToFit="1"/>
    </xf>
    <xf numFmtId="3" fontId="11" fillId="0" borderId="9" xfId="0" applyNumberFormat="1" applyFont="1" applyFill="1" applyBorder="1" applyAlignment="1">
      <alignment horizontal="right"/>
    </xf>
    <xf numFmtId="1" fontId="5" fillId="0" borderId="0" xfId="0" applyNumberFormat="1" applyFont="1" applyFill="1" applyBorder="1" applyAlignment="1">
      <alignment horizontal="right"/>
    </xf>
    <xf numFmtId="167" fontId="5" fillId="0" borderId="0" xfId="0" applyNumberFormat="1" applyFont="1" applyFill="1" applyBorder="1" applyAlignment="1">
      <alignment horizontal="right"/>
    </xf>
    <xf numFmtId="166" fontId="19" fillId="0" borderId="43" xfId="0" applyNumberFormat="1" applyFont="1" applyFill="1" applyBorder="1" applyAlignment="1">
      <alignment horizontal="right" vertical="center"/>
    </xf>
    <xf numFmtId="166" fontId="19" fillId="2" borderId="44" xfId="0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justify" wrapText="1"/>
    </xf>
    <xf numFmtId="166" fontId="9" fillId="0" borderId="25" xfId="0" applyNumberFormat="1" applyFont="1" applyFill="1" applyBorder="1"/>
    <xf numFmtId="3" fontId="11" fillId="0" borderId="0" xfId="0" applyNumberFormat="1" applyFont="1" applyFill="1" applyBorder="1" applyAlignment="1">
      <alignment horizontal="right" vertical="top"/>
    </xf>
    <xf numFmtId="3" fontId="6" fillId="2" borderId="24" xfId="0" applyNumberFormat="1" applyFont="1" applyFill="1" applyBorder="1"/>
    <xf numFmtId="3" fontId="6" fillId="2" borderId="42" xfId="0" applyNumberFormat="1" applyFont="1" applyFill="1" applyBorder="1"/>
    <xf numFmtId="0" fontId="6" fillId="0" borderId="0" xfId="0" applyFont="1" applyFill="1" applyBorder="1"/>
    <xf numFmtId="0" fontId="11" fillId="0" borderId="2" xfId="0" applyFont="1" applyFill="1" applyBorder="1"/>
    <xf numFmtId="0" fontId="1" fillId="0" borderId="0" xfId="0" applyFont="1" applyFill="1"/>
    <xf numFmtId="3" fontId="1" fillId="0" borderId="0" xfId="0" applyNumberFormat="1" applyFont="1" applyFill="1"/>
    <xf numFmtId="0" fontId="26" fillId="0" borderId="0" xfId="0" applyFont="1" applyFill="1" applyAlignment="1">
      <alignment vertical="center"/>
    </xf>
    <xf numFmtId="0" fontId="20" fillId="0" borderId="0" xfId="0" applyFont="1" applyFill="1" applyBorder="1"/>
    <xf numFmtId="4" fontId="19" fillId="0" borderId="41" xfId="0" applyNumberFormat="1" applyFont="1" applyFill="1" applyBorder="1" applyAlignment="1">
      <alignment horizontal="right"/>
    </xf>
    <xf numFmtId="4" fontId="19" fillId="2" borderId="45" xfId="0" applyNumberFormat="1" applyFont="1" applyFill="1" applyBorder="1" applyAlignment="1">
      <alignment horizontal="right"/>
    </xf>
    <xf numFmtId="0" fontId="19" fillId="0" borderId="2" xfId="0" applyFont="1" applyBorder="1" applyAlignment="1">
      <alignment vertical="center" wrapText="1"/>
    </xf>
    <xf numFmtId="0" fontId="19" fillId="0" borderId="2" xfId="0" applyFont="1" applyBorder="1" applyAlignment="1"/>
    <xf numFmtId="3" fontId="19" fillId="0" borderId="9" xfId="0" applyNumberFormat="1" applyFont="1" applyFill="1" applyBorder="1"/>
    <xf numFmtId="3" fontId="19" fillId="0" borderId="2" xfId="0" applyNumberFormat="1" applyFont="1" applyFill="1" applyBorder="1"/>
    <xf numFmtId="3" fontId="19" fillId="0" borderId="2" xfId="0" applyNumberFormat="1" applyFont="1" applyFill="1" applyBorder="1" applyAlignment="1">
      <alignment vertical="center"/>
    </xf>
    <xf numFmtId="3" fontId="5" fillId="3" borderId="0" xfId="0" applyNumberFormat="1" applyFont="1" applyFill="1" applyBorder="1" applyAlignment="1">
      <alignment horizontal="right"/>
    </xf>
    <xf numFmtId="173" fontId="0" fillId="0" borderId="2" xfId="0" applyNumberFormat="1" applyBorder="1" applyAlignment="1">
      <alignment horizontal="center" vertical="center"/>
    </xf>
    <xf numFmtId="4" fontId="19" fillId="2" borderId="37" xfId="0" applyNumberFormat="1" applyFont="1" applyFill="1" applyBorder="1"/>
    <xf numFmtId="1" fontId="83" fillId="3" borderId="0" xfId="0" applyNumberFormat="1" applyFont="1" applyFill="1" applyBorder="1" applyAlignment="1">
      <alignment horizontal="left"/>
    </xf>
    <xf numFmtId="1" fontId="83" fillId="3" borderId="0" xfId="0" applyNumberFormat="1" applyFont="1" applyFill="1" applyBorder="1" applyAlignment="1">
      <alignment horizontal="center"/>
    </xf>
    <xf numFmtId="168" fontId="83" fillId="3" borderId="0" xfId="0" applyNumberFormat="1" applyFont="1" applyFill="1" applyBorder="1" applyAlignment="1">
      <alignment horizontal="center"/>
    </xf>
    <xf numFmtId="0" fontId="83" fillId="3" borderId="0" xfId="0" applyFont="1" applyFill="1" applyBorder="1"/>
    <xf numFmtId="0" fontId="84" fillId="0" borderId="0" xfId="0" applyFont="1"/>
    <xf numFmtId="0" fontId="37" fillId="0" borderId="0" xfId="0" applyFont="1" applyFill="1" applyBorder="1" applyAlignment="1">
      <alignment horizontal="left" wrapText="1"/>
    </xf>
    <xf numFmtId="0" fontId="0" fillId="0" borderId="0" xfId="0" applyFill="1" applyBorder="1" applyAlignment="1">
      <alignment wrapText="1"/>
    </xf>
    <xf numFmtId="0" fontId="27" fillId="0" borderId="0" xfId="0" applyFont="1" applyAlignment="1">
      <alignment horizontal="right"/>
    </xf>
    <xf numFmtId="173" fontId="0" fillId="0" borderId="9" xfId="0" applyNumberFormat="1" applyBorder="1" applyAlignment="1">
      <alignment horizontal="center"/>
    </xf>
    <xf numFmtId="3" fontId="19" fillId="0" borderId="2" xfId="0" applyNumberFormat="1" applyFont="1" applyBorder="1" applyAlignment="1">
      <alignment horizontal="right" vertical="center"/>
    </xf>
    <xf numFmtId="3" fontId="19" fillId="0" borderId="15" xfId="0" applyNumberFormat="1" applyFont="1" applyBorder="1" applyAlignment="1">
      <alignment horizontal="right" vertical="center"/>
    </xf>
    <xf numFmtId="3" fontId="19" fillId="0" borderId="9" xfId="0" applyNumberFormat="1" applyFont="1" applyBorder="1" applyAlignment="1">
      <alignment horizontal="right"/>
    </xf>
    <xf numFmtId="3" fontId="19" fillId="0" borderId="46" xfId="0" applyNumberFormat="1" applyFont="1" applyBorder="1" applyAlignment="1">
      <alignment horizontal="right"/>
    </xf>
    <xf numFmtId="166" fontId="19" fillId="0" borderId="21" xfId="0" applyNumberFormat="1" applyFont="1" applyBorder="1" applyAlignment="1">
      <alignment horizontal="right" vertical="center"/>
    </xf>
    <xf numFmtId="166" fontId="19" fillId="0" borderId="42" xfId="0" applyNumberFormat="1" applyFont="1" applyBorder="1" applyAlignment="1">
      <alignment horizontal="right" vertical="center"/>
    </xf>
    <xf numFmtId="0" fontId="37" fillId="2" borderId="1" xfId="0" applyFont="1" applyFill="1" applyBorder="1" applyAlignment="1">
      <alignment horizontal="left"/>
    </xf>
    <xf numFmtId="0" fontId="0" fillId="2" borderId="1" xfId="0" applyFill="1" applyBorder="1" applyAlignment="1"/>
    <xf numFmtId="0" fontId="0" fillId="0" borderId="0" xfId="0" applyFill="1" applyAlignment="1">
      <alignment horizontal="center"/>
    </xf>
    <xf numFmtId="3" fontId="19" fillId="0" borderId="9" xfId="0" applyNumberFormat="1" applyFont="1" applyFill="1" applyBorder="1" applyAlignment="1">
      <alignment horizontal="right" vertical="center" wrapText="1"/>
    </xf>
    <xf numFmtId="3" fontId="19" fillId="0" borderId="2" xfId="0" applyNumberFormat="1" applyFont="1" applyFill="1" applyBorder="1" applyAlignment="1">
      <alignment horizontal="right" vertical="center" wrapText="1"/>
    </xf>
    <xf numFmtId="3" fontId="19" fillId="0" borderId="9" xfId="0" applyNumberFormat="1" applyFont="1" applyFill="1" applyBorder="1" applyAlignment="1">
      <alignment horizontal="right" vertical="center"/>
    </xf>
    <xf numFmtId="3" fontId="19" fillId="0" borderId="2" xfId="0" applyNumberFormat="1" applyFont="1" applyFill="1" applyBorder="1" applyAlignment="1">
      <alignment horizontal="right" vertical="center"/>
    </xf>
    <xf numFmtId="0" fontId="0" fillId="0" borderId="0" xfId="0" applyFill="1" applyAlignment="1"/>
    <xf numFmtId="0" fontId="37" fillId="0" borderId="0" xfId="0" applyFont="1" applyFill="1" applyAlignment="1"/>
    <xf numFmtId="0" fontId="0" fillId="0" borderId="0" xfId="0" applyFill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3" fontId="0" fillId="0" borderId="2" xfId="0" applyNumberFormat="1" applyFill="1" applyBorder="1" applyAlignment="1">
      <alignment horizontal="center" vertical="center"/>
    </xf>
    <xf numFmtId="0" fontId="19" fillId="0" borderId="2" xfId="0" applyFont="1" applyFill="1" applyBorder="1" applyAlignment="1">
      <alignment vertical="center" wrapText="1"/>
    </xf>
    <xf numFmtId="3" fontId="0" fillId="0" borderId="0" xfId="0" applyNumberFormat="1" applyFill="1" applyAlignment="1">
      <alignment horizontal="right"/>
    </xf>
    <xf numFmtId="3" fontId="37" fillId="0" borderId="0" xfId="0" applyNumberFormat="1" applyFont="1" applyFill="1" applyAlignment="1">
      <alignment horizontal="right"/>
    </xf>
    <xf numFmtId="3" fontId="19" fillId="0" borderId="0" xfId="0" applyNumberFormat="1" applyFont="1" applyFill="1" applyAlignment="1">
      <alignment horizontal="right" vertical="center"/>
    </xf>
    <xf numFmtId="0" fontId="19" fillId="0" borderId="2" xfId="0" applyFont="1" applyFill="1" applyBorder="1"/>
    <xf numFmtId="166" fontId="19" fillId="0" borderId="21" xfId="0" applyNumberFormat="1" applyFont="1" applyBorder="1" applyAlignment="1">
      <alignment horizontal="right"/>
    </xf>
    <xf numFmtId="167" fontId="11" fillId="0" borderId="0" xfId="0" applyNumberFormat="1" applyFont="1" applyBorder="1" applyAlignment="1">
      <alignment horizontal="right"/>
    </xf>
    <xf numFmtId="167" fontId="9" fillId="0" borderId="0" xfId="0" applyNumberFormat="1" applyFont="1" applyBorder="1" applyAlignment="1">
      <alignment horizontal="right"/>
    </xf>
    <xf numFmtId="164" fontId="21" fillId="0" borderId="2" xfId="0" applyNumberFormat="1" applyFont="1" applyFill="1" applyBorder="1" applyAlignment="1">
      <alignment horizontal="right" vertical="center" wrapText="1"/>
    </xf>
    <xf numFmtId="0" fontId="19" fillId="0" borderId="38" xfId="0" applyFont="1" applyFill="1" applyBorder="1"/>
    <xf numFmtId="166" fontId="19" fillId="0" borderId="23" xfId="0" applyNumberFormat="1" applyFont="1" applyFill="1" applyBorder="1"/>
    <xf numFmtId="0" fontId="1" fillId="0" borderId="6" xfId="0" applyFont="1" applyFill="1" applyBorder="1"/>
    <xf numFmtId="0" fontId="10" fillId="0" borderId="12" xfId="0" applyFont="1" applyFill="1" applyBorder="1"/>
    <xf numFmtId="0" fontId="20" fillId="0" borderId="11" xfId="0" applyFont="1" applyFill="1" applyBorder="1"/>
    <xf numFmtId="0" fontId="19" fillId="0" borderId="47" xfId="0" applyFont="1" applyFill="1" applyBorder="1"/>
    <xf numFmtId="164" fontId="35" fillId="0" borderId="41" xfId="0" applyNumberFormat="1" applyFont="1" applyFill="1" applyBorder="1" applyAlignment="1">
      <alignment horizontal="center"/>
    </xf>
    <xf numFmtId="3" fontId="19" fillId="0" borderId="41" xfId="0" applyNumberFormat="1" applyFont="1" applyFill="1" applyBorder="1"/>
    <xf numFmtId="166" fontId="19" fillId="0" borderId="43" xfId="0" applyNumberFormat="1" applyFont="1" applyFill="1" applyBorder="1"/>
    <xf numFmtId="0" fontId="35" fillId="0" borderId="0" xfId="0" applyFont="1" applyFill="1"/>
    <xf numFmtId="0" fontId="10" fillId="0" borderId="28" xfId="0" applyFont="1" applyFill="1" applyBorder="1"/>
    <xf numFmtId="164" fontId="35" fillId="0" borderId="2" xfId="0" applyNumberFormat="1" applyFont="1" applyFill="1" applyBorder="1" applyAlignment="1">
      <alignment horizontal="center"/>
    </xf>
    <xf numFmtId="166" fontId="19" fillId="0" borderId="21" xfId="0" applyNumberFormat="1" applyFont="1" applyFill="1" applyBorder="1"/>
    <xf numFmtId="0" fontId="10" fillId="0" borderId="11" xfId="0" applyFont="1" applyFill="1" applyBorder="1"/>
    <xf numFmtId="0" fontId="19" fillId="0" borderId="12" xfId="0" applyFont="1" applyFill="1" applyBorder="1"/>
    <xf numFmtId="0" fontId="1" fillId="0" borderId="12" xfId="0" applyFont="1" applyFill="1" applyBorder="1"/>
    <xf numFmtId="3" fontId="21" fillId="0" borderId="2" xfId="0" applyNumberFormat="1" applyFont="1" applyFill="1" applyBorder="1"/>
    <xf numFmtId="164" fontId="35" fillId="0" borderId="3" xfId="0" applyNumberFormat="1" applyFont="1" applyFill="1" applyBorder="1" applyAlignment="1">
      <alignment horizontal="center"/>
    </xf>
    <xf numFmtId="3" fontId="21" fillId="0" borderId="3" xfId="0" applyNumberFormat="1" applyFont="1" applyFill="1" applyBorder="1"/>
    <xf numFmtId="0" fontId="19" fillId="0" borderId="47" xfId="0" applyFont="1" applyFill="1" applyBorder="1" applyAlignment="1">
      <alignment wrapText="1"/>
    </xf>
    <xf numFmtId="3" fontId="0" fillId="0" borderId="0" xfId="0" applyNumberFormat="1" applyFill="1"/>
    <xf numFmtId="0" fontId="10" fillId="0" borderId="33" xfId="0" applyFont="1" applyFill="1" applyBorder="1"/>
    <xf numFmtId="3" fontId="74" fillId="0" borderId="2" xfId="0" applyNumberFormat="1" applyFont="1" applyFill="1" applyBorder="1"/>
    <xf numFmtId="3" fontId="19" fillId="0" borderId="13" xfId="0" applyNumberFormat="1" applyFont="1" applyFill="1" applyBorder="1"/>
    <xf numFmtId="166" fontId="21" fillId="0" borderId="21" xfId="0" applyNumberFormat="1" applyFont="1" applyFill="1" applyBorder="1"/>
    <xf numFmtId="166" fontId="19" fillId="0" borderId="42" xfId="0" applyNumberFormat="1" applyFont="1" applyFill="1" applyBorder="1" applyAlignment="1">
      <alignment horizontal="right" vertical="center"/>
    </xf>
    <xf numFmtId="166" fontId="19" fillId="0" borderId="21" xfId="0" applyNumberFormat="1" applyFont="1" applyFill="1" applyBorder="1" applyAlignment="1">
      <alignment horizontal="right" vertical="center"/>
    </xf>
    <xf numFmtId="0" fontId="10" fillId="0" borderId="0" xfId="0" applyFont="1" applyFill="1"/>
    <xf numFmtId="3" fontId="9" fillId="0" borderId="34" xfId="0" applyNumberFormat="1" applyFont="1" applyFill="1" applyBorder="1" applyAlignment="1">
      <alignment horizontal="right"/>
    </xf>
    <xf numFmtId="3" fontId="9" fillId="0" borderId="14" xfId="0" applyNumberFormat="1" applyFont="1" applyFill="1" applyBorder="1" applyAlignment="1">
      <alignment horizontal="right"/>
    </xf>
    <xf numFmtId="3" fontId="11" fillId="0" borderId="14" xfId="0" applyNumberFormat="1" applyFont="1" applyFill="1" applyBorder="1" applyAlignment="1">
      <alignment horizontal="right"/>
    </xf>
    <xf numFmtId="3" fontId="6" fillId="0" borderId="34" xfId="0" applyNumberFormat="1" applyFont="1" applyFill="1" applyBorder="1" applyAlignment="1">
      <alignment horizontal="right"/>
    </xf>
    <xf numFmtId="3" fontId="11" fillId="0" borderId="34" xfId="0" applyNumberFormat="1" applyFont="1" applyFill="1" applyBorder="1" applyAlignment="1">
      <alignment horizontal="right"/>
    </xf>
    <xf numFmtId="3" fontId="9" fillId="0" borderId="17" xfId="0" applyNumberFormat="1" applyFont="1" applyFill="1" applyBorder="1" applyAlignment="1">
      <alignment horizontal="right"/>
    </xf>
    <xf numFmtId="3" fontId="6" fillId="0" borderId="2" xfId="0" applyNumberFormat="1" applyFont="1" applyFill="1" applyBorder="1" applyAlignment="1">
      <alignment horizontal="right"/>
    </xf>
    <xf numFmtId="3" fontId="11" fillId="0" borderId="2" xfId="0" applyNumberFormat="1" applyFont="1" applyFill="1" applyBorder="1" applyAlignment="1">
      <alignment horizontal="right" vertical="top"/>
    </xf>
    <xf numFmtId="3" fontId="12" fillId="0" borderId="0" xfId="0" applyNumberFormat="1" applyFont="1" applyFill="1" applyBorder="1" applyAlignment="1">
      <alignment horizontal="right"/>
    </xf>
    <xf numFmtId="3" fontId="6" fillId="0" borderId="14" xfId="0" applyNumberFormat="1" applyFont="1" applyFill="1" applyBorder="1" applyAlignment="1">
      <alignment horizontal="right"/>
    </xf>
    <xf numFmtId="3" fontId="11" fillId="0" borderId="27" xfId="0" applyNumberFormat="1" applyFont="1" applyFill="1" applyBorder="1" applyAlignment="1">
      <alignment horizontal="right"/>
    </xf>
    <xf numFmtId="3" fontId="6" fillId="0" borderId="9" xfId="0" applyNumberFormat="1" applyFont="1" applyFill="1" applyBorder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9" fillId="0" borderId="48" xfId="0" applyFont="1" applyFill="1" applyBorder="1" applyAlignment="1">
      <alignment horizontal="right"/>
    </xf>
    <xf numFmtId="0" fontId="9" fillId="0" borderId="17" xfId="0" applyFont="1" applyFill="1" applyBorder="1" applyAlignment="1">
      <alignment horizontal="right"/>
    </xf>
    <xf numFmtId="0" fontId="9" fillId="0" borderId="2" xfId="0" applyFont="1" applyFill="1" applyBorder="1" applyAlignment="1">
      <alignment horizontal="right"/>
    </xf>
    <xf numFmtId="3" fontId="9" fillId="0" borderId="14" xfId="0" applyNumberFormat="1" applyFont="1" applyFill="1" applyBorder="1"/>
    <xf numFmtId="4" fontId="0" fillId="0" borderId="0" xfId="0" applyNumberFormat="1" applyFill="1"/>
    <xf numFmtId="0" fontId="9" fillId="0" borderId="2" xfId="0" applyFont="1" applyFill="1" applyBorder="1" applyAlignment="1"/>
    <xf numFmtId="1" fontId="9" fillId="0" borderId="2" xfId="0" applyNumberFormat="1" applyFont="1" applyFill="1" applyBorder="1" applyAlignment="1">
      <alignment horizontal="left"/>
    </xf>
    <xf numFmtId="1" fontId="9" fillId="0" borderId="17" xfId="0" applyNumberFormat="1" applyFont="1" applyFill="1" applyBorder="1" applyAlignment="1">
      <alignment horizontal="left" wrapText="1"/>
    </xf>
    <xf numFmtId="1" fontId="9" fillId="0" borderId="14" xfId="0" applyNumberFormat="1" applyFont="1" applyFill="1" applyBorder="1" applyAlignment="1">
      <alignment horizontal="left"/>
    </xf>
    <xf numFmtId="0" fontId="9" fillId="0" borderId="0" xfId="0" applyFont="1" applyFill="1" applyBorder="1"/>
    <xf numFmtId="0" fontId="9" fillId="0" borderId="2" xfId="0" applyFont="1" applyFill="1" applyBorder="1"/>
    <xf numFmtId="0" fontId="9" fillId="0" borderId="17" xfId="0" applyFont="1" applyFill="1" applyBorder="1"/>
    <xf numFmtId="3" fontId="19" fillId="0" borderId="14" xfId="0" applyNumberFormat="1" applyFont="1" applyFill="1" applyBorder="1"/>
    <xf numFmtId="164" fontId="35" fillId="0" borderId="9" xfId="0" applyNumberFormat="1" applyFont="1" applyFill="1" applyBorder="1" applyAlignment="1">
      <alignment horizontal="center"/>
    </xf>
    <xf numFmtId="164" fontId="20" fillId="0" borderId="2" xfId="0" applyNumberFormat="1" applyFont="1" applyFill="1" applyBorder="1" applyAlignment="1">
      <alignment horizontal="center"/>
    </xf>
    <xf numFmtId="164" fontId="20" fillId="0" borderId="17" xfId="0" applyNumberFormat="1" applyFont="1" applyFill="1" applyBorder="1" applyAlignment="1">
      <alignment horizontal="center"/>
    </xf>
    <xf numFmtId="164" fontId="20" fillId="0" borderId="3" xfId="0" applyNumberFormat="1" applyFont="1" applyFill="1" applyBorder="1" applyAlignment="1">
      <alignment horizontal="center"/>
    </xf>
    <xf numFmtId="164" fontId="20" fillId="0" borderId="14" xfId="0" applyNumberFormat="1" applyFont="1" applyFill="1" applyBorder="1" applyAlignment="1">
      <alignment horizontal="center"/>
    </xf>
    <xf numFmtId="166" fontId="21" fillId="0" borderId="49" xfId="0" applyNumberFormat="1" applyFont="1" applyFill="1" applyBorder="1"/>
    <xf numFmtId="3" fontId="21" fillId="0" borderId="14" xfId="0" applyNumberFormat="1" applyFont="1" applyFill="1" applyBorder="1"/>
    <xf numFmtId="166" fontId="21" fillId="0" borderId="42" xfId="0" applyNumberFormat="1" applyFont="1" applyFill="1" applyBorder="1"/>
    <xf numFmtId="166" fontId="21" fillId="0" borderId="29" xfId="0" applyNumberFormat="1" applyFont="1" applyFill="1" applyBorder="1"/>
    <xf numFmtId="3" fontId="21" fillId="0" borderId="0" xfId="0" applyNumberFormat="1" applyFont="1" applyFill="1" applyBorder="1"/>
    <xf numFmtId="0" fontId="0" fillId="0" borderId="0" xfId="0" applyFill="1" applyAlignment="1">
      <alignment wrapText="1"/>
    </xf>
    <xf numFmtId="1" fontId="5" fillId="0" borderId="1" xfId="0" applyNumberFormat="1" applyFont="1" applyFill="1" applyBorder="1" applyAlignment="1">
      <alignment horizontal="left"/>
    </xf>
    <xf numFmtId="0" fontId="16" fillId="0" borderId="1" xfId="0" applyFont="1" applyFill="1" applyBorder="1" applyAlignment="1">
      <alignment horizontal="center"/>
    </xf>
    <xf numFmtId="168" fontId="18" fillId="0" borderId="1" xfId="0" applyNumberFormat="1" applyFont="1" applyFill="1" applyBorder="1" applyAlignment="1">
      <alignment horizontal="center"/>
    </xf>
    <xf numFmtId="3" fontId="1" fillId="0" borderId="1" xfId="0" applyNumberFormat="1" applyFont="1" applyFill="1" applyBorder="1"/>
    <xf numFmtId="3" fontId="5" fillId="0" borderId="1" xfId="0" applyNumberFormat="1" applyFont="1" applyFill="1" applyBorder="1"/>
    <xf numFmtId="3" fontId="1" fillId="0" borderId="1" xfId="0" applyNumberFormat="1" applyFont="1" applyFill="1" applyBorder="1" applyAlignment="1">
      <alignment horizontal="right"/>
    </xf>
    <xf numFmtId="0" fontId="37" fillId="0" borderId="1" xfId="0" applyFont="1" applyFill="1" applyBorder="1" applyAlignment="1">
      <alignment horizontal="left"/>
    </xf>
    <xf numFmtId="0" fontId="0" fillId="0" borderId="1" xfId="0" applyFill="1" applyBorder="1" applyAlignment="1"/>
    <xf numFmtId="0" fontId="37" fillId="0" borderId="0" xfId="0" applyFont="1" applyFill="1" applyBorder="1" applyAlignment="1">
      <alignment horizontal="left"/>
    </xf>
    <xf numFmtId="0" fontId="0" fillId="0" borderId="0" xfId="0" applyFill="1" applyBorder="1" applyAlignment="1"/>
    <xf numFmtId="3" fontId="0" fillId="0" borderId="1" xfId="0" applyNumberFormat="1" applyFill="1" applyBorder="1" applyAlignment="1">
      <alignment horizontal="right"/>
    </xf>
    <xf numFmtId="0" fontId="37" fillId="0" borderId="1" xfId="0" applyFont="1" applyFill="1" applyBorder="1" applyAlignment="1"/>
    <xf numFmtId="0" fontId="18" fillId="0" borderId="1" xfId="0" applyFont="1" applyFill="1" applyBorder="1"/>
    <xf numFmtId="3" fontId="0" fillId="0" borderId="1" xfId="0" applyNumberFormat="1" applyFill="1" applyBorder="1"/>
    <xf numFmtId="1" fontId="37" fillId="0" borderId="1" xfId="0" applyNumberFormat="1" applyFont="1" applyFill="1" applyBorder="1" applyAlignment="1">
      <alignment horizontal="left"/>
    </xf>
    <xf numFmtId="1" fontId="37" fillId="0" borderId="1" xfId="0" applyNumberFormat="1" applyFont="1" applyFill="1" applyBorder="1" applyAlignment="1">
      <alignment horizontal="center"/>
    </xf>
    <xf numFmtId="168" fontId="37" fillId="0" borderId="1" xfId="0" applyNumberFormat="1" applyFont="1" applyFill="1" applyBorder="1" applyAlignment="1">
      <alignment horizontal="center"/>
    </xf>
    <xf numFmtId="0" fontId="37" fillId="0" borderId="1" xfId="0" applyFont="1" applyFill="1" applyBorder="1"/>
    <xf numFmtId="3" fontId="37" fillId="0" borderId="1" xfId="0" applyNumberFormat="1" applyFont="1" applyFill="1" applyBorder="1"/>
    <xf numFmtId="3" fontId="37" fillId="0" borderId="0" xfId="0" applyNumberFormat="1" applyFont="1" applyFill="1"/>
    <xf numFmtId="168" fontId="16" fillId="0" borderId="1" xfId="0" applyNumberFormat="1" applyFont="1" applyFill="1" applyBorder="1" applyAlignment="1">
      <alignment horizontal="center"/>
    </xf>
    <xf numFmtId="168" fontId="62" fillId="0" borderId="1" xfId="0" applyNumberFormat="1" applyFont="1" applyFill="1" applyBorder="1" applyAlignment="1">
      <alignment horizontal="center"/>
    </xf>
    <xf numFmtId="3" fontId="19" fillId="0" borderId="1" xfId="0" applyNumberFormat="1" applyFont="1" applyFill="1" applyBorder="1" applyAlignment="1"/>
    <xf numFmtId="3" fontId="37" fillId="0" borderId="1" xfId="0" applyNumberFormat="1" applyFont="1" applyFill="1" applyBorder="1" applyAlignment="1"/>
    <xf numFmtId="3" fontId="19" fillId="0" borderId="0" xfId="0" applyNumberFormat="1" applyFont="1" applyFill="1" applyAlignment="1"/>
    <xf numFmtId="3" fontId="18" fillId="0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3" fontId="34" fillId="0" borderId="1" xfId="0" applyNumberFormat="1" applyFont="1" applyFill="1" applyBorder="1"/>
    <xf numFmtId="3" fontId="34" fillId="0" borderId="0" xfId="0" applyNumberFormat="1" applyFont="1" applyFill="1"/>
    <xf numFmtId="3" fontId="27" fillId="0" borderId="1" xfId="0" applyNumberFormat="1" applyFont="1" applyFill="1" applyBorder="1"/>
    <xf numFmtId="3" fontId="27" fillId="0" borderId="0" xfId="0" applyNumberFormat="1" applyFont="1" applyFill="1"/>
    <xf numFmtId="1" fontId="37" fillId="0" borderId="1" xfId="0" applyNumberFormat="1" applyFont="1" applyFill="1" applyBorder="1"/>
    <xf numFmtId="1" fontId="60" fillId="0" borderId="1" xfId="0" applyNumberFormat="1" applyFont="1" applyFill="1" applyBorder="1"/>
    <xf numFmtId="0" fontId="60" fillId="0" borderId="1" xfId="0" applyFont="1" applyFill="1" applyBorder="1"/>
    <xf numFmtId="3" fontId="60" fillId="0" borderId="1" xfId="0" applyNumberFormat="1" applyFont="1" applyFill="1" applyBorder="1"/>
    <xf numFmtId="0" fontId="60" fillId="0" borderId="1" xfId="0" applyFont="1" applyFill="1" applyBorder="1" applyAlignment="1">
      <alignment horizontal="left"/>
    </xf>
    <xf numFmtId="0" fontId="18" fillId="0" borderId="1" xfId="0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49" fillId="0" borderId="0" xfId="0" applyFont="1" applyFill="1"/>
    <xf numFmtId="0" fontId="34" fillId="0" borderId="0" xfId="0" applyFont="1" applyFill="1"/>
    <xf numFmtId="164" fontId="0" fillId="0" borderId="0" xfId="0" applyNumberFormat="1" applyFill="1" applyAlignment="1">
      <alignment horizontal="center"/>
    </xf>
    <xf numFmtId="3" fontId="33" fillId="0" borderId="5" xfId="0" applyNumberFormat="1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 wrapText="1"/>
    </xf>
    <xf numFmtId="3" fontId="1" fillId="0" borderId="24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3" fontId="33" fillId="0" borderId="23" xfId="0" applyNumberFormat="1" applyFont="1" applyFill="1" applyBorder="1" applyAlignment="1">
      <alignment horizontal="center" vertical="center"/>
    </xf>
    <xf numFmtId="3" fontId="33" fillId="0" borderId="0" xfId="0" applyNumberFormat="1" applyFont="1" applyFill="1" applyBorder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170" fontId="34" fillId="0" borderId="26" xfId="0" applyNumberFormat="1" applyFont="1" applyFill="1" applyBorder="1" applyAlignment="1">
      <alignment vertical="top" wrapText="1"/>
    </xf>
    <xf numFmtId="0" fontId="21" fillId="0" borderId="18" xfId="0" applyFont="1" applyFill="1" applyBorder="1" applyAlignment="1">
      <alignment vertical="center" wrapText="1"/>
    </xf>
    <xf numFmtId="166" fontId="21" fillId="0" borderId="23" xfId="0" applyNumberFormat="1" applyFont="1" applyFill="1" applyBorder="1" applyAlignment="1">
      <alignment vertical="center" wrapText="1"/>
    </xf>
    <xf numFmtId="0" fontId="19" fillId="0" borderId="0" xfId="0" applyFont="1" applyFill="1" applyAlignment="1">
      <alignment vertical="center" wrapText="1"/>
    </xf>
    <xf numFmtId="0" fontId="21" fillId="0" borderId="17" xfId="0" applyFont="1" applyFill="1" applyBorder="1"/>
    <xf numFmtId="166" fontId="21" fillId="0" borderId="25" xfId="0" applyNumberFormat="1" applyFont="1" applyFill="1" applyBorder="1"/>
    <xf numFmtId="166" fontId="21" fillId="0" borderId="25" xfId="0" applyNumberFormat="1" applyFont="1" applyFill="1" applyBorder="1" applyAlignment="1">
      <alignment vertical="center" wrapText="1"/>
    </xf>
    <xf numFmtId="164" fontId="49" fillId="0" borderId="45" xfId="0" applyNumberFormat="1" applyFont="1" applyFill="1" applyBorder="1" applyAlignment="1"/>
    <xf numFmtId="166" fontId="49" fillId="0" borderId="44" xfId="0" applyNumberFormat="1" applyFont="1" applyFill="1" applyBorder="1"/>
    <xf numFmtId="3" fontId="15" fillId="0" borderId="45" xfId="0" applyNumberFormat="1" applyFont="1" applyFill="1" applyBorder="1"/>
    <xf numFmtId="166" fontId="15" fillId="0" borderId="36" xfId="0" applyNumberFormat="1" applyFont="1" applyFill="1" applyBorder="1"/>
    <xf numFmtId="0" fontId="21" fillId="0" borderId="0" xfId="0" applyFont="1" applyFill="1"/>
    <xf numFmtId="3" fontId="21" fillId="0" borderId="0" xfId="0" applyNumberFormat="1" applyFont="1" applyFill="1"/>
    <xf numFmtId="3" fontId="80" fillId="0" borderId="0" xfId="0" applyNumberFormat="1" applyFont="1" applyFill="1" applyBorder="1" applyAlignment="1">
      <alignment horizontal="right"/>
    </xf>
    <xf numFmtId="3" fontId="80" fillId="0" borderId="0" xfId="0" applyNumberFormat="1" applyFont="1" applyFill="1" applyBorder="1"/>
    <xf numFmtId="166" fontId="34" fillId="0" borderId="0" xfId="0" applyNumberFormat="1" applyFont="1" applyFill="1" applyBorder="1"/>
    <xf numFmtId="3" fontId="79" fillId="0" borderId="0" xfId="0" applyNumberFormat="1" applyFont="1" applyFill="1" applyBorder="1"/>
    <xf numFmtId="3" fontId="33" fillId="0" borderId="24" xfId="0" applyNumberFormat="1" applyFont="1" applyFill="1" applyBorder="1" applyAlignment="1">
      <alignment horizontal="center" vertical="center"/>
    </xf>
    <xf numFmtId="164" fontId="49" fillId="0" borderId="14" xfId="0" applyNumberFormat="1" applyFont="1" applyFill="1" applyBorder="1" applyAlignment="1"/>
    <xf numFmtId="164" fontId="0" fillId="0" borderId="0" xfId="0" applyNumberFormat="1" applyFill="1"/>
    <xf numFmtId="0" fontId="49" fillId="0" borderId="0" xfId="0" applyFont="1" applyFill="1" applyAlignment="1">
      <alignment wrapText="1"/>
    </xf>
    <xf numFmtId="168" fontId="34" fillId="0" borderId="0" xfId="0" applyNumberFormat="1" applyFont="1" applyFill="1"/>
    <xf numFmtId="0" fontId="27" fillId="0" borderId="0" xfId="0" applyFont="1" applyFill="1"/>
    <xf numFmtId="0" fontId="19" fillId="0" borderId="0" xfId="0" applyFont="1" applyFill="1" applyAlignment="1">
      <alignment horizontal="left"/>
    </xf>
    <xf numFmtId="167" fontId="0" fillId="0" borderId="0" xfId="0" applyNumberFormat="1" applyFill="1" applyAlignment="1">
      <alignment horizontal="right"/>
    </xf>
    <xf numFmtId="0" fontId="26" fillId="0" borderId="4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vertical="center"/>
    </xf>
    <xf numFmtId="4" fontId="26" fillId="0" borderId="5" xfId="0" applyNumberFormat="1" applyFont="1" applyFill="1" applyBorder="1" applyAlignment="1">
      <alignment horizontal="center" vertical="center" wrapText="1"/>
    </xf>
    <xf numFmtId="4" fontId="26" fillId="0" borderId="37" xfId="0" applyNumberFormat="1" applyFont="1" applyFill="1" applyBorder="1" applyAlignment="1">
      <alignment horizontal="center" vertical="center" wrapText="1"/>
    </xf>
    <xf numFmtId="3" fontId="0" fillId="0" borderId="24" xfId="0" applyNumberFormat="1" applyFill="1" applyBorder="1" applyAlignment="1">
      <alignment horizontal="center" vertical="center"/>
    </xf>
    <xf numFmtId="1" fontId="33" fillId="0" borderId="5" xfId="0" applyNumberFormat="1" applyFont="1" applyFill="1" applyBorder="1" applyAlignment="1">
      <alignment horizontal="center" vertical="center" wrapText="1"/>
    </xf>
    <xf numFmtId="1" fontId="33" fillId="0" borderId="37" xfId="0" applyNumberFormat="1" applyFont="1" applyFill="1" applyBorder="1" applyAlignment="1">
      <alignment horizontal="center" vertical="center" wrapText="1"/>
    </xf>
    <xf numFmtId="166" fontId="33" fillId="0" borderId="24" xfId="0" applyNumberFormat="1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1" fontId="10" fillId="0" borderId="26" xfId="0" applyNumberFormat="1" applyFont="1" applyFill="1" applyBorder="1" applyAlignment="1">
      <alignment horizontal="left"/>
    </xf>
    <xf numFmtId="1" fontId="10" fillId="0" borderId="9" xfId="0" applyNumberFormat="1" applyFont="1" applyFill="1" applyBorder="1" applyAlignment="1">
      <alignment horizontal="left"/>
    </xf>
    <xf numFmtId="168" fontId="25" fillId="0" borderId="9" xfId="0" applyNumberFormat="1" applyFont="1" applyFill="1" applyBorder="1" applyAlignment="1">
      <alignment horizontal="left"/>
    </xf>
    <xf numFmtId="0" fontId="11" fillId="0" borderId="46" xfId="0" applyFont="1" applyFill="1" applyBorder="1"/>
    <xf numFmtId="167" fontId="11" fillId="0" borderId="30" xfId="0" applyNumberFormat="1" applyFont="1" applyFill="1" applyBorder="1" applyAlignment="1">
      <alignment horizontal="right"/>
    </xf>
    <xf numFmtId="1" fontId="10" fillId="0" borderId="12" xfId="0" applyNumberFormat="1" applyFont="1" applyFill="1" applyBorder="1" applyAlignment="1">
      <alignment horizontal="left"/>
    </xf>
    <xf numFmtId="1" fontId="10" fillId="0" borderId="2" xfId="0" applyNumberFormat="1" applyFont="1" applyFill="1" applyBorder="1" applyAlignment="1">
      <alignment horizontal="left"/>
    </xf>
    <xf numFmtId="168" fontId="25" fillId="0" borderId="2" xfId="0" applyNumberFormat="1" applyFont="1" applyFill="1" applyBorder="1" applyAlignment="1">
      <alignment horizontal="left"/>
    </xf>
    <xf numFmtId="0" fontId="11" fillId="0" borderId="15" xfId="0" applyFont="1" applyFill="1" applyBorder="1"/>
    <xf numFmtId="167" fontId="11" fillId="0" borderId="25" xfId="0" applyNumberFormat="1" applyFont="1" applyFill="1" applyBorder="1" applyAlignment="1">
      <alignment horizontal="right"/>
    </xf>
    <xf numFmtId="49" fontId="7" fillId="0" borderId="2" xfId="0" applyNumberFormat="1" applyFont="1" applyFill="1" applyBorder="1" applyAlignment="1">
      <alignment horizontal="left"/>
    </xf>
    <xf numFmtId="0" fontId="10" fillId="0" borderId="15" xfId="0" applyFont="1" applyFill="1" applyBorder="1"/>
    <xf numFmtId="167" fontId="9" fillId="0" borderId="25" xfId="0" applyNumberFormat="1" applyFont="1" applyFill="1" applyBorder="1" applyAlignment="1">
      <alignment horizontal="right"/>
    </xf>
    <xf numFmtId="0" fontId="67" fillId="0" borderId="0" xfId="0" applyFont="1" applyFill="1"/>
    <xf numFmtId="1" fontId="10" fillId="0" borderId="14" xfId="0" applyNumberFormat="1" applyFont="1" applyFill="1" applyBorder="1" applyAlignment="1">
      <alignment horizontal="left"/>
    </xf>
    <xf numFmtId="167" fontId="11" fillId="0" borderId="35" xfId="0" applyNumberFormat="1" applyFont="1" applyFill="1" applyBorder="1" applyAlignment="1">
      <alignment horizontal="right"/>
    </xf>
    <xf numFmtId="0" fontId="0" fillId="0" borderId="0" xfId="0" applyFill="1" applyAlignment="1">
      <alignment horizontal="right"/>
    </xf>
    <xf numFmtId="0" fontId="9" fillId="0" borderId="0" xfId="0" applyFont="1" applyFill="1"/>
    <xf numFmtId="0" fontId="19" fillId="0" borderId="10" xfId="0" applyFont="1" applyFill="1" applyBorder="1" applyAlignment="1">
      <alignment horizontal="left"/>
    </xf>
    <xf numFmtId="0" fontId="79" fillId="0" borderId="0" xfId="0" applyFont="1" applyFill="1"/>
    <xf numFmtId="0" fontId="34" fillId="0" borderId="0" xfId="0" applyFont="1" applyFill="1" applyAlignment="1">
      <alignment horizontal="left"/>
    </xf>
    <xf numFmtId="0" fontId="34" fillId="0" borderId="0" xfId="0" applyFont="1" applyFill="1" applyAlignment="1">
      <alignment horizontal="center"/>
    </xf>
    <xf numFmtId="0" fontId="80" fillId="0" borderId="0" xfId="0" applyFont="1" applyFill="1"/>
    <xf numFmtId="4" fontId="49" fillId="0" borderId="0" xfId="0" applyNumberFormat="1" applyFont="1" applyFill="1"/>
    <xf numFmtId="0" fontId="33" fillId="0" borderId="4" xfId="0" applyFont="1" applyFill="1" applyBorder="1" applyAlignment="1">
      <alignment horizontal="center" vertical="center"/>
    </xf>
    <xf numFmtId="0" fontId="33" fillId="0" borderId="5" xfId="0" applyFont="1" applyFill="1" applyBorder="1" applyAlignment="1">
      <alignment horizontal="center" vertical="center"/>
    </xf>
    <xf numFmtId="49" fontId="7" fillId="0" borderId="17" xfId="0" applyNumberFormat="1" applyFont="1" applyFill="1" applyBorder="1" applyAlignment="1">
      <alignment horizontal="left"/>
    </xf>
    <xf numFmtId="1" fontId="10" fillId="0" borderId="17" xfId="0" applyNumberFormat="1" applyFont="1" applyFill="1" applyBorder="1" applyAlignment="1">
      <alignment horizontal="left"/>
    </xf>
    <xf numFmtId="3" fontId="19" fillId="0" borderId="5" xfId="0" applyNumberFormat="1" applyFont="1" applyFill="1" applyBorder="1" applyAlignment="1">
      <alignment horizontal="right"/>
    </xf>
    <xf numFmtId="166" fontId="19" fillId="0" borderId="22" xfId="0" applyNumberFormat="1" applyFont="1" applyFill="1" applyBorder="1" applyAlignment="1">
      <alignment horizontal="right"/>
    </xf>
    <xf numFmtId="0" fontId="37" fillId="0" borderId="0" xfId="0" applyFont="1" applyFill="1" applyAlignment="1">
      <alignment horizontal="right"/>
    </xf>
    <xf numFmtId="0" fontId="49" fillId="0" borderId="0" xfId="0" applyFont="1" applyFill="1" applyAlignment="1"/>
    <xf numFmtId="4" fontId="0" fillId="0" borderId="0" xfId="0" applyNumberFormat="1" applyFill="1" applyAlignment="1">
      <alignment horizontal="right"/>
    </xf>
    <xf numFmtId="166" fontId="19" fillId="0" borderId="24" xfId="0" applyNumberFormat="1" applyFont="1" applyFill="1" applyBorder="1" applyAlignment="1">
      <alignment horizontal="center" vertical="center"/>
    </xf>
    <xf numFmtId="3" fontId="19" fillId="0" borderId="5" xfId="0" applyNumberFormat="1" applyFont="1" applyFill="1" applyBorder="1"/>
    <xf numFmtId="166" fontId="19" fillId="0" borderId="42" xfId="0" applyNumberFormat="1" applyFont="1" applyFill="1" applyBorder="1" applyAlignment="1">
      <alignment horizontal="center" vertical="center"/>
    </xf>
    <xf numFmtId="4" fontId="19" fillId="0" borderId="0" xfId="0" applyNumberFormat="1" applyFont="1" applyFill="1"/>
    <xf numFmtId="1" fontId="83" fillId="0" borderId="0" xfId="0" applyNumberFormat="1" applyFont="1" applyFill="1" applyBorder="1" applyAlignment="1">
      <alignment horizontal="left"/>
    </xf>
    <xf numFmtId="1" fontId="83" fillId="0" borderId="0" xfId="0" applyNumberFormat="1" applyFont="1" applyFill="1" applyBorder="1" applyAlignment="1">
      <alignment horizontal="center"/>
    </xf>
    <xf numFmtId="168" fontId="83" fillId="0" borderId="0" xfId="0" applyNumberFormat="1" applyFont="1" applyFill="1" applyBorder="1" applyAlignment="1">
      <alignment horizontal="center"/>
    </xf>
    <xf numFmtId="0" fontId="83" fillId="0" borderId="0" xfId="0" applyFont="1" applyFill="1" applyBorder="1"/>
    <xf numFmtId="3" fontId="49" fillId="0" borderId="0" xfId="0" applyNumberFormat="1" applyFont="1" applyFill="1"/>
    <xf numFmtId="167" fontId="11" fillId="0" borderId="0" xfId="0" applyNumberFormat="1" applyFont="1" applyFill="1" applyBorder="1" applyAlignment="1">
      <alignment horizontal="right"/>
    </xf>
    <xf numFmtId="1" fontId="52" fillId="0" borderId="0" xfId="0" applyNumberFormat="1" applyFont="1" applyFill="1" applyAlignment="1">
      <alignment horizontal="center"/>
    </xf>
    <xf numFmtId="168" fontId="52" fillId="0" borderId="0" xfId="0" applyNumberFormat="1" applyFont="1" applyFill="1" applyAlignment="1">
      <alignment horizontal="center"/>
    </xf>
    <xf numFmtId="0" fontId="52" fillId="0" borderId="0" xfId="0" applyFont="1" applyFill="1"/>
    <xf numFmtId="3" fontId="51" fillId="0" borderId="0" xfId="0" applyNumberFormat="1" applyFont="1" applyFill="1"/>
    <xf numFmtId="167" fontId="9" fillId="0" borderId="0" xfId="0" applyNumberFormat="1" applyFont="1" applyFill="1" applyBorder="1" applyAlignment="1">
      <alignment horizontal="right"/>
    </xf>
    <xf numFmtId="1" fontId="52" fillId="0" borderId="0" xfId="0" applyNumberFormat="1" applyFont="1" applyFill="1" applyAlignment="1">
      <alignment horizontal="left"/>
    </xf>
    <xf numFmtId="0" fontId="52" fillId="0" borderId="0" xfId="0" applyFont="1" applyFill="1" applyAlignment="1">
      <alignment horizontal="left"/>
    </xf>
    <xf numFmtId="3" fontId="51" fillId="0" borderId="0" xfId="0" applyNumberFormat="1" applyFont="1" applyFill="1" applyAlignment="1">
      <alignment horizontal="right"/>
    </xf>
    <xf numFmtId="3" fontId="29" fillId="0" borderId="10" xfId="0" applyNumberFormat="1" applyFont="1" applyFill="1" applyBorder="1"/>
    <xf numFmtId="167" fontId="29" fillId="0" borderId="10" xfId="0" applyNumberFormat="1" applyFont="1" applyFill="1" applyBorder="1" applyAlignment="1">
      <alignment horizontal="right" shrinkToFit="1"/>
    </xf>
    <xf numFmtId="0" fontId="19" fillId="0" borderId="39" xfId="0" applyFont="1" applyFill="1" applyBorder="1" applyAlignment="1">
      <alignment horizontal="left"/>
    </xf>
    <xf numFmtId="0" fontId="19" fillId="0" borderId="40" xfId="0" applyFont="1" applyFill="1" applyBorder="1" applyAlignment="1">
      <alignment horizontal="left"/>
    </xf>
    <xf numFmtId="3" fontId="19" fillId="0" borderId="45" xfId="0" applyNumberFormat="1" applyFont="1" applyFill="1" applyBorder="1" applyAlignment="1">
      <alignment horizontal="right"/>
    </xf>
    <xf numFmtId="3" fontId="19" fillId="0" borderId="15" xfId="0" applyNumberFormat="1" applyFont="1" applyFill="1" applyBorder="1" applyAlignment="1">
      <alignment vertical="center"/>
    </xf>
    <xf numFmtId="0" fontId="20" fillId="0" borderId="0" xfId="0" applyFont="1" applyFill="1"/>
    <xf numFmtId="3" fontId="19" fillId="0" borderId="37" xfId="0" applyNumberFormat="1" applyFont="1" applyFill="1" applyBorder="1"/>
    <xf numFmtId="0" fontId="84" fillId="0" borderId="0" xfId="0" applyFont="1" applyFill="1"/>
    <xf numFmtId="0" fontId="1" fillId="0" borderId="0" xfId="0" applyFont="1" applyFill="1" applyAlignment="1">
      <alignment horizontal="right"/>
    </xf>
    <xf numFmtId="0" fontId="0" fillId="0" borderId="2" xfId="0" applyFill="1" applyBorder="1" applyAlignment="1">
      <alignment horizontal="right" vertical="center"/>
    </xf>
    <xf numFmtId="3" fontId="19" fillId="0" borderId="15" xfId="0" applyNumberFormat="1" applyFont="1" applyFill="1" applyBorder="1" applyAlignment="1">
      <alignment horizontal="right" vertical="center"/>
    </xf>
    <xf numFmtId="166" fontId="19" fillId="0" borderId="44" xfId="0" applyNumberFormat="1" applyFont="1" applyFill="1" applyBorder="1" applyAlignment="1">
      <alignment horizontal="right" vertical="center"/>
    </xf>
    <xf numFmtId="167" fontId="3" fillId="0" borderId="0" xfId="0" applyNumberFormat="1" applyFont="1" applyFill="1" applyBorder="1" applyAlignment="1">
      <alignment horizontal="right"/>
    </xf>
    <xf numFmtId="0" fontId="20" fillId="0" borderId="0" xfId="0" applyFont="1" applyFill="1" applyAlignment="1">
      <alignment horizontal="right"/>
    </xf>
    <xf numFmtId="167" fontId="68" fillId="0" borderId="10" xfId="0" applyNumberFormat="1" applyFont="1" applyFill="1" applyBorder="1" applyAlignment="1">
      <alignment horizontal="right" shrinkToFit="1"/>
    </xf>
    <xf numFmtId="0" fontId="65" fillId="0" borderId="0" xfId="0" applyFont="1" applyFill="1"/>
    <xf numFmtId="167" fontId="14" fillId="0" borderId="10" xfId="0" applyNumberFormat="1" applyFont="1" applyFill="1" applyBorder="1" applyAlignment="1">
      <alignment horizontal="right" shrinkToFit="1"/>
    </xf>
    <xf numFmtId="166" fontId="0" fillId="0" borderId="0" xfId="0" applyNumberFormat="1" applyFill="1" applyAlignment="1">
      <alignment horizontal="center"/>
    </xf>
    <xf numFmtId="166" fontId="37" fillId="0" borderId="0" xfId="0" applyNumberFormat="1" applyFont="1" applyFill="1" applyAlignment="1">
      <alignment horizontal="right"/>
    </xf>
    <xf numFmtId="166" fontId="37" fillId="0" borderId="0" xfId="0" applyNumberFormat="1" applyFont="1" applyFill="1" applyAlignment="1">
      <alignment horizontal="center"/>
    </xf>
    <xf numFmtId="166" fontId="20" fillId="0" borderId="0" xfId="0" applyNumberFormat="1" applyFont="1" applyFill="1" applyAlignment="1">
      <alignment horizontal="center"/>
    </xf>
    <xf numFmtId="166" fontId="0" fillId="0" borderId="24" xfId="0" applyNumberFormat="1" applyFill="1" applyBorder="1" applyAlignment="1">
      <alignment horizontal="center" vertical="center"/>
    </xf>
    <xf numFmtId="0" fontId="19" fillId="0" borderId="0" xfId="0" applyFont="1" applyFill="1" applyAlignment="1">
      <alignment vertical="center"/>
    </xf>
    <xf numFmtId="3" fontId="19" fillId="0" borderId="0" xfId="0" applyNumberFormat="1" applyFont="1" applyFill="1" applyAlignment="1">
      <alignment horizontal="right"/>
    </xf>
    <xf numFmtId="3" fontId="1" fillId="0" borderId="0" xfId="0" applyNumberFormat="1" applyFont="1" applyFill="1" applyAlignment="1">
      <alignment horizontal="right"/>
    </xf>
    <xf numFmtId="3" fontId="26" fillId="0" borderId="5" xfId="0" applyNumberFormat="1" applyFont="1" applyFill="1" applyBorder="1" applyAlignment="1">
      <alignment horizontal="center" vertical="center" wrapText="1"/>
    </xf>
    <xf numFmtId="3" fontId="26" fillId="0" borderId="37" xfId="0" applyNumberFormat="1" applyFont="1" applyFill="1" applyBorder="1" applyAlignment="1">
      <alignment horizontal="center" vertical="center" wrapText="1"/>
    </xf>
    <xf numFmtId="3" fontId="33" fillId="0" borderId="37" xfId="0" applyNumberFormat="1" applyFont="1" applyFill="1" applyBorder="1" applyAlignment="1">
      <alignment horizontal="center" vertical="center" wrapText="1"/>
    </xf>
    <xf numFmtId="0" fontId="37" fillId="0" borderId="19" xfId="0" applyFont="1" applyFill="1" applyBorder="1" applyAlignment="1"/>
    <xf numFmtId="0" fontId="0" fillId="0" borderId="19" xfId="0" applyFill="1" applyBorder="1" applyAlignment="1"/>
    <xf numFmtId="3" fontId="19" fillId="0" borderId="37" xfId="0" applyNumberFormat="1" applyFont="1" applyFill="1" applyBorder="1" applyAlignment="1">
      <alignment horizontal="right"/>
    </xf>
    <xf numFmtId="0" fontId="19" fillId="0" borderId="9" xfId="0" applyFont="1" applyFill="1" applyBorder="1"/>
    <xf numFmtId="167" fontId="15" fillId="0" borderId="0" xfId="0" applyNumberFormat="1" applyFont="1" applyFill="1" applyBorder="1" applyAlignment="1">
      <alignment horizontal="right"/>
    </xf>
    <xf numFmtId="166" fontId="19" fillId="0" borderId="24" xfId="0" applyNumberFormat="1" applyFont="1" applyFill="1" applyBorder="1" applyAlignment="1">
      <alignment horizontal="right" vertical="center"/>
    </xf>
    <xf numFmtId="3" fontId="16" fillId="0" borderId="0" xfId="0" applyNumberFormat="1" applyFont="1" applyFill="1" applyAlignment="1">
      <alignment horizontal="right"/>
    </xf>
    <xf numFmtId="167" fontId="0" fillId="0" borderId="0" xfId="0" applyNumberFormat="1" applyFill="1"/>
    <xf numFmtId="1" fontId="2" fillId="0" borderId="0" xfId="0" applyNumberFormat="1" applyFont="1" applyFill="1" applyAlignment="1">
      <alignment horizontal="center"/>
    </xf>
    <xf numFmtId="1" fontId="7" fillId="0" borderId="0" xfId="0" applyNumberFormat="1" applyFont="1" applyFill="1" applyAlignment="1">
      <alignment horizontal="left"/>
    </xf>
    <xf numFmtId="0" fontId="4" fillId="0" borderId="4" xfId="0" applyFont="1" applyFill="1" applyBorder="1" applyAlignment="1">
      <alignment horizontal="center" vertical="center"/>
    </xf>
    <xf numFmtId="1" fontId="4" fillId="0" borderId="5" xfId="0" applyNumberFormat="1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167" fontId="4" fillId="0" borderId="24" xfId="0" applyNumberFormat="1" applyFont="1" applyFill="1" applyBorder="1" applyAlignment="1">
      <alignment horizontal="center" vertical="center"/>
    </xf>
    <xf numFmtId="1" fontId="33" fillId="0" borderId="24" xfId="0" applyNumberFormat="1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left"/>
    </xf>
    <xf numFmtId="0" fontId="3" fillId="0" borderId="7" xfId="0" applyFont="1" applyFill="1" applyBorder="1"/>
    <xf numFmtId="3" fontId="18" fillId="0" borderId="8" xfId="0" applyNumberFormat="1" applyFont="1" applyFill="1" applyBorder="1" applyAlignment="1">
      <alignment horizontal="center"/>
    </xf>
    <xf numFmtId="0" fontId="3" fillId="0" borderId="8" xfId="0" applyFont="1" applyFill="1" applyBorder="1"/>
    <xf numFmtId="3" fontId="5" fillId="0" borderId="5" xfId="0" applyNumberFormat="1" applyFont="1" applyFill="1" applyBorder="1"/>
    <xf numFmtId="167" fontId="5" fillId="0" borderId="22" xfId="0" applyNumberFormat="1" applyFont="1" applyFill="1" applyBorder="1"/>
    <xf numFmtId="1" fontId="2" fillId="0" borderId="0" xfId="0" applyNumberFormat="1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0" fontId="6" fillId="0" borderId="0" xfId="0" applyFont="1" applyFill="1"/>
    <xf numFmtId="167" fontId="6" fillId="0" borderId="0" xfId="0" applyNumberFormat="1" applyFont="1" applyFill="1"/>
    <xf numFmtId="0" fontId="29" fillId="0" borderId="10" xfId="0" applyFont="1" applyFill="1" applyBorder="1" applyAlignment="1">
      <alignment horizontal="left"/>
    </xf>
    <xf numFmtId="1" fontId="30" fillId="0" borderId="10" xfId="0" applyNumberFormat="1" applyFont="1" applyFill="1" applyBorder="1" applyAlignment="1">
      <alignment horizontal="center"/>
    </xf>
    <xf numFmtId="1" fontId="30" fillId="0" borderId="10" xfId="0" applyNumberFormat="1" applyFont="1" applyFill="1" applyBorder="1" applyAlignment="1">
      <alignment horizontal="left"/>
    </xf>
    <xf numFmtId="0" fontId="30" fillId="0" borderId="10" xfId="0" applyFont="1" applyFill="1" applyBorder="1"/>
    <xf numFmtId="167" fontId="29" fillId="0" borderId="10" xfId="0" applyNumberFormat="1" applyFont="1" applyFill="1" applyBorder="1" applyAlignment="1"/>
    <xf numFmtId="0" fontId="42" fillId="0" borderId="0" xfId="0" applyFont="1" applyFill="1"/>
    <xf numFmtId="1" fontId="2" fillId="0" borderId="27" xfId="0" applyNumberFormat="1" applyFont="1" applyFill="1" applyBorder="1" applyAlignment="1">
      <alignment horizontal="left"/>
    </xf>
    <xf numFmtId="0" fontId="6" fillId="0" borderId="27" xfId="0" applyFont="1" applyFill="1" applyBorder="1"/>
    <xf numFmtId="0" fontId="6" fillId="0" borderId="9" xfId="0" applyFont="1" applyFill="1" applyBorder="1" applyAlignment="1">
      <alignment horizontal="right"/>
    </xf>
    <xf numFmtId="0" fontId="6" fillId="0" borderId="27" xfId="0" applyFont="1" applyFill="1" applyBorder="1" applyAlignment="1">
      <alignment horizontal="right"/>
    </xf>
    <xf numFmtId="167" fontId="5" fillId="0" borderId="22" xfId="0" applyNumberFormat="1" applyFont="1" applyFill="1" applyBorder="1" applyAlignment="1">
      <alignment shrinkToFit="1"/>
    </xf>
    <xf numFmtId="167" fontId="6" fillId="0" borderId="0" xfId="0" applyNumberFormat="1" applyFont="1" applyFill="1" applyAlignment="1">
      <alignment shrinkToFit="1"/>
    </xf>
    <xf numFmtId="167" fontId="0" fillId="0" borderId="0" xfId="0" applyNumberFormat="1" applyFill="1" applyAlignment="1">
      <alignment shrinkToFit="1"/>
    </xf>
    <xf numFmtId="3" fontId="32" fillId="0" borderId="10" xfId="0" applyNumberFormat="1" applyFont="1" applyFill="1" applyBorder="1"/>
    <xf numFmtId="167" fontId="32" fillId="0" borderId="10" xfId="0" applyNumberFormat="1" applyFont="1" applyFill="1" applyBorder="1" applyAlignment="1">
      <alignment shrinkToFit="1"/>
    </xf>
    <xf numFmtId="167" fontId="37" fillId="0" borderId="0" xfId="0" applyNumberFormat="1" applyFont="1" applyFill="1"/>
    <xf numFmtId="0" fontId="37" fillId="0" borderId="0" xfId="0" applyFont="1" applyFill="1"/>
    <xf numFmtId="1" fontId="60" fillId="0" borderId="0" xfId="0" applyNumberFormat="1" applyFont="1" applyFill="1" applyAlignment="1">
      <alignment horizontal="left"/>
    </xf>
    <xf numFmtId="1" fontId="60" fillId="0" borderId="0" xfId="0" applyNumberFormat="1" applyFont="1" applyFill="1" applyAlignment="1">
      <alignment horizontal="center"/>
    </xf>
    <xf numFmtId="168" fontId="26" fillId="0" borderId="0" xfId="0" applyNumberFormat="1" applyFont="1" applyFill="1" applyAlignment="1">
      <alignment horizontal="center"/>
    </xf>
    <xf numFmtId="167" fontId="27" fillId="0" borderId="0" xfId="0" applyNumberFormat="1" applyFont="1" applyFill="1"/>
    <xf numFmtId="0" fontId="60" fillId="0" borderId="0" xfId="0" applyFont="1" applyFill="1"/>
    <xf numFmtId="1" fontId="34" fillId="0" borderId="0" xfId="0" applyNumberFormat="1" applyFont="1" applyFill="1" applyAlignment="1">
      <alignment horizontal="left"/>
    </xf>
    <xf numFmtId="1" fontId="34" fillId="0" borderId="0" xfId="0" applyNumberFormat="1" applyFont="1" applyFill="1" applyAlignment="1">
      <alignment horizontal="center"/>
    </xf>
    <xf numFmtId="168" fontId="34" fillId="0" borderId="0" xfId="0" applyNumberFormat="1" applyFont="1" applyFill="1" applyAlignment="1">
      <alignment horizontal="left"/>
    </xf>
    <xf numFmtId="167" fontId="34" fillId="0" borderId="0" xfId="0" applyNumberFormat="1" applyFont="1" applyFill="1"/>
    <xf numFmtId="168" fontId="34" fillId="0" borderId="0" xfId="0" applyNumberFormat="1" applyFont="1" applyFill="1" applyAlignment="1">
      <alignment horizontal="center"/>
    </xf>
    <xf numFmtId="3" fontId="60" fillId="0" borderId="0" xfId="0" applyNumberFormat="1" applyFont="1" applyFill="1"/>
    <xf numFmtId="167" fontId="60" fillId="0" borderId="0" xfId="0" applyNumberFormat="1" applyFont="1" applyFill="1"/>
    <xf numFmtId="1" fontId="36" fillId="0" borderId="0" xfId="0" applyNumberFormat="1" applyFont="1" applyFill="1" applyAlignment="1">
      <alignment horizontal="left"/>
    </xf>
    <xf numFmtId="168" fontId="4" fillId="0" borderId="5" xfId="0" applyNumberFormat="1" applyFont="1" applyFill="1" applyBorder="1" applyAlignment="1">
      <alignment horizontal="center" vertical="center"/>
    </xf>
    <xf numFmtId="0" fontId="12" fillId="0" borderId="0" xfId="0" applyFont="1" applyFill="1"/>
    <xf numFmtId="0" fontId="6" fillId="0" borderId="17" xfId="0" applyFont="1" applyFill="1" applyBorder="1"/>
    <xf numFmtId="1" fontId="2" fillId="0" borderId="2" xfId="0" applyNumberFormat="1" applyFont="1" applyFill="1" applyBorder="1" applyAlignment="1">
      <alignment horizontal="left"/>
    </xf>
    <xf numFmtId="1" fontId="2" fillId="0" borderId="14" xfId="0" applyNumberFormat="1" applyFont="1" applyFill="1" applyBorder="1" applyAlignment="1">
      <alignment horizontal="left"/>
    </xf>
    <xf numFmtId="168" fontId="18" fillId="0" borderId="8" xfId="0" applyNumberFormat="1" applyFont="1" applyFill="1" applyBorder="1" applyAlignment="1">
      <alignment horizontal="center"/>
    </xf>
    <xf numFmtId="168" fontId="7" fillId="0" borderId="0" xfId="0" applyNumberFormat="1" applyFont="1" applyFill="1" applyAlignment="1">
      <alignment horizontal="center"/>
    </xf>
    <xf numFmtId="0" fontId="2" fillId="0" borderId="0" xfId="0" applyFont="1" applyFill="1" applyBorder="1"/>
    <xf numFmtId="3" fontId="6" fillId="0" borderId="0" xfId="0" applyNumberFormat="1" applyFont="1" applyFill="1"/>
    <xf numFmtId="3" fontId="12" fillId="0" borderId="0" xfId="0" applyNumberFormat="1" applyFont="1" applyFill="1"/>
    <xf numFmtId="3" fontId="22" fillId="0" borderId="0" xfId="0" applyNumberFormat="1" applyFont="1" applyFill="1"/>
    <xf numFmtId="166" fontId="6" fillId="0" borderId="0" xfId="0" applyNumberFormat="1" applyFont="1" applyFill="1"/>
    <xf numFmtId="0" fontId="4" fillId="0" borderId="38" xfId="0" applyFont="1" applyFill="1" applyBorder="1" applyAlignment="1">
      <alignment horizontal="center" vertical="center"/>
    </xf>
    <xf numFmtId="1" fontId="4" fillId="0" borderId="9" xfId="0" applyNumberFormat="1" applyFont="1" applyFill="1" applyBorder="1" applyAlignment="1">
      <alignment horizontal="center" vertical="center"/>
    </xf>
    <xf numFmtId="168" fontId="4" fillId="0" borderId="9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166" fontId="4" fillId="0" borderId="23" xfId="0" applyNumberFormat="1" applyFont="1" applyFill="1" applyBorder="1" applyAlignment="1">
      <alignment horizontal="center" vertical="center"/>
    </xf>
    <xf numFmtId="0" fontId="23" fillId="0" borderId="33" xfId="0" applyFont="1" applyFill="1" applyBorder="1" applyAlignment="1">
      <alignment horizontal="left"/>
    </xf>
    <xf numFmtId="0" fontId="3" fillId="0" borderId="34" xfId="0" applyFont="1" applyFill="1" applyBorder="1"/>
    <xf numFmtId="168" fontId="18" fillId="0" borderId="34" xfId="0" applyNumberFormat="1" applyFont="1" applyFill="1" applyBorder="1" applyAlignment="1">
      <alignment horizontal="center"/>
    </xf>
    <xf numFmtId="3" fontId="5" fillId="0" borderId="14" xfId="0" applyNumberFormat="1" applyFont="1" applyFill="1" applyBorder="1"/>
    <xf numFmtId="166" fontId="50" fillId="0" borderId="35" xfId="0" applyNumberFormat="1" applyFont="1" applyFill="1" applyBorder="1"/>
    <xf numFmtId="3" fontId="3" fillId="0" borderId="0" xfId="0" applyNumberFormat="1" applyFont="1" applyFill="1"/>
    <xf numFmtId="1" fontId="27" fillId="0" borderId="0" xfId="0" applyNumberFormat="1" applyFont="1" applyFill="1" applyAlignment="1">
      <alignment horizontal="center"/>
    </xf>
    <xf numFmtId="1" fontId="49" fillId="0" borderId="0" xfId="0" applyNumberFormat="1" applyFont="1" applyFill="1" applyAlignment="1">
      <alignment horizontal="left"/>
    </xf>
    <xf numFmtId="1" fontId="33" fillId="0" borderId="34" xfId="0" applyNumberFormat="1" applyFont="1" applyFill="1" applyBorder="1" applyAlignment="1">
      <alignment horizontal="center"/>
    </xf>
    <xf numFmtId="1" fontId="33" fillId="0" borderId="50" xfId="0" applyNumberFormat="1" applyFont="1" applyFill="1" applyBorder="1" applyAlignment="1">
      <alignment horizontal="center"/>
    </xf>
    <xf numFmtId="1" fontId="33" fillId="0" borderId="5" xfId="0" applyNumberFormat="1" applyFont="1" applyFill="1" applyBorder="1" applyAlignment="1">
      <alignment horizontal="center"/>
    </xf>
    <xf numFmtId="168" fontId="33" fillId="0" borderId="5" xfId="0" applyNumberFormat="1" applyFont="1" applyFill="1" applyBorder="1" applyAlignment="1">
      <alignment horizontal="center"/>
    </xf>
    <xf numFmtId="0" fontId="33" fillId="0" borderId="5" xfId="0" applyFont="1" applyFill="1" applyBorder="1"/>
    <xf numFmtId="3" fontId="33" fillId="0" borderId="5" xfId="0" applyNumberFormat="1" applyFont="1" applyFill="1" applyBorder="1" applyAlignment="1">
      <alignment horizontal="center"/>
    </xf>
    <xf numFmtId="167" fontId="33" fillId="0" borderId="24" xfId="0" applyNumberFormat="1" applyFont="1" applyFill="1" applyBorder="1" applyAlignment="1">
      <alignment horizontal="center"/>
    </xf>
    <xf numFmtId="0" fontId="33" fillId="0" borderId="0" xfId="0" applyFont="1" applyFill="1"/>
    <xf numFmtId="1" fontId="27" fillId="0" borderId="6" xfId="0" applyNumberFormat="1" applyFont="1" applyFill="1" applyBorder="1" applyAlignment="1">
      <alignment horizontal="center"/>
    </xf>
    <xf numFmtId="1" fontId="27" fillId="0" borderId="9" xfId="0" applyNumberFormat="1" applyFont="1" applyFill="1" applyBorder="1" applyAlignment="1">
      <alignment horizontal="center"/>
    </xf>
    <xf numFmtId="168" fontId="26" fillId="0" borderId="9" xfId="0" applyNumberFormat="1" applyFont="1" applyFill="1" applyBorder="1" applyAlignment="1">
      <alignment horizontal="center"/>
    </xf>
    <xf numFmtId="167" fontId="19" fillId="0" borderId="23" xfId="0" applyNumberFormat="1" applyFont="1" applyFill="1" applyBorder="1"/>
    <xf numFmtId="1" fontId="60" fillId="0" borderId="6" xfId="0" applyNumberFormat="1" applyFont="1" applyFill="1" applyBorder="1" applyAlignment="1">
      <alignment horizontal="center"/>
    </xf>
    <xf numFmtId="1" fontId="60" fillId="0" borderId="2" xfId="0" applyNumberFormat="1" applyFont="1" applyFill="1" applyBorder="1" applyAlignment="1">
      <alignment horizontal="center"/>
    </xf>
    <xf numFmtId="167" fontId="12" fillId="0" borderId="25" xfId="0" applyNumberFormat="1" applyFont="1" applyFill="1" applyBorder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2" fillId="0" borderId="2" xfId="0" applyFont="1" applyFill="1" applyBorder="1" applyAlignment="1">
      <alignment vertical="center"/>
    </xf>
    <xf numFmtId="1" fontId="39" fillId="0" borderId="4" xfId="0" applyNumberFormat="1" applyFont="1" applyFill="1" applyBorder="1" applyAlignment="1">
      <alignment horizontal="left"/>
    </xf>
    <xf numFmtId="1" fontId="39" fillId="0" borderId="5" xfId="0" applyNumberFormat="1" applyFont="1" applyFill="1" applyBorder="1" applyAlignment="1">
      <alignment horizontal="center"/>
    </xf>
    <xf numFmtId="168" fontId="39" fillId="0" borderId="5" xfId="0" applyNumberFormat="1" applyFont="1" applyFill="1" applyBorder="1" applyAlignment="1">
      <alignment horizontal="center"/>
    </xf>
    <xf numFmtId="0" fontId="39" fillId="0" borderId="5" xfId="0" applyFont="1" applyFill="1" applyBorder="1"/>
    <xf numFmtId="3" fontId="39" fillId="0" borderId="5" xfId="0" applyNumberFormat="1" applyFont="1" applyFill="1" applyBorder="1"/>
    <xf numFmtId="167" fontId="15" fillId="0" borderId="24" xfId="0" applyNumberFormat="1" applyFont="1" applyFill="1" applyBorder="1" applyAlignment="1">
      <alignment horizontal="right"/>
    </xf>
    <xf numFmtId="1" fontId="60" fillId="0" borderId="38" xfId="0" applyNumberFormat="1" applyFont="1" applyFill="1" applyBorder="1" applyAlignment="1">
      <alignment horizontal="center"/>
    </xf>
    <xf numFmtId="1" fontId="60" fillId="0" borderId="9" xfId="0" applyNumberFormat="1" applyFont="1" applyFill="1" applyBorder="1" applyAlignment="1">
      <alignment horizontal="center"/>
    </xf>
    <xf numFmtId="3" fontId="19" fillId="0" borderId="9" xfId="0" applyNumberFormat="1" applyFont="1" applyFill="1" applyBorder="1" applyAlignment="1"/>
    <xf numFmtId="1" fontId="27" fillId="0" borderId="2" xfId="0" applyNumberFormat="1" applyFont="1" applyFill="1" applyBorder="1" applyAlignment="1">
      <alignment horizontal="center"/>
    </xf>
    <xf numFmtId="49" fontId="25" fillId="0" borderId="2" xfId="0" applyNumberFormat="1" applyFont="1" applyFill="1" applyBorder="1" applyAlignment="1">
      <alignment horizontal="left"/>
    </xf>
    <xf numFmtId="3" fontId="9" fillId="0" borderId="2" xfId="6" applyFont="1" applyFill="1" applyBorder="1" applyAlignment="1">
      <alignment horizontal="right"/>
    </xf>
    <xf numFmtId="3" fontId="12" fillId="0" borderId="2" xfId="6" applyFont="1" applyFill="1" applyBorder="1" applyAlignment="1">
      <alignment horizontal="right"/>
    </xf>
    <xf numFmtId="49" fontId="7" fillId="0" borderId="14" xfId="0" applyNumberFormat="1" applyFont="1" applyFill="1" applyBorder="1" applyAlignment="1">
      <alignment horizontal="left"/>
    </xf>
    <xf numFmtId="1" fontId="10" fillId="0" borderId="0" xfId="0" applyNumberFormat="1" applyFont="1" applyFill="1" applyAlignment="1">
      <alignment horizontal="left"/>
    </xf>
    <xf numFmtId="3" fontId="39" fillId="0" borderId="5" xfId="0" applyNumberFormat="1" applyFont="1" applyFill="1" applyBorder="1" applyAlignment="1"/>
    <xf numFmtId="167" fontId="11" fillId="0" borderId="24" xfId="0" applyNumberFormat="1" applyFont="1" applyFill="1" applyBorder="1" applyAlignment="1">
      <alignment horizontal="right"/>
    </xf>
    <xf numFmtId="1" fontId="39" fillId="0" borderId="19" xfId="0" applyNumberFormat="1" applyFont="1" applyFill="1" applyBorder="1" applyAlignment="1">
      <alignment horizontal="left"/>
    </xf>
    <xf numFmtId="3" fontId="39" fillId="0" borderId="0" xfId="0" applyNumberFormat="1" applyFont="1" applyFill="1" applyBorder="1"/>
    <xf numFmtId="1" fontId="39" fillId="0" borderId="34" xfId="0" applyNumberFormat="1" applyFont="1" applyFill="1" applyBorder="1" applyAlignment="1">
      <alignment horizontal="left"/>
    </xf>
    <xf numFmtId="1" fontId="39" fillId="0" borderId="10" xfId="0" applyNumberFormat="1" applyFont="1" applyFill="1" applyBorder="1" applyAlignment="1">
      <alignment horizontal="center"/>
    </xf>
    <xf numFmtId="168" fontId="39" fillId="0" borderId="10" xfId="0" applyNumberFormat="1" applyFont="1" applyFill="1" applyBorder="1" applyAlignment="1">
      <alignment horizontal="center"/>
    </xf>
    <xf numFmtId="0" fontId="39" fillId="0" borderId="10" xfId="0" applyFont="1" applyFill="1" applyBorder="1"/>
    <xf numFmtId="3" fontId="39" fillId="0" borderId="10" xfId="0" applyNumberFormat="1" applyFont="1" applyFill="1" applyBorder="1"/>
    <xf numFmtId="167" fontId="49" fillId="0" borderId="0" xfId="0" applyNumberFormat="1" applyFont="1" applyFill="1"/>
    <xf numFmtId="1" fontId="35" fillId="0" borderId="34" xfId="0" applyNumberFormat="1" applyFont="1" applyFill="1" applyBorder="1" applyAlignment="1">
      <alignment horizontal="left"/>
    </xf>
    <xf numFmtId="0" fontId="60" fillId="0" borderId="0" xfId="0" applyFont="1" applyFill="1" applyAlignment="1">
      <alignment wrapText="1"/>
    </xf>
    <xf numFmtId="3" fontId="21" fillId="0" borderId="2" xfId="0" applyNumberFormat="1" applyFont="1" applyFill="1" applyBorder="1" applyAlignment="1"/>
    <xf numFmtId="1" fontId="39" fillId="0" borderId="51" xfId="0" applyNumberFormat="1" applyFont="1" applyFill="1" applyBorder="1" applyAlignment="1">
      <alignment horizontal="left"/>
    </xf>
    <xf numFmtId="1" fontId="60" fillId="0" borderId="51" xfId="0" applyNumberFormat="1" applyFont="1" applyFill="1" applyBorder="1" applyAlignment="1">
      <alignment horizontal="center"/>
    </xf>
    <xf numFmtId="168" fontId="26" fillId="0" borderId="51" xfId="0" applyNumberFormat="1" applyFont="1" applyFill="1" applyBorder="1" applyAlignment="1">
      <alignment horizontal="center"/>
    </xf>
    <xf numFmtId="0" fontId="27" fillId="0" borderId="51" xfId="0" applyFont="1" applyFill="1" applyBorder="1"/>
    <xf numFmtId="3" fontId="27" fillId="0" borderId="51" xfId="0" applyNumberFormat="1" applyFont="1" applyFill="1" applyBorder="1"/>
    <xf numFmtId="3" fontId="39" fillId="0" borderId="34" xfId="0" applyNumberFormat="1" applyFont="1" applyFill="1" applyBorder="1"/>
    <xf numFmtId="1" fontId="49" fillId="0" borderId="0" xfId="0" applyNumberFormat="1" applyFont="1" applyFill="1" applyAlignment="1">
      <alignment horizontal="center"/>
    </xf>
    <xf numFmtId="168" fontId="49" fillId="0" borderId="0" xfId="0" applyNumberFormat="1" applyFont="1" applyFill="1" applyAlignment="1">
      <alignment horizontal="center"/>
    </xf>
    <xf numFmtId="0" fontId="27" fillId="0" borderId="2" xfId="0" applyFont="1" applyFill="1" applyBorder="1"/>
    <xf numFmtId="3" fontId="34" fillId="0" borderId="17" xfId="0" applyNumberFormat="1" applyFont="1" applyFill="1" applyBorder="1"/>
    <xf numFmtId="3" fontId="9" fillId="0" borderId="2" xfId="7" applyFont="1" applyFill="1" applyBorder="1" applyAlignment="1">
      <alignment wrapText="1"/>
    </xf>
    <xf numFmtId="3" fontId="9" fillId="0" borderId="0" xfId="7" applyFont="1" applyFill="1" applyAlignment="1">
      <alignment horizontal="right"/>
    </xf>
    <xf numFmtId="1" fontId="60" fillId="0" borderId="6" xfId="0" applyNumberFormat="1" applyFont="1" applyFill="1" applyBorder="1" applyAlignment="1">
      <alignment horizontal="center" vertical="center" wrapText="1"/>
    </xf>
    <xf numFmtId="1" fontId="60" fillId="0" borderId="2" xfId="0" applyNumberFormat="1" applyFont="1" applyFill="1" applyBorder="1" applyAlignment="1">
      <alignment horizontal="center" vertical="center" wrapText="1"/>
    </xf>
    <xf numFmtId="3" fontId="34" fillId="0" borderId="2" xfId="0" applyNumberFormat="1" applyFont="1" applyFill="1" applyBorder="1" applyAlignment="1">
      <alignment vertical="center" wrapText="1"/>
    </xf>
    <xf numFmtId="167" fontId="12" fillId="0" borderId="25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34" fillId="0" borderId="0" xfId="0" applyFont="1" applyFill="1" applyAlignment="1">
      <alignment vertical="center" wrapText="1"/>
    </xf>
    <xf numFmtId="0" fontId="60" fillId="0" borderId="0" xfId="0" applyFont="1" applyFill="1" applyAlignment="1">
      <alignment vertical="center" wrapText="1"/>
    </xf>
    <xf numFmtId="1" fontId="60" fillId="0" borderId="50" xfId="0" applyNumberFormat="1" applyFont="1" applyFill="1" applyBorder="1" applyAlignment="1">
      <alignment horizontal="center" vertical="center" wrapText="1"/>
    </xf>
    <xf numFmtId="1" fontId="60" fillId="0" borderId="17" xfId="0" applyNumberFormat="1" applyFont="1" applyFill="1" applyBorder="1" applyAlignment="1">
      <alignment horizontal="center" vertical="center" wrapText="1"/>
    </xf>
    <xf numFmtId="1" fontId="39" fillId="0" borderId="50" xfId="0" applyNumberFormat="1" applyFont="1" applyFill="1" applyBorder="1" applyAlignment="1">
      <alignment horizontal="left"/>
    </xf>
    <xf numFmtId="0" fontId="27" fillId="0" borderId="0" xfId="0" applyFont="1" applyFill="1" applyAlignment="1"/>
    <xf numFmtId="3" fontId="64" fillId="0" borderId="0" xfId="0" applyNumberFormat="1" applyFont="1" applyFill="1" applyBorder="1"/>
    <xf numFmtId="3" fontId="52" fillId="0" borderId="0" xfId="0" applyNumberFormat="1" applyFont="1" applyFill="1"/>
    <xf numFmtId="0" fontId="47" fillId="0" borderId="0" xfId="0" applyFont="1" applyFill="1"/>
    <xf numFmtId="1" fontId="88" fillId="0" borderId="0" xfId="0" applyNumberFormat="1" applyFont="1" applyFill="1" applyAlignment="1">
      <alignment horizontal="center"/>
    </xf>
    <xf numFmtId="0" fontId="51" fillId="0" borderId="0" xfId="0" applyNumberFormat="1" applyFont="1" applyFill="1" applyAlignment="1">
      <alignment horizontal="left"/>
    </xf>
    <xf numFmtId="0" fontId="29" fillId="0" borderId="34" xfId="0" applyFont="1" applyFill="1" applyBorder="1" applyAlignment="1">
      <alignment horizontal="left"/>
    </xf>
    <xf numFmtId="0" fontId="60" fillId="0" borderId="10" xfId="0" applyFont="1" applyFill="1" applyBorder="1" applyAlignment="1">
      <alignment wrapText="1"/>
    </xf>
    <xf numFmtId="167" fontId="29" fillId="0" borderId="10" xfId="0" applyNumberFormat="1" applyFont="1" applyFill="1" applyBorder="1" applyAlignment="1">
      <alignment shrinkToFit="1"/>
    </xf>
    <xf numFmtId="1" fontId="2" fillId="0" borderId="0" xfId="0" applyNumberFormat="1" applyFont="1" applyFill="1" applyBorder="1" applyAlignment="1">
      <alignment horizontal="left"/>
    </xf>
    <xf numFmtId="1" fontId="2" fillId="0" borderId="6" xfId="0" applyNumberFormat="1" applyFont="1" applyFill="1" applyBorder="1" applyAlignment="1">
      <alignment horizontal="left"/>
    </xf>
    <xf numFmtId="49" fontId="7" fillId="0" borderId="2" xfId="0" applyNumberFormat="1" applyFont="1" applyFill="1" applyBorder="1" applyAlignment="1">
      <alignment horizontal="left" vertical="top"/>
    </xf>
    <xf numFmtId="1" fontId="10" fillId="0" borderId="0" xfId="0" applyNumberFormat="1" applyFont="1" applyFill="1" applyBorder="1" applyAlignment="1">
      <alignment horizontal="left"/>
    </xf>
    <xf numFmtId="3" fontId="10" fillId="0" borderId="0" xfId="0" applyNumberFormat="1" applyFont="1" applyFill="1"/>
    <xf numFmtId="168" fontId="7" fillId="0" borderId="2" xfId="0" applyNumberFormat="1" applyFont="1" applyFill="1" applyBorder="1" applyAlignment="1">
      <alignment horizontal="left"/>
    </xf>
    <xf numFmtId="1" fontId="2" fillId="0" borderId="50" xfId="0" applyNumberFormat="1" applyFont="1" applyFill="1" applyBorder="1" applyAlignment="1">
      <alignment horizontal="left"/>
    </xf>
    <xf numFmtId="1" fontId="2" fillId="0" borderId="34" xfId="0" applyNumberFormat="1" applyFont="1" applyFill="1" applyBorder="1" applyAlignment="1">
      <alignment horizontal="left"/>
    </xf>
    <xf numFmtId="0" fontId="10" fillId="0" borderId="34" xfId="0" applyFont="1" applyFill="1" applyBorder="1"/>
    <xf numFmtId="1" fontId="2" fillId="0" borderId="17" xfId="0" applyNumberFormat="1" applyFont="1" applyFill="1" applyBorder="1" applyAlignment="1">
      <alignment horizontal="left"/>
    </xf>
    <xf numFmtId="0" fontId="3" fillId="0" borderId="5" xfId="0" applyFont="1" applyFill="1" applyBorder="1"/>
    <xf numFmtId="3" fontId="5" fillId="0" borderId="8" xfId="0" applyNumberFormat="1" applyFont="1" applyFill="1" applyBorder="1"/>
    <xf numFmtId="167" fontId="50" fillId="0" borderId="24" xfId="0" applyNumberFormat="1" applyFont="1" applyFill="1" applyBorder="1"/>
    <xf numFmtId="1" fontId="35" fillId="0" borderId="0" xfId="0" applyNumberFormat="1" applyFont="1" applyFill="1" applyAlignment="1">
      <alignment horizontal="left"/>
    </xf>
    <xf numFmtId="1" fontId="33" fillId="0" borderId="4" xfId="0" applyNumberFormat="1" applyFont="1" applyFill="1" applyBorder="1" applyAlignment="1">
      <alignment horizontal="center"/>
    </xf>
    <xf numFmtId="1" fontId="27" fillId="0" borderId="38" xfId="0" applyNumberFormat="1" applyFont="1" applyFill="1" applyBorder="1" applyAlignment="1">
      <alignment horizontal="center"/>
    </xf>
    <xf numFmtId="167" fontId="19" fillId="0" borderId="30" xfId="0" applyNumberFormat="1" applyFont="1" applyFill="1" applyBorder="1"/>
    <xf numFmtId="3" fontId="34" fillId="0" borderId="2" xfId="0" applyNumberFormat="1" applyFont="1" applyFill="1" applyBorder="1" applyAlignment="1"/>
    <xf numFmtId="3" fontId="10" fillId="0" borderId="17" xfId="6" applyFont="1" applyFill="1" applyBorder="1" applyAlignment="1">
      <alignment horizontal="left" vertical="center" wrapText="1"/>
    </xf>
    <xf numFmtId="1" fontId="39" fillId="0" borderId="10" xfId="0" applyNumberFormat="1" applyFont="1" applyFill="1" applyBorder="1" applyAlignment="1">
      <alignment horizontal="left"/>
    </xf>
    <xf numFmtId="167" fontId="19" fillId="0" borderId="10" xfId="0" applyNumberFormat="1" applyFont="1" applyFill="1" applyBorder="1"/>
    <xf numFmtId="168" fontId="26" fillId="0" borderId="46" xfId="0" applyNumberFormat="1" applyFont="1" applyFill="1" applyBorder="1" applyAlignment="1">
      <alignment horizontal="center"/>
    </xf>
    <xf numFmtId="3" fontId="19" fillId="0" borderId="18" xfId="0" applyNumberFormat="1" applyFont="1" applyFill="1" applyBorder="1"/>
    <xf numFmtId="0" fontId="27" fillId="0" borderId="14" xfId="0" applyFont="1" applyFill="1" applyBorder="1" applyAlignment="1"/>
    <xf numFmtId="3" fontId="10" fillId="0" borderId="0" xfId="6" applyFont="1" applyFill="1" applyAlignment="1"/>
    <xf numFmtId="167" fontId="12" fillId="0" borderId="42" xfId="0" applyNumberFormat="1" applyFont="1" applyFill="1" applyBorder="1" applyAlignment="1">
      <alignment horizontal="right"/>
    </xf>
    <xf numFmtId="167" fontId="39" fillId="0" borderId="10" xfId="0" applyNumberFormat="1" applyFont="1" applyFill="1" applyBorder="1"/>
    <xf numFmtId="3" fontId="9" fillId="0" borderId="14" xfId="6" applyFont="1" applyFill="1" applyBorder="1" applyAlignment="1">
      <alignment horizontal="right"/>
    </xf>
    <xf numFmtId="1" fontId="27" fillId="0" borderId="0" xfId="0" applyNumberFormat="1" applyFont="1" applyFill="1" applyAlignment="1">
      <alignment horizontal="left"/>
    </xf>
    <xf numFmtId="167" fontId="19" fillId="0" borderId="0" xfId="0" applyNumberFormat="1" applyFont="1" applyFill="1" applyBorder="1"/>
    <xf numFmtId="167" fontId="21" fillId="0" borderId="0" xfId="0" applyNumberFormat="1" applyFont="1" applyFill="1"/>
    <xf numFmtId="167" fontId="11" fillId="0" borderId="10" xfId="0" applyNumberFormat="1" applyFont="1" applyFill="1" applyBorder="1" applyAlignment="1">
      <alignment horizontal="right"/>
    </xf>
    <xf numFmtId="167" fontId="19" fillId="0" borderId="24" xfId="0" applyNumberFormat="1" applyFont="1" applyFill="1" applyBorder="1"/>
    <xf numFmtId="0" fontId="10" fillId="0" borderId="2" xfId="0" applyFont="1" applyFill="1" applyBorder="1" applyAlignment="1"/>
    <xf numFmtId="166" fontId="49" fillId="0" borderId="0" xfId="0" applyNumberFormat="1" applyFont="1" applyFill="1"/>
    <xf numFmtId="167" fontId="51" fillId="0" borderId="0" xfId="0" applyNumberFormat="1" applyFont="1" applyFill="1"/>
    <xf numFmtId="168" fontId="2" fillId="0" borderId="0" xfId="0" applyNumberFormat="1" applyFont="1" applyFill="1" applyAlignment="1">
      <alignment horizontal="center"/>
    </xf>
    <xf numFmtId="168" fontId="7" fillId="0" borderId="14" xfId="0" applyNumberFormat="1" applyFont="1" applyFill="1" applyBorder="1" applyAlignment="1">
      <alignment horizontal="left"/>
    </xf>
    <xf numFmtId="167" fontId="11" fillId="0" borderId="25" xfId="0" applyNumberFormat="1" applyFont="1" applyFill="1" applyBorder="1"/>
    <xf numFmtId="3" fontId="5" fillId="0" borderId="5" xfId="0" applyNumberFormat="1" applyFont="1" applyFill="1" applyBorder="1" applyAlignment="1"/>
    <xf numFmtId="168" fontId="10" fillId="0" borderId="0" xfId="0" applyNumberFormat="1" applyFont="1" applyFill="1" applyAlignment="1">
      <alignment horizontal="left"/>
    </xf>
    <xf numFmtId="3" fontId="9" fillId="0" borderId="0" xfId="0" applyNumberFormat="1" applyFont="1" applyFill="1"/>
    <xf numFmtId="0" fontId="4" fillId="0" borderId="5" xfId="0" applyFont="1" applyFill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left"/>
    </xf>
    <xf numFmtId="3" fontId="23" fillId="0" borderId="5" xfId="0" applyNumberFormat="1" applyFont="1" applyFill="1" applyBorder="1"/>
    <xf numFmtId="167" fontId="6" fillId="0" borderId="22" xfId="0" applyNumberFormat="1" applyFont="1" applyFill="1" applyBorder="1"/>
    <xf numFmtId="0" fontId="14" fillId="0" borderId="0" xfId="0" applyFont="1" applyFill="1" applyBorder="1"/>
    <xf numFmtId="1" fontId="15" fillId="0" borderId="0" xfId="0" applyNumberFormat="1" applyFont="1" applyFill="1" applyBorder="1" applyAlignment="1">
      <alignment horizontal="left"/>
    </xf>
    <xf numFmtId="168" fontId="15" fillId="0" borderId="0" xfId="0" applyNumberFormat="1" applyFont="1" applyFill="1" applyBorder="1" applyAlignment="1">
      <alignment horizontal="left"/>
    </xf>
    <xf numFmtId="0" fontId="15" fillId="0" borderId="0" xfId="0" applyFont="1" applyFill="1" applyBorder="1"/>
    <xf numFmtId="3" fontId="14" fillId="0" borderId="0" xfId="0" applyNumberFormat="1" applyFont="1" applyFill="1" applyBorder="1"/>
    <xf numFmtId="167" fontId="14" fillId="0" borderId="0" xfId="0" applyNumberFormat="1" applyFont="1" applyFill="1" applyBorder="1"/>
    <xf numFmtId="3" fontId="56" fillId="0" borderId="0" xfId="0" applyNumberFormat="1" applyFont="1" applyFill="1"/>
    <xf numFmtId="167" fontId="50" fillId="0" borderId="0" xfId="0" applyNumberFormat="1" applyFont="1" applyFill="1" applyBorder="1"/>
    <xf numFmtId="167" fontId="3" fillId="0" borderId="0" xfId="0" applyNumberFormat="1" applyFont="1" applyFill="1" applyBorder="1"/>
    <xf numFmtId="167" fontId="51" fillId="0" borderId="0" xfId="0" applyNumberFormat="1" applyFont="1" applyFill="1" applyBorder="1"/>
    <xf numFmtId="3" fontId="68" fillId="0" borderId="10" xfId="0" applyNumberFormat="1" applyFont="1" applyFill="1" applyBorder="1"/>
    <xf numFmtId="167" fontId="19" fillId="0" borderId="0" xfId="0" applyNumberFormat="1" applyFont="1" applyFill="1"/>
    <xf numFmtId="3" fontId="34" fillId="0" borderId="0" xfId="0" applyNumberFormat="1" applyFont="1" applyFill="1" applyAlignment="1"/>
    <xf numFmtId="168" fontId="60" fillId="0" borderId="0" xfId="0" applyNumberFormat="1" applyFont="1" applyFill="1" applyAlignment="1">
      <alignment horizontal="left"/>
    </xf>
    <xf numFmtId="0" fontId="11" fillId="0" borderId="9" xfId="0" applyFont="1" applyFill="1" applyBorder="1"/>
    <xf numFmtId="49" fontId="7" fillId="0" borderId="0" xfId="0" applyNumberFormat="1" applyFont="1" applyFill="1" applyBorder="1" applyAlignment="1">
      <alignment horizontal="left"/>
    </xf>
    <xf numFmtId="0" fontId="6" fillId="0" borderId="2" xfId="0" applyFont="1" applyFill="1" applyBorder="1"/>
    <xf numFmtId="167" fontId="9" fillId="0" borderId="21" xfId="0" applyNumberFormat="1" applyFont="1" applyFill="1" applyBorder="1"/>
    <xf numFmtId="1" fontId="27" fillId="0" borderId="15" xfId="0" applyNumberFormat="1" applyFont="1" applyFill="1" applyBorder="1" applyAlignment="1">
      <alignment horizontal="center"/>
    </xf>
    <xf numFmtId="167" fontId="39" fillId="0" borderId="24" xfId="0" applyNumberFormat="1" applyFont="1" applyFill="1" applyBorder="1"/>
    <xf numFmtId="3" fontId="9" fillId="0" borderId="2" xfId="5" applyFont="1" applyFill="1" applyBorder="1" applyAlignment="1">
      <alignment horizontal="right"/>
    </xf>
    <xf numFmtId="3" fontId="9" fillId="0" borderId="0" xfId="5" applyFont="1" applyFill="1" applyAlignment="1">
      <alignment horizontal="right"/>
    </xf>
    <xf numFmtId="0" fontId="64" fillId="0" borderId="0" xfId="0" applyFont="1" applyFill="1"/>
    <xf numFmtId="3" fontId="39" fillId="0" borderId="10" xfId="0" applyNumberFormat="1" applyFont="1" applyFill="1" applyBorder="1" applyAlignment="1"/>
    <xf numFmtId="3" fontId="39" fillId="0" borderId="0" xfId="0" applyNumberFormat="1" applyFont="1" applyFill="1"/>
    <xf numFmtId="168" fontId="62" fillId="0" borderId="0" xfId="0" applyNumberFormat="1" applyFont="1" applyFill="1" applyAlignment="1">
      <alignment horizontal="center"/>
    </xf>
    <xf numFmtId="3" fontId="21" fillId="0" borderId="0" xfId="0" applyNumberFormat="1" applyFont="1" applyFill="1" applyBorder="1" applyAlignment="1"/>
    <xf numFmtId="168" fontId="62" fillId="0" borderId="0" xfId="0" applyNumberFormat="1" applyFont="1" applyFill="1" applyBorder="1" applyAlignment="1">
      <alignment horizontal="center"/>
    </xf>
    <xf numFmtId="3" fontId="19" fillId="0" borderId="0" xfId="0" applyNumberFormat="1" applyFont="1" applyFill="1" applyBorder="1" applyAlignment="1"/>
    <xf numFmtId="1" fontId="88" fillId="0" borderId="0" xfId="0" applyNumberFormat="1" applyFont="1" applyFill="1" applyAlignment="1">
      <alignment horizontal="left"/>
    </xf>
    <xf numFmtId="3" fontId="34" fillId="0" borderId="17" xfId="0" applyNumberFormat="1" applyFont="1" applyFill="1" applyBorder="1" applyAlignment="1"/>
    <xf numFmtId="0" fontId="60" fillId="0" borderId="0" xfId="0" applyFont="1" applyFill="1" applyAlignment="1"/>
    <xf numFmtId="1" fontId="27" fillId="0" borderId="14" xfId="0" applyNumberFormat="1" applyFont="1" applyFill="1" applyBorder="1" applyAlignment="1">
      <alignment horizontal="center"/>
    </xf>
    <xf numFmtId="3" fontId="76" fillId="0" borderId="5" xfId="0" applyNumberFormat="1" applyFont="1" applyFill="1" applyBorder="1" applyAlignment="1"/>
    <xf numFmtId="3" fontId="19" fillId="0" borderId="18" xfId="0" applyNumberFormat="1" applyFont="1" applyFill="1" applyBorder="1" applyAlignment="1"/>
    <xf numFmtId="167" fontId="11" fillId="0" borderId="21" xfId="0" applyNumberFormat="1" applyFont="1" applyFill="1" applyBorder="1"/>
    <xf numFmtId="3" fontId="57" fillId="0" borderId="9" xfId="0" applyNumberFormat="1" applyFont="1" applyFill="1" applyBorder="1" applyAlignment="1"/>
    <xf numFmtId="0" fontId="39" fillId="0" borderId="14" xfId="0" applyFont="1" applyFill="1" applyBorder="1"/>
    <xf numFmtId="1" fontId="27" fillId="0" borderId="50" xfId="0" applyNumberFormat="1" applyFont="1" applyFill="1" applyBorder="1" applyAlignment="1">
      <alignment horizontal="center"/>
    </xf>
    <xf numFmtId="0" fontId="9" fillId="0" borderId="35" xfId="0" applyFont="1" applyFill="1" applyBorder="1" applyAlignment="1">
      <alignment horizontal="right"/>
    </xf>
    <xf numFmtId="3" fontId="64" fillId="0" borderId="0" xfId="0" applyNumberFormat="1" applyFont="1" applyFill="1"/>
    <xf numFmtId="3" fontId="39" fillId="0" borderId="34" xfId="0" applyNumberFormat="1" applyFont="1" applyFill="1" applyBorder="1" applyAlignment="1"/>
    <xf numFmtId="167" fontId="39" fillId="0" borderId="34" xfId="0" applyNumberFormat="1" applyFont="1" applyFill="1" applyBorder="1"/>
    <xf numFmtId="1" fontId="49" fillId="0" borderId="0" xfId="0" applyNumberFormat="1" applyFont="1" applyFill="1" applyAlignment="1">
      <alignment horizontal="left" vertical="top"/>
    </xf>
    <xf numFmtId="0" fontId="60" fillId="0" borderId="0" xfId="0" applyFont="1" applyFill="1" applyAlignment="1">
      <alignment vertical="top"/>
    </xf>
    <xf numFmtId="0" fontId="64" fillId="0" borderId="10" xfId="0" applyFont="1" applyFill="1" applyBorder="1" applyAlignment="1"/>
    <xf numFmtId="3" fontId="49" fillId="0" borderId="0" xfId="0" applyNumberFormat="1" applyFont="1" applyFill="1" applyBorder="1" applyAlignment="1"/>
    <xf numFmtId="167" fontId="11" fillId="0" borderId="0" xfId="0" applyNumberFormat="1" applyFont="1" applyFill="1" applyBorder="1"/>
    <xf numFmtId="3" fontId="52" fillId="0" borderId="0" xfId="0" applyNumberFormat="1" applyFont="1" applyFill="1" applyBorder="1" applyAlignment="1"/>
    <xf numFmtId="167" fontId="9" fillId="0" borderId="0" xfId="0" applyNumberFormat="1" applyFont="1" applyFill="1" applyBorder="1"/>
    <xf numFmtId="1" fontId="51" fillId="0" borderId="0" xfId="0" applyNumberFormat="1" applyFont="1" applyFill="1" applyAlignment="1">
      <alignment horizontal="center"/>
    </xf>
    <xf numFmtId="0" fontId="51" fillId="0" borderId="0" xfId="0" applyFont="1" applyFill="1"/>
    <xf numFmtId="3" fontId="32" fillId="0" borderId="10" xfId="0" applyNumberFormat="1" applyFont="1" applyFill="1" applyBorder="1" applyAlignment="1"/>
    <xf numFmtId="0" fontId="46" fillId="0" borderId="0" xfId="0" applyFont="1" applyFill="1"/>
    <xf numFmtId="3" fontId="67" fillId="0" borderId="0" xfId="0" applyNumberFormat="1" applyFont="1" applyFill="1"/>
    <xf numFmtId="166" fontId="34" fillId="0" borderId="0" xfId="0" applyNumberFormat="1" applyFont="1" applyFill="1"/>
    <xf numFmtId="3" fontId="18" fillId="0" borderId="0" xfId="0" applyNumberFormat="1" applyFont="1" applyFill="1" applyAlignment="1">
      <alignment horizontal="right"/>
    </xf>
    <xf numFmtId="3" fontId="26" fillId="0" borderId="0" xfId="0" applyNumberFormat="1" applyFont="1" applyFill="1"/>
    <xf numFmtId="3" fontId="7" fillId="0" borderId="0" xfId="0" applyNumberFormat="1" applyFont="1" applyFill="1" applyAlignment="1">
      <alignment horizontal="center"/>
    </xf>
    <xf numFmtId="3" fontId="34" fillId="0" borderId="0" xfId="0" applyNumberFormat="1" applyFont="1" applyFill="1" applyAlignment="1">
      <alignment horizontal="right"/>
    </xf>
    <xf numFmtId="166" fontId="26" fillId="0" borderId="0" xfId="0" applyNumberFormat="1" applyFont="1" applyFill="1"/>
    <xf numFmtId="166" fontId="4" fillId="0" borderId="24" xfId="0" applyNumberFormat="1" applyFont="1" applyFill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left"/>
    </xf>
    <xf numFmtId="3" fontId="6" fillId="0" borderId="2" xfId="0" applyNumberFormat="1" applyFont="1" applyFill="1" applyBorder="1"/>
    <xf numFmtId="166" fontId="6" fillId="0" borderId="21" xfId="0" applyNumberFormat="1" applyFont="1" applyFill="1" applyBorder="1"/>
    <xf numFmtId="3" fontId="9" fillId="0" borderId="15" xfId="0" applyNumberFormat="1" applyFont="1" applyFill="1" applyBorder="1"/>
    <xf numFmtId="166" fontId="12" fillId="0" borderId="21" xfId="0" applyNumberFormat="1" applyFont="1" applyFill="1" applyBorder="1"/>
    <xf numFmtId="3" fontId="6" fillId="0" borderId="5" xfId="0" applyNumberFormat="1" applyFont="1" applyFill="1" applyBorder="1"/>
    <xf numFmtId="166" fontId="6" fillId="0" borderId="24" xfId="0" applyNumberFormat="1" applyFont="1" applyFill="1" applyBorder="1"/>
    <xf numFmtId="166" fontId="6" fillId="0" borderId="23" xfId="0" applyNumberFormat="1" applyFont="1" applyFill="1" applyBorder="1"/>
    <xf numFmtId="3" fontId="12" fillId="0" borderId="2" xfId="0" applyNumberFormat="1" applyFont="1" applyFill="1" applyBorder="1"/>
    <xf numFmtId="166" fontId="12" fillId="0" borderId="25" xfId="0" applyNumberFormat="1" applyFont="1" applyFill="1" applyBorder="1"/>
    <xf numFmtId="3" fontId="25" fillId="0" borderId="2" xfId="0" applyNumberFormat="1" applyFont="1" applyFill="1" applyBorder="1" applyAlignment="1">
      <alignment horizontal="left"/>
    </xf>
    <xf numFmtId="1" fontId="2" fillId="0" borderId="3" xfId="0" applyNumberFormat="1" applyFont="1" applyFill="1" applyBorder="1" applyAlignment="1">
      <alignment horizontal="left"/>
    </xf>
    <xf numFmtId="3" fontId="12" fillId="0" borderId="3" xfId="0" applyNumberFormat="1" applyFont="1" applyFill="1" applyBorder="1"/>
    <xf numFmtId="166" fontId="12" fillId="0" borderId="49" xfId="0" applyNumberFormat="1" applyFont="1" applyFill="1" applyBorder="1"/>
    <xf numFmtId="3" fontId="12" fillId="0" borderId="17" xfId="0" applyNumberFormat="1" applyFont="1" applyFill="1" applyBorder="1"/>
    <xf numFmtId="0" fontId="12" fillId="0" borderId="17" xfId="0" applyFont="1" applyFill="1" applyBorder="1"/>
    <xf numFmtId="3" fontId="6" fillId="0" borderId="17" xfId="0" applyNumberFormat="1" applyFont="1" applyFill="1" applyBorder="1"/>
    <xf numFmtId="166" fontId="6" fillId="0" borderId="25" xfId="0" applyNumberFormat="1" applyFont="1" applyFill="1" applyBorder="1"/>
    <xf numFmtId="3" fontId="9" fillId="0" borderId="17" xfId="0" applyNumberFormat="1" applyFont="1" applyFill="1" applyBorder="1"/>
    <xf numFmtId="166" fontId="11" fillId="0" borderId="25" xfId="0" applyNumberFormat="1" applyFont="1" applyFill="1" applyBorder="1"/>
    <xf numFmtId="3" fontId="7" fillId="0" borderId="9" xfId="0" applyNumberFormat="1" applyFont="1" applyFill="1" applyBorder="1" applyAlignment="1">
      <alignment horizontal="left"/>
    </xf>
    <xf numFmtId="1" fontId="2" fillId="0" borderId="15" xfId="0" applyNumberFormat="1" applyFont="1" applyFill="1" applyBorder="1" applyAlignment="1">
      <alignment horizontal="left"/>
    </xf>
    <xf numFmtId="3" fontId="12" fillId="0" borderId="0" xfId="0" applyNumberFormat="1" applyFont="1" applyFill="1" applyBorder="1"/>
    <xf numFmtId="3" fontId="25" fillId="0" borderId="17" xfId="0" applyNumberFormat="1" applyFont="1" applyFill="1" applyBorder="1" applyAlignment="1">
      <alignment horizontal="left"/>
    </xf>
    <xf numFmtId="0" fontId="12" fillId="0" borderId="15" xfId="0" applyFont="1" applyFill="1" applyBorder="1"/>
    <xf numFmtId="49" fontId="7" fillId="0" borderId="17" xfId="0" applyNumberFormat="1" applyFont="1" applyFill="1" applyBorder="1" applyAlignment="1">
      <alignment horizontal="left" vertical="center"/>
    </xf>
    <xf numFmtId="3" fontId="6" fillId="0" borderId="41" xfId="0" applyNumberFormat="1" applyFont="1" applyFill="1" applyBorder="1"/>
    <xf numFmtId="3" fontId="11" fillId="0" borderId="17" xfId="0" applyNumberFormat="1" applyFont="1" applyFill="1" applyBorder="1"/>
    <xf numFmtId="1" fontId="2" fillId="0" borderId="41" xfId="0" applyNumberFormat="1" applyFont="1" applyFill="1" applyBorder="1" applyAlignment="1">
      <alignment horizontal="left"/>
    </xf>
    <xf numFmtId="0" fontId="6" fillId="0" borderId="52" xfId="0" applyFont="1" applyFill="1" applyBorder="1"/>
    <xf numFmtId="166" fontId="6" fillId="0" borderId="43" xfId="0" applyNumberFormat="1" applyFont="1" applyFill="1" applyBorder="1"/>
    <xf numFmtId="3" fontId="7" fillId="0" borderId="18" xfId="0" applyNumberFormat="1" applyFont="1" applyFill="1" applyBorder="1" applyAlignment="1">
      <alignment horizontal="left"/>
    </xf>
    <xf numFmtId="3" fontId="11" fillId="0" borderId="2" xfId="0" applyNumberFormat="1" applyFont="1" applyFill="1" applyBorder="1"/>
    <xf numFmtId="3" fontId="7" fillId="0" borderId="41" xfId="0" applyNumberFormat="1" applyFont="1" applyFill="1" applyBorder="1" applyAlignment="1">
      <alignment horizontal="left"/>
    </xf>
    <xf numFmtId="166" fontId="11" fillId="0" borderId="21" xfId="0" applyNumberFormat="1" applyFont="1" applyFill="1" applyBorder="1"/>
    <xf numFmtId="166" fontId="9" fillId="0" borderId="21" xfId="0" applyNumberFormat="1" applyFont="1" applyFill="1" applyBorder="1"/>
    <xf numFmtId="166" fontId="12" fillId="0" borderId="42" xfId="0" applyNumberFormat="1" applyFont="1" applyFill="1" applyBorder="1"/>
    <xf numFmtId="166" fontId="6" fillId="0" borderId="42" xfId="0" applyNumberFormat="1" applyFont="1" applyFill="1" applyBorder="1"/>
    <xf numFmtId="49" fontId="7" fillId="0" borderId="0" xfId="0" applyNumberFormat="1" applyFont="1" applyFill="1" applyAlignment="1">
      <alignment horizontal="left" vertical="top"/>
    </xf>
    <xf numFmtId="3" fontId="6" fillId="0" borderId="15" xfId="0" applyNumberFormat="1" applyFont="1" applyFill="1" applyBorder="1"/>
    <xf numFmtId="3" fontId="7" fillId="0" borderId="17" xfId="0" applyNumberFormat="1" applyFont="1" applyFill="1" applyBorder="1" applyAlignment="1">
      <alignment horizontal="left"/>
    </xf>
    <xf numFmtId="0" fontId="6" fillId="0" borderId="9" xfId="0" applyFont="1" applyFill="1" applyBorder="1"/>
    <xf numFmtId="3" fontId="6" fillId="0" borderId="9" xfId="0" applyNumberFormat="1" applyFont="1" applyFill="1" applyBorder="1"/>
    <xf numFmtId="3" fontId="50" fillId="0" borderId="5" xfId="0" applyNumberFormat="1" applyFont="1" applyFill="1" applyBorder="1"/>
    <xf numFmtId="166" fontId="50" fillId="0" borderId="24" xfId="0" applyNumberFormat="1" applyFont="1" applyFill="1" applyBorder="1"/>
    <xf numFmtId="1" fontId="2" fillId="0" borderId="18" xfId="0" applyNumberFormat="1" applyFont="1" applyFill="1" applyBorder="1" applyAlignment="1">
      <alignment horizontal="left"/>
    </xf>
    <xf numFmtId="1" fontId="19" fillId="0" borderId="9" xfId="0" applyNumberFormat="1" applyFont="1" applyFill="1" applyBorder="1" applyAlignment="1">
      <alignment horizontal="right" vertical="center" wrapText="1"/>
    </xf>
    <xf numFmtId="0" fontId="33" fillId="0" borderId="6" xfId="0" applyFont="1" applyFill="1" applyBorder="1" applyAlignment="1">
      <alignment horizontal="center" vertical="center"/>
    </xf>
    <xf numFmtId="0" fontId="33" fillId="0" borderId="17" xfId="0" applyFont="1" applyFill="1" applyBorder="1" applyAlignment="1">
      <alignment horizontal="center" vertical="center"/>
    </xf>
    <xf numFmtId="1" fontId="9" fillId="0" borderId="17" xfId="0" applyNumberFormat="1" applyFont="1" applyFill="1" applyBorder="1" applyAlignment="1">
      <alignment horizontal="left"/>
    </xf>
    <xf numFmtId="166" fontId="12" fillId="0" borderId="25" xfId="0" applyNumberFormat="1" applyFont="1" applyFill="1" applyBorder="1" applyAlignment="1">
      <alignment horizontal="right"/>
    </xf>
    <xf numFmtId="1" fontId="9" fillId="0" borderId="15" xfId="0" applyNumberFormat="1" applyFont="1" applyFill="1" applyBorder="1" applyAlignment="1">
      <alignment horizontal="left"/>
    </xf>
    <xf numFmtId="3" fontId="6" fillId="0" borderId="53" xfId="0" applyNumberFormat="1" applyFont="1" applyFill="1" applyBorder="1"/>
    <xf numFmtId="3" fontId="12" fillId="0" borderId="14" xfId="0" applyNumberFormat="1" applyFont="1" applyFill="1" applyBorder="1"/>
    <xf numFmtId="166" fontId="12" fillId="0" borderId="35" xfId="0" applyNumberFormat="1" applyFont="1" applyFill="1" applyBorder="1"/>
    <xf numFmtId="3" fontId="6" fillId="0" borderId="14" xfId="0" applyNumberFormat="1" applyFont="1" applyFill="1" applyBorder="1"/>
    <xf numFmtId="3" fontId="25" fillId="0" borderId="15" xfId="0" applyNumberFormat="1" applyFont="1" applyFill="1" applyBorder="1" applyAlignment="1">
      <alignment horizontal="left"/>
    </xf>
    <xf numFmtId="0" fontId="2" fillId="0" borderId="3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center" vertical="center"/>
    </xf>
    <xf numFmtId="3" fontId="11" fillId="0" borderId="9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/>
    <xf numFmtId="3" fontId="11" fillId="0" borderId="14" xfId="0" applyNumberFormat="1" applyFont="1" applyFill="1" applyBorder="1"/>
    <xf numFmtId="166" fontId="11" fillId="0" borderId="42" xfId="0" applyNumberFormat="1" applyFont="1" applyFill="1" applyBorder="1"/>
    <xf numFmtId="0" fontId="6" fillId="0" borderId="41" xfId="0" applyFont="1" applyFill="1" applyBorder="1"/>
    <xf numFmtId="1" fontId="25" fillId="0" borderId="17" xfId="0" applyNumberFormat="1" applyFont="1" applyFill="1" applyBorder="1" applyAlignment="1">
      <alignment horizontal="right"/>
    </xf>
    <xf numFmtId="3" fontId="25" fillId="0" borderId="41" xfId="0" applyNumberFormat="1" applyFont="1" applyFill="1" applyBorder="1" applyAlignment="1">
      <alignment horizontal="left"/>
    </xf>
    <xf numFmtId="3" fontId="11" fillId="0" borderId="2" xfId="0" applyNumberFormat="1" applyFont="1" applyFill="1" applyBorder="1" applyAlignment="1">
      <alignment horizontal="right" vertical="center"/>
    </xf>
    <xf numFmtId="3" fontId="11" fillId="0" borderId="5" xfId="0" applyNumberFormat="1" applyFont="1" applyFill="1" applyBorder="1"/>
    <xf numFmtId="166" fontId="11" fillId="0" borderId="24" xfId="0" applyNumberFormat="1" applyFont="1" applyFill="1" applyBorder="1"/>
    <xf numFmtId="1" fontId="2" fillId="0" borderId="48" xfId="0" applyNumberFormat="1" applyFont="1" applyFill="1" applyBorder="1" applyAlignment="1">
      <alignment horizontal="left"/>
    </xf>
    <xf numFmtId="3" fontId="12" fillId="0" borderId="48" xfId="0" applyNumberFormat="1" applyFont="1" applyFill="1" applyBorder="1"/>
    <xf numFmtId="166" fontId="12" fillId="0" borderId="0" xfId="0" applyNumberFormat="1" applyFont="1" applyFill="1" applyBorder="1"/>
    <xf numFmtId="166" fontId="1" fillId="0" borderId="0" xfId="0" applyNumberFormat="1" applyFont="1" applyFill="1" applyBorder="1"/>
    <xf numFmtId="171" fontId="7" fillId="0" borderId="0" xfId="0" applyNumberFormat="1" applyFont="1" applyFill="1" applyBorder="1" applyAlignment="1">
      <alignment horizontal="left" vertical="top"/>
    </xf>
    <xf numFmtId="168" fontId="7" fillId="0" borderId="0" xfId="0" applyNumberFormat="1" applyFont="1" applyFill="1" applyBorder="1" applyAlignment="1">
      <alignment horizontal="left"/>
    </xf>
    <xf numFmtId="172" fontId="7" fillId="0" borderId="0" xfId="0" applyNumberFormat="1" applyFont="1" applyFill="1" applyBorder="1" applyAlignment="1">
      <alignment horizontal="left" vertical="top"/>
    </xf>
    <xf numFmtId="3" fontId="10" fillId="0" borderId="0" xfId="0" applyNumberFormat="1" applyFont="1" applyFill="1" applyBorder="1"/>
    <xf numFmtId="166" fontId="16" fillId="0" borderId="24" xfId="0" applyNumberFormat="1" applyFont="1" applyFill="1" applyBorder="1"/>
    <xf numFmtId="166" fontId="6" fillId="0" borderId="54" xfId="0" applyNumberFormat="1" applyFont="1" applyFill="1" applyBorder="1"/>
    <xf numFmtId="3" fontId="26" fillId="0" borderId="0" xfId="0" applyNumberFormat="1" applyFont="1" applyFill="1" applyBorder="1"/>
    <xf numFmtId="0" fontId="4" fillId="0" borderId="17" xfId="0" applyFont="1" applyFill="1" applyBorder="1" applyAlignment="1">
      <alignment horizontal="center" vertical="center"/>
    </xf>
    <xf numFmtId="1" fontId="4" fillId="0" borderId="17" xfId="0" applyNumberFormat="1" applyFont="1" applyFill="1" applyBorder="1" applyAlignment="1">
      <alignment horizontal="center" vertical="center"/>
    </xf>
    <xf numFmtId="3" fontId="6" fillId="0" borderId="17" xfId="0" applyNumberFormat="1" applyFont="1" applyFill="1" applyBorder="1" applyAlignment="1">
      <alignment horizontal="right" vertical="center"/>
    </xf>
    <xf numFmtId="3" fontId="12" fillId="0" borderId="17" xfId="0" applyNumberFormat="1" applyFont="1" applyFill="1" applyBorder="1" applyAlignment="1">
      <alignment horizontal="right"/>
    </xf>
    <xf numFmtId="3" fontId="9" fillId="0" borderId="48" xfId="0" applyNumberFormat="1" applyFont="1" applyFill="1" applyBorder="1"/>
    <xf numFmtId="166" fontId="9" fillId="0" borderId="35" xfId="0" applyNumberFormat="1" applyFont="1" applyFill="1" applyBorder="1"/>
    <xf numFmtId="3" fontId="4" fillId="0" borderId="0" xfId="0" applyNumberFormat="1" applyFont="1" applyFill="1"/>
    <xf numFmtId="1" fontId="2" fillId="0" borderId="55" xfId="0" applyNumberFormat="1" applyFont="1" applyFill="1" applyBorder="1" applyAlignment="1">
      <alignment horizontal="left"/>
    </xf>
    <xf numFmtId="3" fontId="11" fillId="0" borderId="41" xfId="0" applyNumberFormat="1" applyFont="1" applyFill="1" applyBorder="1"/>
    <xf numFmtId="166" fontId="11" fillId="0" borderId="43" xfId="0" applyNumberFormat="1" applyFont="1" applyFill="1" applyBorder="1"/>
    <xf numFmtId="1" fontId="16" fillId="0" borderId="0" xfId="0" applyNumberFormat="1" applyFont="1" applyFill="1" applyAlignment="1">
      <alignment horizontal="left"/>
    </xf>
    <xf numFmtId="3" fontId="77" fillId="0" borderId="0" xfId="0" applyNumberFormat="1" applyFont="1" applyFill="1"/>
    <xf numFmtId="3" fontId="35" fillId="0" borderId="0" xfId="0" applyNumberFormat="1" applyFont="1" applyFill="1"/>
    <xf numFmtId="166" fontId="6" fillId="0" borderId="25" xfId="0" applyNumberFormat="1" applyFont="1" applyFill="1" applyBorder="1" applyAlignment="1">
      <alignment horizontal="right"/>
    </xf>
    <xf numFmtId="0" fontId="3" fillId="0" borderId="33" xfId="0" applyFont="1" applyFill="1" applyBorder="1"/>
    <xf numFmtId="3" fontId="2" fillId="0" borderId="0" xfId="0" applyNumberFormat="1" applyFont="1" applyFill="1"/>
    <xf numFmtId="0" fontId="11" fillId="0" borderId="0" xfId="0" applyFont="1" applyFill="1"/>
    <xf numFmtId="3" fontId="11" fillId="0" borderId="0" xfId="0" applyNumberFormat="1" applyFont="1" applyFill="1"/>
    <xf numFmtId="167" fontId="50" fillId="0" borderId="35" xfId="0" applyNumberFormat="1" applyFont="1" applyFill="1" applyBorder="1"/>
    <xf numFmtId="168" fontId="25" fillId="0" borderId="0" xfId="0" applyNumberFormat="1" applyFont="1" applyFill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8" fillId="0" borderId="2" xfId="0" applyFont="1" applyFill="1" applyBorder="1" applyAlignment="1"/>
    <xf numFmtId="3" fontId="11" fillId="0" borderId="0" xfId="0" applyNumberFormat="1" applyFont="1" applyFill="1" applyBorder="1"/>
    <xf numFmtId="0" fontId="10" fillId="0" borderId="14" xfId="0" applyFont="1" applyFill="1" applyBorder="1" applyAlignment="1">
      <alignment horizontal="center"/>
    </xf>
    <xf numFmtId="0" fontId="10" fillId="0" borderId="14" xfId="0" applyFont="1" applyFill="1" applyBorder="1" applyAlignment="1"/>
    <xf numFmtId="167" fontId="5" fillId="0" borderId="0" xfId="0" applyNumberFormat="1" applyFont="1" applyFill="1" applyBorder="1" applyAlignment="1">
      <alignment shrinkToFit="1"/>
    </xf>
    <xf numFmtId="167" fontId="5" fillId="0" borderId="35" xfId="0" applyNumberFormat="1" applyFont="1" applyFill="1" applyBorder="1" applyAlignment="1"/>
    <xf numFmtId="1" fontId="15" fillId="0" borderId="0" xfId="0" applyNumberFormat="1" applyFont="1" applyFill="1" applyAlignment="1">
      <alignment horizontal="left"/>
    </xf>
    <xf numFmtId="0" fontId="4" fillId="0" borderId="56" xfId="0" applyFont="1" applyFill="1" applyBorder="1" applyAlignment="1">
      <alignment horizontal="center" vertical="center"/>
    </xf>
    <xf numFmtId="0" fontId="39" fillId="0" borderId="4" xfId="0" applyFont="1" applyFill="1" applyBorder="1" applyAlignment="1"/>
    <xf numFmtId="0" fontId="37" fillId="0" borderId="5" xfId="0" applyFont="1" applyFill="1" applyBorder="1" applyAlignment="1"/>
    <xf numFmtId="168" fontId="62" fillId="0" borderId="5" xfId="0" applyNumberFormat="1" applyFont="1" applyFill="1" applyBorder="1" applyAlignment="1">
      <alignment horizontal="center"/>
    </xf>
    <xf numFmtId="167" fontId="5" fillId="0" borderId="22" xfId="0" applyNumberFormat="1" applyFont="1" applyFill="1" applyBorder="1" applyAlignment="1"/>
    <xf numFmtId="0" fontId="58" fillId="0" borderId="0" xfId="0" applyFont="1" applyFill="1"/>
    <xf numFmtId="167" fontId="67" fillId="0" borderId="0" xfId="0" applyNumberFormat="1" applyFont="1" applyFill="1" applyBorder="1"/>
    <xf numFmtId="1" fontId="50" fillId="0" borderId="0" xfId="0" applyNumberFormat="1" applyFont="1" applyFill="1" applyAlignment="1">
      <alignment horizontal="left"/>
    </xf>
    <xf numFmtId="166" fontId="5" fillId="0" borderId="22" xfId="0" applyNumberFormat="1" applyFont="1" applyFill="1" applyBorder="1"/>
    <xf numFmtId="166" fontId="5" fillId="0" borderId="35" xfId="0" applyNumberFormat="1" applyFont="1" applyFill="1" applyBorder="1"/>
    <xf numFmtId="3" fontId="49" fillId="0" borderId="0" xfId="0" applyNumberFormat="1" applyFont="1" applyFill="1" applyBorder="1" applyAlignment="1">
      <alignment horizontal="right"/>
    </xf>
    <xf numFmtId="3" fontId="52" fillId="0" borderId="0" xfId="0" applyNumberFormat="1" applyFont="1" applyFill="1" applyAlignment="1">
      <alignment horizontal="right"/>
    </xf>
    <xf numFmtId="3" fontId="67" fillId="0" borderId="0" xfId="0" applyNumberFormat="1" applyFont="1" applyFill="1" applyBorder="1"/>
    <xf numFmtId="1" fontId="4" fillId="0" borderId="0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6" fontId="29" fillId="0" borderId="10" xfId="0" applyNumberFormat="1" applyFont="1" applyFill="1" applyBorder="1" applyAlignment="1">
      <alignment shrinkToFit="1"/>
    </xf>
    <xf numFmtId="3" fontId="27" fillId="0" borderId="0" xfId="0" applyNumberFormat="1" applyFont="1" applyFill="1" applyAlignment="1">
      <alignment horizontal="right"/>
    </xf>
    <xf numFmtId="168" fontId="25" fillId="0" borderId="0" xfId="0" applyNumberFormat="1" applyFont="1" applyFill="1" applyAlignment="1">
      <alignment horizontal="left" vertical="top"/>
    </xf>
    <xf numFmtId="3" fontId="6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 vertical="top"/>
    </xf>
    <xf numFmtId="3" fontId="11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3" fillId="0" borderId="8" xfId="0" applyFont="1" applyFill="1" applyBorder="1" applyAlignment="1">
      <alignment horizontal="center"/>
    </xf>
    <xf numFmtId="167" fontId="5" fillId="0" borderId="24" xfId="0" applyNumberFormat="1" applyFont="1" applyFill="1" applyBorder="1"/>
    <xf numFmtId="166" fontId="3" fillId="0" borderId="0" xfId="0" applyNumberFormat="1" applyFont="1" applyFill="1"/>
    <xf numFmtId="0" fontId="27" fillId="0" borderId="0" xfId="0" applyFont="1" applyFill="1" applyAlignment="1">
      <alignment horizontal="center"/>
    </xf>
    <xf numFmtId="168" fontId="26" fillId="0" borderId="0" xfId="0" applyNumberFormat="1" applyFont="1" applyFill="1"/>
    <xf numFmtId="166" fontId="27" fillId="0" borderId="0" xfId="0" applyNumberFormat="1" applyFont="1" applyFill="1"/>
    <xf numFmtId="168" fontId="7" fillId="0" borderId="0" xfId="0" applyNumberFormat="1" applyFont="1" applyFill="1" applyAlignment="1">
      <alignment horizontal="left"/>
    </xf>
    <xf numFmtId="3" fontId="2" fillId="0" borderId="0" xfId="0" applyNumberFormat="1" applyFont="1" applyFill="1" applyAlignment="1">
      <alignment horizontal="right"/>
    </xf>
    <xf numFmtId="3" fontId="16" fillId="0" borderId="0" xfId="0" applyNumberFormat="1" applyFont="1" applyFill="1"/>
    <xf numFmtId="167" fontId="16" fillId="0" borderId="0" xfId="0" applyNumberFormat="1" applyFont="1" applyFill="1"/>
    <xf numFmtId="166" fontId="60" fillId="0" borderId="0" xfId="0" applyNumberFormat="1" applyFont="1" applyFill="1"/>
    <xf numFmtId="1" fontId="38" fillId="0" borderId="0" xfId="0" applyNumberFormat="1" applyFont="1" applyFill="1"/>
    <xf numFmtId="1" fontId="60" fillId="0" borderId="0" xfId="0" applyNumberFormat="1" applyFont="1" applyFill="1"/>
    <xf numFmtId="0" fontId="27" fillId="0" borderId="26" xfId="0" applyFont="1" applyFill="1" applyBorder="1"/>
    <xf numFmtId="173" fontId="7" fillId="0" borderId="2" xfId="0" applyNumberFormat="1" applyFont="1" applyFill="1" applyBorder="1" applyAlignment="1">
      <alignment horizontal="center"/>
    </xf>
    <xf numFmtId="0" fontId="27" fillId="0" borderId="38" xfId="0" applyFont="1" applyFill="1" applyBorder="1"/>
    <xf numFmtId="3" fontId="11" fillId="0" borderId="9" xfId="0" applyNumberFormat="1" applyFont="1" applyFill="1" applyBorder="1"/>
    <xf numFmtId="3" fontId="20" fillId="0" borderId="0" xfId="0" applyNumberFormat="1" applyFont="1" applyFill="1"/>
    <xf numFmtId="166" fontId="6" fillId="0" borderId="30" xfId="0" applyNumberFormat="1" applyFont="1" applyFill="1" applyBorder="1"/>
    <xf numFmtId="0" fontId="27" fillId="0" borderId="50" xfId="0" applyFont="1" applyFill="1" applyBorder="1"/>
    <xf numFmtId="173" fontId="7" fillId="0" borderId="14" xfId="0" applyNumberFormat="1" applyFont="1" applyFill="1" applyBorder="1" applyAlignment="1">
      <alignment horizontal="center"/>
    </xf>
    <xf numFmtId="3" fontId="11" fillId="0" borderId="34" xfId="0" applyNumberFormat="1" applyFont="1" applyFill="1" applyBorder="1"/>
    <xf numFmtId="0" fontId="27" fillId="0" borderId="4" xfId="0" applyFont="1" applyFill="1" applyBorder="1"/>
    <xf numFmtId="1" fontId="2" fillId="0" borderId="5" xfId="0" applyNumberFormat="1" applyFont="1" applyFill="1" applyBorder="1" applyAlignment="1">
      <alignment horizontal="left"/>
    </xf>
    <xf numFmtId="173" fontId="7" fillId="0" borderId="5" xfId="0" applyNumberFormat="1" applyFont="1" applyFill="1" applyBorder="1" applyAlignment="1">
      <alignment horizontal="center"/>
    </xf>
    <xf numFmtId="0" fontId="11" fillId="0" borderId="5" xfId="0" applyFont="1" applyFill="1" applyBorder="1"/>
    <xf numFmtId="3" fontId="6" fillId="0" borderId="27" xfId="0" applyNumberFormat="1" applyFont="1" applyFill="1" applyBorder="1"/>
    <xf numFmtId="0" fontId="27" fillId="0" borderId="33" xfId="0" applyFont="1" applyFill="1" applyBorder="1"/>
    <xf numFmtId="166" fontId="6" fillId="0" borderId="35" xfId="0" applyNumberFormat="1" applyFont="1" applyFill="1" applyBorder="1"/>
    <xf numFmtId="173" fontId="7" fillId="0" borderId="9" xfId="0" applyNumberFormat="1" applyFont="1" applyFill="1" applyBorder="1" applyAlignment="1">
      <alignment horizontal="center"/>
    </xf>
    <xf numFmtId="166" fontId="11" fillId="0" borderId="35" xfId="0" applyNumberFormat="1" applyFont="1" applyFill="1" applyBorder="1"/>
    <xf numFmtId="3" fontId="26" fillId="0" borderId="0" xfId="0" applyNumberFormat="1" applyFont="1" applyFill="1" applyAlignment="1">
      <alignment vertical="center"/>
    </xf>
    <xf numFmtId="1" fontId="41" fillId="0" borderId="34" xfId="0" applyNumberFormat="1" applyFont="1" applyFill="1" applyBorder="1" applyAlignment="1"/>
    <xf numFmtId="0" fontId="60" fillId="0" borderId="34" xfId="0" applyFont="1" applyFill="1" applyBorder="1" applyAlignment="1"/>
    <xf numFmtId="3" fontId="41" fillId="0" borderId="34" xfId="0" applyNumberFormat="1" applyFont="1" applyFill="1" applyBorder="1" applyAlignment="1"/>
    <xf numFmtId="3" fontId="87" fillId="0" borderId="34" xfId="0" applyNumberFormat="1" applyFont="1" applyFill="1" applyBorder="1" applyAlignment="1"/>
    <xf numFmtId="166" fontId="68" fillId="0" borderId="34" xfId="0" applyNumberFormat="1" applyFont="1" applyFill="1" applyBorder="1"/>
    <xf numFmtId="0" fontId="41" fillId="0" borderId="0" xfId="0" applyFont="1" applyFill="1" applyAlignment="1">
      <alignment wrapText="1"/>
    </xf>
    <xf numFmtId="3" fontId="20" fillId="0" borderId="0" xfId="0" applyNumberFormat="1" applyFont="1" applyFill="1" applyAlignment="1">
      <alignment wrapText="1"/>
    </xf>
    <xf numFmtId="0" fontId="35" fillId="0" borderId="0" xfId="0" applyFont="1" applyFill="1" applyAlignment="1">
      <alignment wrapText="1"/>
    </xf>
    <xf numFmtId="0" fontId="55" fillId="0" borderId="4" xfId="0" applyFont="1" applyFill="1" applyBorder="1" applyAlignment="1">
      <alignment horizontal="center" vertical="center"/>
    </xf>
    <xf numFmtId="1" fontId="55" fillId="0" borderId="5" xfId="0" applyNumberFormat="1" applyFont="1" applyFill="1" applyBorder="1" applyAlignment="1">
      <alignment horizontal="center" vertical="center"/>
    </xf>
    <xf numFmtId="3" fontId="55" fillId="0" borderId="5" xfId="0" applyNumberFormat="1" applyFont="1" applyFill="1" applyBorder="1" applyAlignment="1">
      <alignment horizontal="center" vertical="center"/>
    </xf>
    <xf numFmtId="3" fontId="55" fillId="0" borderId="56" xfId="0" applyNumberFormat="1" applyFont="1" applyFill="1" applyBorder="1" applyAlignment="1">
      <alignment horizontal="center" vertical="center"/>
    </xf>
    <xf numFmtId="167" fontId="55" fillId="0" borderId="24" xfId="0" applyNumberFormat="1" applyFont="1" applyFill="1" applyBorder="1" applyAlignment="1">
      <alignment horizontal="center" vertical="center"/>
    </xf>
    <xf numFmtId="3" fontId="55" fillId="0" borderId="0" xfId="0" applyNumberFormat="1" applyFont="1" applyFill="1"/>
    <xf numFmtId="0" fontId="55" fillId="0" borderId="0" xfId="0" applyFont="1" applyFill="1"/>
    <xf numFmtId="0" fontId="47" fillId="0" borderId="7" xfId="0" applyFont="1" applyFill="1" applyBorder="1" applyAlignment="1">
      <alignment horizontal="left"/>
    </xf>
    <xf numFmtId="0" fontId="46" fillId="0" borderId="8" xfId="0" applyFont="1" applyFill="1" applyBorder="1"/>
    <xf numFmtId="3" fontId="45" fillId="0" borderId="8" xfId="0" applyNumberFormat="1" applyFont="1" applyFill="1" applyBorder="1" applyAlignment="1">
      <alignment horizontal="center"/>
    </xf>
    <xf numFmtId="0" fontId="32" fillId="0" borderId="56" xfId="0" applyFont="1" applyFill="1" applyBorder="1"/>
    <xf numFmtId="3" fontId="26" fillId="0" borderId="0" xfId="0" applyNumberFormat="1" applyFont="1" applyFill="1" applyAlignment="1">
      <alignment horizontal="left"/>
    </xf>
    <xf numFmtId="3" fontId="45" fillId="0" borderId="8" xfId="0" applyNumberFormat="1" applyFont="1" applyFill="1" applyBorder="1" applyAlignment="1">
      <alignment horizontal="left"/>
    </xf>
    <xf numFmtId="168" fontId="25" fillId="0" borderId="0" xfId="0" applyNumberFormat="1" applyFont="1" applyFill="1" applyBorder="1"/>
    <xf numFmtId="3" fontId="10" fillId="0" borderId="0" xfId="0" applyNumberFormat="1" applyFont="1" applyFill="1" applyBorder="1" applyAlignment="1">
      <alignment horizontal="right"/>
    </xf>
    <xf numFmtId="3" fontId="59" fillId="0" borderId="0" xfId="0" applyNumberFormat="1" applyFont="1" applyFill="1" applyBorder="1" applyAlignment="1">
      <alignment horizontal="right"/>
    </xf>
    <xf numFmtId="167" fontId="6" fillId="0" borderId="0" xfId="0" applyNumberFormat="1" applyFont="1" applyFill="1" applyBorder="1" applyAlignment="1">
      <alignment horizontal="right"/>
    </xf>
    <xf numFmtId="1" fontId="2" fillId="0" borderId="19" xfId="0" applyNumberFormat="1" applyFont="1" applyFill="1" applyBorder="1" applyAlignment="1">
      <alignment horizontal="left"/>
    </xf>
    <xf numFmtId="168" fontId="25" fillId="0" borderId="19" xfId="0" applyNumberFormat="1" applyFont="1" applyFill="1" applyBorder="1"/>
    <xf numFmtId="3" fontId="10" fillId="0" borderId="19" xfId="0" applyNumberFormat="1" applyFont="1" applyFill="1" applyBorder="1" applyAlignment="1">
      <alignment horizontal="right"/>
    </xf>
    <xf numFmtId="3" fontId="9" fillId="0" borderId="19" xfId="0" applyNumberFormat="1" applyFont="1" applyFill="1" applyBorder="1" applyAlignment="1">
      <alignment horizontal="right"/>
    </xf>
    <xf numFmtId="3" fontId="59" fillId="0" borderId="19" xfId="0" applyNumberFormat="1" applyFont="1" applyFill="1" applyBorder="1" applyAlignment="1">
      <alignment horizontal="right"/>
    </xf>
    <xf numFmtId="167" fontId="6" fillId="0" borderId="19" xfId="0" applyNumberFormat="1" applyFont="1" applyFill="1" applyBorder="1" applyAlignment="1">
      <alignment horizontal="right"/>
    </xf>
    <xf numFmtId="3" fontId="73" fillId="0" borderId="34" xfId="0" applyNumberFormat="1" applyFont="1" applyFill="1" applyBorder="1" applyAlignment="1"/>
    <xf numFmtId="167" fontId="75" fillId="0" borderId="34" xfId="0" applyNumberFormat="1" applyFont="1" applyFill="1" applyBorder="1" applyAlignment="1">
      <alignment horizontal="right"/>
    </xf>
    <xf numFmtId="3" fontId="41" fillId="0" borderId="0" xfId="0" applyNumberFormat="1" applyFont="1" applyFill="1" applyBorder="1" applyAlignment="1">
      <alignment wrapText="1"/>
    </xf>
    <xf numFmtId="0" fontId="19" fillId="0" borderId="6" xfId="0" applyFont="1" applyFill="1" applyBorder="1" applyAlignment="1">
      <alignment wrapText="1"/>
    </xf>
    <xf numFmtId="167" fontId="32" fillId="0" borderId="10" xfId="0" applyNumberFormat="1" applyFont="1" applyFill="1" applyBorder="1"/>
    <xf numFmtId="1" fontId="7" fillId="0" borderId="0" xfId="0" applyNumberFormat="1" applyFont="1" applyFill="1" applyAlignment="1">
      <alignment horizontal="center"/>
    </xf>
    <xf numFmtId="3" fontId="5" fillId="0" borderId="37" xfId="0" applyNumberFormat="1" applyFont="1" applyFill="1" applyBorder="1"/>
    <xf numFmtId="0" fontId="26" fillId="0" borderId="0" xfId="0" applyFont="1" applyFill="1"/>
    <xf numFmtId="1" fontId="2" fillId="0" borderId="38" xfId="2" applyNumberFormat="1" applyFont="1" applyFill="1" applyBorder="1" applyAlignment="1">
      <alignment horizontal="left"/>
    </xf>
    <xf numFmtId="1" fontId="2" fillId="0" borderId="18" xfId="2" applyNumberFormat="1" applyFont="1" applyFill="1" applyBorder="1" applyAlignment="1">
      <alignment horizontal="left"/>
    </xf>
    <xf numFmtId="1" fontId="7" fillId="0" borderId="18" xfId="2" applyNumberFormat="1" applyFont="1" applyFill="1" applyBorder="1" applyAlignment="1">
      <alignment horizontal="left"/>
    </xf>
    <xf numFmtId="3" fontId="6" fillId="0" borderId="18" xfId="2" applyFont="1" applyFill="1" applyBorder="1"/>
    <xf numFmtId="3" fontId="6" fillId="0" borderId="18" xfId="2" applyFont="1" applyFill="1" applyBorder="1" applyAlignment="1">
      <alignment horizontal="right"/>
    </xf>
    <xf numFmtId="3" fontId="11" fillId="0" borderId="18" xfId="2" applyFont="1" applyFill="1" applyBorder="1" applyAlignment="1">
      <alignment horizontal="right"/>
    </xf>
    <xf numFmtId="1" fontId="2" fillId="0" borderId="50" xfId="2" applyNumberFormat="1" applyFont="1" applyFill="1" applyBorder="1" applyAlignment="1">
      <alignment horizontal="left"/>
    </xf>
    <xf numFmtId="1" fontId="2" fillId="0" borderId="48" xfId="2" applyNumberFormat="1" applyFont="1" applyFill="1" applyBorder="1" applyAlignment="1">
      <alignment horizontal="left"/>
    </xf>
    <xf numFmtId="1" fontId="7" fillId="0" borderId="48" xfId="2" applyNumberFormat="1" applyFont="1" applyFill="1" applyBorder="1" applyAlignment="1">
      <alignment horizontal="left"/>
    </xf>
    <xf numFmtId="3" fontId="11" fillId="0" borderId="48" xfId="2" applyFont="1" applyFill="1" applyBorder="1"/>
    <xf numFmtId="3" fontId="6" fillId="0" borderId="48" xfId="2" applyFont="1" applyFill="1" applyBorder="1" applyAlignment="1">
      <alignment horizontal="right"/>
    </xf>
    <xf numFmtId="3" fontId="11" fillId="0" borderId="48" xfId="2" applyFont="1" applyFill="1" applyBorder="1" applyAlignment="1">
      <alignment horizontal="right"/>
    </xf>
    <xf numFmtId="166" fontId="6" fillId="0" borderId="35" xfId="0" applyNumberFormat="1" applyFont="1" applyFill="1" applyBorder="1" applyAlignment="1">
      <alignment horizontal="right"/>
    </xf>
    <xf numFmtId="3" fontId="18" fillId="0" borderId="34" xfId="0" applyNumberFormat="1" applyFont="1" applyFill="1" applyBorder="1" applyAlignment="1">
      <alignment horizontal="center"/>
    </xf>
    <xf numFmtId="166" fontId="50" fillId="0" borderId="0" xfId="0" applyNumberFormat="1" applyFont="1" applyFill="1" applyBorder="1" applyAlignment="1">
      <alignment horizontal="right"/>
    </xf>
    <xf numFmtId="166" fontId="67" fillId="0" borderId="0" xfId="0" applyNumberFormat="1" applyFont="1" applyFill="1" applyBorder="1" applyAlignment="1">
      <alignment horizontal="right"/>
    </xf>
    <xf numFmtId="166" fontId="68" fillId="0" borderId="10" xfId="0" applyNumberFormat="1" applyFont="1" applyFill="1" applyBorder="1" applyAlignment="1">
      <alignment horizontal="right"/>
    </xf>
    <xf numFmtId="0" fontId="15" fillId="0" borderId="0" xfId="0" applyFont="1" applyFill="1"/>
    <xf numFmtId="0" fontId="17" fillId="0" borderId="0" xfId="0" applyFont="1" applyFill="1" applyBorder="1"/>
    <xf numFmtId="1" fontId="13" fillId="0" borderId="0" xfId="0" applyNumberFormat="1" applyFont="1" applyFill="1" applyBorder="1" applyAlignment="1">
      <alignment horizontal="left"/>
    </xf>
    <xf numFmtId="0" fontId="13" fillId="0" borderId="0" xfId="0" applyFont="1" applyFill="1" applyBorder="1"/>
    <xf numFmtId="3" fontId="17" fillId="0" borderId="0" xfId="0" applyNumberFormat="1" applyFont="1" applyFill="1" applyBorder="1"/>
    <xf numFmtId="167" fontId="17" fillId="0" borderId="0" xfId="0" applyNumberFormat="1" applyFont="1" applyFill="1" applyBorder="1"/>
    <xf numFmtId="168" fontId="49" fillId="0" borderId="0" xfId="0" applyNumberFormat="1" applyFont="1" applyFill="1" applyBorder="1" applyAlignment="1">
      <alignment horizontal="right"/>
    </xf>
    <xf numFmtId="168" fontId="52" fillId="0" borderId="0" xfId="0" applyNumberFormat="1" applyFont="1" applyFill="1" applyAlignment="1">
      <alignment horizontal="right"/>
    </xf>
    <xf numFmtId="167" fontId="5" fillId="0" borderId="35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left"/>
    </xf>
    <xf numFmtId="166" fontId="5" fillId="0" borderId="22" xfId="0" applyNumberFormat="1" applyFont="1" applyFill="1" applyBorder="1" applyAlignment="1">
      <alignment horizontal="right"/>
    </xf>
    <xf numFmtId="166" fontId="49" fillId="0" borderId="0" xfId="0" applyNumberFormat="1" applyFont="1" applyFill="1" applyBorder="1" applyAlignment="1">
      <alignment horizontal="right"/>
    </xf>
    <xf numFmtId="166" fontId="52" fillId="0" borderId="0" xfId="0" applyNumberFormat="1" applyFont="1" applyFill="1" applyBorder="1" applyAlignment="1">
      <alignment horizontal="right"/>
    </xf>
    <xf numFmtId="1" fontId="4" fillId="0" borderId="24" xfId="0" applyNumberFormat="1" applyFont="1" applyFill="1" applyBorder="1" applyAlignment="1">
      <alignment horizontal="center" vertical="center"/>
    </xf>
    <xf numFmtId="165" fontId="44" fillId="0" borderId="8" xfId="0" applyNumberFormat="1" applyFont="1" applyFill="1" applyBorder="1" applyAlignment="1">
      <alignment horizontal="center"/>
    </xf>
    <xf numFmtId="167" fontId="5" fillId="0" borderId="22" xfId="0" applyNumberFormat="1" applyFont="1" applyFill="1" applyBorder="1" applyAlignment="1">
      <alignment horizontal="right"/>
    </xf>
    <xf numFmtId="165" fontId="4" fillId="0" borderId="0" xfId="0" applyNumberFormat="1" applyFont="1" applyFill="1" applyAlignment="1">
      <alignment horizontal="center"/>
    </xf>
    <xf numFmtId="1" fontId="6" fillId="0" borderId="0" xfId="0" applyNumberFormat="1" applyFont="1" applyFill="1" applyAlignment="1">
      <alignment horizontal="right"/>
    </xf>
    <xf numFmtId="165" fontId="4" fillId="0" borderId="5" xfId="0" applyNumberFormat="1" applyFont="1" applyFill="1" applyBorder="1" applyAlignment="1">
      <alignment horizontal="center" vertical="center"/>
    </xf>
    <xf numFmtId="167" fontId="50" fillId="0" borderId="0" xfId="0" applyNumberFormat="1" applyFont="1" applyFill="1" applyBorder="1" applyAlignment="1">
      <alignment horizontal="right"/>
    </xf>
    <xf numFmtId="3" fontId="33" fillId="0" borderId="37" xfId="0" applyNumberFormat="1" applyFont="1" applyFill="1" applyBorder="1" applyAlignment="1">
      <alignment horizontal="center" vertical="center"/>
    </xf>
    <xf numFmtId="0" fontId="33" fillId="0" borderId="22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1" fontId="2" fillId="0" borderId="27" xfId="0" applyNumberFormat="1" applyFont="1" applyFill="1" applyBorder="1" applyAlignment="1">
      <alignment horizontal="center"/>
    </xf>
    <xf numFmtId="1" fontId="7" fillId="0" borderId="27" xfId="0" applyNumberFormat="1" applyFont="1" applyFill="1" applyBorder="1" applyAlignment="1">
      <alignment horizontal="left"/>
    </xf>
    <xf numFmtId="3" fontId="10" fillId="0" borderId="27" xfId="0" applyNumberFormat="1" applyFont="1" applyFill="1" applyBorder="1"/>
    <xf numFmtId="1" fontId="6" fillId="0" borderId="27" xfId="0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left"/>
    </xf>
    <xf numFmtId="1" fontId="6" fillId="0" borderId="0" xfId="0" applyNumberFormat="1" applyFont="1" applyFill="1" applyBorder="1" applyAlignment="1">
      <alignment horizontal="right"/>
    </xf>
    <xf numFmtId="1" fontId="24" fillId="0" borderId="2" xfId="0" applyNumberFormat="1" applyFont="1" applyFill="1" applyBorder="1" applyAlignment="1">
      <alignment horizontal="left"/>
    </xf>
    <xf numFmtId="0" fontId="8" fillId="0" borderId="0" xfId="0" applyFont="1" applyFill="1" applyBorder="1"/>
    <xf numFmtId="167" fontId="11" fillId="0" borderId="21" xfId="0" applyNumberFormat="1" applyFont="1" applyFill="1" applyBorder="1" applyAlignment="1">
      <alignment horizontal="right"/>
    </xf>
    <xf numFmtId="1" fontId="2" fillId="0" borderId="11" xfId="0" applyNumberFormat="1" applyFont="1" applyFill="1" applyBorder="1" applyAlignment="1">
      <alignment horizontal="left"/>
    </xf>
    <xf numFmtId="1" fontId="25" fillId="0" borderId="3" xfId="0" applyNumberFormat="1" applyFont="1" applyFill="1" applyBorder="1" applyAlignment="1">
      <alignment horizontal="left"/>
    </xf>
    <xf numFmtId="3" fontId="6" fillId="0" borderId="3" xfId="0" applyNumberFormat="1" applyFont="1" applyFill="1" applyBorder="1"/>
    <xf numFmtId="3" fontId="9" fillId="0" borderId="3" xfId="0" applyNumberFormat="1" applyFont="1" applyFill="1" applyBorder="1"/>
    <xf numFmtId="3" fontId="11" fillId="0" borderId="3" xfId="0" applyNumberFormat="1" applyFont="1" applyFill="1" applyBorder="1"/>
    <xf numFmtId="167" fontId="11" fillId="0" borderId="49" xfId="0" applyNumberFormat="1" applyFont="1" applyFill="1" applyBorder="1" applyAlignment="1">
      <alignment horizontal="right"/>
    </xf>
    <xf numFmtId="167" fontId="67" fillId="0" borderId="0" xfId="0" applyNumberFormat="1" applyFont="1" applyFill="1" applyBorder="1" applyAlignment="1">
      <alignment horizontal="right"/>
    </xf>
    <xf numFmtId="0" fontId="52" fillId="0" borderId="0" xfId="0" applyFont="1" applyFill="1" applyAlignment="1">
      <alignment horizontal="right"/>
    </xf>
    <xf numFmtId="0" fontId="16" fillId="0" borderId="0" xfId="0" applyFont="1" applyFill="1"/>
    <xf numFmtId="1" fontId="16" fillId="0" borderId="0" xfId="0" applyNumberFormat="1" applyFont="1" applyFill="1" applyAlignment="1">
      <alignment horizontal="right"/>
    </xf>
    <xf numFmtId="0" fontId="1" fillId="0" borderId="4" xfId="0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/>
    </xf>
    <xf numFmtId="3" fontId="35" fillId="0" borderId="0" xfId="0" applyNumberFormat="1" applyFont="1" applyFill="1" applyBorder="1"/>
    <xf numFmtId="3" fontId="86" fillId="0" borderId="0" xfId="0" applyNumberFormat="1" applyFont="1" applyFill="1" applyBorder="1"/>
    <xf numFmtId="3" fontId="35" fillId="0" borderId="41" xfId="0" applyNumberFormat="1" applyFont="1" applyFill="1" applyBorder="1" applyAlignment="1">
      <alignment horizontal="center"/>
    </xf>
    <xf numFmtId="0" fontId="53" fillId="0" borderId="0" xfId="0" applyFont="1" applyFill="1"/>
    <xf numFmtId="0" fontId="74" fillId="0" borderId="6" xfId="0" applyFont="1" applyFill="1" applyBorder="1" applyAlignment="1">
      <alignment wrapText="1"/>
    </xf>
    <xf numFmtId="3" fontId="35" fillId="0" borderId="2" xfId="0" applyNumberFormat="1" applyFont="1" applyFill="1" applyBorder="1" applyAlignment="1">
      <alignment horizontal="center"/>
    </xf>
    <xf numFmtId="0" fontId="20" fillId="0" borderId="6" xfId="0" applyFont="1" applyFill="1" applyBorder="1"/>
    <xf numFmtId="3" fontId="20" fillId="0" borderId="2" xfId="0" applyNumberFormat="1" applyFont="1" applyFill="1" applyBorder="1" applyAlignment="1">
      <alignment horizontal="center"/>
    </xf>
    <xf numFmtId="3" fontId="20" fillId="0" borderId="17" xfId="0" applyNumberFormat="1" applyFont="1" applyFill="1" applyBorder="1" applyAlignment="1">
      <alignment horizontal="center"/>
    </xf>
    <xf numFmtId="0" fontId="10" fillId="0" borderId="6" xfId="0" applyFont="1" applyFill="1" applyBorder="1"/>
    <xf numFmtId="0" fontId="63" fillId="0" borderId="6" xfId="0" applyFont="1" applyFill="1" applyBorder="1"/>
    <xf numFmtId="0" fontId="74" fillId="0" borderId="6" xfId="0" applyFont="1" applyFill="1" applyBorder="1"/>
    <xf numFmtId="164" fontId="1" fillId="0" borderId="2" xfId="0" applyNumberFormat="1" applyFont="1" applyFill="1" applyBorder="1" applyAlignment="1">
      <alignment horizontal="center"/>
    </xf>
    <xf numFmtId="166" fontId="74" fillId="0" borderId="21" xfId="0" applyNumberFormat="1" applyFont="1" applyFill="1" applyBorder="1"/>
    <xf numFmtId="0" fontId="19" fillId="0" borderId="6" xfId="0" applyFont="1" applyFill="1" applyBorder="1"/>
    <xf numFmtId="0" fontId="19" fillId="0" borderId="57" xfId="0" applyFont="1" applyFill="1" applyBorder="1"/>
    <xf numFmtId="3" fontId="35" fillId="0" borderId="13" xfId="0" applyNumberFormat="1" applyFont="1" applyFill="1" applyBorder="1" applyAlignment="1">
      <alignment horizontal="center"/>
    </xf>
    <xf numFmtId="166" fontId="19" fillId="0" borderId="49" xfId="0" applyNumberFormat="1" applyFont="1" applyFill="1" applyBorder="1"/>
    <xf numFmtId="3" fontId="35" fillId="0" borderId="0" xfId="0" applyNumberFormat="1" applyFont="1" applyFill="1" applyBorder="1" applyAlignment="1">
      <alignment horizontal="center"/>
    </xf>
    <xf numFmtId="3" fontId="35" fillId="0" borderId="3" xfId="0" applyNumberFormat="1" applyFont="1" applyFill="1" applyBorder="1" applyAlignment="1">
      <alignment horizontal="center"/>
    </xf>
    <xf numFmtId="0" fontId="20" fillId="0" borderId="50" xfId="0" applyFont="1" applyFill="1" applyBorder="1"/>
    <xf numFmtId="3" fontId="35" fillId="0" borderId="14" xfId="0" applyNumberFormat="1" applyFont="1" applyFill="1" applyBorder="1" applyAlignment="1">
      <alignment horizontal="center"/>
    </xf>
    <xf numFmtId="3" fontId="35" fillId="0" borderId="55" xfId="0" applyNumberFormat="1" applyFont="1" applyFill="1" applyBorder="1" applyAlignment="1">
      <alignment horizontal="center"/>
    </xf>
    <xf numFmtId="0" fontId="19" fillId="0" borderId="47" xfId="0" applyFont="1" applyFill="1" applyBorder="1" applyAlignment="1"/>
    <xf numFmtId="3" fontId="37" fillId="0" borderId="5" xfId="0" applyNumberFormat="1" applyFont="1" applyFill="1" applyBorder="1"/>
    <xf numFmtId="166" fontId="37" fillId="0" borderId="24" xfId="0" applyNumberFormat="1" applyFont="1" applyFill="1" applyBorder="1"/>
    <xf numFmtId="1" fontId="9" fillId="0" borderId="27" xfId="0" applyNumberFormat="1" applyFont="1" applyFill="1" applyBorder="1" applyAlignment="1">
      <alignment horizontal="left"/>
    </xf>
    <xf numFmtId="0" fontId="49" fillId="0" borderId="10" xfId="0" applyFont="1" applyFill="1" applyBorder="1" applyAlignment="1">
      <alignment wrapText="1"/>
    </xf>
    <xf numFmtId="164" fontId="37" fillId="0" borderId="10" xfId="0" applyNumberFormat="1" applyFont="1" applyFill="1" applyBorder="1" applyAlignment="1">
      <alignment horizontal="center"/>
    </xf>
    <xf numFmtId="3" fontId="37" fillId="0" borderId="10" xfId="0" applyNumberFormat="1" applyFont="1" applyFill="1" applyBorder="1"/>
    <xf numFmtId="3" fontId="37" fillId="0" borderId="10" xfId="0" applyNumberFormat="1" applyFont="1" applyFill="1" applyBorder="1" applyAlignment="1">
      <alignment shrinkToFit="1"/>
    </xf>
    <xf numFmtId="166" fontId="37" fillId="0" borderId="10" xfId="0" applyNumberFormat="1" applyFont="1" applyFill="1" applyBorder="1"/>
    <xf numFmtId="3" fontId="82" fillId="0" borderId="0" xfId="0" applyNumberFormat="1" applyFont="1" applyFill="1"/>
    <xf numFmtId="3" fontId="85" fillId="0" borderId="0" xfId="0" applyNumberFormat="1" applyFont="1" applyFill="1"/>
    <xf numFmtId="0" fontId="54" fillId="0" borderId="0" xfId="0" applyFont="1" applyFill="1" applyBorder="1"/>
    <xf numFmtId="0" fontId="59" fillId="0" borderId="0" xfId="0" applyFont="1" applyFill="1" applyBorder="1" applyAlignment="1">
      <alignment horizontal="right"/>
    </xf>
    <xf numFmtId="0" fontId="10" fillId="0" borderId="0" xfId="0" applyFont="1"/>
    <xf numFmtId="0" fontId="6" fillId="0" borderId="0" xfId="0" applyFont="1" applyBorder="1"/>
    <xf numFmtId="0" fontId="11" fillId="3" borderId="0" xfId="0" applyFont="1" applyFill="1" applyBorder="1" applyAlignment="1"/>
    <xf numFmtId="0" fontId="11" fillId="0" borderId="0" xfId="0" applyFont="1" applyBorder="1" applyAlignment="1">
      <alignment wrapText="1"/>
    </xf>
    <xf numFmtId="49" fontId="7" fillId="0" borderId="0" xfId="0" applyNumberFormat="1" applyFont="1" applyBorder="1" applyAlignment="1">
      <alignment horizontal="left"/>
    </xf>
    <xf numFmtId="1" fontId="2" fillId="0" borderId="9" xfId="0" applyNumberFormat="1" applyFont="1" applyBorder="1" applyAlignment="1">
      <alignment horizontal="left"/>
    </xf>
    <xf numFmtId="0" fontId="6" fillId="0" borderId="9" xfId="0" applyFont="1" applyBorder="1"/>
    <xf numFmtId="167" fontId="6" fillId="0" borderId="25" xfId="0" applyNumberFormat="1" applyFont="1" applyBorder="1" applyAlignment="1">
      <alignment horizontal="right"/>
    </xf>
    <xf numFmtId="0" fontId="10" fillId="0" borderId="0" xfId="0" applyFont="1" applyBorder="1"/>
    <xf numFmtId="0" fontId="10" fillId="0" borderId="0" xfId="0" applyFont="1" applyBorder="1" applyAlignment="1"/>
    <xf numFmtId="167" fontId="9" fillId="0" borderId="25" xfId="0" applyNumberFormat="1" applyFont="1" applyBorder="1" applyAlignment="1">
      <alignment horizontal="right"/>
    </xf>
    <xf numFmtId="1" fontId="7" fillId="0" borderId="9" xfId="0" applyNumberFormat="1" applyFont="1" applyBorder="1" applyAlignment="1">
      <alignment horizontal="left"/>
    </xf>
    <xf numFmtId="1" fontId="7" fillId="0" borderId="2" xfId="0" applyNumberFormat="1" applyFont="1" applyBorder="1" applyAlignment="1">
      <alignment horizontal="left"/>
    </xf>
    <xf numFmtId="49" fontId="7" fillId="0" borderId="2" xfId="0" applyNumberFormat="1" applyFont="1" applyBorder="1" applyAlignment="1">
      <alignment horizontal="left" vertical="top"/>
    </xf>
    <xf numFmtId="49" fontId="7" fillId="0" borderId="2" xfId="0" applyNumberFormat="1" applyFont="1" applyBorder="1" applyAlignment="1">
      <alignment horizontal="left"/>
    </xf>
    <xf numFmtId="3" fontId="18" fillId="0" borderId="14" xfId="0" applyNumberFormat="1" applyFont="1" applyFill="1" applyBorder="1" applyAlignment="1">
      <alignment horizontal="center"/>
    </xf>
    <xf numFmtId="1" fontId="3" fillId="0" borderId="0" xfId="0" applyNumberFormat="1" applyFont="1" applyAlignment="1">
      <alignment horizontal="left"/>
    </xf>
    <xf numFmtId="3" fontId="2" fillId="0" borderId="0" xfId="0" applyNumberFormat="1" applyFont="1" applyAlignment="1">
      <alignment horizontal="left"/>
    </xf>
    <xf numFmtId="3" fontId="6" fillId="0" borderId="9" xfId="0" applyNumberFormat="1" applyFont="1" applyBorder="1" applyAlignment="1">
      <alignment horizontal="right"/>
    </xf>
    <xf numFmtId="166" fontId="6" fillId="0" borderId="25" xfId="0" applyNumberFormat="1" applyFont="1" applyBorder="1" applyAlignment="1">
      <alignment horizontal="right"/>
    </xf>
    <xf numFmtId="166" fontId="9" fillId="0" borderId="25" xfId="0" applyNumberFormat="1" applyFont="1" applyBorder="1" applyAlignment="1">
      <alignment horizontal="right"/>
    </xf>
    <xf numFmtId="0" fontId="11" fillId="0" borderId="0" xfId="0" applyFont="1" applyBorder="1" applyAlignment="1"/>
    <xf numFmtId="1" fontId="2" fillId="0" borderId="33" xfId="0" applyNumberFormat="1" applyFont="1" applyBorder="1" applyAlignment="1">
      <alignment horizontal="left"/>
    </xf>
    <xf numFmtId="0" fontId="6" fillId="0" borderId="34" xfId="0" applyFont="1" applyBorder="1"/>
    <xf numFmtId="166" fontId="6" fillId="0" borderId="35" xfId="0" applyNumberFormat="1" applyFont="1" applyBorder="1" applyAlignment="1">
      <alignment horizontal="right"/>
    </xf>
    <xf numFmtId="0" fontId="6" fillId="0" borderId="0" xfId="0" applyFont="1" applyBorder="1" applyAlignment="1"/>
    <xf numFmtId="0" fontId="10" fillId="0" borderId="0" xfId="0" applyFont="1" applyBorder="1" applyAlignment="1">
      <alignment wrapText="1"/>
    </xf>
    <xf numFmtId="1" fontId="11" fillId="0" borderId="0" xfId="0" applyNumberFormat="1" applyFont="1" applyBorder="1" applyAlignment="1">
      <alignment horizontal="left"/>
    </xf>
    <xf numFmtId="49" fontId="7" fillId="0" borderId="9" xfId="0" applyNumberFormat="1" applyFont="1" applyBorder="1" applyAlignment="1">
      <alignment horizontal="left" vertical="top"/>
    </xf>
    <xf numFmtId="49" fontId="7" fillId="0" borderId="14" xfId="0" applyNumberFormat="1" applyFont="1" applyBorder="1" applyAlignment="1">
      <alignment horizontal="left"/>
    </xf>
    <xf numFmtId="1" fontId="2" fillId="0" borderId="14" xfId="0" applyNumberFormat="1" applyFont="1" applyBorder="1" applyAlignment="1">
      <alignment horizontal="left"/>
    </xf>
    <xf numFmtId="3" fontId="6" fillId="0" borderId="14" xfId="0" applyNumberFormat="1" applyFont="1" applyBorder="1" applyAlignment="1">
      <alignment horizontal="right"/>
    </xf>
    <xf numFmtId="49" fontId="25" fillId="0" borderId="2" xfId="0" applyNumberFormat="1" applyFont="1" applyBorder="1" applyAlignment="1">
      <alignment horizontal="left"/>
    </xf>
    <xf numFmtId="49" fontId="7" fillId="0" borderId="9" xfId="0" applyNumberFormat="1" applyFont="1" applyBorder="1" applyAlignment="1">
      <alignment horizontal="left"/>
    </xf>
    <xf numFmtId="168" fontId="7" fillId="0" borderId="2" xfId="0" applyNumberFormat="1" applyFont="1" applyBorder="1" applyAlignment="1">
      <alignment horizontal="left" vertical="top"/>
    </xf>
    <xf numFmtId="1" fontId="10" fillId="0" borderId="14" xfId="0" applyNumberFormat="1" applyFont="1" applyBorder="1" applyAlignment="1">
      <alignment horizontal="left"/>
    </xf>
    <xf numFmtId="1" fontId="2" fillId="0" borderId="0" xfId="0" applyNumberFormat="1" applyFont="1" applyBorder="1" applyAlignment="1">
      <alignment horizontal="left"/>
    </xf>
    <xf numFmtId="1" fontId="2" fillId="0" borderId="0" xfId="0" applyNumberFormat="1" applyFont="1" applyAlignment="1">
      <alignment horizontal="right"/>
    </xf>
    <xf numFmtId="3" fontId="10" fillId="0" borderId="0" xfId="0" applyNumberFormat="1" applyFont="1"/>
    <xf numFmtId="0" fontId="2" fillId="0" borderId="0" xfId="0" applyFont="1" applyBorder="1" applyAlignment="1"/>
    <xf numFmtId="1" fontId="2" fillId="0" borderId="34" xfId="0" applyNumberFormat="1" applyFont="1" applyBorder="1" applyAlignment="1">
      <alignment horizontal="left"/>
    </xf>
    <xf numFmtId="0" fontId="6" fillId="0" borderId="9" xfId="0" applyFont="1" applyBorder="1" applyAlignment="1">
      <alignment horizontal="right"/>
    </xf>
    <xf numFmtId="3" fontId="10" fillId="0" borderId="2" xfId="0" applyNumberFormat="1" applyFont="1" applyBorder="1" applyAlignment="1">
      <alignment horizontal="right"/>
    </xf>
    <xf numFmtId="1" fontId="2" fillId="0" borderId="38" xfId="0" applyNumberFormat="1" applyFont="1" applyBorder="1" applyAlignment="1">
      <alignment horizontal="left"/>
    </xf>
    <xf numFmtId="1" fontId="2" fillId="0" borderId="50" xfId="0" applyNumberFormat="1" applyFont="1" applyBorder="1" applyAlignment="1">
      <alignment horizontal="left"/>
    </xf>
    <xf numFmtId="166" fontId="9" fillId="0" borderId="35" xfId="0" applyNumberFormat="1" applyFont="1" applyBorder="1" applyAlignment="1">
      <alignment horizontal="right"/>
    </xf>
    <xf numFmtId="0" fontId="15" fillId="0" borderId="0" xfId="0" applyFont="1" applyBorder="1"/>
    <xf numFmtId="0" fontId="10" fillId="0" borderId="17" xfId="0" applyFont="1" applyBorder="1" applyAlignment="1"/>
    <xf numFmtId="1" fontId="2" fillId="0" borderId="48" xfId="0" applyNumberFormat="1" applyFont="1" applyBorder="1" applyAlignment="1">
      <alignment horizontal="left"/>
    </xf>
    <xf numFmtId="3" fontId="6" fillId="0" borderId="17" xfId="0" applyNumberFormat="1" applyFont="1" applyBorder="1" applyAlignment="1">
      <alignment horizontal="right"/>
    </xf>
    <xf numFmtId="3" fontId="9" fillId="0" borderId="14" xfId="0" applyNumberFormat="1" applyFont="1" applyBorder="1" applyAlignment="1">
      <alignment horizontal="right"/>
    </xf>
    <xf numFmtId="168" fontId="25" fillId="3" borderId="9" xfId="0" applyNumberFormat="1" applyFont="1" applyFill="1" applyBorder="1" applyAlignment="1">
      <alignment horizontal="left"/>
    </xf>
    <xf numFmtId="168" fontId="25" fillId="3" borderId="2" xfId="0" applyNumberFormat="1" applyFont="1" applyFill="1" applyBorder="1" applyAlignment="1">
      <alignment horizontal="left"/>
    </xf>
    <xf numFmtId="49" fontId="7" fillId="0" borderId="2" xfId="0" applyNumberFormat="1" applyFont="1" applyBorder="1" applyAlignment="1">
      <alignment horizontal="center"/>
    </xf>
    <xf numFmtId="0" fontId="10" fillId="0" borderId="34" xfId="0" applyFont="1" applyBorder="1"/>
    <xf numFmtId="1" fontId="7" fillId="0" borderId="2" xfId="0" applyNumberFormat="1" applyFont="1" applyBorder="1" applyAlignment="1">
      <alignment horizontal="center"/>
    </xf>
    <xf numFmtId="0" fontId="11" fillId="3" borderId="34" xfId="0" applyFont="1" applyFill="1" applyBorder="1"/>
    <xf numFmtId="49" fontId="7" fillId="0" borderId="14" xfId="0" applyNumberFormat="1" applyFont="1" applyBorder="1" applyAlignment="1">
      <alignment horizontal="center"/>
    </xf>
    <xf numFmtId="0" fontId="10" fillId="3" borderId="0" xfId="0" applyFont="1" applyFill="1"/>
    <xf numFmtId="1" fontId="7" fillId="0" borderId="14" xfId="0" applyNumberFormat="1" applyFont="1" applyBorder="1" applyAlignment="1">
      <alignment horizontal="left"/>
    </xf>
    <xf numFmtId="166" fontId="6" fillId="0" borderId="30" xfId="0" applyNumberFormat="1" applyFont="1" applyBorder="1" applyAlignment="1">
      <alignment horizontal="right"/>
    </xf>
    <xf numFmtId="0" fontId="11" fillId="3" borderId="14" xfId="0" applyFont="1" applyFill="1" applyBorder="1" applyAlignment="1">
      <alignment horizontal="right"/>
    </xf>
    <xf numFmtId="0" fontId="6" fillId="0" borderId="14" xfId="0" applyFont="1" applyBorder="1"/>
    <xf numFmtId="0" fontId="10" fillId="3" borderId="0" xfId="0" applyFont="1" applyFill="1" applyBorder="1" applyAlignment="1"/>
    <xf numFmtId="0" fontId="6" fillId="0" borderId="0" xfId="0" applyFont="1" applyBorder="1" applyAlignment="1">
      <alignment wrapText="1"/>
    </xf>
    <xf numFmtId="0" fontId="10" fillId="0" borderId="0" xfId="0" applyFont="1" applyBorder="1" applyAlignment="1">
      <alignment horizontal="right"/>
    </xf>
    <xf numFmtId="0" fontId="11" fillId="3" borderId="27" xfId="0" applyFont="1" applyFill="1" applyBorder="1"/>
    <xf numFmtId="49" fontId="25" fillId="3" borderId="2" xfId="0" applyNumberFormat="1" applyFont="1" applyFill="1" applyBorder="1" applyAlignment="1">
      <alignment horizontal="left"/>
    </xf>
    <xf numFmtId="168" fontId="25" fillId="0" borderId="2" xfId="0" applyNumberFormat="1" applyFont="1" applyBorder="1" applyAlignment="1">
      <alignment horizontal="left"/>
    </xf>
    <xf numFmtId="168" fontId="25" fillId="0" borderId="14" xfId="0" applyNumberFormat="1" applyFont="1" applyBorder="1" applyAlignment="1">
      <alignment horizontal="left"/>
    </xf>
    <xf numFmtId="0" fontId="6" fillId="0" borderId="27" xfId="0" applyFont="1" applyBorder="1"/>
    <xf numFmtId="49" fontId="25" fillId="0" borderId="2" xfId="0" applyNumberFormat="1" applyFont="1" applyBorder="1" applyAlignment="1">
      <alignment horizontal="left" vertical="top"/>
    </xf>
    <xf numFmtId="3" fontId="10" fillId="3" borderId="2" xfId="0" applyNumberFormat="1" applyFont="1" applyFill="1" applyBorder="1" applyAlignment="1">
      <alignment horizontal="right"/>
    </xf>
    <xf numFmtId="3" fontId="12" fillId="0" borderId="2" xfId="0" applyNumberFormat="1" applyFont="1" applyBorder="1" applyAlignment="1">
      <alignment horizontal="right"/>
    </xf>
    <xf numFmtId="0" fontId="10" fillId="0" borderId="14" xfId="0" applyFont="1" applyBorder="1"/>
    <xf numFmtId="49" fontId="25" fillId="0" borderId="14" xfId="0" applyNumberFormat="1" applyFont="1" applyBorder="1" applyAlignment="1">
      <alignment horizontal="left"/>
    </xf>
    <xf numFmtId="3" fontId="11" fillId="0" borderId="14" xfId="0" applyNumberFormat="1" applyFont="1" applyBorder="1" applyAlignment="1">
      <alignment horizontal="right"/>
    </xf>
    <xf numFmtId="0" fontId="6" fillId="0" borderId="17" xfId="0" applyFont="1" applyBorder="1"/>
    <xf numFmtId="0" fontId="10" fillId="0" borderId="17" xfId="0" applyFont="1" applyBorder="1"/>
    <xf numFmtId="0" fontId="11" fillId="0" borderId="17" xfId="0" applyFont="1" applyBorder="1" applyAlignment="1">
      <alignment wrapText="1"/>
    </xf>
    <xf numFmtId="0" fontId="6" fillId="0" borderId="48" xfId="0" applyFont="1" applyBorder="1"/>
    <xf numFmtId="3" fontId="10" fillId="0" borderId="0" xfId="8" applyFont="1"/>
    <xf numFmtId="3" fontId="10" fillId="3" borderId="0" xfId="8" applyFont="1" applyFill="1" applyBorder="1"/>
    <xf numFmtId="1" fontId="10" fillId="3" borderId="26" xfId="8" applyNumberFormat="1" applyFont="1" applyFill="1" applyBorder="1" applyAlignment="1">
      <alignment horizontal="left"/>
    </xf>
    <xf numFmtId="1" fontId="10" fillId="3" borderId="12" xfId="8" applyNumberFormat="1" applyFont="1" applyFill="1" applyBorder="1" applyAlignment="1">
      <alignment horizontal="left"/>
    </xf>
    <xf numFmtId="1" fontId="10" fillId="3" borderId="33" xfId="8" applyNumberFormat="1" applyFont="1" applyFill="1" applyBorder="1" applyAlignment="1">
      <alignment horizontal="left"/>
    </xf>
    <xf numFmtId="3" fontId="11" fillId="0" borderId="9" xfId="8" applyFont="1" applyFill="1" applyBorder="1" applyAlignment="1">
      <alignment horizontal="right"/>
    </xf>
    <xf numFmtId="3" fontId="9" fillId="0" borderId="2" xfId="8" applyFont="1" applyFill="1" applyBorder="1" applyAlignment="1">
      <alignment horizontal="right"/>
    </xf>
    <xf numFmtId="3" fontId="11" fillId="0" borderId="2" xfId="8" applyFont="1" applyFill="1" applyBorder="1" applyAlignment="1">
      <alignment horizontal="right"/>
    </xf>
    <xf numFmtId="3" fontId="9" fillId="0" borderId="14" xfId="8" applyFont="1" applyFill="1" applyBorder="1" applyAlignment="1">
      <alignment horizontal="right"/>
    </xf>
    <xf numFmtId="3" fontId="69" fillId="0" borderId="9" xfId="8" applyFont="1" applyBorder="1" applyAlignment="1">
      <alignment horizontal="right"/>
    </xf>
    <xf numFmtId="3" fontId="69" fillId="0" borderId="2" xfId="8" applyFont="1" applyBorder="1" applyAlignment="1">
      <alignment horizontal="right"/>
    </xf>
    <xf numFmtId="3" fontId="11" fillId="3" borderId="2" xfId="8" applyFont="1" applyFill="1" applyBorder="1" applyAlignment="1">
      <alignment horizontal="right"/>
    </xf>
    <xf numFmtId="3" fontId="11" fillId="3" borderId="14" xfId="8" applyFont="1" applyFill="1" applyBorder="1" applyAlignment="1">
      <alignment horizontal="right"/>
    </xf>
    <xf numFmtId="3" fontId="11" fillId="3" borderId="9" xfId="8" applyFont="1" applyFill="1" applyBorder="1"/>
    <xf numFmtId="3" fontId="10" fillId="0" borderId="2" xfId="8" applyBorder="1" applyAlignment="1"/>
    <xf numFmtId="3" fontId="11" fillId="3" borderId="2" xfId="8" applyFont="1" applyFill="1" applyBorder="1"/>
    <xf numFmtId="3" fontId="10" fillId="0" borderId="14" xfId="8" applyBorder="1" applyAlignment="1"/>
    <xf numFmtId="168" fontId="25" fillId="3" borderId="9" xfId="8" applyNumberFormat="1" applyFont="1" applyFill="1" applyBorder="1" applyAlignment="1">
      <alignment horizontal="left"/>
    </xf>
    <xf numFmtId="49" fontId="7" fillId="0" borderId="2" xfId="8" applyNumberFormat="1" applyFont="1" applyBorder="1" applyAlignment="1">
      <alignment horizontal="left"/>
    </xf>
    <xf numFmtId="168" fontId="25" fillId="3" borderId="2" xfId="8" applyNumberFormat="1" applyFont="1" applyFill="1" applyBorder="1" applyAlignment="1">
      <alignment horizontal="left"/>
    </xf>
    <xf numFmtId="49" fontId="7" fillId="0" borderId="14" xfId="8" applyNumberFormat="1" applyFont="1" applyBorder="1" applyAlignment="1">
      <alignment horizontal="left"/>
    </xf>
    <xf numFmtId="1" fontId="10" fillId="3" borderId="9" xfId="8" applyNumberFormat="1" applyFont="1" applyFill="1" applyBorder="1" applyAlignment="1">
      <alignment horizontal="left"/>
    </xf>
    <xf numFmtId="1" fontId="10" fillId="3" borderId="2" xfId="8" applyNumberFormat="1" applyFont="1" applyFill="1" applyBorder="1" applyAlignment="1">
      <alignment horizontal="left"/>
    </xf>
    <xf numFmtId="1" fontId="10" fillId="3" borderId="14" xfId="8" applyNumberFormat="1" applyFont="1" applyFill="1" applyBorder="1" applyAlignment="1">
      <alignment horizontal="left"/>
    </xf>
    <xf numFmtId="0" fontId="66" fillId="0" borderId="0" xfId="0" applyFont="1"/>
    <xf numFmtId="1" fontId="6" fillId="0" borderId="0" xfId="0" applyNumberFormat="1" applyFont="1" applyBorder="1" applyAlignment="1">
      <alignment horizontal="left"/>
    </xf>
    <xf numFmtId="1" fontId="11" fillId="0" borderId="0" xfId="0" applyNumberFormat="1" applyFont="1" applyAlignment="1">
      <alignment horizontal="left"/>
    </xf>
    <xf numFmtId="0" fontId="12" fillId="0" borderId="0" xfId="0" applyFont="1"/>
    <xf numFmtId="167" fontId="50" fillId="0" borderId="22" xfId="0" applyNumberFormat="1" applyFont="1" applyFill="1" applyBorder="1"/>
    <xf numFmtId="1" fontId="39" fillId="0" borderId="34" xfId="0" applyNumberFormat="1" applyFont="1" applyFill="1" applyBorder="1" applyAlignment="1">
      <alignment horizontal="center"/>
    </xf>
    <xf numFmtId="168" fontId="39" fillId="0" borderId="34" xfId="0" applyNumberFormat="1" applyFont="1" applyFill="1" applyBorder="1" applyAlignment="1">
      <alignment horizontal="center"/>
    </xf>
    <xf numFmtId="0" fontId="39" fillId="0" borderId="34" xfId="0" applyFont="1" applyFill="1" applyBorder="1"/>
    <xf numFmtId="167" fontId="6" fillId="0" borderId="34" xfId="0" applyNumberFormat="1" applyFont="1" applyFill="1" applyBorder="1"/>
    <xf numFmtId="1" fontId="39" fillId="0" borderId="51" xfId="0" applyNumberFormat="1" applyFont="1" applyFill="1" applyBorder="1" applyAlignment="1">
      <alignment horizontal="center"/>
    </xf>
    <xf numFmtId="168" fontId="39" fillId="0" borderId="51" xfId="0" applyNumberFormat="1" applyFont="1" applyFill="1" applyBorder="1" applyAlignment="1">
      <alignment horizontal="center"/>
    </xf>
    <xf numFmtId="0" fontId="39" fillId="0" borderId="51" xfId="0" applyFont="1" applyFill="1" applyBorder="1"/>
    <xf numFmtId="3" fontId="39" fillId="0" borderId="51" xfId="0" applyNumberFormat="1" applyFont="1" applyFill="1" applyBorder="1"/>
    <xf numFmtId="167" fontId="19" fillId="0" borderId="51" xfId="0" applyNumberFormat="1" applyFont="1" applyFill="1" applyBorder="1"/>
    <xf numFmtId="1" fontId="6" fillId="0" borderId="2" xfId="0" applyNumberFormat="1" applyFont="1" applyBorder="1" applyAlignment="1">
      <alignment horizontal="left"/>
    </xf>
    <xf numFmtId="1" fontId="11" fillId="0" borderId="2" xfId="0" applyNumberFormat="1" applyFont="1" applyBorder="1" applyAlignment="1">
      <alignment horizontal="left"/>
    </xf>
    <xf numFmtId="1" fontId="10" fillId="0" borderId="34" xfId="0" applyNumberFormat="1" applyFont="1" applyBorder="1" applyAlignment="1">
      <alignment horizontal="left"/>
    </xf>
    <xf numFmtId="0" fontId="11" fillId="0" borderId="34" xfId="0" applyFont="1" applyBorder="1"/>
    <xf numFmtId="1" fontId="10" fillId="0" borderId="26" xfId="0" applyNumberFormat="1" applyFont="1" applyBorder="1" applyAlignment="1">
      <alignment horizontal="left"/>
    </xf>
    <xf numFmtId="1" fontId="43" fillId="0" borderId="12" xfId="0" applyNumberFormat="1" applyFont="1" applyBorder="1" applyAlignment="1">
      <alignment horizontal="left"/>
    </xf>
    <xf numFmtId="3" fontId="23" fillId="0" borderId="8" xfId="0" applyNumberFormat="1" applyFont="1" applyFill="1" applyBorder="1"/>
    <xf numFmtId="0" fontId="9" fillId="0" borderId="2" xfId="0" applyFont="1" applyBorder="1"/>
    <xf numFmtId="0" fontId="10" fillId="0" borderId="2" xfId="0" applyFont="1" applyBorder="1" applyAlignment="1">
      <alignment vertical="top"/>
    </xf>
    <xf numFmtId="168" fontId="18" fillId="0" borderId="5" xfId="0" applyNumberFormat="1" applyFont="1" applyFill="1" applyBorder="1" applyAlignment="1">
      <alignment horizontal="center"/>
    </xf>
    <xf numFmtId="49" fontId="25" fillId="3" borderId="2" xfId="0" applyNumberFormat="1" applyFont="1" applyFill="1" applyBorder="1"/>
    <xf numFmtId="168" fontId="18" fillId="0" borderId="0" xfId="0" applyNumberFormat="1" applyFont="1" applyAlignment="1">
      <alignment horizontal="left"/>
    </xf>
    <xf numFmtId="0" fontId="11" fillId="0" borderId="0" xfId="0" applyFont="1" applyBorder="1" applyAlignment="1">
      <alignment vertical="top" wrapText="1"/>
    </xf>
    <xf numFmtId="1" fontId="10" fillId="3" borderId="6" xfId="0" applyNumberFormat="1" applyFont="1" applyFill="1" applyBorder="1" applyAlignment="1">
      <alignment horizontal="left"/>
    </xf>
    <xf numFmtId="0" fontId="64" fillId="0" borderId="0" xfId="0" applyFont="1" applyFill="1" applyBorder="1" applyAlignment="1"/>
    <xf numFmtId="0" fontId="9" fillId="0" borderId="0" xfId="0" applyFont="1"/>
    <xf numFmtId="1" fontId="2" fillId="0" borderId="27" xfId="0" applyNumberFormat="1" applyFont="1" applyBorder="1" applyAlignment="1">
      <alignment horizontal="left"/>
    </xf>
    <xf numFmtId="0" fontId="11" fillId="0" borderId="34" xfId="0" applyFont="1" applyBorder="1" applyAlignment="1"/>
    <xf numFmtId="0" fontId="6" fillId="0" borderId="34" xfId="0" applyFont="1" applyFill="1" applyBorder="1" applyAlignment="1">
      <alignment horizontal="right"/>
    </xf>
    <xf numFmtId="167" fontId="6" fillId="0" borderId="30" xfId="0" applyNumberFormat="1" applyFont="1" applyFill="1" applyBorder="1" applyAlignment="1">
      <alignment shrinkToFit="1"/>
    </xf>
    <xf numFmtId="167" fontId="5" fillId="0" borderId="35" xfId="0" applyNumberFormat="1" applyFont="1" applyFill="1" applyBorder="1" applyAlignment="1">
      <alignment shrinkToFit="1"/>
    </xf>
    <xf numFmtId="167" fontId="6" fillId="0" borderId="35" xfId="0" applyNumberFormat="1" applyFont="1" applyFill="1" applyBorder="1" applyAlignment="1">
      <alignment shrinkToFit="1"/>
    </xf>
    <xf numFmtId="0" fontId="6" fillId="0" borderId="14" xfId="0" applyFont="1" applyFill="1" applyBorder="1" applyAlignment="1">
      <alignment horizontal="right"/>
    </xf>
    <xf numFmtId="0" fontId="6" fillId="0" borderId="14" xfId="0" applyFont="1" applyBorder="1" applyAlignment="1">
      <alignment wrapText="1"/>
    </xf>
    <xf numFmtId="168" fontId="7" fillId="0" borderId="9" xfId="0" applyNumberFormat="1" applyFont="1" applyBorder="1" applyAlignment="1">
      <alignment horizontal="left"/>
    </xf>
    <xf numFmtId="168" fontId="25" fillId="0" borderId="14" xfId="0" applyNumberFormat="1" applyFont="1" applyBorder="1" applyAlignment="1"/>
    <xf numFmtId="1" fontId="10" fillId="3" borderId="8" xfId="0" applyNumberFormat="1" applyFont="1" applyFill="1" applyBorder="1" applyAlignment="1">
      <alignment horizontal="left"/>
    </xf>
    <xf numFmtId="0" fontId="11" fillId="3" borderId="8" xfId="0" applyFont="1" applyFill="1" applyBorder="1"/>
    <xf numFmtId="0" fontId="11" fillId="0" borderId="8" xfId="0" applyFont="1" applyFill="1" applyBorder="1" applyAlignment="1">
      <alignment horizontal="right"/>
    </xf>
    <xf numFmtId="0" fontId="5" fillId="3" borderId="22" xfId="0" applyFont="1" applyFill="1" applyBorder="1" applyAlignment="1">
      <alignment horizontal="right"/>
    </xf>
    <xf numFmtId="0" fontId="54" fillId="0" borderId="5" xfId="0" applyFont="1" applyFill="1" applyBorder="1" applyAlignment="1">
      <alignment horizontal="right"/>
    </xf>
    <xf numFmtId="0" fontId="11" fillId="3" borderId="5" xfId="0" applyFont="1" applyFill="1" applyBorder="1" applyAlignment="1">
      <alignment horizontal="right"/>
    </xf>
    <xf numFmtId="168" fontId="25" fillId="3" borderId="5" xfId="0" applyNumberFormat="1" applyFont="1" applyFill="1" applyBorder="1" applyAlignment="1">
      <alignment horizontal="left"/>
    </xf>
    <xf numFmtId="1" fontId="10" fillId="3" borderId="4" xfId="0" applyNumberFormat="1" applyFont="1" applyFill="1" applyBorder="1" applyAlignment="1">
      <alignment horizontal="left"/>
    </xf>
    <xf numFmtId="3" fontId="9" fillId="0" borderId="9" xfId="0" applyNumberFormat="1" applyFont="1" applyBorder="1" applyAlignment="1">
      <alignment horizontal="right"/>
    </xf>
    <xf numFmtId="49" fontId="7" fillId="0" borderId="14" xfId="0" applyNumberFormat="1" applyFont="1" applyBorder="1" applyAlignment="1">
      <alignment horizontal="left" vertical="top"/>
    </xf>
    <xf numFmtId="0" fontId="11" fillId="0" borderId="27" xfId="0" applyFont="1" applyFill="1" applyBorder="1"/>
    <xf numFmtId="3" fontId="39" fillId="0" borderId="14" xfId="0" applyNumberFormat="1" applyFont="1" applyFill="1" applyBorder="1"/>
    <xf numFmtId="0" fontId="11" fillId="0" borderId="27" xfId="0" applyFont="1" applyBorder="1"/>
    <xf numFmtId="0" fontId="2" fillId="0" borderId="0" xfId="0" applyFont="1" applyBorder="1" applyAlignment="1">
      <alignment vertical="center"/>
    </xf>
    <xf numFmtId="168" fontId="25" fillId="0" borderId="9" xfId="0" applyNumberFormat="1" applyFont="1" applyBorder="1" applyAlignment="1">
      <alignment horizontal="left"/>
    </xf>
    <xf numFmtId="0" fontId="10" fillId="0" borderId="0" xfId="0" applyFont="1" applyAlignment="1">
      <alignment vertical="top"/>
    </xf>
    <xf numFmtId="0" fontId="13" fillId="3" borderId="0" xfId="0" applyFont="1" applyFill="1" applyBorder="1"/>
    <xf numFmtId="1" fontId="37" fillId="0" borderId="0" xfId="0" applyNumberFormat="1" applyFont="1" applyFill="1" applyBorder="1"/>
    <xf numFmtId="1" fontId="60" fillId="0" borderId="0" xfId="0" applyNumberFormat="1" applyFont="1" applyFill="1" applyBorder="1"/>
    <xf numFmtId="0" fontId="60" fillId="0" borderId="0" xfId="0" applyFont="1" applyFill="1" applyBorder="1" applyAlignment="1">
      <alignment horizontal="left"/>
    </xf>
    <xf numFmtId="0" fontId="60" fillId="0" borderId="0" xfId="0" applyFont="1" applyFill="1" applyBorder="1"/>
    <xf numFmtId="3" fontId="37" fillId="0" borderId="0" xfId="0" applyNumberFormat="1" applyFont="1" applyFill="1" applyBorder="1"/>
    <xf numFmtId="166" fontId="9" fillId="0" borderId="0" xfId="0" applyNumberFormat="1" applyFont="1" applyBorder="1" applyAlignment="1">
      <alignment horizontal="right"/>
    </xf>
    <xf numFmtId="0" fontId="10" fillId="0" borderId="0" xfId="0" applyFont="1" applyBorder="1" applyAlignment="1">
      <alignment vertical="top"/>
    </xf>
    <xf numFmtId="166" fontId="9" fillId="3" borderId="25" xfId="0" applyNumberFormat="1" applyFont="1" applyFill="1" applyBorder="1" applyAlignment="1">
      <alignment horizontal="right"/>
    </xf>
    <xf numFmtId="166" fontId="19" fillId="0" borderId="58" xfId="0" applyNumberFormat="1" applyFont="1" applyFill="1" applyBorder="1"/>
    <xf numFmtId="1" fontId="35" fillId="0" borderId="2" xfId="0" applyNumberFormat="1" applyFont="1" applyFill="1" applyBorder="1" applyAlignment="1">
      <alignment horizontal="center"/>
    </xf>
    <xf numFmtId="0" fontId="33" fillId="0" borderId="38" xfId="0" applyFont="1" applyFill="1" applyBorder="1" applyAlignment="1">
      <alignment horizontal="center" vertical="center"/>
    </xf>
    <xf numFmtId="0" fontId="33" fillId="0" borderId="9" xfId="0" applyFont="1" applyFill="1" applyBorder="1" applyAlignment="1">
      <alignment horizontal="center" vertical="center"/>
    </xf>
    <xf numFmtId="1" fontId="33" fillId="0" borderId="9" xfId="0" applyNumberFormat="1" applyFont="1" applyFill="1" applyBorder="1" applyAlignment="1">
      <alignment horizontal="center" vertical="center" wrapText="1"/>
    </xf>
    <xf numFmtId="1" fontId="33" fillId="0" borderId="46" xfId="0" applyNumberFormat="1" applyFont="1" applyFill="1" applyBorder="1" applyAlignment="1">
      <alignment horizontal="center" vertical="center" wrapText="1"/>
    </xf>
    <xf numFmtId="1" fontId="33" fillId="0" borderId="23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center"/>
    </xf>
    <xf numFmtId="0" fontId="19" fillId="0" borderId="27" xfId="0" applyFont="1" applyFill="1" applyBorder="1" applyAlignment="1">
      <alignment horizontal="left" vertical="center"/>
    </xf>
    <xf numFmtId="0" fontId="11" fillId="0" borderId="34" xfId="0" applyFont="1" applyFill="1" applyBorder="1"/>
    <xf numFmtId="3" fontId="19" fillId="0" borderId="27" xfId="0" applyNumberFormat="1" applyFont="1" applyFill="1" applyBorder="1" applyAlignment="1">
      <alignment horizontal="right" vertical="center" wrapText="1"/>
    </xf>
    <xf numFmtId="3" fontId="19" fillId="0" borderId="0" xfId="0" applyNumberFormat="1" applyFont="1" applyFill="1" applyBorder="1" applyAlignment="1">
      <alignment horizontal="right" vertical="center" wrapText="1"/>
    </xf>
    <xf numFmtId="3" fontId="11" fillId="0" borderId="27" xfId="0" applyNumberFormat="1" applyFont="1" applyFill="1" applyBorder="1"/>
    <xf numFmtId="166" fontId="11" fillId="0" borderId="30" xfId="0" applyNumberFormat="1" applyFont="1" applyFill="1" applyBorder="1"/>
    <xf numFmtId="0" fontId="27" fillId="0" borderId="7" xfId="0" applyFont="1" applyFill="1" applyBorder="1"/>
    <xf numFmtId="1" fontId="2" fillId="0" borderId="8" xfId="0" applyNumberFormat="1" applyFont="1" applyFill="1" applyBorder="1" applyAlignment="1">
      <alignment horizontal="left"/>
    </xf>
    <xf numFmtId="0" fontId="11" fillId="0" borderId="8" xfId="0" applyFont="1" applyFill="1" applyBorder="1"/>
    <xf numFmtId="3" fontId="11" fillId="0" borderId="8" xfId="0" applyNumberFormat="1" applyFont="1" applyFill="1" applyBorder="1"/>
    <xf numFmtId="166" fontId="11" fillId="0" borderId="22" xfId="0" applyNumberFormat="1" applyFont="1" applyFill="1" applyBorder="1"/>
    <xf numFmtId="0" fontId="19" fillId="0" borderId="34" xfId="0" applyFont="1" applyFill="1" applyBorder="1" applyAlignment="1">
      <alignment horizontal="left" vertical="center"/>
    </xf>
    <xf numFmtId="3" fontId="19" fillId="0" borderId="14" xfId="0" applyNumberFormat="1" applyFont="1" applyFill="1" applyBorder="1" applyAlignment="1">
      <alignment horizontal="right" vertical="center" wrapText="1"/>
    </xf>
    <xf numFmtId="3" fontId="19" fillId="0" borderId="34" xfId="0" applyNumberFormat="1" applyFont="1" applyFill="1" applyBorder="1" applyAlignment="1">
      <alignment horizontal="right" vertical="center" wrapText="1"/>
    </xf>
    <xf numFmtId="3" fontId="19" fillId="0" borderId="17" xfId="0" applyNumberFormat="1" applyFont="1" applyFill="1" applyBorder="1" applyAlignment="1">
      <alignment horizontal="right" vertical="center" wrapText="1"/>
    </xf>
    <xf numFmtId="0" fontId="19" fillId="0" borderId="17" xfId="0" applyFont="1" applyFill="1" applyBorder="1" applyAlignment="1">
      <alignment horizontal="left" vertical="center"/>
    </xf>
    <xf numFmtId="173" fontId="7" fillId="0" borderId="17" xfId="0" applyNumberFormat="1" applyFont="1" applyFill="1" applyBorder="1" applyAlignment="1">
      <alignment horizontal="center"/>
    </xf>
    <xf numFmtId="0" fontId="19" fillId="0" borderId="8" xfId="0" applyFont="1" applyFill="1" applyBorder="1" applyAlignment="1">
      <alignment horizontal="left" vertical="center"/>
    </xf>
    <xf numFmtId="3" fontId="19" fillId="0" borderId="5" xfId="0" applyNumberFormat="1" applyFont="1" applyFill="1" applyBorder="1" applyAlignment="1">
      <alignment horizontal="right" vertical="center" wrapText="1"/>
    </xf>
    <xf numFmtId="3" fontId="19" fillId="0" borderId="8" xfId="0" applyNumberFormat="1" applyFont="1" applyFill="1" applyBorder="1" applyAlignment="1">
      <alignment horizontal="right" vertical="center" wrapText="1"/>
    </xf>
    <xf numFmtId="3" fontId="11" fillId="0" borderId="18" xfId="0" applyNumberFormat="1" applyFont="1" applyFill="1" applyBorder="1"/>
    <xf numFmtId="0" fontId="11" fillId="0" borderId="18" xfId="0" applyFont="1" applyFill="1" applyBorder="1"/>
    <xf numFmtId="173" fontId="7" fillId="0" borderId="18" xfId="0" applyNumberFormat="1" applyFont="1" applyFill="1" applyBorder="1" applyAlignment="1">
      <alignment horizontal="center"/>
    </xf>
    <xf numFmtId="3" fontId="11" fillId="0" borderId="48" xfId="0" applyNumberFormat="1" applyFont="1" applyFill="1" applyBorder="1"/>
    <xf numFmtId="0" fontId="11" fillId="0" borderId="48" xfId="0" applyFont="1" applyFill="1" applyBorder="1"/>
    <xf numFmtId="173" fontId="7" fillId="0" borderId="48" xfId="0" applyNumberFormat="1" applyFont="1" applyFill="1" applyBorder="1" applyAlignment="1">
      <alignment horizontal="center"/>
    </xf>
    <xf numFmtId="0" fontId="11" fillId="0" borderId="17" xfId="0" applyFont="1" applyFill="1" applyBorder="1"/>
    <xf numFmtId="0" fontId="27" fillId="0" borderId="6" xfId="0" applyFont="1" applyFill="1" applyBorder="1"/>
    <xf numFmtId="0" fontId="19" fillId="0" borderId="5" xfId="0" applyFont="1" applyFill="1" applyBorder="1" applyAlignment="1">
      <alignment horizontal="left" vertical="center"/>
    </xf>
    <xf numFmtId="1" fontId="19" fillId="0" borderId="9" xfId="0" applyNumberFormat="1" applyFont="1" applyFill="1" applyBorder="1" applyAlignment="1">
      <alignment horizontal="center" vertical="center" wrapText="1"/>
    </xf>
    <xf numFmtId="1" fontId="19" fillId="0" borderId="27" xfId="0" applyNumberFormat="1" applyFont="1" applyFill="1" applyBorder="1" applyAlignment="1">
      <alignment horizontal="right" vertical="center" wrapText="1"/>
    </xf>
    <xf numFmtId="1" fontId="19" fillId="0" borderId="5" xfId="0" applyNumberFormat="1" applyFont="1" applyFill="1" applyBorder="1" applyAlignment="1">
      <alignment horizontal="right" vertical="center" wrapText="1"/>
    </xf>
    <xf numFmtId="1" fontId="2" fillId="0" borderId="56" xfId="0" applyNumberFormat="1" applyFont="1" applyFill="1" applyBorder="1" applyAlignment="1">
      <alignment horizontal="left"/>
    </xf>
    <xf numFmtId="173" fontId="7" fillId="0" borderId="56" xfId="0" applyNumberFormat="1" applyFont="1" applyFill="1" applyBorder="1" applyAlignment="1">
      <alignment horizontal="center"/>
    </xf>
    <xf numFmtId="0" fontId="11" fillId="0" borderId="56" xfId="0" applyFont="1" applyFill="1" applyBorder="1"/>
    <xf numFmtId="3" fontId="11" fillId="0" borderId="56" xfId="0" applyNumberFormat="1" applyFont="1" applyFill="1" applyBorder="1"/>
    <xf numFmtId="1" fontId="2" fillId="0" borderId="8" xfId="0" applyNumberFormat="1" applyFont="1" applyFill="1" applyBorder="1" applyAlignment="1">
      <alignment horizontal="center"/>
    </xf>
    <xf numFmtId="0" fontId="20" fillId="0" borderId="6" xfId="0" applyFont="1" applyFill="1" applyBorder="1" applyAlignment="1"/>
    <xf numFmtId="0" fontId="20" fillId="0" borderId="17" xfId="0" applyFont="1" applyFill="1" applyBorder="1" applyAlignment="1"/>
    <xf numFmtId="0" fontId="20" fillId="0" borderId="0" xfId="0" applyFont="1" applyFill="1" applyBorder="1" applyAlignment="1"/>
    <xf numFmtId="1" fontId="19" fillId="0" borderId="18" xfId="0" applyNumberFormat="1" applyFont="1" applyFill="1" applyBorder="1" applyAlignment="1">
      <alignment horizontal="right" vertical="center" wrapText="1"/>
    </xf>
    <xf numFmtId="0" fontId="11" fillId="0" borderId="14" xfId="0" applyFont="1" applyFill="1" applyBorder="1"/>
    <xf numFmtId="3" fontId="19" fillId="0" borderId="18" xfId="0" applyNumberFormat="1" applyFont="1" applyFill="1" applyBorder="1" applyAlignment="1">
      <alignment horizontal="right" vertical="center" wrapText="1"/>
    </xf>
    <xf numFmtId="0" fontId="19" fillId="0" borderId="18" xfId="0" applyFont="1" applyFill="1" applyBorder="1" applyAlignment="1">
      <alignment horizontal="left" vertical="center"/>
    </xf>
    <xf numFmtId="0" fontId="19" fillId="0" borderId="56" xfId="0" applyFont="1" applyFill="1" applyBorder="1" applyAlignment="1">
      <alignment horizontal="left" vertical="center"/>
    </xf>
    <xf numFmtId="3" fontId="19" fillId="0" borderId="56" xfId="0" applyNumberFormat="1" applyFont="1" applyFill="1" applyBorder="1" applyAlignment="1">
      <alignment horizontal="right" vertical="center" wrapText="1"/>
    </xf>
    <xf numFmtId="1" fontId="19" fillId="0" borderId="56" xfId="0" applyNumberFormat="1" applyFont="1" applyFill="1" applyBorder="1" applyAlignment="1">
      <alignment horizontal="right" vertical="center" wrapText="1"/>
    </xf>
    <xf numFmtId="0" fontId="20" fillId="0" borderId="38" xfId="0" applyFont="1" applyFill="1" applyBorder="1" applyAlignment="1"/>
    <xf numFmtId="0" fontId="20" fillId="0" borderId="18" xfId="0" applyFont="1" applyFill="1" applyBorder="1" applyAlignment="1"/>
    <xf numFmtId="0" fontId="27" fillId="0" borderId="38" xfId="0" applyFont="1" applyFill="1" applyBorder="1" applyAlignment="1">
      <alignment horizontal="center" vertical="center"/>
    </xf>
    <xf numFmtId="0" fontId="27" fillId="0" borderId="18" xfId="0" applyFont="1" applyFill="1" applyBorder="1" applyAlignment="1">
      <alignment horizontal="center" vertical="center"/>
    </xf>
    <xf numFmtId="0" fontId="27" fillId="0" borderId="27" xfId="0" applyFont="1" applyFill="1" applyBorder="1" applyAlignment="1">
      <alignment horizontal="center" vertical="center"/>
    </xf>
    <xf numFmtId="0" fontId="27" fillId="0" borderId="6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50" xfId="0" applyFont="1" applyFill="1" applyBorder="1" applyAlignment="1">
      <alignment horizontal="center" vertical="center"/>
    </xf>
    <xf numFmtId="0" fontId="27" fillId="0" borderId="48" xfId="0" applyFont="1" applyFill="1" applyBorder="1" applyAlignment="1">
      <alignment horizontal="center" vertical="center"/>
    </xf>
    <xf numFmtId="0" fontId="27" fillId="0" borderId="34" xfId="0" applyFont="1" applyFill="1" applyBorder="1" applyAlignment="1">
      <alignment horizontal="center" vertical="center"/>
    </xf>
    <xf numFmtId="1" fontId="35" fillId="0" borderId="0" xfId="0" applyNumberFormat="1" applyFont="1" applyFill="1" applyAlignment="1"/>
    <xf numFmtId="0" fontId="35" fillId="0" borderId="34" xfId="0" applyFont="1" applyBorder="1" applyAlignment="1"/>
    <xf numFmtId="0" fontId="27" fillId="0" borderId="4" xfId="0" applyFont="1" applyFill="1" applyBorder="1" applyAlignment="1">
      <alignment horizontal="center" vertical="center"/>
    </xf>
    <xf numFmtId="0" fontId="27" fillId="0" borderId="56" xfId="0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/>
    </xf>
    <xf numFmtId="0" fontId="27" fillId="0" borderId="26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88" fillId="0" borderId="0" xfId="0" applyFont="1" applyFill="1"/>
    <xf numFmtId="3" fontId="88" fillId="0" borderId="0" xfId="0" applyNumberFormat="1" applyFont="1" applyFill="1"/>
    <xf numFmtId="0" fontId="10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2" xfId="0" applyFont="1" applyBorder="1" applyAlignment="1"/>
    <xf numFmtId="0" fontId="43" fillId="0" borderId="2" xfId="0" applyFont="1" applyBorder="1" applyAlignment="1"/>
    <xf numFmtId="0" fontId="9" fillId="0" borderId="2" xfId="0" applyFont="1" applyBorder="1" applyAlignment="1"/>
    <xf numFmtId="0" fontId="10" fillId="0" borderId="34" xfId="0" applyFont="1" applyBorder="1" applyAlignment="1">
      <alignment vertical="top"/>
    </xf>
    <xf numFmtId="1" fontId="9" fillId="0" borderId="2" xfId="0" applyNumberFormat="1" applyFont="1" applyBorder="1" applyAlignment="1">
      <alignment horizontal="left"/>
    </xf>
    <xf numFmtId="0" fontId="7" fillId="0" borderId="0" xfId="0" applyFont="1" applyFill="1"/>
    <xf numFmtId="3" fontId="7" fillId="0" borderId="0" xfId="0" applyNumberFormat="1" applyFont="1" applyFill="1"/>
    <xf numFmtId="3" fontId="9" fillId="0" borderId="0" xfId="0" applyNumberFormat="1" applyFont="1" applyBorder="1" applyAlignment="1">
      <alignment horizontal="right"/>
    </xf>
    <xf numFmtId="1" fontId="11" fillId="0" borderId="14" xfId="0" applyNumberFormat="1" applyFont="1" applyBorder="1" applyAlignment="1">
      <alignment horizontal="left"/>
    </xf>
    <xf numFmtId="3" fontId="19" fillId="0" borderId="0" xfId="0" applyNumberFormat="1" applyFont="1" applyFill="1"/>
    <xf numFmtId="0" fontId="11" fillId="0" borderId="0" xfId="0" applyFont="1" applyFill="1" applyBorder="1" applyAlignment="1">
      <alignment horizontal="left"/>
    </xf>
    <xf numFmtId="0" fontId="10" fillId="0" borderId="50" xfId="0" applyFont="1" applyFill="1" applyBorder="1"/>
    <xf numFmtId="0" fontId="27" fillId="0" borderId="1" xfId="0" applyFont="1" applyFill="1" applyBorder="1"/>
    <xf numFmtId="1" fontId="27" fillId="0" borderId="0" xfId="0" applyNumberFormat="1" applyFont="1" applyFill="1" applyAlignment="1">
      <alignment horizontal="right"/>
    </xf>
    <xf numFmtId="0" fontId="27" fillId="0" borderId="27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0" fontId="27" fillId="0" borderId="3" xfId="0" applyFont="1" applyFill="1" applyBorder="1" applyAlignment="1">
      <alignment horizontal="center"/>
    </xf>
    <xf numFmtId="167" fontId="27" fillId="0" borderId="0" xfId="0" applyNumberFormat="1" applyFont="1" applyFill="1" applyAlignment="1">
      <alignment horizontal="right"/>
    </xf>
    <xf numFmtId="1" fontId="60" fillId="0" borderId="0" xfId="0" applyNumberFormat="1" applyFont="1" applyFill="1" applyAlignment="1">
      <alignment horizontal="right"/>
    </xf>
    <xf numFmtId="0" fontId="27" fillId="0" borderId="0" xfId="0" applyFont="1" applyBorder="1" applyAlignment="1">
      <alignment vertical="top"/>
    </xf>
    <xf numFmtId="0" fontId="27" fillId="0" borderId="48" xfId="0" applyFont="1" applyFill="1" applyBorder="1"/>
    <xf numFmtId="0" fontId="60" fillId="0" borderId="10" xfId="0" applyFont="1" applyFill="1" applyBorder="1"/>
    <xf numFmtId="0" fontId="27" fillId="0" borderId="0" xfId="0" applyFont="1" applyBorder="1" applyAlignment="1">
      <alignment vertical="top" wrapText="1"/>
    </xf>
    <xf numFmtId="167" fontId="27" fillId="0" borderId="0" xfId="0" applyNumberFormat="1" applyFont="1" applyFill="1" applyAlignment="1">
      <alignment shrinkToFit="1"/>
    </xf>
    <xf numFmtId="3" fontId="15" fillId="0" borderId="0" xfId="0" applyNumberFormat="1" applyFont="1" applyFill="1"/>
    <xf numFmtId="0" fontId="9" fillId="0" borderId="0" xfId="0" applyFont="1" applyAlignment="1">
      <alignment horizontal="right"/>
    </xf>
    <xf numFmtId="0" fontId="27" fillId="0" borderId="0" xfId="0" applyFont="1" applyAlignment="1">
      <alignment vertical="top" wrapText="1"/>
    </xf>
    <xf numFmtId="3" fontId="27" fillId="0" borderId="0" xfId="0" applyNumberFormat="1" applyFont="1" applyFill="1" applyAlignment="1"/>
    <xf numFmtId="168" fontId="27" fillId="0" borderId="0" xfId="0" applyNumberFormat="1" applyFont="1" applyFill="1"/>
    <xf numFmtId="0" fontId="27" fillId="0" borderId="0" xfId="0" applyFont="1" applyAlignment="1">
      <alignment vertical="top"/>
    </xf>
    <xf numFmtId="3" fontId="6" fillId="0" borderId="0" xfId="0" applyNumberFormat="1" applyFont="1" applyBorder="1" applyAlignment="1">
      <alignment horizontal="right"/>
    </xf>
    <xf numFmtId="49" fontId="7" fillId="0" borderId="17" xfId="0" applyNumberFormat="1" applyFont="1" applyBorder="1" applyAlignment="1">
      <alignment horizontal="left" vertical="top"/>
    </xf>
    <xf numFmtId="0" fontId="9" fillId="0" borderId="2" xfId="0" applyFont="1" applyBorder="1" applyAlignment="1">
      <alignment vertical="top"/>
    </xf>
    <xf numFmtId="0" fontId="12" fillId="0" borderId="17" xfId="0" applyFont="1" applyBorder="1" applyAlignment="1">
      <alignment vertical="top"/>
    </xf>
    <xf numFmtId="0" fontId="12" fillId="0" borderId="17" xfId="0" applyFont="1" applyBorder="1" applyAlignment="1"/>
    <xf numFmtId="0" fontId="9" fillId="0" borderId="17" xfId="0" applyFont="1" applyBorder="1" applyAlignment="1">
      <alignment vertical="top"/>
    </xf>
    <xf numFmtId="0" fontId="9" fillId="0" borderId="17" xfId="0" applyFont="1" applyBorder="1" applyAlignment="1"/>
    <xf numFmtId="0" fontId="9" fillId="0" borderId="0" xfId="0" applyFont="1" applyBorder="1"/>
    <xf numFmtId="0" fontId="12" fillId="0" borderId="2" xfId="0" applyFont="1" applyBorder="1" applyAlignment="1">
      <alignment vertical="top"/>
    </xf>
    <xf numFmtId="49" fontId="7" fillId="0" borderId="17" xfId="0" applyNumberFormat="1" applyFont="1" applyFill="1" applyBorder="1" applyAlignment="1">
      <alignment horizontal="left" vertical="top"/>
    </xf>
    <xf numFmtId="1" fontId="9" fillId="0" borderId="17" xfId="0" applyNumberFormat="1" applyFont="1" applyFill="1" applyBorder="1" applyAlignment="1">
      <alignment horizontal="left" vertical="top" wrapText="1"/>
    </xf>
    <xf numFmtId="3" fontId="12" fillId="0" borderId="17" xfId="0" applyNumberFormat="1" applyFont="1" applyFill="1" applyBorder="1" applyAlignment="1">
      <alignment vertical="top"/>
    </xf>
    <xf numFmtId="166" fontId="12" fillId="0" borderId="21" xfId="0" applyNumberFormat="1" applyFont="1" applyFill="1" applyBorder="1" applyAlignment="1">
      <alignment vertical="top"/>
    </xf>
    <xf numFmtId="3" fontId="11" fillId="0" borderId="17" xfId="0" applyNumberFormat="1" applyFont="1" applyFill="1" applyBorder="1" applyAlignment="1">
      <alignment vertical="top"/>
    </xf>
    <xf numFmtId="166" fontId="11" fillId="0" borderId="25" xfId="0" applyNumberFormat="1" applyFont="1" applyFill="1" applyBorder="1" applyAlignment="1">
      <alignment vertical="top"/>
    </xf>
    <xf numFmtId="166" fontId="12" fillId="0" borderId="25" xfId="0" applyNumberFormat="1" applyFont="1" applyFill="1" applyBorder="1" applyAlignment="1">
      <alignment vertical="top"/>
    </xf>
    <xf numFmtId="3" fontId="12" fillId="0" borderId="2" xfId="0" applyNumberFormat="1" applyFont="1" applyFill="1" applyBorder="1" applyAlignment="1">
      <alignment vertical="top"/>
    </xf>
    <xf numFmtId="49" fontId="7" fillId="0" borderId="2" xfId="0" applyNumberFormat="1" applyFont="1" applyFill="1" applyBorder="1" applyAlignment="1">
      <alignment horizontal="left" vertical="center"/>
    </xf>
    <xf numFmtId="49" fontId="7" fillId="0" borderId="2" xfId="3" applyNumberFormat="1" applyFont="1" applyBorder="1" applyAlignment="1">
      <alignment horizontal="left"/>
    </xf>
    <xf numFmtId="49" fontId="7" fillId="0" borderId="14" xfId="3" applyNumberFormat="1" applyFont="1" applyBorder="1" applyAlignment="1">
      <alignment horizontal="left"/>
    </xf>
    <xf numFmtId="3" fontId="9" fillId="0" borderId="2" xfId="3" applyFont="1" applyBorder="1" applyAlignment="1">
      <alignment horizontal="right"/>
    </xf>
    <xf numFmtId="3" fontId="9" fillId="0" borderId="21" xfId="3" applyFont="1" applyBorder="1" applyAlignment="1">
      <alignment horizontal="right"/>
    </xf>
    <xf numFmtId="3" fontId="9" fillId="0" borderId="2" xfId="3" applyFont="1" applyFill="1" applyBorder="1" applyAlignment="1">
      <alignment horizontal="right"/>
    </xf>
    <xf numFmtId="3" fontId="9" fillId="0" borderId="0" xfId="3" applyFont="1"/>
    <xf numFmtId="49" fontId="7" fillId="0" borderId="14" xfId="3" applyNumberFormat="1" applyFont="1" applyBorder="1" applyAlignment="1">
      <alignment horizontal="left" vertical="top"/>
    </xf>
    <xf numFmtId="3" fontId="12" fillId="0" borderId="0" xfId="3" applyFont="1" applyAlignment="1">
      <alignment wrapText="1"/>
    </xf>
    <xf numFmtId="3" fontId="9" fillId="0" borderId="0" xfId="3" applyFont="1" applyAlignment="1"/>
    <xf numFmtId="3" fontId="9" fillId="0" borderId="2" xfId="3" applyFont="1" applyBorder="1" applyAlignment="1"/>
    <xf numFmtId="1" fontId="21" fillId="0" borderId="17" xfId="0" applyNumberFormat="1" applyFont="1" applyFill="1" applyBorder="1" applyAlignment="1">
      <alignment horizontal="center" vertical="center" wrapText="1"/>
    </xf>
    <xf numFmtId="1" fontId="19" fillId="0" borderId="17" xfId="0" applyNumberFormat="1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vertical="top"/>
    </xf>
    <xf numFmtId="0" fontId="33" fillId="0" borderId="2" xfId="0" applyFont="1" applyFill="1" applyBorder="1" applyAlignment="1">
      <alignment horizontal="center" vertical="center"/>
    </xf>
    <xf numFmtId="3" fontId="12" fillId="0" borderId="0" xfId="0" applyNumberFormat="1" applyFont="1" applyBorder="1" applyAlignment="1">
      <alignment horizontal="right"/>
    </xf>
    <xf numFmtId="3" fontId="90" fillId="0" borderId="0" xfId="0" applyNumberFormat="1" applyFont="1" applyFill="1" applyBorder="1" applyAlignment="1">
      <alignment horizontal="center" vertical="center"/>
    </xf>
    <xf numFmtId="3" fontId="91" fillId="0" borderId="0" xfId="0" applyNumberFormat="1" applyFont="1" applyFill="1" applyBorder="1" applyAlignment="1">
      <alignment horizontal="center" vertical="center"/>
    </xf>
    <xf numFmtId="4" fontId="92" fillId="0" borderId="0" xfId="0" applyNumberFormat="1" applyFont="1" applyFill="1" applyBorder="1"/>
    <xf numFmtId="4" fontId="93" fillId="0" borderId="0" xfId="0" applyNumberFormat="1" applyFont="1" applyFill="1" applyBorder="1"/>
    <xf numFmtId="4" fontId="94" fillId="0" borderId="0" xfId="0" applyNumberFormat="1" applyFont="1" applyFill="1"/>
    <xf numFmtId="4" fontId="95" fillId="0" borderId="0" xfId="0" applyNumberFormat="1" applyFont="1" applyFill="1"/>
    <xf numFmtId="0" fontId="90" fillId="0" borderId="0" xfId="0" applyFont="1" applyFill="1"/>
    <xf numFmtId="0" fontId="19" fillId="0" borderId="12" xfId="0" applyFont="1" applyFill="1" applyBorder="1" applyAlignment="1">
      <alignment vertical="top"/>
    </xf>
    <xf numFmtId="0" fontId="21" fillId="0" borderId="17" xfId="0" applyFont="1" applyFill="1" applyBorder="1" applyAlignment="1">
      <alignment vertical="center" wrapText="1"/>
    </xf>
    <xf numFmtId="4" fontId="92" fillId="0" borderId="0" xfId="0" applyNumberFormat="1" applyFont="1" applyFill="1" applyBorder="1" applyAlignment="1">
      <alignment vertical="center" wrapText="1"/>
    </xf>
    <xf numFmtId="164" fontId="1" fillId="0" borderId="14" xfId="0" applyNumberFormat="1" applyFont="1" applyFill="1" applyBorder="1" applyAlignment="1">
      <alignment horizontal="center"/>
    </xf>
    <xf numFmtId="3" fontId="6" fillId="0" borderId="27" xfId="0" applyNumberFormat="1" applyFont="1" applyFill="1" applyBorder="1" applyAlignment="1">
      <alignment horizontal="right"/>
    </xf>
    <xf numFmtId="0" fontId="12" fillId="0" borderId="14" xfId="0" applyFont="1" applyBorder="1" applyAlignment="1">
      <alignment vertical="top"/>
    </xf>
    <xf numFmtId="167" fontId="68" fillId="0" borderId="10" xfId="0" applyNumberFormat="1" applyFont="1" applyFill="1" applyBorder="1" applyAlignment="1"/>
    <xf numFmtId="1" fontId="33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left" vertical="top"/>
    </xf>
    <xf numFmtId="0" fontId="10" fillId="0" borderId="0" xfId="0" applyFont="1" applyAlignment="1"/>
    <xf numFmtId="0" fontId="6" fillId="0" borderId="0" xfId="0" applyFont="1"/>
    <xf numFmtId="0" fontId="11" fillId="0" borderId="17" xfId="0" applyFont="1" applyFill="1" applyBorder="1" applyAlignment="1">
      <alignment horizontal="right"/>
    </xf>
    <xf numFmtId="0" fontId="11" fillId="0" borderId="48" xfId="0" applyFont="1" applyFill="1" applyBorder="1" applyAlignment="1">
      <alignment horizontal="right"/>
    </xf>
    <xf numFmtId="0" fontId="6" fillId="0" borderId="17" xfId="0" applyFont="1" applyFill="1" applyBorder="1" applyAlignment="1">
      <alignment horizontal="right"/>
    </xf>
    <xf numFmtId="0" fontId="6" fillId="0" borderId="48" xfId="0" applyFont="1" applyFill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6" fillId="0" borderId="48" xfId="0" applyFont="1" applyBorder="1" applyAlignment="1">
      <alignment horizontal="right"/>
    </xf>
    <xf numFmtId="1" fontId="7" fillId="0" borderId="17" xfId="0" applyNumberFormat="1" applyFont="1" applyBorder="1" applyAlignment="1">
      <alignment horizontal="left"/>
    </xf>
    <xf numFmtId="1" fontId="7" fillId="0" borderId="48" xfId="0" applyNumberFormat="1" applyFont="1" applyBorder="1" applyAlignment="1">
      <alignment horizontal="left"/>
    </xf>
    <xf numFmtId="167" fontId="6" fillId="0" borderId="35" xfId="0" applyNumberFormat="1" applyFont="1" applyBorder="1" applyAlignment="1">
      <alignment horizontal="right"/>
    </xf>
    <xf numFmtId="0" fontId="5" fillId="0" borderId="0" xfId="0" applyFont="1" applyFill="1" applyBorder="1"/>
    <xf numFmtId="0" fontId="0" fillId="0" borderId="0" xfId="0" applyBorder="1" applyAlignment="1">
      <alignment vertical="top"/>
    </xf>
    <xf numFmtId="0" fontId="0" fillId="0" borderId="0" xfId="0" applyBorder="1" applyAlignment="1"/>
    <xf numFmtId="49" fontId="25" fillId="0" borderId="2" xfId="0" applyNumberFormat="1" applyFont="1" applyFill="1" applyBorder="1"/>
    <xf numFmtId="168" fontId="25" fillId="0" borderId="2" xfId="0" applyNumberFormat="1" applyFont="1" applyFill="1" applyBorder="1"/>
    <xf numFmtId="168" fontId="7" fillId="0" borderId="2" xfId="0" applyNumberFormat="1" applyFont="1" applyBorder="1" applyAlignment="1"/>
    <xf numFmtId="1" fontId="5" fillId="0" borderId="6" xfId="0" applyNumberFormat="1" applyFont="1" applyFill="1" applyBorder="1" applyAlignment="1">
      <alignment horizontal="left"/>
    </xf>
    <xf numFmtId="3" fontId="9" fillId="0" borderId="2" xfId="0" applyNumberFormat="1" applyFont="1" applyFill="1" applyBorder="1" applyAlignment="1">
      <alignment horizontal="right" vertical="top"/>
    </xf>
    <xf numFmtId="3" fontId="9" fillId="0" borderId="0" xfId="0" applyNumberFormat="1" applyFont="1" applyFill="1" applyBorder="1" applyAlignment="1">
      <alignment horizontal="right" vertical="top"/>
    </xf>
    <xf numFmtId="168" fontId="7" fillId="0" borderId="14" xfId="0" applyNumberFormat="1" applyFont="1" applyBorder="1" applyAlignment="1">
      <alignment horizontal="left"/>
    </xf>
    <xf numFmtId="1" fontId="11" fillId="0" borderId="27" xfId="0" applyNumberFormat="1" applyFont="1" applyBorder="1" applyAlignment="1">
      <alignment horizontal="left" wrapText="1"/>
    </xf>
    <xf numFmtId="167" fontId="6" fillId="0" borderId="30" xfId="0" applyNumberFormat="1" applyFont="1" applyBorder="1" applyAlignment="1">
      <alignment horizontal="right"/>
    </xf>
    <xf numFmtId="3" fontId="6" fillId="0" borderId="0" xfId="0" applyNumberFormat="1" applyFont="1" applyAlignment="1">
      <alignment horizontal="right"/>
    </xf>
    <xf numFmtId="167" fontId="11" fillId="0" borderId="30" xfId="0" applyNumberFormat="1" applyFont="1" applyBorder="1" applyAlignment="1">
      <alignment horizontal="right"/>
    </xf>
    <xf numFmtId="49" fontId="7" fillId="3" borderId="2" xfId="0" applyNumberFormat="1" applyFont="1" applyFill="1" applyBorder="1" applyAlignment="1">
      <alignment horizontal="left"/>
    </xf>
    <xf numFmtId="0" fontId="3" fillId="0" borderId="14" xfId="0" applyFont="1" applyFill="1" applyBorder="1"/>
    <xf numFmtId="167" fontId="9" fillId="0" borderId="35" xfId="0" applyNumberFormat="1" applyFont="1" applyBorder="1" applyAlignment="1">
      <alignment horizontal="right"/>
    </xf>
    <xf numFmtId="49" fontId="7" fillId="0" borderId="9" xfId="0" applyNumberFormat="1" applyFont="1" applyBorder="1" applyAlignment="1">
      <alignment horizontal="center"/>
    </xf>
    <xf numFmtId="167" fontId="11" fillId="0" borderId="35" xfId="0" applyNumberFormat="1" applyFont="1" applyBorder="1" applyAlignment="1">
      <alignment horizontal="right"/>
    </xf>
    <xf numFmtId="1" fontId="7" fillId="0" borderId="9" xfId="0" applyNumberFormat="1" applyFont="1" applyBorder="1" applyAlignment="1">
      <alignment horizontal="center"/>
    </xf>
    <xf numFmtId="0" fontId="0" fillId="0" borderId="0" xfId="0" applyBorder="1" applyAlignment="1">
      <alignment wrapText="1"/>
    </xf>
    <xf numFmtId="1" fontId="2" fillId="0" borderId="0" xfId="0" applyNumberFormat="1" applyFont="1" applyBorder="1" applyAlignment="1">
      <alignment horizontal="left" vertical="top"/>
    </xf>
    <xf numFmtId="3" fontId="6" fillId="0" borderId="0" xfId="0" applyNumberFormat="1" applyFont="1" applyFill="1" applyBorder="1" applyAlignment="1">
      <alignment horizontal="right" vertical="top"/>
    </xf>
    <xf numFmtId="167" fontId="6" fillId="0" borderId="25" xfId="0" applyNumberFormat="1" applyFont="1" applyBorder="1" applyAlignment="1">
      <alignment horizontal="right" vertical="top"/>
    </xf>
    <xf numFmtId="1" fontId="2" fillId="0" borderId="6" xfId="0" applyNumberFormat="1" applyFont="1" applyBorder="1" applyAlignment="1">
      <alignment horizontal="left" vertical="top"/>
    </xf>
    <xf numFmtId="0" fontId="27" fillId="0" borderId="0" xfId="0" applyFont="1" applyBorder="1" applyAlignment="1">
      <alignment wrapText="1"/>
    </xf>
    <xf numFmtId="1" fontId="6" fillId="0" borderId="17" xfId="0" applyNumberFormat="1" applyFont="1" applyBorder="1" applyAlignment="1">
      <alignment horizontal="left"/>
    </xf>
    <xf numFmtId="0" fontId="11" fillId="0" borderId="17" xfId="0" applyFont="1" applyBorder="1" applyAlignment="1">
      <alignment vertical="center" wrapText="1"/>
    </xf>
    <xf numFmtId="1" fontId="11" fillId="0" borderId="17" xfId="0" applyNumberFormat="1" applyFont="1" applyBorder="1" applyAlignment="1">
      <alignment horizontal="left"/>
    </xf>
    <xf numFmtId="0" fontId="11" fillId="0" borderId="17" xfId="0" applyFont="1" applyBorder="1" applyAlignment="1"/>
    <xf numFmtId="168" fontId="25" fillId="0" borderId="2" xfId="0" applyNumberFormat="1" applyFont="1" applyBorder="1" applyAlignment="1">
      <alignment horizontal="left" vertical="top"/>
    </xf>
    <xf numFmtId="1" fontId="25" fillId="0" borderId="0" xfId="0" applyNumberFormat="1" applyFont="1" applyAlignment="1">
      <alignment horizontal="left"/>
    </xf>
    <xf numFmtId="1" fontId="25" fillId="0" borderId="2" xfId="0" applyNumberFormat="1" applyFont="1" applyBorder="1" applyAlignment="1">
      <alignment horizontal="left"/>
    </xf>
    <xf numFmtId="1" fontId="25" fillId="0" borderId="14" xfId="0" applyNumberFormat="1" applyFont="1" applyBorder="1" applyAlignment="1">
      <alignment horizontal="left"/>
    </xf>
    <xf numFmtId="166" fontId="9" fillId="0" borderId="25" xfId="0" applyNumberFormat="1" applyFont="1" applyBorder="1" applyAlignment="1">
      <alignment horizontal="right" vertical="top"/>
    </xf>
    <xf numFmtId="1" fontId="10" fillId="0" borderId="38" xfId="0" applyNumberFormat="1" applyFont="1" applyBorder="1" applyAlignment="1">
      <alignment horizontal="left"/>
    </xf>
    <xf numFmtId="1" fontId="10" fillId="0" borderId="6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left" vertical="top"/>
    </xf>
    <xf numFmtId="3" fontId="21" fillId="0" borderId="17" xfId="0" applyNumberFormat="1" applyFont="1" applyFill="1" applyBorder="1" applyAlignment="1"/>
    <xf numFmtId="1" fontId="66" fillId="0" borderId="0" xfId="0" applyNumberFormat="1" applyFont="1" applyBorder="1" applyAlignment="1">
      <alignment horizontal="left"/>
    </xf>
    <xf numFmtId="1" fontId="66" fillId="0" borderId="6" xfId="0" applyNumberFormat="1" applyFont="1" applyBorder="1" applyAlignment="1">
      <alignment horizontal="left"/>
    </xf>
    <xf numFmtId="0" fontId="10" fillId="0" borderId="0" xfId="0" applyFont="1" applyAlignment="1">
      <alignment vertical="top" wrapText="1"/>
    </xf>
    <xf numFmtId="0" fontId="9" fillId="0" borderId="14" xfId="0" applyFont="1" applyFill="1" applyBorder="1" applyAlignment="1">
      <alignment horizontal="right"/>
    </xf>
    <xf numFmtId="0" fontId="12" fillId="0" borderId="14" xfId="0" applyFont="1" applyFill="1" applyBorder="1" applyAlignment="1">
      <alignment horizontal="right"/>
    </xf>
    <xf numFmtId="49" fontId="25" fillId="0" borderId="34" xfId="0" applyNumberFormat="1" applyFont="1" applyBorder="1" applyAlignment="1">
      <alignment horizontal="left"/>
    </xf>
    <xf numFmtId="3" fontId="9" fillId="0" borderId="34" xfId="0" applyNumberFormat="1" applyFont="1" applyBorder="1" applyAlignment="1">
      <alignment horizontal="right"/>
    </xf>
    <xf numFmtId="49" fontId="25" fillId="0" borderId="17" xfId="0" applyNumberFormat="1" applyFont="1" applyBorder="1" applyAlignment="1">
      <alignment horizontal="left"/>
    </xf>
    <xf numFmtId="0" fontId="10" fillId="0" borderId="2" xfId="0" applyFont="1" applyBorder="1" applyAlignment="1">
      <alignment vertical="top" wrapText="1"/>
    </xf>
    <xf numFmtId="0" fontId="10" fillId="0" borderId="0" xfId="0" applyFont="1" applyAlignment="1">
      <alignment wrapText="1"/>
    </xf>
    <xf numFmtId="3" fontId="10" fillId="3" borderId="0" xfId="0" applyNumberFormat="1" applyFont="1" applyFill="1" applyBorder="1"/>
    <xf numFmtId="167" fontId="9" fillId="3" borderId="25" xfId="0" applyNumberFormat="1" applyFont="1" applyFill="1" applyBorder="1" applyAlignment="1">
      <alignment horizontal="right"/>
    </xf>
    <xf numFmtId="167" fontId="9" fillId="0" borderId="25" xfId="0" applyNumberFormat="1" applyFont="1" applyBorder="1" applyAlignment="1">
      <alignment horizontal="right" vertical="top"/>
    </xf>
    <xf numFmtId="167" fontId="11" fillId="3" borderId="25" xfId="0" applyNumberFormat="1" applyFont="1" applyFill="1" applyBorder="1" applyAlignment="1">
      <alignment horizontal="right"/>
    </xf>
    <xf numFmtId="167" fontId="9" fillId="3" borderId="35" xfId="0" applyNumberFormat="1" applyFont="1" applyFill="1" applyBorder="1" applyAlignment="1">
      <alignment horizontal="right"/>
    </xf>
    <xf numFmtId="0" fontId="60" fillId="0" borderId="0" xfId="0" applyFont="1" applyAlignment="1"/>
    <xf numFmtId="168" fontId="7" fillId="3" borderId="0" xfId="0" applyNumberFormat="1" applyFont="1" applyFill="1" applyBorder="1" applyAlignment="1">
      <alignment horizontal="left"/>
    </xf>
    <xf numFmtId="0" fontId="6" fillId="0" borderId="0" xfId="0" applyFont="1" applyAlignment="1">
      <alignment horizontal="right"/>
    </xf>
    <xf numFmtId="168" fontId="18" fillId="3" borderId="0" xfId="0" applyNumberFormat="1" applyFont="1" applyFill="1" applyBorder="1" applyAlignment="1"/>
    <xf numFmtId="0" fontId="9" fillId="0" borderId="0" xfId="0" applyFont="1" applyFill="1" applyAlignment="1">
      <alignment horizontal="right"/>
    </xf>
    <xf numFmtId="49" fontId="7" fillId="0" borderId="34" xfId="0" applyNumberFormat="1" applyFont="1" applyBorder="1" applyAlignment="1">
      <alignment horizontal="left"/>
    </xf>
    <xf numFmtId="1" fontId="2" fillId="0" borderId="33" xfId="0" applyNumberFormat="1" applyFont="1" applyFill="1" applyBorder="1" applyAlignment="1">
      <alignment horizontal="left"/>
    </xf>
    <xf numFmtId="3" fontId="10" fillId="0" borderId="0" xfId="0" applyNumberFormat="1" applyFont="1" applyBorder="1" applyAlignment="1">
      <alignment horizontal="right"/>
    </xf>
    <xf numFmtId="0" fontId="6" fillId="0" borderId="2" xfId="0" applyFont="1" applyBorder="1"/>
    <xf numFmtId="0" fontId="11" fillId="0" borderId="2" xfId="0" applyFont="1" applyBorder="1" applyAlignment="1">
      <alignment vertical="top" wrapText="1"/>
    </xf>
    <xf numFmtId="0" fontId="20" fillId="0" borderId="2" xfId="0" applyFont="1" applyBorder="1"/>
    <xf numFmtId="0" fontId="11" fillId="0" borderId="2" xfId="0" applyFont="1" applyBorder="1" applyAlignment="1">
      <alignment vertical="top"/>
    </xf>
    <xf numFmtId="0" fontId="20" fillId="0" borderId="2" xfId="0" applyFont="1" applyBorder="1" applyAlignment="1"/>
    <xf numFmtId="0" fontId="20" fillId="3" borderId="2" xfId="0" applyFont="1" applyFill="1" applyBorder="1" applyAlignment="1">
      <alignment wrapText="1"/>
    </xf>
    <xf numFmtId="0" fontId="11" fillId="0" borderId="9" xfId="0" applyFont="1" applyBorder="1" applyAlignment="1"/>
    <xf numFmtId="1" fontId="6" fillId="0" borderId="9" xfId="0" applyNumberFormat="1" applyFont="1" applyBorder="1" applyAlignment="1">
      <alignment horizontal="left"/>
    </xf>
    <xf numFmtId="0" fontId="10" fillId="0" borderId="14" xfId="0" applyFont="1" applyBorder="1" applyAlignment="1"/>
    <xf numFmtId="3" fontId="5" fillId="0" borderId="53" xfId="0" applyNumberFormat="1" applyFont="1" applyFill="1" applyBorder="1"/>
    <xf numFmtId="3" fontId="10" fillId="0" borderId="34" xfId="0" applyNumberFormat="1" applyFont="1" applyBorder="1" applyAlignment="1">
      <alignment horizontal="right"/>
    </xf>
    <xf numFmtId="1" fontId="2" fillId="0" borderId="12" xfId="0" applyNumberFormat="1" applyFont="1" applyFill="1" applyBorder="1" applyAlignment="1">
      <alignment horizontal="left"/>
    </xf>
    <xf numFmtId="0" fontId="5" fillId="3" borderId="2" xfId="0" applyFont="1" applyFill="1" applyBorder="1"/>
    <xf numFmtId="0" fontId="7" fillId="3" borderId="27" xfId="0" applyFont="1" applyFill="1" applyBorder="1" applyAlignment="1">
      <alignment horizontal="left"/>
    </xf>
    <xf numFmtId="1" fontId="5" fillId="3" borderId="12" xfId="0" applyNumberFormat="1" applyFont="1" applyFill="1" applyBorder="1" applyAlignment="1">
      <alignment horizontal="left"/>
    </xf>
    <xf numFmtId="168" fontId="7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49" fontId="25" fillId="0" borderId="0" xfId="0" applyNumberFormat="1" applyFont="1" applyBorder="1" applyAlignment="1">
      <alignment horizontal="left"/>
    </xf>
    <xf numFmtId="1" fontId="10" fillId="0" borderId="12" xfId="0" applyNumberFormat="1" applyFont="1" applyBorder="1" applyAlignment="1">
      <alignment horizontal="left"/>
    </xf>
    <xf numFmtId="3" fontId="9" fillId="0" borderId="2" xfId="0" applyNumberFormat="1" applyFont="1" applyFill="1" applyBorder="1" applyAlignment="1">
      <alignment vertical="top"/>
    </xf>
    <xf numFmtId="168" fontId="7" fillId="0" borderId="27" xfId="0" applyNumberFormat="1" applyFont="1" applyBorder="1" applyAlignment="1">
      <alignment horizontal="left" vertical="top"/>
    </xf>
    <xf numFmtId="49" fontId="7" fillId="0" borderId="27" xfId="0" applyNumberFormat="1" applyFont="1" applyBorder="1" applyAlignment="1">
      <alignment horizontal="left"/>
    </xf>
    <xf numFmtId="166" fontId="10" fillId="0" borderId="25" xfId="0" applyNumberFormat="1" applyFont="1" applyBorder="1" applyAlignment="1">
      <alignment horizontal="right"/>
    </xf>
    <xf numFmtId="168" fontId="25" fillId="0" borderId="0" xfId="0" applyNumberFormat="1" applyFont="1" applyFill="1" applyBorder="1" applyAlignment="1">
      <alignment horizontal="center"/>
    </xf>
    <xf numFmtId="166" fontId="11" fillId="0" borderId="25" xfId="0" applyNumberFormat="1" applyFont="1" applyBorder="1" applyAlignment="1">
      <alignment horizontal="right" vertical="top"/>
    </xf>
    <xf numFmtId="49" fontId="7" fillId="3" borderId="0" xfId="0" applyNumberFormat="1" applyFont="1" applyFill="1" applyBorder="1" applyAlignment="1">
      <alignment horizontal="left" vertical="top"/>
    </xf>
    <xf numFmtId="49" fontId="7" fillId="3" borderId="34" xfId="0" applyNumberFormat="1" applyFont="1" applyFill="1" applyBorder="1" applyAlignment="1">
      <alignment horizontal="left" vertical="top"/>
    </xf>
    <xf numFmtId="0" fontId="20" fillId="3" borderId="14" xfId="0" applyFont="1" applyFill="1" applyBorder="1" applyAlignment="1">
      <alignment wrapText="1"/>
    </xf>
    <xf numFmtId="3" fontId="9" fillId="0" borderId="27" xfId="0" applyNumberFormat="1" applyFont="1" applyBorder="1" applyAlignment="1">
      <alignment horizontal="right"/>
    </xf>
    <xf numFmtId="3" fontId="54" fillId="0" borderId="5" xfId="0" applyNumberFormat="1" applyFont="1" applyFill="1" applyBorder="1"/>
    <xf numFmtId="3" fontId="37" fillId="0" borderId="5" xfId="0" applyNumberFormat="1" applyFont="1" applyFill="1" applyBorder="1" applyAlignment="1"/>
    <xf numFmtId="3" fontId="54" fillId="0" borderId="14" xfId="0" applyNumberFormat="1" applyFont="1" applyFill="1" applyBorder="1"/>
    <xf numFmtId="3" fontId="9" fillId="0" borderId="14" xfId="0" applyNumberFormat="1" applyFont="1" applyFill="1" applyBorder="1" applyAlignment="1">
      <alignment horizontal="right" vertical="top"/>
    </xf>
    <xf numFmtId="168" fontId="7" fillId="0" borderId="0" xfId="0" applyNumberFormat="1" applyFont="1" applyBorder="1" applyAlignment="1">
      <alignment horizontal="left" vertical="top"/>
    </xf>
    <xf numFmtId="49" fontId="7" fillId="0" borderId="34" xfId="0" applyNumberFormat="1" applyFont="1" applyBorder="1" applyAlignment="1">
      <alignment horizontal="left" vertical="top"/>
    </xf>
    <xf numFmtId="0" fontId="0" fillId="0" borderId="14" xfId="0" applyBorder="1" applyAlignment="1">
      <alignment vertical="top" wrapText="1"/>
    </xf>
    <xf numFmtId="167" fontId="9" fillId="3" borderId="0" xfId="0" applyNumberFormat="1" applyFont="1" applyFill="1" applyBorder="1" applyAlignment="1">
      <alignment horizontal="right"/>
    </xf>
    <xf numFmtId="166" fontId="50" fillId="0" borderId="0" xfId="0" applyNumberFormat="1" applyFont="1" applyFill="1" applyBorder="1"/>
    <xf numFmtId="1" fontId="60" fillId="0" borderId="19" xfId="0" applyNumberFormat="1" applyFont="1" applyFill="1" applyBorder="1" applyAlignment="1">
      <alignment horizontal="center"/>
    </xf>
    <xf numFmtId="0" fontId="20" fillId="0" borderId="12" xfId="0" applyFont="1" applyFill="1" applyBorder="1"/>
    <xf numFmtId="3" fontId="35" fillId="0" borderId="48" xfId="0" applyNumberFormat="1" applyFont="1" applyFill="1" applyBorder="1" applyAlignment="1">
      <alignment horizontal="center"/>
    </xf>
    <xf numFmtId="3" fontId="97" fillId="0" borderId="2" xfId="0" applyNumberFormat="1" applyFont="1" applyFill="1" applyBorder="1"/>
    <xf numFmtId="3" fontId="33" fillId="0" borderId="9" xfId="0" applyNumberFormat="1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1" fontId="33" fillId="0" borderId="9" xfId="0" applyNumberFormat="1" applyFont="1" applyFill="1" applyBorder="1" applyAlignment="1">
      <alignment horizontal="center" vertical="center"/>
    </xf>
    <xf numFmtId="1" fontId="33" fillId="0" borderId="5" xfId="0" applyNumberFormat="1" applyFont="1" applyFill="1" applyBorder="1" applyAlignment="1">
      <alignment horizontal="center" vertical="center"/>
    </xf>
    <xf numFmtId="3" fontId="21" fillId="0" borderId="2" xfId="0" applyNumberFormat="1" applyFont="1" applyFill="1" applyBorder="1" applyAlignment="1">
      <alignment horizontal="right" vertical="center" wrapText="1"/>
    </xf>
    <xf numFmtId="167" fontId="6" fillId="0" borderId="25" xfId="0" applyNumberFormat="1" applyFont="1" applyFill="1" applyBorder="1" applyAlignment="1">
      <alignment horizontal="right"/>
    </xf>
    <xf numFmtId="0" fontId="1" fillId="0" borderId="1" xfId="0" applyFont="1" applyFill="1" applyBorder="1"/>
    <xf numFmtId="166" fontId="1" fillId="0" borderId="0" xfId="0" applyNumberFormat="1" applyFont="1" applyFill="1"/>
    <xf numFmtId="0" fontId="1" fillId="0" borderId="38" xfId="0" applyFont="1" applyFill="1" applyBorder="1"/>
    <xf numFmtId="0" fontId="1" fillId="0" borderId="2" xfId="0" applyFont="1" applyFill="1" applyBorder="1"/>
    <xf numFmtId="0" fontId="1" fillId="0" borderId="17" xfId="0" applyFont="1" applyFill="1" applyBorder="1"/>
    <xf numFmtId="0" fontId="1" fillId="0" borderId="50" xfId="0" applyFont="1" applyFill="1" applyBorder="1"/>
    <xf numFmtId="0" fontId="1" fillId="0" borderId="48" xfId="0" applyFont="1" applyFill="1" applyBorder="1"/>
    <xf numFmtId="1" fontId="9" fillId="0" borderId="48" xfId="0" applyNumberFormat="1" applyFont="1" applyFill="1" applyBorder="1" applyAlignment="1">
      <alignment horizontal="left"/>
    </xf>
    <xf numFmtId="0" fontId="1" fillId="0" borderId="0" xfId="0" applyFont="1" applyFill="1" applyBorder="1"/>
    <xf numFmtId="0" fontId="1" fillId="0" borderId="15" xfId="0" applyFont="1" applyFill="1" applyBorder="1"/>
    <xf numFmtId="0" fontId="1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1" fillId="0" borderId="0" xfId="0" applyFont="1"/>
    <xf numFmtId="0" fontId="1" fillId="0" borderId="2" xfId="0" applyFont="1" applyBorder="1" applyAlignment="1">
      <alignment vertical="top" wrapText="1"/>
    </xf>
    <xf numFmtId="0" fontId="1" fillId="0" borderId="14" xfId="0" applyFont="1" applyFill="1" applyBorder="1"/>
    <xf numFmtId="0" fontId="21" fillId="0" borderId="2" xfId="0" applyFont="1" applyBorder="1"/>
    <xf numFmtId="0" fontId="1" fillId="0" borderId="47" xfId="0" applyFont="1" applyFill="1" applyBorder="1"/>
    <xf numFmtId="0" fontId="1" fillId="0" borderId="41" xfId="0" applyFont="1" applyFill="1" applyBorder="1"/>
    <xf numFmtId="1" fontId="11" fillId="0" borderId="17" xfId="0" applyNumberFormat="1" applyFont="1" applyFill="1" applyBorder="1" applyAlignment="1">
      <alignment horizontal="left" vertical="top" wrapText="1"/>
    </xf>
    <xf numFmtId="49" fontId="7" fillId="0" borderId="2" xfId="0" applyNumberFormat="1" applyFont="1" applyBorder="1" applyAlignment="1">
      <alignment horizontal="left" vertical="center"/>
    </xf>
    <xf numFmtId="0" fontId="21" fillId="0" borderId="17" xfId="0" applyFont="1" applyBorder="1" applyAlignment="1">
      <alignment vertical="center"/>
    </xf>
    <xf numFmtId="0" fontId="21" fillId="0" borderId="2" xfId="0" applyFont="1" applyBorder="1" applyAlignment="1">
      <alignment vertical="center"/>
    </xf>
    <xf numFmtId="0" fontId="9" fillId="0" borderId="0" xfId="0" applyFont="1" applyAlignment="1">
      <alignment vertical="top"/>
    </xf>
    <xf numFmtId="3" fontId="12" fillId="0" borderId="48" xfId="0" applyNumberFormat="1" applyFont="1" applyFill="1" applyBorder="1" applyAlignment="1">
      <alignment vertical="top"/>
    </xf>
    <xf numFmtId="49" fontId="7" fillId="3" borderId="2" xfId="0" applyNumberFormat="1" applyFont="1" applyFill="1" applyBorder="1" applyAlignment="1">
      <alignment horizontal="left" vertical="top"/>
    </xf>
    <xf numFmtId="0" fontId="21" fillId="3" borderId="2" xfId="0" applyFont="1" applyFill="1" applyBorder="1" applyAlignment="1">
      <alignment wrapText="1"/>
    </xf>
    <xf numFmtId="0" fontId="9" fillId="0" borderId="0" xfId="0" applyFont="1" applyAlignment="1">
      <alignment vertical="top" wrapText="1"/>
    </xf>
    <xf numFmtId="0" fontId="9" fillId="0" borderId="14" xfId="0" applyFont="1" applyBorder="1"/>
    <xf numFmtId="3" fontId="21" fillId="0" borderId="17" xfId="0" applyNumberFormat="1" applyFont="1" applyFill="1" applyBorder="1" applyAlignment="1">
      <alignment horizontal="right" vertical="center" wrapText="1"/>
    </xf>
    <xf numFmtId="166" fontId="11" fillId="0" borderId="0" xfId="0" applyNumberFormat="1" applyFont="1" applyFill="1" applyBorder="1"/>
    <xf numFmtId="1" fontId="19" fillId="0" borderId="2" xfId="0" applyNumberFormat="1" applyFont="1" applyFill="1" applyBorder="1" applyAlignment="1">
      <alignment horizontal="right" vertical="center" wrapText="1"/>
    </xf>
    <xf numFmtId="1" fontId="33" fillId="0" borderId="17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/>
    <xf numFmtId="0" fontId="1" fillId="0" borderId="3" xfId="0" applyFont="1" applyFill="1" applyBorder="1"/>
    <xf numFmtId="0" fontId="11" fillId="0" borderId="0" xfId="0" applyFont="1" applyAlignment="1">
      <alignment vertical="top"/>
    </xf>
    <xf numFmtId="0" fontId="21" fillId="3" borderId="0" xfId="0" applyFont="1" applyFill="1" applyAlignment="1">
      <alignment wrapText="1"/>
    </xf>
    <xf numFmtId="0" fontId="1" fillId="0" borderId="8" xfId="0" applyFont="1" applyBorder="1"/>
    <xf numFmtId="0" fontId="1" fillId="0" borderId="56" xfId="0" applyFont="1" applyBorder="1"/>
    <xf numFmtId="0" fontId="1" fillId="0" borderId="0" xfId="0" applyFont="1" applyBorder="1"/>
    <xf numFmtId="0" fontId="79" fillId="0" borderId="0" xfId="0" applyFont="1" applyFill="1" applyAlignment="1">
      <alignment vertical="center"/>
    </xf>
    <xf numFmtId="0" fontId="99" fillId="0" borderId="0" xfId="0" applyFont="1" applyFill="1" applyAlignment="1">
      <alignment vertical="center"/>
    </xf>
    <xf numFmtId="0" fontId="98" fillId="0" borderId="0" xfId="0" applyFont="1" applyFill="1"/>
    <xf numFmtId="0" fontId="96" fillId="0" borderId="0" xfId="0" applyFont="1" applyFill="1"/>
    <xf numFmtId="0" fontId="100" fillId="0" borderId="0" xfId="0" applyFont="1" applyFill="1"/>
    <xf numFmtId="0" fontId="49" fillId="0" borderId="0" xfId="0" applyFont="1" applyFill="1" applyBorder="1" applyAlignment="1">
      <alignment horizontal="left"/>
    </xf>
    <xf numFmtId="166" fontId="49" fillId="0" borderId="0" xfId="0" applyNumberFormat="1" applyFont="1" applyFill="1" applyBorder="1" applyAlignment="1">
      <alignment horizontal="right" vertical="center"/>
    </xf>
    <xf numFmtId="0" fontId="49" fillId="0" borderId="0" xfId="0" applyFont="1" applyFill="1" applyBorder="1"/>
    <xf numFmtId="0" fontId="52" fillId="0" borderId="0" xfId="0" applyFont="1" applyFill="1" applyBorder="1" applyAlignment="1">
      <alignment horizontal="left"/>
    </xf>
    <xf numFmtId="3" fontId="52" fillId="0" borderId="0" xfId="0" applyNumberFormat="1" applyFont="1" applyFill="1" applyBorder="1" applyAlignment="1">
      <alignment horizontal="right"/>
    </xf>
    <xf numFmtId="166" fontId="52" fillId="0" borderId="0" xfId="0" applyNumberFormat="1" applyFont="1" applyFill="1" applyBorder="1" applyAlignment="1">
      <alignment horizontal="right" vertical="center"/>
    </xf>
    <xf numFmtId="0" fontId="52" fillId="0" borderId="0" xfId="0" applyFont="1" applyFill="1" applyBorder="1"/>
    <xf numFmtId="0" fontId="41" fillId="0" borderId="10" xfId="0" applyFont="1" applyFill="1" applyBorder="1" applyAlignment="1">
      <alignment horizontal="left"/>
    </xf>
    <xf numFmtId="3" fontId="41" fillId="0" borderId="10" xfId="0" applyNumberFormat="1" applyFont="1" applyFill="1" applyBorder="1" applyAlignment="1">
      <alignment horizontal="right"/>
    </xf>
    <xf numFmtId="166" fontId="41" fillId="0" borderId="10" xfId="0" applyNumberFormat="1" applyFont="1" applyFill="1" applyBorder="1" applyAlignment="1">
      <alignment horizontal="right" vertical="center" shrinkToFit="1"/>
    </xf>
    <xf numFmtId="0" fontId="101" fillId="0" borderId="0" xfId="0" applyFont="1" applyFill="1"/>
    <xf numFmtId="3" fontId="29" fillId="0" borderId="10" xfId="0" applyNumberFormat="1" applyFont="1" applyFill="1" applyBorder="1" applyAlignment="1">
      <alignment shrinkToFit="1"/>
    </xf>
    <xf numFmtId="0" fontId="19" fillId="0" borderId="0" xfId="0" applyFont="1" applyBorder="1" applyAlignment="1"/>
    <xf numFmtId="0" fontId="20" fillId="0" borderId="0" xfId="0" applyFont="1" applyAlignment="1">
      <alignment vertical="top"/>
    </xf>
    <xf numFmtId="0" fontId="0" fillId="0" borderId="0" xfId="0" applyBorder="1" applyAlignment="1">
      <alignment vertical="top" wrapText="1"/>
    </xf>
    <xf numFmtId="3" fontId="12" fillId="0" borderId="0" xfId="0" applyNumberFormat="1" applyFont="1" applyFill="1" applyBorder="1" applyAlignment="1">
      <alignment horizontal="right" vertical="top"/>
    </xf>
    <xf numFmtId="3" fontId="12" fillId="0" borderId="2" xfId="0" applyNumberFormat="1" applyFont="1" applyFill="1" applyBorder="1" applyAlignment="1">
      <alignment horizontal="right" vertical="top"/>
    </xf>
    <xf numFmtId="49" fontId="25" fillId="0" borderId="2" xfId="0" applyNumberFormat="1" applyFont="1" applyBorder="1" applyAlignment="1">
      <alignment horizontal="left" vertical="center"/>
    </xf>
    <xf numFmtId="49" fontId="25" fillId="0" borderId="14" xfId="0" applyNumberFormat="1" applyFont="1" applyBorder="1" applyAlignment="1">
      <alignment horizontal="left" vertical="top"/>
    </xf>
    <xf numFmtId="0" fontId="10" fillId="0" borderId="48" xfId="0" applyFont="1" applyBorder="1" applyAlignment="1"/>
    <xf numFmtId="0" fontId="0" fillId="0" borderId="34" xfId="0" applyBorder="1" applyAlignment="1"/>
    <xf numFmtId="3" fontId="12" fillId="0" borderId="34" xfId="0" applyNumberFormat="1" applyFont="1" applyFill="1" applyBorder="1" applyAlignment="1">
      <alignment horizontal="right"/>
    </xf>
    <xf numFmtId="3" fontId="12" fillId="0" borderId="14" xfId="0" applyNumberFormat="1" applyFont="1" applyFill="1" applyBorder="1" applyAlignment="1">
      <alignment horizontal="right"/>
    </xf>
    <xf numFmtId="167" fontId="6" fillId="0" borderId="27" xfId="0" applyNumberFormat="1" applyFont="1" applyBorder="1" applyAlignment="1">
      <alignment horizontal="right"/>
    </xf>
    <xf numFmtId="167" fontId="6" fillId="0" borderId="0" xfId="0" applyNumberFormat="1" applyFont="1" applyBorder="1" applyAlignment="1">
      <alignment horizontal="right"/>
    </xf>
    <xf numFmtId="3" fontId="6" fillId="0" borderId="27" xfId="0" applyNumberFormat="1" applyFont="1" applyBorder="1" applyAlignment="1">
      <alignment horizontal="right"/>
    </xf>
    <xf numFmtId="0" fontId="20" fillId="0" borderId="38" xfId="0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top"/>
    </xf>
    <xf numFmtId="0" fontId="11" fillId="0" borderId="17" xfId="0" applyFont="1" applyBorder="1"/>
    <xf numFmtId="0" fontId="11" fillId="0" borderId="0" xfId="0" applyFont="1" applyBorder="1" applyAlignment="1">
      <alignment vertical="top"/>
    </xf>
    <xf numFmtId="167" fontId="9" fillId="0" borderId="42" xfId="0" applyNumberFormat="1" applyFont="1" applyBorder="1" applyAlignment="1">
      <alignment horizontal="right"/>
    </xf>
    <xf numFmtId="3" fontId="11" fillId="0" borderId="2" xfId="8" applyFont="1" applyBorder="1" applyAlignment="1"/>
    <xf numFmtId="166" fontId="11" fillId="0" borderId="30" xfId="8" applyNumberFormat="1" applyFont="1" applyBorder="1" applyAlignment="1">
      <alignment horizontal="right"/>
    </xf>
    <xf numFmtId="166" fontId="9" fillId="0" borderId="25" xfId="8" applyNumberFormat="1" applyFont="1" applyBorder="1" applyAlignment="1">
      <alignment horizontal="right"/>
    </xf>
    <xf numFmtId="166" fontId="11" fillId="0" borderId="25" xfId="8" applyNumberFormat="1" applyFont="1" applyBorder="1" applyAlignment="1">
      <alignment horizontal="right"/>
    </xf>
    <xf numFmtId="166" fontId="6" fillId="3" borderId="25" xfId="8" applyNumberFormat="1" applyFont="1" applyFill="1" applyBorder="1" applyAlignment="1">
      <alignment horizontal="right"/>
    </xf>
    <xf numFmtId="166" fontId="9" fillId="3" borderId="25" xfId="8" applyNumberFormat="1" applyFont="1" applyFill="1" applyBorder="1" applyAlignment="1">
      <alignment horizontal="right"/>
    </xf>
    <xf numFmtId="166" fontId="9" fillId="3" borderId="35" xfId="8" applyNumberFormat="1" applyFont="1" applyFill="1" applyBorder="1" applyAlignment="1">
      <alignment horizontal="right"/>
    </xf>
    <xf numFmtId="1" fontId="10" fillId="0" borderId="6" xfId="0" applyNumberFormat="1" applyFont="1" applyFill="1" applyBorder="1" applyAlignment="1">
      <alignment horizontal="left"/>
    </xf>
    <xf numFmtId="1" fontId="10" fillId="0" borderId="50" xfId="0" applyNumberFormat="1" applyFont="1" applyFill="1" applyBorder="1" applyAlignment="1">
      <alignment horizontal="left"/>
    </xf>
    <xf numFmtId="49" fontId="7" fillId="0" borderId="48" xfId="0" applyNumberFormat="1" applyFont="1" applyBorder="1" applyAlignment="1">
      <alignment horizontal="left"/>
    </xf>
    <xf numFmtId="1" fontId="10" fillId="0" borderId="48" xfId="0" applyNumberFormat="1" applyFont="1" applyFill="1" applyBorder="1" applyAlignment="1">
      <alignment horizontal="left"/>
    </xf>
    <xf numFmtId="0" fontId="11" fillId="0" borderId="14" xfId="0" applyFont="1" applyBorder="1" applyAlignment="1">
      <alignment wrapText="1"/>
    </xf>
    <xf numFmtId="0" fontId="0" fillId="0" borderId="17" xfId="0" applyBorder="1" applyAlignment="1"/>
    <xf numFmtId="0" fontId="10" fillId="0" borderId="34" xfId="0" applyFont="1" applyBorder="1" applyAlignment="1">
      <alignment wrapText="1"/>
    </xf>
    <xf numFmtId="3" fontId="19" fillId="0" borderId="2" xfId="0" applyNumberFormat="1" applyFont="1" applyFill="1" applyBorder="1" applyAlignment="1"/>
    <xf numFmtId="168" fontId="26" fillId="0" borderId="2" xfId="0" applyNumberFormat="1" applyFont="1" applyFill="1" applyBorder="1" applyAlignment="1">
      <alignment horizontal="center"/>
    </xf>
    <xf numFmtId="0" fontId="0" fillId="0" borderId="0" xfId="0" applyAlignment="1">
      <alignment vertical="top" wrapText="1"/>
    </xf>
    <xf numFmtId="3" fontId="76" fillId="0" borderId="0" xfId="0" applyNumberFormat="1" applyFont="1" applyFill="1" applyBorder="1" applyAlignment="1"/>
    <xf numFmtId="3" fontId="39" fillId="0" borderId="51" xfId="0" applyNumberFormat="1" applyFont="1" applyFill="1" applyBorder="1" applyAlignment="1"/>
    <xf numFmtId="167" fontId="39" fillId="0" borderId="51" xfId="0" applyNumberFormat="1" applyFont="1" applyFill="1" applyBorder="1"/>
    <xf numFmtId="0" fontId="10" fillId="0" borderId="0" xfId="0" applyFont="1" applyBorder="1" applyAlignment="1">
      <alignment horizontal="left" wrapText="1"/>
    </xf>
    <xf numFmtId="1" fontId="39" fillId="0" borderId="10" xfId="0" applyNumberFormat="1" applyFont="1" applyFill="1" applyBorder="1" applyAlignment="1">
      <alignment horizontal="left" vertical="top"/>
    </xf>
    <xf numFmtId="3" fontId="39" fillId="0" borderId="10" xfId="0" applyNumberFormat="1" applyFont="1" applyFill="1" applyBorder="1" applyAlignment="1">
      <alignment vertical="top"/>
    </xf>
    <xf numFmtId="167" fontId="39" fillId="0" borderId="10" xfId="0" applyNumberFormat="1" applyFont="1" applyFill="1" applyBorder="1" applyAlignment="1">
      <alignment vertical="top"/>
    </xf>
    <xf numFmtId="0" fontId="11" fillId="0" borderId="0" xfId="0" applyFont="1" applyBorder="1" applyAlignment="1">
      <alignment horizontal="left" wrapText="1"/>
    </xf>
    <xf numFmtId="1" fontId="10" fillId="3" borderId="15" xfId="0" applyNumberFormat="1" applyFont="1" applyFill="1" applyBorder="1" applyAlignment="1">
      <alignment horizontal="left"/>
    </xf>
    <xf numFmtId="1" fontId="10" fillId="3" borderId="53" xfId="0" applyNumberFormat="1" applyFont="1" applyFill="1" applyBorder="1" applyAlignment="1">
      <alignment horizontal="left"/>
    </xf>
    <xf numFmtId="1" fontId="10" fillId="3" borderId="27" xfId="0" applyNumberFormat="1" applyFont="1" applyFill="1" applyBorder="1" applyAlignment="1">
      <alignment horizontal="left"/>
    </xf>
    <xf numFmtId="0" fontId="27" fillId="0" borderId="27" xfId="0" applyFont="1" applyBorder="1" applyAlignment="1">
      <alignment wrapText="1"/>
    </xf>
    <xf numFmtId="3" fontId="9" fillId="0" borderId="27" xfId="0" applyNumberFormat="1" applyFont="1" applyFill="1" applyBorder="1" applyAlignment="1">
      <alignment horizontal="right"/>
    </xf>
    <xf numFmtId="166" fontId="9" fillId="0" borderId="27" xfId="0" applyNumberFormat="1" applyFont="1" applyBorder="1" applyAlignment="1">
      <alignment horizontal="right"/>
    </xf>
    <xf numFmtId="3" fontId="9" fillId="3" borderId="27" xfId="0" applyNumberFormat="1" applyFont="1" applyFill="1" applyBorder="1" applyAlignment="1">
      <alignment horizontal="right"/>
    </xf>
    <xf numFmtId="3" fontId="51" fillId="0" borderId="0" xfId="0" applyNumberFormat="1" applyFont="1" applyFill="1" applyBorder="1" applyAlignment="1"/>
    <xf numFmtId="0" fontId="20" fillId="0" borderId="0" xfId="1" applyFill="1"/>
    <xf numFmtId="166" fontId="20" fillId="0" borderId="0" xfId="1" applyNumberFormat="1" applyFill="1" applyAlignment="1">
      <alignment horizontal="right"/>
    </xf>
    <xf numFmtId="3" fontId="20" fillId="0" borderId="0" xfId="1" applyNumberFormat="1" applyFill="1"/>
    <xf numFmtId="0" fontId="20" fillId="0" borderId="0" xfId="1" applyFill="1" applyAlignment="1">
      <alignment horizontal="center"/>
    </xf>
    <xf numFmtId="0" fontId="31" fillId="0" borderId="0" xfId="1" applyFont="1" applyFill="1"/>
    <xf numFmtId="0" fontId="20" fillId="0" borderId="0" xfId="1" applyFont="1" applyFill="1"/>
    <xf numFmtId="0" fontId="84" fillId="0" borderId="0" xfId="1" applyFont="1" applyFill="1"/>
    <xf numFmtId="3" fontId="84" fillId="0" borderId="0" xfId="1" applyNumberFormat="1" applyFont="1" applyFill="1"/>
    <xf numFmtId="3" fontId="29" fillId="0" borderId="10" xfId="1" applyNumberFormat="1" applyFont="1" applyFill="1" applyBorder="1"/>
    <xf numFmtId="166" fontId="51" fillId="0" borderId="0" xfId="1" applyNumberFormat="1" applyFont="1" applyFill="1" applyAlignment="1">
      <alignment horizontal="right"/>
    </xf>
    <xf numFmtId="3" fontId="51" fillId="0" borderId="0" xfId="1" applyNumberFormat="1" applyFont="1" applyFill="1"/>
    <xf numFmtId="0" fontId="51" fillId="0" borderId="0" xfId="1" applyFont="1" applyFill="1" applyAlignment="1">
      <alignment horizontal="left"/>
    </xf>
    <xf numFmtId="168" fontId="51" fillId="0" borderId="0" xfId="1" applyNumberFormat="1" applyFont="1" applyFill="1" applyAlignment="1">
      <alignment horizontal="center"/>
    </xf>
    <xf numFmtId="1" fontId="51" fillId="0" borderId="0" xfId="1" applyNumberFormat="1" applyFont="1" applyFill="1" applyAlignment="1">
      <alignment horizontal="left"/>
    </xf>
    <xf numFmtId="0" fontId="67" fillId="0" borderId="0" xfId="1" applyFont="1" applyFill="1"/>
    <xf numFmtId="4" fontId="51" fillId="0" borderId="0" xfId="1" applyNumberFormat="1" applyFont="1" applyFill="1"/>
    <xf numFmtId="166" fontId="3" fillId="0" borderId="0" xfId="1" applyNumberFormat="1" applyFont="1" applyFill="1" applyBorder="1" applyAlignment="1">
      <alignment horizontal="right"/>
    </xf>
    <xf numFmtId="0" fontId="51" fillId="0" borderId="0" xfId="1" applyFont="1" applyFill="1"/>
    <xf numFmtId="1" fontId="51" fillId="0" borderId="0" xfId="1" applyNumberFormat="1" applyFont="1" applyFill="1" applyAlignment="1">
      <alignment horizontal="center"/>
    </xf>
    <xf numFmtId="4" fontId="49" fillId="0" borderId="0" xfId="1" applyNumberFormat="1" applyFont="1" applyFill="1"/>
    <xf numFmtId="3" fontId="49" fillId="0" borderId="0" xfId="1" applyNumberFormat="1" applyFont="1" applyFill="1"/>
    <xf numFmtId="0" fontId="83" fillId="0" borderId="0" xfId="1" applyFont="1" applyFill="1" applyBorder="1"/>
    <xf numFmtId="168" fontId="83" fillId="0" borderId="0" xfId="1" applyNumberFormat="1" applyFont="1" applyFill="1" applyBorder="1" applyAlignment="1">
      <alignment horizontal="center"/>
    </xf>
    <xf numFmtId="1" fontId="83" fillId="0" borderId="0" xfId="1" applyNumberFormat="1" applyFont="1" applyFill="1" applyBorder="1" applyAlignment="1">
      <alignment horizontal="center"/>
    </xf>
    <xf numFmtId="1" fontId="83" fillId="0" borderId="0" xfId="1" applyNumberFormat="1" applyFont="1" applyFill="1" applyBorder="1" applyAlignment="1">
      <alignment horizontal="left"/>
    </xf>
    <xf numFmtId="4" fontId="20" fillId="0" borderId="0" xfId="1" applyNumberFormat="1" applyFill="1"/>
    <xf numFmtId="0" fontId="37" fillId="0" borderId="0" xfId="1" applyFont="1" applyFill="1" applyAlignment="1"/>
    <xf numFmtId="166" fontId="19" fillId="0" borderId="24" xfId="1" applyNumberFormat="1" applyFont="1" applyFill="1" applyBorder="1" applyAlignment="1">
      <alignment horizontal="center" vertical="center"/>
    </xf>
    <xf numFmtId="3" fontId="19" fillId="0" borderId="5" xfId="1" applyNumberFormat="1" applyFont="1" applyFill="1" applyBorder="1"/>
    <xf numFmtId="0" fontId="19" fillId="0" borderId="56" xfId="1" applyFont="1" applyFill="1" applyBorder="1" applyAlignment="1"/>
    <xf numFmtId="0" fontId="19" fillId="0" borderId="8" xfId="1" applyFont="1" applyFill="1" applyBorder="1" applyAlignment="1"/>
    <xf numFmtId="0" fontId="19" fillId="0" borderId="7" xfId="1" applyFont="1" applyFill="1" applyBorder="1" applyAlignment="1"/>
    <xf numFmtId="166" fontId="19" fillId="0" borderId="21" xfId="1" applyNumberFormat="1" applyFont="1" applyFill="1" applyBorder="1" applyAlignment="1">
      <alignment horizontal="right" vertical="center"/>
    </xf>
    <xf numFmtId="3" fontId="19" fillId="0" borderId="2" xfId="1" applyNumberFormat="1" applyFont="1" applyFill="1" applyBorder="1" applyAlignment="1">
      <alignment horizontal="right" vertical="center"/>
    </xf>
    <xf numFmtId="3" fontId="19" fillId="0" borderId="2" xfId="1" applyNumberFormat="1" applyFont="1" applyFill="1" applyBorder="1"/>
    <xf numFmtId="0" fontId="19" fillId="0" borderId="14" xfId="1" applyFont="1" applyFill="1" applyBorder="1" applyAlignment="1">
      <alignment vertical="center" wrapText="1"/>
    </xf>
    <xf numFmtId="0" fontId="20" fillId="0" borderId="53" xfId="1" applyFill="1" applyBorder="1" applyAlignment="1">
      <alignment horizontal="center"/>
    </xf>
    <xf numFmtId="0" fontId="20" fillId="0" borderId="12" xfId="1" applyFill="1" applyBorder="1" applyAlignment="1">
      <alignment horizontal="left" vertical="center"/>
    </xf>
    <xf numFmtId="0" fontId="19" fillId="0" borderId="2" xfId="1" applyFont="1" applyFill="1" applyBorder="1" applyAlignment="1">
      <alignment vertical="center" wrapText="1"/>
    </xf>
    <xf numFmtId="0" fontId="20" fillId="0" borderId="0" xfId="1" applyFill="1" applyBorder="1" applyAlignment="1">
      <alignment horizontal="center"/>
    </xf>
    <xf numFmtId="0" fontId="20" fillId="0" borderId="2" xfId="1" applyFill="1" applyBorder="1" applyAlignment="1">
      <alignment horizontal="center"/>
    </xf>
    <xf numFmtId="3" fontId="19" fillId="0" borderId="9" xfId="1" applyNumberFormat="1" applyFont="1" applyFill="1" applyBorder="1" applyAlignment="1">
      <alignment horizontal="right" vertical="center"/>
    </xf>
    <xf numFmtId="0" fontId="20" fillId="0" borderId="9" xfId="1" applyFill="1" applyBorder="1" applyAlignment="1">
      <alignment horizontal="center"/>
    </xf>
    <xf numFmtId="0" fontId="20" fillId="0" borderId="38" xfId="1" applyFill="1" applyBorder="1" applyAlignment="1">
      <alignment horizontal="left" vertical="center"/>
    </xf>
    <xf numFmtId="0" fontId="26" fillId="0" borderId="0" xfId="1" applyFont="1" applyFill="1" applyAlignment="1">
      <alignment vertical="center"/>
    </xf>
    <xf numFmtId="166" fontId="33" fillId="0" borderId="24" xfId="1" applyNumberFormat="1" applyFont="1" applyFill="1" applyBorder="1" applyAlignment="1">
      <alignment horizontal="right" vertical="center"/>
    </xf>
    <xf numFmtId="3" fontId="33" fillId="0" borderId="37" xfId="1" applyNumberFormat="1" applyFont="1" applyFill="1" applyBorder="1" applyAlignment="1">
      <alignment horizontal="center" vertical="center" wrapText="1"/>
    </xf>
    <xf numFmtId="3" fontId="33" fillId="0" borderId="5" xfId="1" applyNumberFormat="1" applyFont="1" applyFill="1" applyBorder="1" applyAlignment="1">
      <alignment horizontal="center" vertical="center" wrapText="1"/>
    </xf>
    <xf numFmtId="0" fontId="33" fillId="0" borderId="5" xfId="1" applyFont="1" applyFill="1" applyBorder="1" applyAlignment="1">
      <alignment horizontal="center" vertical="center"/>
    </xf>
    <xf numFmtId="0" fontId="33" fillId="0" borderId="4" xfId="1" applyFont="1" applyFill="1" applyBorder="1" applyAlignment="1">
      <alignment horizontal="center" vertical="center"/>
    </xf>
    <xf numFmtId="3" fontId="20" fillId="0" borderId="24" xfId="1" applyNumberFormat="1" applyFill="1" applyBorder="1" applyAlignment="1">
      <alignment horizontal="center" vertical="center"/>
    </xf>
    <xf numFmtId="4" fontId="26" fillId="0" borderId="37" xfId="1" applyNumberFormat="1" applyFont="1" applyFill="1" applyBorder="1" applyAlignment="1">
      <alignment horizontal="center" vertical="center" wrapText="1"/>
    </xf>
    <xf numFmtId="4" fontId="26" fillId="0" borderId="5" xfId="1" applyNumberFormat="1" applyFont="1" applyFill="1" applyBorder="1" applyAlignment="1">
      <alignment horizontal="center" vertical="center" wrapText="1"/>
    </xf>
    <xf numFmtId="0" fontId="26" fillId="0" borderId="5" xfId="1" applyFont="1" applyFill="1" applyBorder="1" applyAlignment="1">
      <alignment vertical="center"/>
    </xf>
    <xf numFmtId="0" fontId="26" fillId="0" borderId="5" xfId="1" applyFont="1" applyFill="1" applyBorder="1" applyAlignment="1">
      <alignment horizontal="center" vertical="center"/>
    </xf>
    <xf numFmtId="0" fontId="26" fillId="0" borderId="4" xfId="1" applyFont="1" applyFill="1" applyBorder="1" applyAlignment="1">
      <alignment horizontal="center" vertical="center"/>
    </xf>
    <xf numFmtId="0" fontId="78" fillId="0" borderId="0" xfId="1" applyFont="1" applyFill="1" applyAlignment="1">
      <alignment horizontal="left"/>
    </xf>
    <xf numFmtId="0" fontId="20" fillId="0" borderId="0" xfId="1" applyFill="1" applyAlignment="1"/>
    <xf numFmtId="166" fontId="19" fillId="0" borderId="0" xfId="1" applyNumberFormat="1" applyFont="1" applyFill="1" applyBorder="1" applyAlignment="1">
      <alignment horizontal="center" vertical="center"/>
    </xf>
    <xf numFmtId="3" fontId="19" fillId="0" borderId="0" xfId="1" applyNumberFormat="1" applyFont="1" applyFill="1" applyBorder="1"/>
    <xf numFmtId="0" fontId="19" fillId="0" borderId="0" xfId="1" applyFont="1" applyFill="1" applyBorder="1" applyAlignment="1"/>
    <xf numFmtId="3" fontId="19" fillId="0" borderId="14" xfId="1" applyNumberFormat="1" applyFont="1" applyFill="1" applyBorder="1"/>
    <xf numFmtId="3" fontId="19" fillId="0" borderId="14" xfId="1" applyNumberFormat="1" applyFont="1" applyFill="1" applyBorder="1" applyAlignment="1">
      <alignment horizontal="right" vertical="center"/>
    </xf>
    <xf numFmtId="0" fontId="20" fillId="0" borderId="14" xfId="1" applyFill="1" applyBorder="1" applyAlignment="1">
      <alignment horizontal="center"/>
    </xf>
    <xf numFmtId="0" fontId="20" fillId="0" borderId="50" xfId="1" applyFill="1" applyBorder="1" applyAlignment="1">
      <alignment horizontal="left" vertical="center"/>
    </xf>
    <xf numFmtId="0" fontId="33" fillId="0" borderId="2" xfId="1" applyFont="1" applyFill="1" applyBorder="1" applyAlignment="1">
      <alignment horizontal="center" vertical="center"/>
    </xf>
    <xf numFmtId="0" fontId="20" fillId="0" borderId="6" xfId="1" applyFill="1" applyBorder="1" applyAlignment="1">
      <alignment horizontal="left" vertical="center"/>
    </xf>
    <xf numFmtId="0" fontId="33" fillId="0" borderId="9" xfId="1" applyFont="1" applyFill="1" applyBorder="1" applyAlignment="1">
      <alignment horizontal="center" vertical="center"/>
    </xf>
    <xf numFmtId="0" fontId="19" fillId="0" borderId="9" xfId="1" applyFont="1" applyFill="1" applyBorder="1" applyAlignment="1">
      <alignment vertical="center" wrapText="1"/>
    </xf>
    <xf numFmtId="0" fontId="20" fillId="0" borderId="0" xfId="1" applyFill="1" applyBorder="1"/>
    <xf numFmtId="173" fontId="20" fillId="0" borderId="2" xfId="1" applyNumberFormat="1" applyFill="1" applyBorder="1" applyAlignment="1">
      <alignment horizontal="center" vertical="center"/>
    </xf>
    <xf numFmtId="0" fontId="20" fillId="0" borderId="0" xfId="1" applyAlignment="1"/>
    <xf numFmtId="0" fontId="20" fillId="0" borderId="0" xfId="1" applyFill="1" applyAlignment="1">
      <alignment wrapText="1"/>
    </xf>
    <xf numFmtId="0" fontId="78" fillId="0" borderId="0" xfId="1" applyFont="1" applyFill="1" applyAlignment="1">
      <alignment horizontal="left" wrapText="1"/>
    </xf>
    <xf numFmtId="166" fontId="19" fillId="0" borderId="24" xfId="1" applyNumberFormat="1" applyFont="1" applyFill="1" applyBorder="1" applyAlignment="1">
      <alignment horizontal="right" vertical="center"/>
    </xf>
    <xf numFmtId="0" fontId="20" fillId="0" borderId="38" xfId="1" applyFill="1" applyBorder="1" applyAlignment="1">
      <alignment horizontal="center"/>
    </xf>
    <xf numFmtId="0" fontId="20" fillId="0" borderId="50" xfId="1" applyFill="1" applyBorder="1" applyAlignment="1">
      <alignment horizontal="center"/>
    </xf>
    <xf numFmtId="3" fontId="19" fillId="0" borderId="14" xfId="1" applyNumberFormat="1" applyFont="1" applyFill="1" applyBorder="1" applyAlignment="1">
      <alignment vertical="center"/>
    </xf>
    <xf numFmtId="0" fontId="20" fillId="0" borderId="0" xfId="1" applyFill="1" applyAlignment="1">
      <alignment vertical="center"/>
    </xf>
    <xf numFmtId="3" fontId="19" fillId="0" borderId="2" xfId="1" applyNumberFormat="1" applyFont="1" applyFill="1" applyBorder="1" applyAlignment="1">
      <alignment vertical="center"/>
    </xf>
    <xf numFmtId="0" fontId="20" fillId="0" borderId="9" xfId="1" applyFill="1" applyBorder="1" applyAlignment="1">
      <alignment horizontal="center" vertical="center"/>
    </xf>
    <xf numFmtId="0" fontId="20" fillId="0" borderId="38" xfId="1" applyFill="1" applyBorder="1" applyAlignment="1">
      <alignment horizontal="center" vertical="center"/>
    </xf>
    <xf numFmtId="0" fontId="20" fillId="0" borderId="6" xfId="1" applyFill="1" applyBorder="1" applyAlignment="1">
      <alignment horizontal="center"/>
    </xf>
    <xf numFmtId="3" fontId="19" fillId="0" borderId="9" xfId="1" applyNumberFormat="1" applyFont="1" applyFill="1" applyBorder="1"/>
    <xf numFmtId="3" fontId="19" fillId="0" borderId="9" xfId="1" applyNumberFormat="1" applyFont="1" applyFill="1" applyBorder="1" applyAlignment="1">
      <alignment vertical="center"/>
    </xf>
    <xf numFmtId="0" fontId="19" fillId="0" borderId="5" xfId="1" applyFont="1" applyFill="1" applyBorder="1" applyAlignment="1">
      <alignment horizontal="left"/>
    </xf>
    <xf numFmtId="0" fontId="19" fillId="0" borderId="4" xfId="1" applyFont="1" applyFill="1" applyBorder="1" applyAlignment="1">
      <alignment horizontal="left"/>
    </xf>
    <xf numFmtId="166" fontId="20" fillId="0" borderId="24" xfId="1" applyNumberFormat="1" applyFill="1" applyBorder="1" applyAlignment="1">
      <alignment horizontal="right" vertical="center"/>
    </xf>
    <xf numFmtId="3" fontId="26" fillId="0" borderId="37" xfId="1" applyNumberFormat="1" applyFont="1" applyFill="1" applyBorder="1" applyAlignment="1">
      <alignment horizontal="center" vertical="center" wrapText="1"/>
    </xf>
    <xf numFmtId="3" fontId="26" fillId="0" borderId="5" xfId="1" applyNumberFormat="1" applyFont="1" applyFill="1" applyBorder="1" applyAlignment="1">
      <alignment horizontal="center" vertical="center" wrapText="1"/>
    </xf>
    <xf numFmtId="0" fontId="19" fillId="0" borderId="9" xfId="1" applyFont="1" applyFill="1" applyBorder="1"/>
    <xf numFmtId="0" fontId="35" fillId="0" borderId="14" xfId="1" applyFont="1" applyFill="1" applyBorder="1"/>
    <xf numFmtId="0" fontId="20" fillId="0" borderId="0" xfId="1" applyFont="1" applyFill="1" applyBorder="1"/>
    <xf numFmtId="166" fontId="19" fillId="0" borderId="42" xfId="1" applyNumberFormat="1" applyFont="1" applyFill="1" applyBorder="1" applyAlignment="1">
      <alignment horizontal="right" vertical="center"/>
    </xf>
    <xf numFmtId="3" fontId="19" fillId="0" borderId="53" xfId="1" applyNumberFormat="1" applyFont="1" applyFill="1" applyBorder="1"/>
    <xf numFmtId="3" fontId="21" fillId="0" borderId="14" xfId="1" applyNumberFormat="1" applyFont="1" applyFill="1" applyBorder="1"/>
    <xf numFmtId="0" fontId="19" fillId="0" borderId="0" xfId="1" applyFont="1" applyFill="1"/>
    <xf numFmtId="0" fontId="35" fillId="0" borderId="2" xfId="1" applyFont="1" applyFill="1" applyBorder="1"/>
    <xf numFmtId="166" fontId="19" fillId="0" borderId="23" xfId="1" applyNumberFormat="1" applyFont="1" applyFill="1" applyBorder="1" applyAlignment="1">
      <alignment horizontal="right" vertical="center"/>
    </xf>
    <xf numFmtId="3" fontId="19" fillId="0" borderId="5" xfId="1" applyNumberFormat="1" applyFont="1" applyFill="1" applyBorder="1" applyAlignment="1">
      <alignment vertical="center"/>
    </xf>
    <xf numFmtId="166" fontId="19" fillId="0" borderId="0" xfId="1" applyNumberFormat="1" applyFont="1" applyFill="1" applyBorder="1" applyAlignment="1">
      <alignment horizontal="right" vertical="center"/>
    </xf>
    <xf numFmtId="0" fontId="19" fillId="0" borderId="0" xfId="1" applyFont="1" applyFill="1" applyBorder="1" applyAlignment="1">
      <alignment horizontal="left"/>
    </xf>
    <xf numFmtId="0" fontId="49" fillId="0" borderId="0" xfId="1" applyFont="1" applyFill="1" applyAlignment="1"/>
    <xf numFmtId="166" fontId="5" fillId="0" borderId="0" xfId="1" applyNumberFormat="1" applyFont="1" applyFill="1" applyBorder="1" applyAlignment="1">
      <alignment horizontal="right"/>
    </xf>
    <xf numFmtId="3" fontId="5" fillId="0" borderId="0" xfId="1" applyNumberFormat="1" applyFont="1" applyFill="1" applyBorder="1"/>
    <xf numFmtId="3" fontId="5" fillId="0" borderId="0" xfId="1" applyNumberFormat="1" applyFont="1" applyFill="1" applyBorder="1" applyAlignment="1">
      <alignment horizontal="right"/>
    </xf>
    <xf numFmtId="3" fontId="20" fillId="0" borderId="0" xfId="1" applyNumberFormat="1" applyFont="1" applyFill="1" applyBorder="1"/>
    <xf numFmtId="3" fontId="20" fillId="0" borderId="0" xfId="1" applyNumberFormat="1" applyFont="1" applyFill="1"/>
    <xf numFmtId="168" fontId="21" fillId="0" borderId="0" xfId="1" applyNumberFormat="1" applyFont="1" applyFill="1"/>
    <xf numFmtId="0" fontId="16" fillId="0" borderId="0" xfId="1" applyFont="1" applyFill="1" applyBorder="1" applyAlignment="1">
      <alignment horizontal="center"/>
    </xf>
    <xf numFmtId="1" fontId="5" fillId="0" borderId="0" xfId="1" applyNumberFormat="1" applyFont="1" applyFill="1" applyBorder="1" applyAlignment="1">
      <alignment horizontal="left"/>
    </xf>
    <xf numFmtId="3" fontId="16" fillId="0" borderId="0" xfId="1" applyNumberFormat="1" applyFont="1" applyFill="1" applyAlignment="1">
      <alignment horizontal="right"/>
    </xf>
    <xf numFmtId="1" fontId="9" fillId="0" borderId="0" xfId="1" applyNumberFormat="1" applyFont="1" applyFill="1" applyBorder="1" applyAlignment="1">
      <alignment horizontal="left"/>
    </xf>
    <xf numFmtId="0" fontId="18" fillId="0" borderId="0" xfId="1" applyFont="1" applyFill="1" applyBorder="1"/>
    <xf numFmtId="168" fontId="18" fillId="0" borderId="0" xfId="1" applyNumberFormat="1" applyFont="1" applyFill="1" applyBorder="1" applyAlignment="1">
      <alignment horizontal="center"/>
    </xf>
    <xf numFmtId="0" fontId="18" fillId="0" borderId="1" xfId="1" applyFont="1" applyFill="1" applyBorder="1"/>
    <xf numFmtId="168" fontId="18" fillId="0" borderId="1" xfId="1" applyNumberFormat="1" applyFont="1" applyFill="1" applyBorder="1" applyAlignment="1">
      <alignment horizontal="center"/>
    </xf>
    <xf numFmtId="0" fontId="16" fillId="0" borderId="1" xfId="1" applyFont="1" applyFill="1" applyBorder="1" applyAlignment="1">
      <alignment horizontal="center"/>
    </xf>
    <xf numFmtId="1" fontId="5" fillId="0" borderId="1" xfId="1" applyNumberFormat="1" applyFont="1" applyFill="1" applyBorder="1" applyAlignment="1">
      <alignment horizontal="left"/>
    </xf>
    <xf numFmtId="3" fontId="51" fillId="0" borderId="0" xfId="1" applyNumberFormat="1" applyFont="1" applyFill="1" applyAlignment="1">
      <alignment horizontal="right"/>
    </xf>
    <xf numFmtId="167" fontId="3" fillId="0" borderId="0" xfId="1" applyNumberFormat="1" applyFont="1" applyFill="1" applyBorder="1" applyAlignment="1">
      <alignment horizontal="right"/>
    </xf>
    <xf numFmtId="167" fontId="15" fillId="0" borderId="0" xfId="1" applyNumberFormat="1" applyFont="1" applyFill="1" applyBorder="1" applyAlignment="1">
      <alignment horizontal="right"/>
    </xf>
    <xf numFmtId="4" fontId="19" fillId="0" borderId="0" xfId="1" applyNumberFormat="1" applyFont="1" applyFill="1" applyBorder="1"/>
    <xf numFmtId="166" fontId="19" fillId="0" borderId="44" xfId="1" applyNumberFormat="1" applyFont="1" applyFill="1" applyBorder="1" applyAlignment="1">
      <alignment horizontal="right" vertical="center"/>
    </xf>
    <xf numFmtId="3" fontId="19" fillId="0" borderId="45" xfId="1" applyNumberFormat="1" applyFont="1" applyFill="1" applyBorder="1" applyAlignment="1">
      <alignment horizontal="right"/>
    </xf>
    <xf numFmtId="0" fontId="19" fillId="0" borderId="40" xfId="1" applyFont="1" applyFill="1" applyBorder="1" applyAlignment="1">
      <alignment horizontal="left"/>
    </xf>
    <xf numFmtId="0" fontId="19" fillId="0" borderId="10" xfId="1" applyFont="1" applyFill="1" applyBorder="1" applyAlignment="1">
      <alignment horizontal="left"/>
    </xf>
    <xf numFmtId="0" fontId="19" fillId="0" borderId="39" xfId="1" applyFont="1" applyFill="1" applyBorder="1" applyAlignment="1">
      <alignment horizontal="left"/>
    </xf>
    <xf numFmtId="166" fontId="19" fillId="0" borderId="43" xfId="1" applyNumberFormat="1" applyFont="1" applyFill="1" applyBorder="1" applyAlignment="1">
      <alignment horizontal="right" vertical="center"/>
    </xf>
    <xf numFmtId="3" fontId="19" fillId="0" borderId="41" xfId="1" applyNumberFormat="1" applyFont="1" applyFill="1" applyBorder="1" applyAlignment="1">
      <alignment horizontal="right"/>
    </xf>
    <xf numFmtId="0" fontId="19" fillId="0" borderId="17" xfId="1" applyFont="1" applyFill="1" applyBorder="1" applyAlignment="1">
      <alignment horizontal="left"/>
    </xf>
    <xf numFmtId="0" fontId="19" fillId="0" borderId="12" xfId="1" applyFont="1" applyFill="1" applyBorder="1" applyAlignment="1">
      <alignment horizontal="left"/>
    </xf>
    <xf numFmtId="166" fontId="33" fillId="0" borderId="24" xfId="1" applyNumberFormat="1" applyFont="1" applyFill="1" applyBorder="1" applyAlignment="1">
      <alignment horizontal="center" vertical="center"/>
    </xf>
    <xf numFmtId="1" fontId="33" fillId="0" borderId="37" xfId="1" applyNumberFormat="1" applyFont="1" applyFill="1" applyBorder="1" applyAlignment="1">
      <alignment horizontal="center" vertical="center" wrapText="1"/>
    </xf>
    <xf numFmtId="1" fontId="33" fillId="0" borderId="5" xfId="1" applyNumberFormat="1" applyFont="1" applyFill="1" applyBorder="1" applyAlignment="1">
      <alignment horizontal="center" vertical="center" wrapText="1"/>
    </xf>
    <xf numFmtId="4" fontId="20" fillId="0" borderId="0" xfId="1" applyNumberFormat="1" applyFill="1" applyAlignment="1">
      <alignment horizontal="center"/>
    </xf>
    <xf numFmtId="3" fontId="19" fillId="0" borderId="5" xfId="1" applyNumberFormat="1" applyFont="1" applyFill="1" applyBorder="1" applyAlignment="1">
      <alignment horizontal="right"/>
    </xf>
    <xf numFmtId="3" fontId="19" fillId="0" borderId="2" xfId="1" applyNumberFormat="1" applyFont="1" applyFill="1" applyBorder="1" applyAlignment="1">
      <alignment horizontal="right"/>
    </xf>
    <xf numFmtId="0" fontId="19" fillId="0" borderId="2" xfId="1" applyFont="1" applyFill="1" applyBorder="1"/>
    <xf numFmtId="169" fontId="20" fillId="0" borderId="2" xfId="1" applyNumberFormat="1" applyFill="1" applyBorder="1" applyAlignment="1">
      <alignment horizontal="center" vertical="center"/>
    </xf>
    <xf numFmtId="0" fontId="20" fillId="0" borderId="2" xfId="1" applyFill="1" applyBorder="1" applyAlignment="1">
      <alignment horizontal="center" vertical="center"/>
    </xf>
    <xf numFmtId="0" fontId="20" fillId="0" borderId="6" xfId="1" applyFill="1" applyBorder="1" applyAlignment="1">
      <alignment horizontal="center" vertical="center"/>
    </xf>
    <xf numFmtId="0" fontId="19" fillId="0" borderId="0" xfId="1" applyFont="1" applyFill="1" applyAlignment="1">
      <alignment horizontal="left"/>
    </xf>
    <xf numFmtId="3" fontId="20" fillId="0" borderId="0" xfId="1" applyNumberFormat="1" applyFill="1" applyBorder="1" applyAlignment="1">
      <alignment horizontal="center" vertical="center"/>
    </xf>
    <xf numFmtId="0" fontId="37" fillId="0" borderId="0" xfId="1" applyFont="1" applyFill="1" applyAlignment="1">
      <alignment horizontal="right"/>
    </xf>
    <xf numFmtId="0" fontId="20" fillId="0" borderId="1" xfId="1" applyFill="1" applyBorder="1" applyAlignment="1"/>
    <xf numFmtId="0" fontId="37" fillId="0" borderId="1" xfId="1" applyFont="1" applyFill="1" applyBorder="1" applyAlignment="1"/>
    <xf numFmtId="167" fontId="29" fillId="0" borderId="10" xfId="1" applyNumberFormat="1" applyFont="1" applyFill="1" applyBorder="1" applyAlignment="1">
      <alignment horizontal="right" shrinkToFit="1"/>
    </xf>
    <xf numFmtId="167" fontId="9" fillId="0" borderId="0" xfId="1" applyNumberFormat="1" applyFont="1" applyFill="1" applyBorder="1" applyAlignment="1">
      <alignment horizontal="right"/>
    </xf>
    <xf numFmtId="167" fontId="11" fillId="0" borderId="0" xfId="1" applyNumberFormat="1" applyFont="1" applyFill="1" applyBorder="1" applyAlignment="1">
      <alignment horizontal="right"/>
    </xf>
    <xf numFmtId="166" fontId="19" fillId="0" borderId="21" xfId="1" applyNumberFormat="1" applyFont="1" applyFill="1" applyBorder="1" applyAlignment="1">
      <alignment horizontal="center" vertical="center"/>
    </xf>
    <xf numFmtId="3" fontId="19" fillId="0" borderId="15" xfId="1" applyNumberFormat="1" applyFont="1" applyFill="1" applyBorder="1" applyAlignment="1">
      <alignment vertical="center"/>
    </xf>
    <xf numFmtId="169" fontId="20" fillId="0" borderId="2" xfId="1" applyNumberFormat="1" applyFill="1" applyBorder="1" applyAlignment="1">
      <alignment horizontal="center"/>
    </xf>
    <xf numFmtId="3" fontId="19" fillId="0" borderId="46" xfId="1" applyNumberFormat="1" applyFont="1" applyFill="1" applyBorder="1" applyAlignment="1">
      <alignment vertical="center"/>
    </xf>
    <xf numFmtId="169" fontId="20" fillId="0" borderId="0" xfId="1" applyNumberFormat="1" applyFill="1" applyBorder="1" applyAlignment="1">
      <alignment horizontal="center"/>
    </xf>
    <xf numFmtId="0" fontId="20" fillId="0" borderId="12" xfId="1" applyFill="1" applyBorder="1" applyAlignment="1">
      <alignment horizontal="center"/>
    </xf>
    <xf numFmtId="0" fontId="26" fillId="0" borderId="0" xfId="1" applyFont="1" applyFill="1" applyBorder="1" applyAlignment="1">
      <alignment horizontal="center" vertical="center"/>
    </xf>
    <xf numFmtId="4" fontId="26" fillId="0" borderId="0" xfId="1" applyNumberFormat="1" applyFont="1" applyFill="1" applyBorder="1" applyAlignment="1">
      <alignment horizontal="center" vertical="center" wrapText="1"/>
    </xf>
    <xf numFmtId="0" fontId="26" fillId="0" borderId="0" xfId="1" applyFont="1" applyFill="1" applyBorder="1" applyAlignment="1">
      <alignment vertical="center"/>
    </xf>
    <xf numFmtId="0" fontId="20" fillId="0" borderId="17" xfId="1" applyFill="1" applyBorder="1" applyAlignment="1">
      <alignment horizontal="center"/>
    </xf>
    <xf numFmtId="0" fontId="49" fillId="0" borderId="0" xfId="1" applyFont="1" applyFill="1"/>
    <xf numFmtId="0" fontId="20" fillId="0" borderId="18" xfId="1" applyFill="1" applyBorder="1" applyAlignment="1">
      <alignment horizontal="center"/>
    </xf>
    <xf numFmtId="3" fontId="33" fillId="0" borderId="24" xfId="1" applyNumberFormat="1" applyFont="1" applyFill="1" applyBorder="1" applyAlignment="1">
      <alignment horizontal="center" vertical="center"/>
    </xf>
    <xf numFmtId="0" fontId="20" fillId="0" borderId="0" xfId="1" applyFill="1" applyAlignment="1">
      <alignment horizontal="left"/>
    </xf>
    <xf numFmtId="3" fontId="20" fillId="0" borderId="1" xfId="1" applyNumberFormat="1" applyFont="1" applyFill="1" applyBorder="1" applyAlignment="1">
      <alignment horizontal="right"/>
    </xf>
    <xf numFmtId="3" fontId="20" fillId="0" borderId="1" xfId="1" applyNumberFormat="1" applyFont="1" applyFill="1" applyBorder="1"/>
    <xf numFmtId="3" fontId="5" fillId="0" borderId="1" xfId="1" applyNumberFormat="1" applyFont="1" applyFill="1" applyBorder="1"/>
    <xf numFmtId="0" fontId="20" fillId="0" borderId="0" xfId="1" applyFont="1" applyFill="1" applyAlignment="1">
      <alignment vertical="center"/>
    </xf>
    <xf numFmtId="4" fontId="51" fillId="0" borderId="0" xfId="1" applyNumberFormat="1" applyFont="1" applyFill="1" applyAlignment="1">
      <alignment vertical="center"/>
    </xf>
    <xf numFmtId="4" fontId="49" fillId="0" borderId="0" xfId="1" applyNumberFormat="1" applyFont="1" applyFill="1" applyAlignment="1">
      <alignment vertical="center"/>
    </xf>
    <xf numFmtId="0" fontId="20" fillId="0" borderId="2" xfId="1" applyFill="1" applyBorder="1"/>
    <xf numFmtId="0" fontId="36" fillId="0" borderId="0" xfId="1" applyFont="1" applyFill="1" applyAlignment="1">
      <alignment horizontal="left"/>
    </xf>
    <xf numFmtId="4" fontId="20" fillId="0" borderId="0" xfId="1" applyNumberFormat="1" applyFill="1" applyBorder="1"/>
    <xf numFmtId="4" fontId="20" fillId="0" borderId="34" xfId="1" applyNumberFormat="1" applyFill="1" applyBorder="1"/>
    <xf numFmtId="0" fontId="20" fillId="0" borderId="34" xfId="1" applyFill="1" applyBorder="1"/>
    <xf numFmtId="0" fontId="20" fillId="0" borderId="34" xfId="1" applyFill="1" applyBorder="1" applyAlignment="1">
      <alignment horizontal="center"/>
    </xf>
    <xf numFmtId="4" fontId="19" fillId="0" borderId="0" xfId="1" applyNumberFormat="1" applyFont="1" applyFill="1"/>
    <xf numFmtId="166" fontId="19" fillId="0" borderId="42" xfId="1" applyNumberFormat="1" applyFont="1" applyFill="1" applyBorder="1" applyAlignment="1">
      <alignment horizontal="center" vertical="center"/>
    </xf>
    <xf numFmtId="173" fontId="20" fillId="0" borderId="2" xfId="1" applyNumberFormat="1" applyFill="1" applyBorder="1" applyAlignment="1">
      <alignment horizontal="center" vertical="center" wrapText="1"/>
    </xf>
    <xf numFmtId="3" fontId="19" fillId="0" borderId="0" xfId="1" applyNumberFormat="1" applyFont="1" applyFill="1" applyBorder="1" applyAlignment="1">
      <alignment horizontal="right"/>
    </xf>
    <xf numFmtId="3" fontId="19" fillId="0" borderId="0" xfId="1" applyNumberFormat="1" applyFont="1" applyFill="1" applyBorder="1" applyAlignment="1">
      <alignment vertical="center"/>
    </xf>
    <xf numFmtId="0" fontId="19" fillId="0" borderId="2" xfId="1" applyFont="1" applyFill="1" applyBorder="1" applyAlignment="1">
      <alignment vertical="center"/>
    </xf>
    <xf numFmtId="0" fontId="20" fillId="0" borderId="0" xfId="1" applyFill="1" applyAlignment="1">
      <alignment vertical="center" wrapText="1"/>
    </xf>
    <xf numFmtId="0" fontId="20" fillId="0" borderId="2" xfId="1" applyFill="1" applyBorder="1" applyAlignment="1">
      <alignment horizontal="center" vertical="center" wrapText="1"/>
    </xf>
    <xf numFmtId="0" fontId="20" fillId="0" borderId="6" xfId="1" applyFill="1" applyBorder="1" applyAlignment="1">
      <alignment horizontal="center" vertical="center" wrapText="1"/>
    </xf>
    <xf numFmtId="173" fontId="20" fillId="0" borderId="9" xfId="1" applyNumberFormat="1" applyFill="1" applyBorder="1" applyAlignment="1">
      <alignment horizontal="center"/>
    </xf>
    <xf numFmtId="4" fontId="20" fillId="0" borderId="0" xfId="1" applyNumberFormat="1" applyFill="1" applyBorder="1" applyAlignment="1">
      <alignment vertical="center"/>
    </xf>
    <xf numFmtId="0" fontId="19" fillId="0" borderId="2" xfId="1" applyFont="1" applyFill="1" applyBorder="1" applyAlignment="1">
      <alignment wrapText="1"/>
    </xf>
    <xf numFmtId="0" fontId="19" fillId="0" borderId="14" xfId="1" applyFont="1" applyBorder="1" applyAlignment="1">
      <alignment vertical="center" wrapText="1"/>
    </xf>
    <xf numFmtId="0" fontId="19" fillId="0" borderId="9" xfId="1" applyFont="1" applyBorder="1" applyAlignment="1">
      <alignment vertical="center" wrapText="1"/>
    </xf>
    <xf numFmtId="0" fontId="19" fillId="0" borderId="2" xfId="1" applyFont="1" applyBorder="1" applyAlignment="1">
      <alignment vertical="center" wrapText="1"/>
    </xf>
    <xf numFmtId="0" fontId="20" fillId="0" borderId="2" xfId="1" applyFont="1" applyBorder="1" applyAlignment="1">
      <alignment horizontal="center" vertical="center"/>
    </xf>
    <xf numFmtId="0" fontId="19" fillId="0" borderId="17" xfId="1" applyFont="1" applyFill="1" applyBorder="1" applyAlignment="1">
      <alignment vertical="center" wrapText="1"/>
    </xf>
    <xf numFmtId="0" fontId="20" fillId="0" borderId="14" xfId="1" applyFill="1" applyBorder="1" applyAlignment="1">
      <alignment horizontal="center" vertical="center"/>
    </xf>
    <xf numFmtId="0" fontId="20" fillId="0" borderId="50" xfId="1" applyFill="1" applyBorder="1" applyAlignment="1">
      <alignment horizontal="center" vertical="center"/>
    </xf>
    <xf numFmtId="4" fontId="20" fillId="0" borderId="0" xfId="1" applyNumberFormat="1" applyFill="1" applyAlignment="1">
      <alignment horizontal="right"/>
    </xf>
    <xf numFmtId="0" fontId="19" fillId="0" borderId="17" xfId="1" applyFont="1" applyFill="1" applyBorder="1"/>
    <xf numFmtId="0" fontId="20" fillId="0" borderId="15" xfId="1" applyFill="1" applyBorder="1" applyAlignment="1">
      <alignment horizontal="center"/>
    </xf>
    <xf numFmtId="0" fontId="20" fillId="0" borderId="0" xfId="1" applyFill="1" applyBorder="1" applyAlignment="1">
      <alignment horizontal="center" vertical="center"/>
    </xf>
    <xf numFmtId="0" fontId="20" fillId="0" borderId="12" xfId="1" applyFill="1" applyBorder="1" applyAlignment="1">
      <alignment horizontal="center" vertical="center"/>
    </xf>
    <xf numFmtId="0" fontId="20" fillId="0" borderId="15" xfId="1" applyFill="1" applyBorder="1" applyAlignment="1">
      <alignment horizontal="center" vertical="center"/>
    </xf>
    <xf numFmtId="4" fontId="20" fillId="0" borderId="0" xfId="1" applyNumberFormat="1"/>
    <xf numFmtId="3" fontId="19" fillId="0" borderId="56" xfId="1" applyNumberFormat="1" applyFont="1" applyBorder="1"/>
    <xf numFmtId="0" fontId="19" fillId="0" borderId="56" xfId="1" applyFont="1" applyBorder="1"/>
    <xf numFmtId="0" fontId="19" fillId="0" borderId="8" xfId="1" applyFont="1" applyBorder="1"/>
    <xf numFmtId="0" fontId="19" fillId="0" borderId="7" xfId="1" applyFont="1" applyBorder="1"/>
    <xf numFmtId="3" fontId="19" fillId="0" borderId="0" xfId="1" applyNumberFormat="1" applyFont="1" applyAlignment="1">
      <alignment vertical="center"/>
    </xf>
    <xf numFmtId="3" fontId="19" fillId="0" borderId="17" xfId="1" applyNumberFormat="1" applyFont="1" applyBorder="1" applyAlignment="1">
      <alignment vertical="center"/>
    </xf>
    <xf numFmtId="0" fontId="19" fillId="0" borderId="17" xfId="1" applyFont="1" applyBorder="1" applyAlignment="1">
      <alignment vertical="center" wrapText="1"/>
    </xf>
    <xf numFmtId="0" fontId="20" fillId="0" borderId="17" xfId="1" applyBorder="1" applyAlignment="1">
      <alignment horizontal="center" vertical="center"/>
    </xf>
    <xf numFmtId="0" fontId="20" fillId="0" borderId="6" xfId="1" applyBorder="1" applyAlignment="1">
      <alignment horizontal="center" vertical="center"/>
    </xf>
    <xf numFmtId="1" fontId="33" fillId="0" borderId="34" xfId="1" applyNumberFormat="1" applyFont="1" applyBorder="1" applyAlignment="1">
      <alignment horizontal="center" vertical="center" wrapText="1"/>
    </xf>
    <xf numFmtId="1" fontId="33" fillId="0" borderId="48" xfId="1" applyNumberFormat="1" applyFont="1" applyBorder="1" applyAlignment="1">
      <alignment horizontal="center" vertical="center" wrapText="1"/>
    </xf>
    <xf numFmtId="0" fontId="33" fillId="0" borderId="48" xfId="1" applyFont="1" applyBorder="1" applyAlignment="1">
      <alignment horizontal="center" vertical="center"/>
    </xf>
    <xf numFmtId="0" fontId="33" fillId="0" borderId="50" xfId="1" applyFont="1" applyBorder="1" applyAlignment="1">
      <alignment horizontal="center" vertical="center"/>
    </xf>
    <xf numFmtId="4" fontId="26" fillId="0" borderId="8" xfId="1" applyNumberFormat="1" applyFont="1" applyBorder="1" applyAlignment="1">
      <alignment horizontal="center" vertical="center" wrapText="1"/>
    </xf>
    <xf numFmtId="4" fontId="26" fillId="0" borderId="56" xfId="1" applyNumberFormat="1" applyFont="1" applyBorder="1" applyAlignment="1">
      <alignment horizontal="center" vertical="center" wrapText="1"/>
    </xf>
    <xf numFmtId="0" fontId="26" fillId="0" borderId="56" xfId="1" applyFont="1" applyBorder="1" applyAlignment="1">
      <alignment vertical="center"/>
    </xf>
    <xf numFmtId="0" fontId="26" fillId="0" borderId="56" xfId="1" applyFont="1" applyBorder="1" applyAlignment="1">
      <alignment horizontal="center" vertical="center"/>
    </xf>
    <xf numFmtId="0" fontId="26" fillId="0" borderId="4" xfId="1" applyFont="1" applyBorder="1" applyAlignment="1">
      <alignment horizontal="center" vertical="center"/>
    </xf>
    <xf numFmtId="0" fontId="20" fillId="0" borderId="0" xfId="1"/>
    <xf numFmtId="0" fontId="20" fillId="0" borderId="0" xfId="1" applyAlignment="1">
      <alignment horizontal="center"/>
    </xf>
    <xf numFmtId="0" fontId="78" fillId="0" borderId="0" xfId="1" applyFont="1" applyAlignment="1">
      <alignment horizontal="left"/>
    </xf>
    <xf numFmtId="0" fontId="20" fillId="0" borderId="2" xfId="1" applyBorder="1" applyAlignment="1">
      <alignment horizontal="center" vertical="center"/>
    </xf>
    <xf numFmtId="3" fontId="19" fillId="0" borderId="14" xfId="1" applyNumberFormat="1" applyFont="1" applyBorder="1" applyAlignment="1">
      <alignment vertical="center"/>
    </xf>
    <xf numFmtId="0" fontId="20" fillId="0" borderId="0" xfId="1" applyBorder="1" applyAlignment="1">
      <alignment horizontal="center" vertical="center"/>
    </xf>
    <xf numFmtId="0" fontId="20" fillId="0" borderId="14" xfId="1" applyBorder="1" applyAlignment="1">
      <alignment horizontal="center" vertical="center"/>
    </xf>
    <xf numFmtId="0" fontId="20" fillId="0" borderId="50" xfId="1" applyBorder="1" applyAlignment="1">
      <alignment horizontal="center" vertical="center"/>
    </xf>
    <xf numFmtId="3" fontId="19" fillId="0" borderId="2" xfId="1" applyNumberFormat="1" applyFont="1" applyBorder="1" applyAlignment="1">
      <alignment vertical="center"/>
    </xf>
    <xf numFmtId="0" fontId="20" fillId="0" borderId="2" xfId="1" applyNumberFormat="1" applyFill="1" applyBorder="1" applyAlignment="1">
      <alignment horizontal="center" vertical="center"/>
    </xf>
    <xf numFmtId="49" fontId="20" fillId="0" borderId="2" xfId="1" applyNumberFormat="1" applyFont="1" applyFill="1" applyBorder="1" applyAlignment="1">
      <alignment horizontal="center" vertical="center"/>
    </xf>
    <xf numFmtId="49" fontId="20" fillId="0" borderId="2" xfId="1" applyNumberFormat="1" applyFill="1" applyBorder="1" applyAlignment="1">
      <alignment horizontal="center"/>
    </xf>
    <xf numFmtId="49" fontId="20" fillId="0" borderId="6" xfId="1" applyNumberFormat="1" applyFill="1" applyBorder="1" applyAlignment="1">
      <alignment horizontal="center" vertical="center"/>
    </xf>
    <xf numFmtId="49" fontId="20" fillId="0" borderId="2" xfId="1" applyNumberFormat="1" applyFill="1" applyBorder="1" applyAlignment="1">
      <alignment horizontal="center" vertical="center"/>
    </xf>
    <xf numFmtId="173" fontId="20" fillId="0" borderId="2" xfId="1" applyNumberFormat="1" applyFill="1" applyBorder="1" applyAlignment="1">
      <alignment horizontal="center"/>
    </xf>
    <xf numFmtId="173" fontId="20" fillId="0" borderId="14" xfId="1" applyNumberFormat="1" applyFill="1" applyBorder="1" applyAlignment="1">
      <alignment horizontal="center" vertical="center"/>
    </xf>
    <xf numFmtId="0" fontId="36" fillId="0" borderId="0" xfId="1" applyFont="1" applyFill="1" applyAlignment="1"/>
    <xf numFmtId="0" fontId="37" fillId="0" borderId="0" xfId="1" applyFont="1" applyFill="1" applyAlignment="1">
      <alignment horizontal="left" wrapText="1"/>
    </xf>
    <xf numFmtId="0" fontId="19" fillId="0" borderId="0" xfId="1" applyFont="1" applyFill="1" applyAlignment="1"/>
    <xf numFmtId="0" fontId="78" fillId="0" borderId="0" xfId="1" applyFont="1" applyFill="1" applyAlignment="1"/>
    <xf numFmtId="3" fontId="19" fillId="0" borderId="14" xfId="1" applyNumberFormat="1" applyFont="1" applyFill="1" applyBorder="1" applyAlignment="1">
      <alignment vertical="center" wrapText="1"/>
    </xf>
    <xf numFmtId="173" fontId="20" fillId="0" borderId="53" xfId="1" applyNumberFormat="1" applyFill="1" applyBorder="1" applyAlignment="1">
      <alignment horizontal="center" vertical="center" wrapText="1"/>
    </xf>
    <xf numFmtId="0" fontId="21" fillId="0" borderId="0" xfId="1" applyFont="1" applyFill="1" applyAlignment="1">
      <alignment horizontal="center"/>
    </xf>
    <xf numFmtId="0" fontId="78" fillId="0" borderId="0" xfId="1" applyFont="1" applyFill="1" applyBorder="1" applyAlignment="1"/>
    <xf numFmtId="0" fontId="20" fillId="4" borderId="0" xfId="1" applyFill="1"/>
    <xf numFmtId="167" fontId="29" fillId="4" borderId="10" xfId="1" applyNumberFormat="1" applyFont="1" applyFill="1" applyBorder="1" applyAlignment="1">
      <alignment horizontal="right" shrinkToFit="1"/>
    </xf>
    <xf numFmtId="3" fontId="29" fillId="4" borderId="10" xfId="1" applyNumberFormat="1" applyFont="1" applyFill="1" applyBorder="1"/>
    <xf numFmtId="3" fontId="51" fillId="4" borderId="0" xfId="1" applyNumberFormat="1" applyFont="1" applyFill="1" applyAlignment="1">
      <alignment horizontal="right"/>
    </xf>
    <xf numFmtId="3" fontId="51" fillId="4" borderId="0" xfId="1" applyNumberFormat="1" applyFont="1" applyFill="1"/>
    <xf numFmtId="0" fontId="51" fillId="4" borderId="0" xfId="1" applyFont="1" applyFill="1" applyAlignment="1">
      <alignment horizontal="left"/>
    </xf>
    <xf numFmtId="168" fontId="51" fillId="4" borderId="0" xfId="1" applyNumberFormat="1" applyFont="1" applyFill="1" applyAlignment="1">
      <alignment horizontal="center"/>
    </xf>
    <xf numFmtId="1" fontId="51" fillId="4" borderId="0" xfId="1" applyNumberFormat="1" applyFont="1" applyFill="1" applyAlignment="1">
      <alignment horizontal="left"/>
    </xf>
    <xf numFmtId="0" fontId="67" fillId="4" borderId="0" xfId="1" applyFont="1" applyFill="1"/>
    <xf numFmtId="4" fontId="51" fillId="4" borderId="0" xfId="1" applyNumberFormat="1" applyFont="1" applyFill="1"/>
    <xf numFmtId="167" fontId="9" fillId="4" borderId="0" xfId="1" applyNumberFormat="1" applyFont="1" applyFill="1" applyBorder="1" applyAlignment="1">
      <alignment horizontal="right"/>
    </xf>
    <xf numFmtId="0" fontId="51" fillId="4" borderId="0" xfId="1" applyFont="1" applyFill="1"/>
    <xf numFmtId="1" fontId="51" fillId="4" borderId="0" xfId="1" applyNumberFormat="1" applyFont="1" applyFill="1" applyAlignment="1">
      <alignment horizontal="center"/>
    </xf>
    <xf numFmtId="4" fontId="49" fillId="4" borderId="0" xfId="1" applyNumberFormat="1" applyFont="1" applyFill="1"/>
    <xf numFmtId="167" fontId="11" fillId="4" borderId="0" xfId="1" applyNumberFormat="1" applyFont="1" applyFill="1" applyBorder="1" applyAlignment="1">
      <alignment horizontal="right"/>
    </xf>
    <xf numFmtId="3" fontId="49" fillId="4" borderId="0" xfId="1" applyNumberFormat="1" applyFont="1" applyFill="1"/>
    <xf numFmtId="0" fontId="83" fillId="4" borderId="0" xfId="1" applyFont="1" applyFill="1" applyBorder="1"/>
    <xf numFmtId="168" fontId="83" fillId="4" borderId="0" xfId="1" applyNumberFormat="1" applyFont="1" applyFill="1" applyBorder="1" applyAlignment="1">
      <alignment horizontal="center"/>
    </xf>
    <xf numFmtId="1" fontId="83" fillId="4" borderId="0" xfId="1" applyNumberFormat="1" applyFont="1" applyFill="1" applyBorder="1" applyAlignment="1">
      <alignment horizontal="center"/>
    </xf>
    <xf numFmtId="1" fontId="83" fillId="4" borderId="0" xfId="1" applyNumberFormat="1" applyFont="1" applyFill="1" applyBorder="1" applyAlignment="1">
      <alignment horizontal="left"/>
    </xf>
    <xf numFmtId="3" fontId="19" fillId="4" borderId="2" xfId="1" applyNumberFormat="1" applyFont="1" applyFill="1" applyBorder="1" applyAlignment="1">
      <alignment vertical="center"/>
    </xf>
    <xf numFmtId="0" fontId="19" fillId="4" borderId="2" xfId="1" applyFont="1" applyFill="1" applyBorder="1" applyAlignment="1">
      <alignment vertical="center" wrapText="1"/>
    </xf>
    <xf numFmtId="173" fontId="20" fillId="4" borderId="2" xfId="1" applyNumberFormat="1" applyFill="1" applyBorder="1" applyAlignment="1">
      <alignment horizontal="center" vertical="center" wrapText="1"/>
    </xf>
    <xf numFmtId="0" fontId="20" fillId="4" borderId="2" xfId="1" applyFill="1" applyBorder="1" applyAlignment="1">
      <alignment horizontal="center" vertical="center"/>
    </xf>
    <xf numFmtId="0" fontId="20" fillId="4" borderId="6" xfId="1" applyFill="1" applyBorder="1" applyAlignment="1">
      <alignment horizontal="center" vertical="center"/>
    </xf>
    <xf numFmtId="166" fontId="19" fillId="4" borderId="21" xfId="1" applyNumberFormat="1" applyFont="1" applyFill="1" applyBorder="1" applyAlignment="1">
      <alignment horizontal="center" vertical="center"/>
    </xf>
    <xf numFmtId="166" fontId="19" fillId="4" borderId="23" xfId="1" applyNumberFormat="1" applyFont="1" applyFill="1" applyBorder="1" applyAlignment="1">
      <alignment horizontal="center" vertical="center"/>
    </xf>
    <xf numFmtId="3" fontId="19" fillId="4" borderId="9" xfId="1" applyNumberFormat="1" applyFont="1" applyFill="1" applyBorder="1" applyAlignment="1">
      <alignment vertical="center"/>
    </xf>
    <xf numFmtId="0" fontId="19" fillId="4" borderId="9" xfId="1" applyFont="1" applyFill="1" applyBorder="1" applyAlignment="1">
      <alignment vertical="center" wrapText="1"/>
    </xf>
    <xf numFmtId="0" fontId="20" fillId="4" borderId="9" xfId="1" applyFill="1" applyBorder="1" applyAlignment="1">
      <alignment horizontal="center" vertical="center"/>
    </xf>
    <xf numFmtId="0" fontId="20" fillId="4" borderId="38" xfId="1" applyFill="1" applyBorder="1" applyAlignment="1">
      <alignment horizontal="center" vertical="center"/>
    </xf>
    <xf numFmtId="4" fontId="20" fillId="4" borderId="0" xfId="1" applyNumberFormat="1" applyFill="1" applyAlignment="1">
      <alignment horizontal="right"/>
    </xf>
    <xf numFmtId="4" fontId="20" fillId="4" borderId="0" xfId="1" applyNumberFormat="1" applyFill="1"/>
    <xf numFmtId="0" fontId="20" fillId="4" borderId="0" xfId="1" applyFill="1" applyAlignment="1">
      <alignment horizontal="center"/>
    </xf>
    <xf numFmtId="0" fontId="78" fillId="4" borderId="0" xfId="1" applyFont="1" applyFill="1" applyAlignment="1">
      <alignment horizontal="left"/>
    </xf>
    <xf numFmtId="0" fontId="37" fillId="4" borderId="0" xfId="1" applyFont="1" applyFill="1" applyAlignment="1">
      <alignment horizontal="right"/>
    </xf>
    <xf numFmtId="0" fontId="20" fillId="4" borderId="0" xfId="1" applyFill="1" applyAlignment="1"/>
    <xf numFmtId="0" fontId="37" fillId="4" borderId="0" xfId="1" applyFont="1" applyFill="1" applyAlignment="1"/>
    <xf numFmtId="168" fontId="21" fillId="4" borderId="0" xfId="1" applyNumberFormat="1" applyFont="1" applyFill="1"/>
    <xf numFmtId="0" fontId="49" fillId="4" borderId="0" xfId="1" applyFont="1" applyFill="1" applyAlignment="1"/>
    <xf numFmtId="1" fontId="9" fillId="4" borderId="0" xfId="1" applyNumberFormat="1" applyFont="1" applyFill="1" applyBorder="1" applyAlignment="1">
      <alignment horizontal="left"/>
    </xf>
    <xf numFmtId="1" fontId="5" fillId="4" borderId="1" xfId="1" applyNumberFormat="1" applyFont="1" applyFill="1" applyBorder="1" applyAlignment="1">
      <alignment horizontal="left"/>
    </xf>
    <xf numFmtId="3" fontId="20" fillId="4" borderId="1" xfId="1" applyNumberFormat="1" applyFont="1" applyFill="1" applyBorder="1" applyAlignment="1">
      <alignment horizontal="right"/>
    </xf>
    <xf numFmtId="3" fontId="20" fillId="4" borderId="1" xfId="1" applyNumberFormat="1" applyFont="1" applyFill="1" applyBorder="1"/>
    <xf numFmtId="3" fontId="5" fillId="4" borderId="1" xfId="1" applyNumberFormat="1" applyFont="1" applyFill="1" applyBorder="1"/>
    <xf numFmtId="168" fontId="18" fillId="4" borderId="1" xfId="1" applyNumberFormat="1" applyFont="1" applyFill="1" applyBorder="1" applyAlignment="1">
      <alignment horizontal="center"/>
    </xf>
    <xf numFmtId="0" fontId="16" fillId="4" borderId="1" xfId="1" applyFont="1" applyFill="1" applyBorder="1" applyAlignment="1">
      <alignment horizontal="center"/>
    </xf>
    <xf numFmtId="3" fontId="35" fillId="0" borderId="2" xfId="0" applyNumberFormat="1" applyFont="1" applyFill="1" applyBorder="1" applyAlignment="1">
      <alignment horizontal="center" vertical="top"/>
    </xf>
    <xf numFmtId="0" fontId="20" fillId="0" borderId="0" xfId="1" applyFill="1" applyAlignment="1">
      <alignment horizontal="right"/>
    </xf>
    <xf numFmtId="167" fontId="67" fillId="0" borderId="0" xfId="1" applyNumberFormat="1" applyFont="1" applyFill="1" applyBorder="1" applyAlignment="1">
      <alignment horizontal="right"/>
    </xf>
    <xf numFmtId="3" fontId="33" fillId="0" borderId="24" xfId="1" applyNumberFormat="1" applyFont="1" applyFill="1" applyBorder="1" applyAlignment="1">
      <alignment horizontal="right" vertical="center"/>
    </xf>
    <xf numFmtId="3" fontId="20" fillId="0" borderId="24" xfId="1" applyNumberFormat="1" applyFill="1" applyBorder="1" applyAlignment="1">
      <alignment horizontal="right" vertical="center"/>
    </xf>
    <xf numFmtId="1" fontId="5" fillId="0" borderId="1" xfId="1" applyNumberFormat="1" applyFont="1" applyFill="1" applyBorder="1" applyAlignment="1">
      <alignment horizontal="right"/>
    </xf>
    <xf numFmtId="3" fontId="21" fillId="0" borderId="9" xfId="0" applyNumberFormat="1" applyFont="1" applyFill="1" applyBorder="1" applyAlignment="1">
      <alignment horizontal="right" vertical="center"/>
    </xf>
    <xf numFmtId="3" fontId="21" fillId="0" borderId="27" xfId="0" applyNumberFormat="1" applyFont="1" applyFill="1" applyBorder="1" applyAlignment="1">
      <alignment horizontal="right" vertical="center" wrapText="1"/>
    </xf>
    <xf numFmtId="3" fontId="21" fillId="0" borderId="9" xfId="0" applyNumberFormat="1" applyFont="1" applyFill="1" applyBorder="1" applyAlignment="1">
      <alignment horizontal="right" vertical="center" wrapText="1"/>
    </xf>
    <xf numFmtId="3" fontId="21" fillId="0" borderId="2" xfId="0" applyNumberFormat="1" applyFont="1" applyFill="1" applyBorder="1" applyAlignment="1">
      <alignment horizontal="right" vertical="center"/>
    </xf>
    <xf numFmtId="3" fontId="21" fillId="0" borderId="0" xfId="0" applyNumberFormat="1" applyFont="1" applyFill="1" applyBorder="1" applyAlignment="1">
      <alignment horizontal="right" vertical="center" wrapText="1"/>
    </xf>
    <xf numFmtId="1" fontId="8" fillId="0" borderId="17" xfId="0" applyNumberFormat="1" applyFont="1" applyFill="1" applyBorder="1" applyAlignment="1">
      <alignment horizontal="left"/>
    </xf>
    <xf numFmtId="0" fontId="10" fillId="0" borderId="17" xfId="0" applyFont="1" applyFill="1" applyBorder="1"/>
    <xf numFmtId="0" fontId="67" fillId="0" borderId="0" xfId="0" applyFont="1" applyFill="1" applyAlignment="1">
      <alignment vertical="top"/>
    </xf>
    <xf numFmtId="1" fontId="10" fillId="0" borderId="17" xfId="0" applyNumberFormat="1" applyFont="1" applyBorder="1" applyAlignment="1">
      <alignment horizontal="left"/>
    </xf>
    <xf numFmtId="4" fontId="27" fillId="0" borderId="0" xfId="0" applyNumberFormat="1" applyFont="1" applyFill="1"/>
    <xf numFmtId="1" fontId="10" fillId="0" borderId="50" xfId="0" applyNumberFormat="1" applyFont="1" applyBorder="1" applyAlignment="1">
      <alignment horizontal="left"/>
    </xf>
    <xf numFmtId="3" fontId="11" fillId="0" borderId="34" xfId="0" applyNumberFormat="1" applyFont="1" applyBorder="1" applyAlignment="1">
      <alignment horizontal="right"/>
    </xf>
    <xf numFmtId="0" fontId="10" fillId="0" borderId="2" xfId="0" applyFont="1" applyBorder="1" applyAlignment="1">
      <alignment wrapText="1"/>
    </xf>
    <xf numFmtId="1" fontId="20" fillId="0" borderId="9" xfId="0" applyNumberFormat="1" applyFont="1" applyFill="1" applyBorder="1" applyAlignment="1">
      <alignment horizontal="center"/>
    </xf>
    <xf numFmtId="1" fontId="52" fillId="0" borderId="0" xfId="0" applyNumberFormat="1" applyFont="1" applyFill="1" applyAlignment="1">
      <alignment horizontal="left" vertical="top"/>
    </xf>
    <xf numFmtId="3" fontId="11" fillId="0" borderId="48" xfId="0" applyNumberFormat="1" applyFont="1" applyBorder="1" applyAlignment="1">
      <alignment horizontal="right"/>
    </xf>
    <xf numFmtId="49" fontId="25" fillId="0" borderId="9" xfId="0" applyNumberFormat="1" applyFont="1" applyBorder="1" applyAlignment="1">
      <alignment horizontal="left"/>
    </xf>
    <xf numFmtId="3" fontId="11" fillId="0" borderId="18" xfId="0" applyNumberFormat="1" applyFont="1" applyBorder="1" applyAlignment="1">
      <alignment horizontal="right"/>
    </xf>
    <xf numFmtId="3" fontId="11" fillId="0" borderId="17" xfId="0" applyNumberFormat="1" applyFont="1" applyBorder="1" applyAlignment="1">
      <alignment horizontal="right"/>
    </xf>
    <xf numFmtId="1" fontId="10" fillId="0" borderId="18" xfId="0" applyNumberFormat="1" applyFont="1" applyBorder="1" applyAlignment="1">
      <alignment horizontal="left"/>
    </xf>
    <xf numFmtId="166" fontId="9" fillId="0" borderId="21" xfId="0" applyNumberFormat="1" applyFont="1" applyBorder="1" applyAlignment="1">
      <alignment horizontal="right"/>
    </xf>
    <xf numFmtId="49" fontId="25" fillId="0" borderId="48" xfId="0" applyNumberFormat="1" applyFont="1" applyBorder="1" applyAlignment="1">
      <alignment horizontal="left"/>
    </xf>
    <xf numFmtId="1" fontId="10" fillId="0" borderId="48" xfId="0" applyNumberFormat="1" applyFont="1" applyBorder="1" applyAlignment="1">
      <alignment horizontal="left"/>
    </xf>
    <xf numFmtId="1" fontId="10" fillId="3" borderId="50" xfId="0" applyNumberFormat="1" applyFont="1" applyFill="1" applyBorder="1" applyAlignment="1">
      <alignment horizontal="left"/>
    </xf>
    <xf numFmtId="168" fontId="52" fillId="0" borderId="0" xfId="0" applyNumberFormat="1" applyFont="1" applyFill="1" applyAlignment="1">
      <alignment horizontal="center" vertical="top"/>
    </xf>
    <xf numFmtId="0" fontId="52" fillId="0" borderId="0" xfId="0" applyFont="1" applyFill="1" applyAlignment="1">
      <alignment horizontal="left" vertical="top"/>
    </xf>
    <xf numFmtId="3" fontId="52" fillId="0" borderId="0" xfId="0" applyNumberFormat="1" applyFont="1" applyFill="1" applyAlignment="1">
      <alignment vertical="top"/>
    </xf>
    <xf numFmtId="0" fontId="49" fillId="0" borderId="0" xfId="0" applyFont="1" applyFill="1" applyAlignment="1">
      <alignment vertical="top"/>
    </xf>
    <xf numFmtId="0" fontId="21" fillId="0" borderId="0" xfId="0" applyFont="1" applyFill="1" applyAlignment="1">
      <alignment vertical="top"/>
    </xf>
    <xf numFmtId="3" fontId="104" fillId="0" borderId="0" xfId="0" applyNumberFormat="1" applyFont="1" applyFill="1"/>
    <xf numFmtId="0" fontId="20" fillId="0" borderId="2" xfId="0" applyFont="1" applyBorder="1" applyAlignment="1">
      <alignment vertical="top"/>
    </xf>
    <xf numFmtId="3" fontId="11" fillId="0" borderId="21" xfId="0" applyNumberFormat="1" applyFont="1" applyFill="1" applyBorder="1" applyAlignment="1">
      <alignment horizontal="right"/>
    </xf>
    <xf numFmtId="49" fontId="7" fillId="0" borderId="15" xfId="0" applyNumberFormat="1" applyFont="1" applyBorder="1" applyAlignment="1">
      <alignment horizontal="left"/>
    </xf>
    <xf numFmtId="3" fontId="10" fillId="0" borderId="34" xfId="0" applyNumberFormat="1" applyFont="1" applyFill="1" applyBorder="1" applyAlignment="1">
      <alignment horizontal="right"/>
    </xf>
    <xf numFmtId="0" fontId="20" fillId="0" borderId="2" xfId="0" applyFont="1" applyBorder="1" applyAlignment="1">
      <alignment vertical="top" wrapText="1"/>
    </xf>
    <xf numFmtId="3" fontId="7" fillId="0" borderId="0" xfId="0" applyNumberFormat="1" applyFont="1" applyFill="1" applyBorder="1"/>
    <xf numFmtId="3" fontId="2" fillId="0" borderId="0" xfId="0" applyNumberFormat="1" applyFont="1" applyFill="1" applyBorder="1"/>
    <xf numFmtId="1" fontId="13" fillId="0" borderId="2" xfId="0" applyNumberFormat="1" applyFont="1" applyBorder="1" applyAlignment="1">
      <alignment horizontal="left"/>
    </xf>
    <xf numFmtId="3" fontId="21" fillId="0" borderId="1" xfId="0" applyNumberFormat="1" applyFont="1" applyFill="1" applyBorder="1"/>
    <xf numFmtId="168" fontId="21" fillId="0" borderId="0" xfId="0" applyNumberFormat="1" applyFont="1" applyFill="1" applyAlignment="1">
      <alignment horizontal="left"/>
    </xf>
    <xf numFmtId="167" fontId="20" fillId="0" borderId="0" xfId="0" applyNumberFormat="1" applyFont="1" applyFill="1"/>
    <xf numFmtId="0" fontId="20" fillId="0" borderId="14" xfId="0" applyFont="1" applyBorder="1" applyAlignment="1">
      <alignment vertical="top" wrapText="1"/>
    </xf>
    <xf numFmtId="168" fontId="51" fillId="0" borderId="0" xfId="0" applyNumberFormat="1" applyFont="1" applyFill="1" applyAlignment="1">
      <alignment horizontal="center"/>
    </xf>
    <xf numFmtId="1" fontId="51" fillId="0" borderId="0" xfId="0" applyNumberFormat="1" applyFont="1" applyFill="1" applyAlignment="1">
      <alignment horizontal="left"/>
    </xf>
    <xf numFmtId="0" fontId="51" fillId="0" borderId="0" xfId="0" applyFont="1" applyFill="1" applyAlignment="1">
      <alignment horizontal="left"/>
    </xf>
    <xf numFmtId="1" fontId="20" fillId="0" borderId="0" xfId="0" applyNumberFormat="1" applyFont="1" applyFill="1" applyAlignment="1">
      <alignment horizontal="center"/>
    </xf>
    <xf numFmtId="0" fontId="20" fillId="0" borderId="0" xfId="1" applyFont="1" applyFill="1" applyAlignment="1">
      <alignment horizontal="right"/>
    </xf>
    <xf numFmtId="0" fontId="20" fillId="0" borderId="0" xfId="1" applyAlignment="1">
      <alignment horizontal="right"/>
    </xf>
    <xf numFmtId="166" fontId="29" fillId="0" borderId="10" xfId="1" applyNumberFormat="1" applyFont="1" applyFill="1" applyBorder="1" applyAlignment="1">
      <alignment horizontal="right" shrinkToFit="1"/>
    </xf>
    <xf numFmtId="4" fontId="26" fillId="0" borderId="0" xfId="1" applyNumberFormat="1" applyFont="1" applyFill="1" applyBorder="1" applyAlignment="1">
      <alignment horizontal="right" vertical="center" wrapText="1"/>
    </xf>
    <xf numFmtId="0" fontId="20" fillId="0" borderId="0" xfId="1" applyFill="1" applyAlignment="1">
      <alignment horizontal="right" wrapText="1"/>
    </xf>
    <xf numFmtId="4" fontId="20" fillId="0" borderId="0" xfId="1" applyNumberFormat="1" applyAlignment="1">
      <alignment horizontal="right"/>
    </xf>
    <xf numFmtId="3" fontId="20" fillId="0" borderId="24" xfId="1" applyNumberFormat="1" applyBorder="1" applyAlignment="1">
      <alignment horizontal="right" vertical="center"/>
    </xf>
    <xf numFmtId="166" fontId="33" fillId="0" borderId="42" xfId="1" applyNumberFormat="1" applyFont="1" applyBorder="1" applyAlignment="1">
      <alignment horizontal="right" vertical="center"/>
    </xf>
    <xf numFmtId="166" fontId="19" fillId="0" borderId="21" xfId="1" applyNumberFormat="1" applyFont="1" applyBorder="1" applyAlignment="1">
      <alignment horizontal="right" vertical="center"/>
    </xf>
    <xf numFmtId="166" fontId="19" fillId="0" borderId="22" xfId="1" applyNumberFormat="1" applyFont="1" applyBorder="1" applyAlignment="1">
      <alignment horizontal="right" vertical="center"/>
    </xf>
    <xf numFmtId="166" fontId="19" fillId="0" borderId="27" xfId="1" applyNumberFormat="1" applyFont="1" applyFill="1" applyBorder="1" applyAlignment="1">
      <alignment horizontal="right" vertical="center"/>
    </xf>
    <xf numFmtId="4" fontId="20" fillId="0" borderId="0" xfId="1" applyNumberFormat="1" applyFill="1" applyAlignment="1"/>
    <xf numFmtId="3" fontId="20" fillId="0" borderId="24" xfId="1" applyNumberFormat="1" applyFill="1" applyBorder="1" applyAlignment="1">
      <alignment vertical="center"/>
    </xf>
    <xf numFmtId="3" fontId="33" fillId="0" borderId="24" xfId="1" applyNumberFormat="1" applyFont="1" applyFill="1" applyBorder="1" applyAlignment="1">
      <alignment vertical="center"/>
    </xf>
    <xf numFmtId="166" fontId="19" fillId="0" borderId="21" xfId="1" applyNumberFormat="1" applyFont="1" applyFill="1" applyBorder="1" applyAlignment="1">
      <alignment vertical="center"/>
    </xf>
    <xf numFmtId="166" fontId="19" fillId="0" borderId="42" xfId="1" applyNumberFormat="1" applyFont="1" applyFill="1" applyBorder="1" applyAlignment="1">
      <alignment vertical="center"/>
    </xf>
    <xf numFmtId="166" fontId="33" fillId="0" borderId="24" xfId="1" applyNumberFormat="1" applyFont="1" applyFill="1" applyBorder="1" applyAlignment="1">
      <alignment vertical="center"/>
    </xf>
    <xf numFmtId="166" fontId="19" fillId="0" borderId="24" xfId="1" applyNumberFormat="1" applyFont="1" applyFill="1" applyBorder="1" applyAlignment="1">
      <alignment vertical="center"/>
    </xf>
    <xf numFmtId="166" fontId="19" fillId="0" borderId="0" xfId="1" applyNumberFormat="1" applyFont="1" applyFill="1" applyBorder="1" applyAlignment="1">
      <alignment vertical="center"/>
    </xf>
    <xf numFmtId="167" fontId="11" fillId="0" borderId="0" xfId="1" applyNumberFormat="1" applyFont="1" applyFill="1" applyBorder="1" applyAlignment="1"/>
    <xf numFmtId="167" fontId="9" fillId="0" borderId="0" xfId="1" applyNumberFormat="1" applyFont="1" applyFill="1" applyBorder="1" applyAlignment="1"/>
    <xf numFmtId="3" fontId="51" fillId="0" borderId="0" xfId="1" applyNumberFormat="1" applyFont="1" applyFill="1" applyAlignment="1"/>
    <xf numFmtId="167" fontId="29" fillId="0" borderId="10" xfId="1" applyNumberFormat="1" applyFont="1" applyFill="1" applyBorder="1" applyAlignment="1"/>
    <xf numFmtId="1" fontId="5" fillId="4" borderId="1" xfId="1" applyNumberFormat="1" applyFont="1" applyFill="1" applyBorder="1" applyAlignment="1">
      <alignment horizontal="right"/>
    </xf>
    <xf numFmtId="0" fontId="20" fillId="4" borderId="0" xfId="1" applyFill="1" applyAlignment="1">
      <alignment horizontal="right"/>
    </xf>
    <xf numFmtId="166" fontId="19" fillId="4" borderId="23" xfId="1" applyNumberFormat="1" applyFont="1" applyFill="1" applyBorder="1" applyAlignment="1">
      <alignment horizontal="right" vertical="center"/>
    </xf>
    <xf numFmtId="166" fontId="19" fillId="4" borderId="21" xfId="1" applyNumberFormat="1" applyFont="1" applyFill="1" applyBorder="1" applyAlignment="1">
      <alignment horizontal="right" vertical="center"/>
    </xf>
    <xf numFmtId="166" fontId="19" fillId="4" borderId="42" xfId="1" applyNumberFormat="1" applyFont="1" applyFill="1" applyBorder="1" applyAlignment="1">
      <alignment horizontal="right" vertical="center"/>
    </xf>
    <xf numFmtId="0" fontId="27" fillId="0" borderId="0" xfId="0" applyFont="1" applyFill="1" applyAlignment="1">
      <alignment horizontal="right"/>
    </xf>
    <xf numFmtId="0" fontId="26" fillId="0" borderId="24" xfId="0" applyFont="1" applyFill="1" applyBorder="1" applyAlignment="1">
      <alignment horizontal="right" vertical="center"/>
    </xf>
    <xf numFmtId="166" fontId="33" fillId="0" borderId="24" xfId="0" applyNumberFormat="1" applyFont="1" applyFill="1" applyBorder="1" applyAlignment="1">
      <alignment horizontal="right" vertical="center"/>
    </xf>
    <xf numFmtId="0" fontId="79" fillId="0" borderId="0" xfId="0" applyFont="1" applyFill="1" applyAlignment="1">
      <alignment horizontal="right"/>
    </xf>
    <xf numFmtId="0" fontId="80" fillId="0" borderId="0" xfId="0" applyFont="1" applyFill="1" applyAlignment="1">
      <alignment horizontal="right"/>
    </xf>
    <xf numFmtId="167" fontId="37" fillId="0" borderId="0" xfId="0" applyNumberFormat="1" applyFont="1" applyFill="1" applyAlignment="1">
      <alignment horizontal="right"/>
    </xf>
    <xf numFmtId="167" fontId="34" fillId="0" borderId="0" xfId="0" applyNumberFormat="1" applyFont="1" applyFill="1" applyAlignment="1">
      <alignment horizontal="right"/>
    </xf>
    <xf numFmtId="167" fontId="60" fillId="0" borderId="0" xfId="0" applyNumberFormat="1" applyFont="1" applyFill="1" applyAlignment="1">
      <alignment horizontal="right"/>
    </xf>
    <xf numFmtId="167" fontId="4" fillId="0" borderId="24" xfId="0" applyNumberFormat="1" applyFont="1" applyFill="1" applyBorder="1" applyAlignment="1">
      <alignment horizontal="right" vertical="center"/>
    </xf>
    <xf numFmtId="1" fontId="33" fillId="0" borderId="24" xfId="0" applyNumberFormat="1" applyFont="1" applyFill="1" applyBorder="1" applyAlignment="1">
      <alignment horizontal="right" vertical="center" wrapText="1"/>
    </xf>
    <xf numFmtId="166" fontId="6" fillId="0" borderId="0" xfId="0" applyNumberFormat="1" applyFont="1" applyFill="1" applyAlignment="1">
      <alignment horizontal="right"/>
    </xf>
    <xf numFmtId="166" fontId="4" fillId="0" borderId="23" xfId="0" applyNumberFormat="1" applyFont="1" applyFill="1" applyBorder="1" applyAlignment="1">
      <alignment horizontal="right" vertical="center"/>
    </xf>
    <xf numFmtId="166" fontId="50" fillId="0" borderId="35" xfId="0" applyNumberFormat="1" applyFont="1" applyFill="1" applyBorder="1" applyAlignment="1">
      <alignment horizontal="right"/>
    </xf>
    <xf numFmtId="167" fontId="33" fillId="0" borderId="24" xfId="0" applyNumberFormat="1" applyFont="1" applyFill="1" applyBorder="1" applyAlignment="1">
      <alignment horizontal="right"/>
    </xf>
    <xf numFmtId="167" fontId="19" fillId="0" borderId="23" xfId="0" applyNumberFormat="1" applyFont="1" applyFill="1" applyBorder="1" applyAlignment="1">
      <alignment horizontal="right"/>
    </xf>
    <xf numFmtId="167" fontId="39" fillId="0" borderId="0" xfId="0" applyNumberFormat="1" applyFont="1" applyFill="1" applyBorder="1" applyAlignment="1">
      <alignment horizontal="right"/>
    </xf>
    <xf numFmtId="167" fontId="49" fillId="0" borderId="10" xfId="0" applyNumberFormat="1" applyFont="1" applyFill="1" applyBorder="1" applyAlignment="1">
      <alignment horizontal="right"/>
    </xf>
    <xf numFmtId="167" fontId="49" fillId="0" borderId="0" xfId="0" applyNumberFormat="1" applyFont="1" applyFill="1" applyAlignment="1">
      <alignment horizontal="right"/>
    </xf>
    <xf numFmtId="167" fontId="51" fillId="0" borderId="51" xfId="0" applyNumberFormat="1" applyFont="1" applyFill="1" applyBorder="1" applyAlignment="1">
      <alignment horizontal="right"/>
    </xf>
    <xf numFmtId="167" fontId="49" fillId="0" borderId="34" xfId="0" applyNumberFormat="1" applyFont="1" applyFill="1" applyBorder="1" applyAlignment="1">
      <alignment horizontal="right"/>
    </xf>
    <xf numFmtId="167" fontId="49" fillId="0" borderId="0" xfId="0" applyNumberFormat="1" applyFont="1" applyFill="1" applyBorder="1" applyAlignment="1">
      <alignment horizontal="right"/>
    </xf>
    <xf numFmtId="167" fontId="49" fillId="0" borderId="24" xfId="0" applyNumberFormat="1" applyFont="1" applyFill="1" applyBorder="1" applyAlignment="1">
      <alignment horizontal="right"/>
    </xf>
    <xf numFmtId="167" fontId="19" fillId="0" borderId="0" xfId="0" applyNumberFormat="1" applyFont="1" applyFill="1" applyAlignment="1">
      <alignment horizontal="right"/>
    </xf>
    <xf numFmtId="167" fontId="39" fillId="0" borderId="24" xfId="0" applyNumberFormat="1" applyFont="1" applyFill="1" applyBorder="1" applyAlignment="1">
      <alignment horizontal="right"/>
    </xf>
    <xf numFmtId="167" fontId="52" fillId="0" borderId="0" xfId="0" applyNumberFormat="1" applyFont="1" applyFill="1" applyAlignment="1">
      <alignment horizontal="right"/>
    </xf>
    <xf numFmtId="167" fontId="52" fillId="0" borderId="0" xfId="0" applyNumberFormat="1" applyFont="1" applyFill="1" applyAlignment="1">
      <alignment horizontal="right" vertical="top"/>
    </xf>
    <xf numFmtId="49" fontId="7" fillId="0" borderId="2" xfId="0" applyNumberFormat="1" applyFont="1" applyBorder="1" applyAlignment="1">
      <alignment horizontal="left" vertical="center" wrapText="1"/>
    </xf>
    <xf numFmtId="0" fontId="19" fillId="0" borderId="7" xfId="0" applyFont="1" applyFill="1" applyBorder="1" applyAlignment="1"/>
    <xf numFmtId="0" fontId="10" fillId="0" borderId="2" xfId="0" applyFont="1" applyBorder="1" applyAlignment="1">
      <alignment wrapText="1"/>
    </xf>
    <xf numFmtId="0" fontId="105" fillId="0" borderId="0" xfId="0" applyFont="1" applyFill="1"/>
    <xf numFmtId="3" fontId="107" fillId="0" borderId="0" xfId="0" applyNumberFormat="1" applyFont="1" applyFill="1" applyBorder="1"/>
    <xf numFmtId="3" fontId="108" fillId="0" borderId="0" xfId="0" applyNumberFormat="1" applyFont="1" applyFill="1" applyBorder="1"/>
    <xf numFmtId="164" fontId="106" fillId="0" borderId="0" xfId="0" applyNumberFormat="1" applyFont="1" applyFill="1" applyAlignment="1">
      <alignment horizontal="center"/>
    </xf>
    <xf numFmtId="3" fontId="108" fillId="0" borderId="0" xfId="0" applyNumberFormat="1" applyFont="1" applyFill="1"/>
    <xf numFmtId="0" fontId="106" fillId="0" borderId="0" xfId="0" applyFont="1" applyFill="1"/>
    <xf numFmtId="0" fontId="105" fillId="0" borderId="0" xfId="0" applyFont="1" applyFill="1" applyBorder="1"/>
    <xf numFmtId="0" fontId="108" fillId="0" borderId="0" xfId="0" applyFont="1" applyFill="1"/>
    <xf numFmtId="3" fontId="11" fillId="0" borderId="17" xfId="0" applyNumberFormat="1" applyFont="1" applyFill="1" applyBorder="1" applyAlignment="1">
      <alignment horizontal="right"/>
    </xf>
    <xf numFmtId="164" fontId="106" fillId="0" borderId="10" xfId="0" applyNumberFormat="1" applyFont="1" applyFill="1" applyBorder="1" applyAlignment="1">
      <alignment horizontal="center"/>
    </xf>
    <xf numFmtId="0" fontId="108" fillId="0" borderId="0" xfId="0" applyFont="1" applyFill="1" applyBorder="1"/>
    <xf numFmtId="164" fontId="108" fillId="0" borderId="0" xfId="0" applyNumberFormat="1" applyFont="1" applyFill="1" applyAlignment="1">
      <alignment horizontal="center"/>
    </xf>
    <xf numFmtId="0" fontId="108" fillId="0" borderId="0" xfId="0" applyFont="1" applyFill="1" applyBorder="1" applyAlignment="1">
      <alignment vertical="center" wrapText="1"/>
    </xf>
    <xf numFmtId="0" fontId="108" fillId="0" borderId="10" xfId="0" applyFont="1" applyFill="1" applyBorder="1"/>
    <xf numFmtId="164" fontId="108" fillId="0" borderId="10" xfId="0" applyNumberFormat="1" applyFont="1" applyFill="1" applyBorder="1" applyAlignment="1">
      <alignment horizontal="center"/>
    </xf>
    <xf numFmtId="3" fontId="108" fillId="0" borderId="10" xfId="0" applyNumberFormat="1" applyFont="1" applyFill="1" applyBorder="1"/>
    <xf numFmtId="0" fontId="109" fillId="0" borderId="0" xfId="0" applyFont="1" applyFill="1" applyBorder="1"/>
    <xf numFmtId="164" fontId="105" fillId="0" borderId="0" xfId="0" applyNumberFormat="1" applyFont="1" applyFill="1" applyBorder="1" applyAlignment="1">
      <alignment horizontal="center"/>
    </xf>
    <xf numFmtId="3" fontId="103" fillId="0" borderId="0" xfId="0" applyNumberFormat="1" applyFont="1" applyFill="1" applyBorder="1"/>
    <xf numFmtId="164" fontId="102" fillId="0" borderId="0" xfId="0" applyNumberFormat="1" applyFont="1" applyFill="1" applyBorder="1" applyAlignment="1">
      <alignment horizontal="center"/>
    </xf>
    <xf numFmtId="3" fontId="106" fillId="0" borderId="0" xfId="0" applyNumberFormat="1" applyFont="1" applyFill="1" applyBorder="1" applyAlignment="1">
      <alignment horizontal="center"/>
    </xf>
    <xf numFmtId="0" fontId="111" fillId="0" borderId="0" xfId="0" applyFont="1" applyFill="1" applyBorder="1"/>
    <xf numFmtId="1" fontId="112" fillId="0" borderId="0" xfId="0" applyNumberFormat="1" applyFont="1" applyFill="1" applyBorder="1" applyAlignment="1">
      <alignment horizontal="left"/>
    </xf>
    <xf numFmtId="3" fontId="112" fillId="0" borderId="0" xfId="0" applyNumberFormat="1" applyFont="1" applyFill="1" applyBorder="1"/>
    <xf numFmtId="3" fontId="110" fillId="0" borderId="0" xfId="0" applyNumberFormat="1" applyFont="1" applyFill="1"/>
    <xf numFmtId="3" fontId="113" fillId="0" borderId="0" xfId="0" applyNumberFormat="1" applyFont="1" applyFill="1"/>
    <xf numFmtId="4" fontId="113" fillId="0" borderId="0" xfId="0" applyNumberFormat="1" applyFont="1" applyFill="1"/>
    <xf numFmtId="0" fontId="21" fillId="0" borderId="2" xfId="0" applyFont="1" applyFill="1" applyBorder="1"/>
    <xf numFmtId="1" fontId="21" fillId="0" borderId="17" xfId="0" applyNumberFormat="1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vertical="top"/>
    </xf>
    <xf numFmtId="3" fontId="16" fillId="0" borderId="0" xfId="0" applyNumberFormat="1" applyFont="1" applyFill="1" applyBorder="1" applyAlignment="1">
      <alignment vertical="top"/>
    </xf>
    <xf numFmtId="166" fontId="16" fillId="0" borderId="0" xfId="0" applyNumberFormat="1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1" fillId="0" borderId="38" xfId="0" applyFont="1" applyFill="1" applyBorder="1" applyAlignment="1">
      <alignment vertical="top"/>
    </xf>
    <xf numFmtId="1" fontId="2" fillId="0" borderId="9" xfId="0" applyNumberFormat="1" applyFont="1" applyFill="1" applyBorder="1" applyAlignment="1">
      <alignment horizontal="left" vertical="top"/>
    </xf>
    <xf numFmtId="3" fontId="7" fillId="0" borderId="9" xfId="0" applyNumberFormat="1" applyFont="1" applyFill="1" applyBorder="1" applyAlignment="1">
      <alignment horizontal="left" vertical="top"/>
    </xf>
    <xf numFmtId="0" fontId="6" fillId="0" borderId="9" xfId="0" applyFont="1" applyFill="1" applyBorder="1" applyAlignment="1">
      <alignment vertical="top"/>
    </xf>
    <xf numFmtId="3" fontId="6" fillId="0" borderId="9" xfId="0" applyNumberFormat="1" applyFont="1" applyFill="1" applyBorder="1" applyAlignment="1">
      <alignment vertical="top"/>
    </xf>
    <xf numFmtId="166" fontId="6" fillId="0" borderId="23" xfId="0" applyNumberFormat="1" applyFont="1" applyFill="1" applyBorder="1" applyAlignment="1">
      <alignment vertical="top"/>
    </xf>
    <xf numFmtId="3" fontId="21" fillId="0" borderId="15" xfId="0" applyNumberFormat="1" applyFont="1" applyFill="1" applyBorder="1" applyAlignment="1">
      <alignment horizontal="right" vertical="center" wrapText="1"/>
    </xf>
    <xf numFmtId="1" fontId="21" fillId="0" borderId="2" xfId="0" applyNumberFormat="1" applyFont="1" applyFill="1" applyBorder="1" applyAlignment="1">
      <alignment horizontal="center" vertical="center" wrapText="1"/>
    </xf>
    <xf numFmtId="1" fontId="21" fillId="0" borderId="2" xfId="0" applyNumberFormat="1" applyFont="1" applyFill="1" applyBorder="1" applyAlignment="1">
      <alignment horizontal="right" vertical="center" wrapText="1"/>
    </xf>
    <xf numFmtId="1" fontId="21" fillId="0" borderId="15" xfId="0" applyNumberFormat="1" applyFont="1" applyFill="1" applyBorder="1" applyAlignment="1">
      <alignment horizontal="right" vertical="center" wrapText="1"/>
    </xf>
    <xf numFmtId="0" fontId="21" fillId="0" borderId="2" xfId="0" applyFont="1" applyFill="1" applyBorder="1" applyAlignment="1">
      <alignment vertical="top" wrapText="1"/>
    </xf>
    <xf numFmtId="0" fontId="21" fillId="0" borderId="2" xfId="0" applyFont="1" applyBorder="1" applyAlignment="1">
      <alignment vertical="top" wrapText="1"/>
    </xf>
    <xf numFmtId="3" fontId="6" fillId="0" borderId="5" xfId="0" applyNumberFormat="1" applyFont="1" applyFill="1" applyBorder="1" applyAlignment="1">
      <alignment vertical="top"/>
    </xf>
    <xf numFmtId="166" fontId="6" fillId="0" borderId="24" xfId="0" applyNumberFormat="1" applyFont="1" applyFill="1" applyBorder="1" applyAlignment="1">
      <alignment vertical="top"/>
    </xf>
    <xf numFmtId="3" fontId="1" fillId="0" borderId="0" xfId="0" applyNumberFormat="1" applyFont="1" applyFill="1" applyAlignment="1">
      <alignment vertical="top"/>
    </xf>
    <xf numFmtId="1" fontId="2" fillId="0" borderId="0" xfId="0" applyNumberFormat="1" applyFont="1" applyFill="1" applyAlignment="1">
      <alignment horizontal="left" vertical="top"/>
    </xf>
    <xf numFmtId="3" fontId="26" fillId="0" borderId="0" xfId="0" applyNumberFormat="1" applyFont="1" applyFill="1" applyAlignment="1">
      <alignment vertical="top"/>
    </xf>
    <xf numFmtId="166" fontId="1" fillId="0" borderId="0" xfId="0" applyNumberFormat="1" applyFont="1" applyFill="1" applyAlignment="1">
      <alignment vertical="top"/>
    </xf>
    <xf numFmtId="0" fontId="9" fillId="0" borderId="2" xfId="0" applyFont="1" applyBorder="1" applyAlignment="1">
      <alignment wrapText="1"/>
    </xf>
    <xf numFmtId="0" fontId="1" fillId="0" borderId="33" xfId="0" applyFont="1" applyFill="1" applyBorder="1"/>
    <xf numFmtId="0" fontId="33" fillId="0" borderId="4" xfId="0" applyFont="1" applyFill="1" applyBorder="1" applyAlignment="1">
      <alignment horizontal="center" vertical="top"/>
    </xf>
    <xf numFmtId="0" fontId="33" fillId="0" borderId="5" xfId="0" applyFont="1" applyFill="1" applyBorder="1" applyAlignment="1">
      <alignment horizontal="center" vertical="top"/>
    </xf>
    <xf numFmtId="1" fontId="33" fillId="0" borderId="5" xfId="0" applyNumberFormat="1" applyFont="1" applyFill="1" applyBorder="1" applyAlignment="1">
      <alignment horizontal="center" vertical="top" wrapText="1"/>
    </xf>
    <xf numFmtId="1" fontId="33" fillId="0" borderId="37" xfId="0" applyNumberFormat="1" applyFont="1" applyFill="1" applyBorder="1" applyAlignment="1">
      <alignment horizontal="center" vertical="top" wrapText="1"/>
    </xf>
    <xf numFmtId="1" fontId="33" fillId="0" borderId="24" xfId="0" applyNumberFormat="1" applyFont="1" applyFill="1" applyBorder="1" applyAlignment="1">
      <alignment horizontal="center" vertical="top" wrapText="1"/>
    </xf>
    <xf numFmtId="0" fontId="26" fillId="0" borderId="0" xfId="0" applyFont="1" applyFill="1" applyAlignment="1">
      <alignment vertical="top"/>
    </xf>
    <xf numFmtId="0" fontId="1" fillId="0" borderId="6" xfId="0" applyFont="1" applyFill="1" applyBorder="1" applyAlignment="1">
      <alignment vertical="top"/>
    </xf>
    <xf numFmtId="1" fontId="2" fillId="0" borderId="2" xfId="0" applyNumberFormat="1" applyFont="1" applyFill="1" applyBorder="1" applyAlignment="1">
      <alignment horizontal="left" vertical="top"/>
    </xf>
    <xf numFmtId="0" fontId="21" fillId="0" borderId="2" xfId="0" applyFont="1" applyFill="1" applyBorder="1" applyAlignment="1">
      <alignment vertical="top"/>
    </xf>
    <xf numFmtId="49" fontId="7" fillId="0" borderId="17" xfId="0" applyNumberFormat="1" applyFont="1" applyBorder="1" applyAlignment="1">
      <alignment horizontal="left" vertical="center"/>
    </xf>
    <xf numFmtId="0" fontId="21" fillId="0" borderId="14" xfId="0" applyFont="1" applyBorder="1" applyAlignment="1">
      <alignment wrapText="1"/>
    </xf>
    <xf numFmtId="49" fontId="7" fillId="0" borderId="14" xfId="0" applyNumberFormat="1" applyFont="1" applyFill="1" applyBorder="1" applyAlignment="1">
      <alignment horizontal="left" vertical="top"/>
    </xf>
    <xf numFmtId="1" fontId="9" fillId="0" borderId="48" xfId="0" applyNumberFormat="1" applyFont="1" applyFill="1" applyBorder="1" applyAlignment="1">
      <alignment horizontal="left" vertical="top" wrapText="1"/>
    </xf>
    <xf numFmtId="166" fontId="12" fillId="0" borderId="35" xfId="0" applyNumberFormat="1" applyFont="1" applyFill="1" applyBorder="1" applyAlignment="1">
      <alignment vertical="top"/>
    </xf>
    <xf numFmtId="49" fontId="7" fillId="0" borderId="0" xfId="0" applyNumberFormat="1" applyFont="1" applyFill="1" applyBorder="1" applyAlignment="1">
      <alignment horizontal="left" vertical="top"/>
    </xf>
    <xf numFmtId="1" fontId="11" fillId="0" borderId="0" xfId="0" applyNumberFormat="1" applyFont="1" applyFill="1" applyBorder="1" applyAlignment="1">
      <alignment horizontal="left" vertical="top" wrapText="1"/>
    </xf>
    <xf numFmtId="3" fontId="11" fillId="0" borderId="0" xfId="0" applyNumberFormat="1" applyFont="1" applyFill="1" applyBorder="1" applyAlignment="1">
      <alignment vertical="top"/>
    </xf>
    <xf numFmtId="0" fontId="10" fillId="0" borderId="14" xfId="0" applyFont="1" applyBorder="1" applyAlignment="1">
      <alignment vertical="top"/>
    </xf>
    <xf numFmtId="0" fontId="35" fillId="0" borderId="0" xfId="0" applyFont="1" applyFill="1" applyAlignment="1">
      <alignment vertical="top"/>
    </xf>
    <xf numFmtId="0" fontId="21" fillId="0" borderId="2" xfId="0" applyFont="1" applyBorder="1" applyAlignment="1">
      <alignment wrapText="1"/>
    </xf>
    <xf numFmtId="49" fontId="7" fillId="0" borderId="14" xfId="0" applyNumberFormat="1" applyFont="1" applyFill="1" applyBorder="1" applyAlignment="1">
      <alignment horizontal="left" vertical="center"/>
    </xf>
    <xf numFmtId="0" fontId="1" fillId="0" borderId="27" xfId="0" applyFont="1" applyFill="1" applyBorder="1"/>
    <xf numFmtId="49" fontId="7" fillId="0" borderId="27" xfId="0" applyNumberFormat="1" applyFont="1" applyFill="1" applyBorder="1" applyAlignment="1">
      <alignment horizontal="left"/>
    </xf>
    <xf numFmtId="3" fontId="12" fillId="0" borderId="27" xfId="0" applyNumberFormat="1" applyFont="1" applyFill="1" applyBorder="1"/>
    <xf numFmtId="166" fontId="12" fillId="0" borderId="27" xfId="0" applyNumberFormat="1" applyFont="1" applyFill="1" applyBorder="1"/>
    <xf numFmtId="166" fontId="6" fillId="0" borderId="62" xfId="0" applyNumberFormat="1" applyFont="1" applyFill="1" applyBorder="1"/>
    <xf numFmtId="166" fontId="12" fillId="0" borderId="62" xfId="0" applyNumberFormat="1" applyFont="1" applyFill="1" applyBorder="1"/>
    <xf numFmtId="0" fontId="1" fillId="0" borderId="63" xfId="0" applyFont="1" applyFill="1" applyBorder="1"/>
    <xf numFmtId="166" fontId="11" fillId="0" borderId="62" xfId="0" applyNumberFormat="1" applyFont="1" applyFill="1" applyBorder="1"/>
    <xf numFmtId="0" fontId="21" fillId="0" borderId="64" xfId="0" applyFont="1" applyBorder="1" applyAlignment="1"/>
    <xf numFmtId="0" fontId="1" fillId="0" borderId="64" xfId="0" applyFont="1" applyBorder="1" applyAlignment="1"/>
    <xf numFmtId="0" fontId="21" fillId="0" borderId="65" xfId="0" applyFont="1" applyBorder="1" applyAlignment="1"/>
    <xf numFmtId="0" fontId="1" fillId="0" borderId="66" xfId="0" applyFont="1" applyBorder="1" applyAlignment="1"/>
    <xf numFmtId="0" fontId="1" fillId="3" borderId="2" xfId="0" applyFont="1" applyFill="1" applyBorder="1" applyAlignment="1">
      <alignment wrapText="1"/>
    </xf>
    <xf numFmtId="0" fontId="2" fillId="0" borderId="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1" fontId="2" fillId="0" borderId="17" xfId="0" applyNumberFormat="1" applyFont="1" applyFill="1" applyBorder="1" applyAlignment="1">
      <alignment horizontal="center" vertical="center"/>
    </xf>
    <xf numFmtId="166" fontId="12" fillId="0" borderId="21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vertical="top"/>
    </xf>
    <xf numFmtId="166" fontId="6" fillId="0" borderId="0" xfId="0" applyNumberFormat="1" applyFont="1" applyFill="1" applyBorder="1" applyAlignment="1">
      <alignment vertical="top"/>
    </xf>
    <xf numFmtId="3" fontId="6" fillId="0" borderId="48" xfId="0" applyNumberFormat="1" applyFont="1" applyFill="1" applyBorder="1"/>
    <xf numFmtId="1" fontId="2" fillId="0" borderId="17" xfId="0" applyNumberFormat="1" applyFont="1" applyFill="1" applyBorder="1" applyAlignment="1">
      <alignment horizontal="left" vertical="top"/>
    </xf>
    <xf numFmtId="0" fontId="1" fillId="0" borderId="17" xfId="0" applyFont="1" applyFill="1" applyBorder="1" applyAlignment="1">
      <alignment vertical="top"/>
    </xf>
    <xf numFmtId="1" fontId="9" fillId="0" borderId="2" xfId="0" applyNumberFormat="1" applyFont="1" applyFill="1" applyBorder="1" applyAlignment="1">
      <alignment horizontal="left" vertical="top"/>
    </xf>
    <xf numFmtId="0" fontId="21" fillId="0" borderId="0" xfId="0" applyFont="1" applyFill="1" applyBorder="1" applyAlignment="1">
      <alignment vertical="top" wrapText="1"/>
    </xf>
    <xf numFmtId="0" fontId="21" fillId="0" borderId="0" xfId="0" applyFont="1" applyFill="1" applyAlignment="1">
      <alignment vertical="top" wrapText="1"/>
    </xf>
    <xf numFmtId="3" fontId="62" fillId="0" borderId="0" xfId="0" applyNumberFormat="1" applyFont="1" applyFill="1"/>
    <xf numFmtId="166" fontId="21" fillId="0" borderId="0" xfId="0" applyNumberFormat="1" applyFont="1" applyFill="1"/>
    <xf numFmtId="3" fontId="21" fillId="0" borderId="0" xfId="0" applyNumberFormat="1" applyFont="1" applyFill="1" applyAlignment="1">
      <alignment horizontal="right"/>
    </xf>
    <xf numFmtId="3" fontId="21" fillId="0" borderId="0" xfId="0" applyNumberFormat="1" applyFont="1" applyFill="1" applyAlignment="1">
      <alignment vertical="top"/>
    </xf>
    <xf numFmtId="166" fontId="21" fillId="0" borderId="0" xfId="0" applyNumberFormat="1" applyFont="1" applyFill="1" applyAlignment="1">
      <alignment vertical="top"/>
    </xf>
    <xf numFmtId="166" fontId="26" fillId="0" borderId="0" xfId="0" applyNumberFormat="1" applyFont="1" applyFill="1" applyAlignment="1">
      <alignment vertical="top"/>
    </xf>
    <xf numFmtId="0" fontId="4" fillId="0" borderId="4" xfId="0" applyFont="1" applyFill="1" applyBorder="1" applyAlignment="1">
      <alignment horizontal="center" vertical="top"/>
    </xf>
    <xf numFmtId="0" fontId="4" fillId="0" borderId="5" xfId="0" applyFont="1" applyFill="1" applyBorder="1" applyAlignment="1">
      <alignment horizontal="center" vertical="top"/>
    </xf>
    <xf numFmtId="1" fontId="4" fillId="0" borderId="5" xfId="0" applyNumberFormat="1" applyFont="1" applyFill="1" applyBorder="1" applyAlignment="1">
      <alignment horizontal="center" vertical="top"/>
    </xf>
    <xf numFmtId="3" fontId="4" fillId="0" borderId="5" xfId="0" applyNumberFormat="1" applyFont="1" applyFill="1" applyBorder="1" applyAlignment="1">
      <alignment horizontal="center" vertical="top"/>
    </xf>
    <xf numFmtId="166" fontId="4" fillId="0" borderId="24" xfId="0" applyNumberFormat="1" applyFont="1" applyFill="1" applyBorder="1" applyAlignment="1">
      <alignment horizontal="center" vertical="top"/>
    </xf>
    <xf numFmtId="0" fontId="4" fillId="0" borderId="0" xfId="0" applyFont="1" applyFill="1" applyAlignment="1">
      <alignment vertical="top"/>
    </xf>
    <xf numFmtId="0" fontId="1" fillId="0" borderId="2" xfId="0" applyFont="1" applyFill="1" applyBorder="1" applyAlignment="1">
      <alignment vertical="top"/>
    </xf>
    <xf numFmtId="3" fontId="25" fillId="0" borderId="2" xfId="0" applyNumberFormat="1" applyFont="1" applyFill="1" applyBorder="1" applyAlignment="1">
      <alignment horizontal="left" vertical="top"/>
    </xf>
    <xf numFmtId="0" fontId="6" fillId="0" borderId="2" xfId="0" applyFont="1" applyFill="1" applyBorder="1" applyAlignment="1">
      <alignment vertical="top"/>
    </xf>
    <xf numFmtId="3" fontId="6" fillId="0" borderId="2" xfId="0" applyNumberFormat="1" applyFont="1" applyFill="1" applyBorder="1" applyAlignment="1">
      <alignment vertical="top"/>
    </xf>
    <xf numFmtId="166" fontId="6" fillId="0" borderId="21" xfId="0" applyNumberFormat="1" applyFont="1" applyFill="1" applyBorder="1" applyAlignment="1">
      <alignment vertical="top"/>
    </xf>
    <xf numFmtId="3" fontId="7" fillId="0" borderId="2" xfId="0" applyNumberFormat="1" applyFont="1" applyFill="1" applyBorder="1" applyAlignment="1">
      <alignment horizontal="left" vertical="top"/>
    </xf>
    <xf numFmtId="0" fontId="6" fillId="0" borderId="17" xfId="0" applyFont="1" applyFill="1" applyBorder="1" applyAlignment="1">
      <alignment vertical="top"/>
    </xf>
    <xf numFmtId="3" fontId="6" fillId="0" borderId="17" xfId="0" applyNumberFormat="1" applyFont="1" applyFill="1" applyBorder="1" applyAlignment="1">
      <alignment vertical="top"/>
    </xf>
    <xf numFmtId="166" fontId="6" fillId="0" borderId="25" xfId="0" applyNumberFormat="1" applyFont="1" applyFill="1" applyBorder="1" applyAlignment="1">
      <alignment vertical="top"/>
    </xf>
    <xf numFmtId="3" fontId="6" fillId="0" borderId="41" xfId="0" applyNumberFormat="1" applyFont="1" applyFill="1" applyBorder="1" applyAlignment="1">
      <alignment vertical="top"/>
    </xf>
    <xf numFmtId="3" fontId="9" fillId="0" borderId="17" xfId="0" applyNumberFormat="1" applyFont="1" applyFill="1" applyBorder="1" applyAlignment="1">
      <alignment vertical="top"/>
    </xf>
    <xf numFmtId="0" fontId="1" fillId="0" borderId="47" xfId="0" applyFont="1" applyFill="1" applyBorder="1" applyAlignment="1">
      <alignment vertical="top"/>
    </xf>
    <xf numFmtId="1" fontId="2" fillId="0" borderId="41" xfId="0" applyNumberFormat="1" applyFont="1" applyFill="1" applyBorder="1" applyAlignment="1">
      <alignment horizontal="left" vertical="top"/>
    </xf>
    <xf numFmtId="3" fontId="7" fillId="0" borderId="41" xfId="0" applyNumberFormat="1" applyFont="1" applyFill="1" applyBorder="1" applyAlignment="1">
      <alignment horizontal="left" vertical="top"/>
    </xf>
    <xf numFmtId="166" fontId="6" fillId="0" borderId="43" xfId="0" applyNumberFormat="1" applyFont="1" applyFill="1" applyBorder="1" applyAlignment="1">
      <alignment vertical="top"/>
    </xf>
    <xf numFmtId="0" fontId="1" fillId="0" borderId="12" xfId="0" applyFont="1" applyFill="1" applyBorder="1" applyAlignment="1">
      <alignment vertical="top"/>
    </xf>
    <xf numFmtId="1" fontId="2" fillId="0" borderId="15" xfId="0" applyNumberFormat="1" applyFont="1" applyFill="1" applyBorder="1" applyAlignment="1">
      <alignment horizontal="left" vertical="top"/>
    </xf>
    <xf numFmtId="3" fontId="6" fillId="0" borderId="15" xfId="0" applyNumberFormat="1" applyFont="1" applyFill="1" applyBorder="1" applyAlignment="1">
      <alignment vertical="top"/>
    </xf>
    <xf numFmtId="3" fontId="9" fillId="0" borderId="15" xfId="0" applyNumberFormat="1" applyFont="1" applyFill="1" applyBorder="1" applyAlignment="1">
      <alignment vertical="top"/>
    </xf>
    <xf numFmtId="166" fontId="9" fillId="0" borderId="21" xfId="0" applyNumberFormat="1" applyFont="1" applyFill="1" applyBorder="1" applyAlignment="1">
      <alignment vertical="top"/>
    </xf>
    <xf numFmtId="3" fontId="12" fillId="0" borderId="15" xfId="0" applyNumberFormat="1" applyFont="1" applyFill="1" applyBorder="1" applyAlignment="1">
      <alignment vertical="top"/>
    </xf>
    <xf numFmtId="1" fontId="2" fillId="0" borderId="14" xfId="0" applyNumberFormat="1" applyFont="1" applyFill="1" applyBorder="1" applyAlignment="1">
      <alignment horizontal="left" vertical="top"/>
    </xf>
    <xf numFmtId="3" fontId="12" fillId="0" borderId="14" xfId="0" applyNumberFormat="1" applyFont="1" applyFill="1" applyBorder="1" applyAlignment="1">
      <alignment vertical="top"/>
    </xf>
    <xf numFmtId="3" fontId="7" fillId="0" borderId="17" xfId="0" applyNumberFormat="1" applyFont="1" applyFill="1" applyBorder="1" applyAlignment="1">
      <alignment horizontal="left" vertical="top"/>
    </xf>
    <xf numFmtId="168" fontId="7" fillId="0" borderId="2" xfId="0" applyNumberFormat="1" applyFont="1" applyFill="1" applyBorder="1" applyAlignment="1">
      <alignment horizontal="left" vertical="top"/>
    </xf>
    <xf numFmtId="3" fontId="11" fillId="0" borderId="2" xfId="0" applyNumberFormat="1" applyFont="1" applyFill="1" applyBorder="1" applyAlignment="1">
      <alignment vertical="top"/>
    </xf>
    <xf numFmtId="166" fontId="11" fillId="0" borderId="21" xfId="0" applyNumberFormat="1" applyFont="1" applyFill="1" applyBorder="1" applyAlignment="1">
      <alignment vertical="top"/>
    </xf>
    <xf numFmtId="49" fontId="25" fillId="0" borderId="14" xfId="4" applyNumberFormat="1" applyFont="1" applyBorder="1" applyAlignment="1">
      <alignment horizontal="left" vertical="top"/>
    </xf>
    <xf numFmtId="3" fontId="12" fillId="0" borderId="14" xfId="4" applyFont="1" applyBorder="1" applyAlignment="1">
      <alignment vertical="top"/>
    </xf>
    <xf numFmtId="0" fontId="12" fillId="0" borderId="17" xfId="0" applyFont="1" applyFill="1" applyBorder="1" applyAlignment="1">
      <alignment vertical="top"/>
    </xf>
    <xf numFmtId="166" fontId="9" fillId="0" borderId="25" xfId="0" applyNumberFormat="1" applyFont="1" applyFill="1" applyBorder="1" applyAlignment="1">
      <alignment vertical="top"/>
    </xf>
    <xf numFmtId="3" fontId="35" fillId="0" borderId="0" xfId="0" applyNumberFormat="1" applyFont="1" applyFill="1" applyAlignment="1">
      <alignment vertical="top"/>
    </xf>
    <xf numFmtId="1" fontId="2" fillId="0" borderId="17" xfId="0" applyNumberFormat="1" applyFont="1" applyBorder="1" applyAlignment="1">
      <alignment horizontal="left" vertical="top"/>
    </xf>
    <xf numFmtId="1" fontId="10" fillId="0" borderId="0" xfId="0" applyNumberFormat="1" applyFont="1" applyBorder="1" applyAlignment="1">
      <alignment horizontal="left" vertical="top"/>
    </xf>
    <xf numFmtId="1" fontId="6" fillId="0" borderId="0" xfId="0" applyNumberFormat="1" applyFont="1" applyBorder="1" applyAlignment="1">
      <alignment horizontal="left" vertical="top"/>
    </xf>
    <xf numFmtId="3" fontId="11" fillId="0" borderId="2" xfId="0" applyNumberFormat="1" applyFont="1" applyBorder="1" applyAlignment="1">
      <alignment horizontal="right" vertical="top"/>
    </xf>
    <xf numFmtId="3" fontId="9" fillId="0" borderId="2" xfId="0" applyNumberFormat="1" applyFont="1" applyBorder="1" applyAlignment="1">
      <alignment horizontal="right" vertical="top"/>
    </xf>
    <xf numFmtId="0" fontId="1" fillId="0" borderId="50" xfId="0" applyFont="1" applyFill="1" applyBorder="1" applyAlignment="1">
      <alignment vertical="top"/>
    </xf>
    <xf numFmtId="0" fontId="115" fillId="0" borderId="0" xfId="0" applyFont="1" applyFill="1"/>
    <xf numFmtId="164" fontId="115" fillId="0" borderId="0" xfId="0" applyNumberFormat="1" applyFont="1" applyFill="1" applyBorder="1" applyAlignment="1">
      <alignment horizontal="center"/>
    </xf>
    <xf numFmtId="3" fontId="116" fillId="0" borderId="0" xfId="0" applyNumberFormat="1" applyFont="1" applyFill="1" applyBorder="1"/>
    <xf numFmtId="166" fontId="115" fillId="0" borderId="0" xfId="0" applyNumberFormat="1" applyFont="1" applyFill="1" applyBorder="1"/>
    <xf numFmtId="4" fontId="116" fillId="0" borderId="0" xfId="0" applyNumberFormat="1" applyFont="1" applyFill="1" applyBorder="1"/>
    <xf numFmtId="4" fontId="115" fillId="0" borderId="0" xfId="0" applyNumberFormat="1" applyFont="1" applyFill="1" applyBorder="1"/>
    <xf numFmtId="4" fontId="117" fillId="0" borderId="19" xfId="0" applyNumberFormat="1" applyFont="1" applyFill="1" applyBorder="1"/>
    <xf numFmtId="0" fontId="118" fillId="0" borderId="0" xfId="0" applyFont="1" applyFill="1"/>
    <xf numFmtId="0" fontId="119" fillId="0" borderId="0" xfId="0" applyFont="1" applyFill="1" applyBorder="1"/>
    <xf numFmtId="3" fontId="114" fillId="0" borderId="0" xfId="0" applyNumberFormat="1" applyFont="1" applyFill="1" applyBorder="1"/>
    <xf numFmtId="4" fontId="114" fillId="0" borderId="0" xfId="0" applyNumberFormat="1" applyFont="1" applyFill="1" applyBorder="1"/>
    <xf numFmtId="4" fontId="120" fillId="0" borderId="0" xfId="0" applyNumberFormat="1" applyFont="1" applyFill="1" applyBorder="1"/>
    <xf numFmtId="4" fontId="115" fillId="0" borderId="0" xfId="0" applyNumberFormat="1" applyFont="1" applyFill="1" applyAlignment="1">
      <alignment horizontal="left"/>
    </xf>
    <xf numFmtId="4" fontId="115" fillId="0" borderId="0" xfId="0" applyNumberFormat="1" applyFont="1" applyFill="1" applyAlignment="1">
      <alignment horizontal="center"/>
    </xf>
    <xf numFmtId="4" fontId="120" fillId="0" borderId="0" xfId="0" applyNumberFormat="1" applyFont="1" applyFill="1"/>
    <xf numFmtId="4" fontId="115" fillId="0" borderId="0" xfId="0" applyNumberFormat="1" applyFont="1" applyFill="1"/>
    <xf numFmtId="4" fontId="115" fillId="0" borderId="28" xfId="0" applyNumberFormat="1" applyFont="1" applyFill="1" applyBorder="1" applyAlignment="1">
      <alignment horizontal="center" vertical="center"/>
    </xf>
    <xf numFmtId="4" fontId="115" fillId="0" borderId="19" xfId="0" applyNumberFormat="1" applyFont="1" applyFill="1" applyBorder="1" applyAlignment="1">
      <alignment horizontal="center" vertical="center"/>
    </xf>
    <xf numFmtId="4" fontId="115" fillId="0" borderId="0" xfId="0" applyNumberFormat="1" applyFont="1" applyFill="1" applyBorder="1" applyAlignment="1">
      <alignment horizontal="center" vertical="center"/>
    </xf>
    <xf numFmtId="0" fontId="115" fillId="0" borderId="0" xfId="0" applyFont="1" applyFill="1" applyAlignment="1">
      <alignment vertical="center"/>
    </xf>
    <xf numFmtId="4" fontId="121" fillId="0" borderId="0" xfId="0" applyNumberFormat="1" applyFont="1" applyFill="1" applyBorder="1" applyAlignment="1">
      <alignment horizontal="center" vertical="center"/>
    </xf>
    <xf numFmtId="0" fontId="121" fillId="0" borderId="0" xfId="0" applyFont="1" applyFill="1" applyAlignment="1">
      <alignment vertical="center"/>
    </xf>
    <xf numFmtId="4" fontId="122" fillId="0" borderId="0" xfId="0" applyNumberFormat="1" applyFont="1" applyFill="1" applyBorder="1"/>
    <xf numFmtId="0" fontId="116" fillId="0" borderId="0" xfId="0" applyFont="1" applyFill="1"/>
    <xf numFmtId="4" fontId="117" fillId="0" borderId="0" xfId="0" applyNumberFormat="1" applyFont="1" applyFill="1" applyBorder="1"/>
    <xf numFmtId="4" fontId="117" fillId="0" borderId="28" xfId="0" applyNumberFormat="1" applyFont="1" applyFill="1" applyBorder="1"/>
    <xf numFmtId="0" fontId="114" fillId="0" borderId="0" xfId="0" applyFont="1" applyFill="1"/>
    <xf numFmtId="4" fontId="117" fillId="0" borderId="12" xfId="0" applyNumberFormat="1" applyFont="1" applyFill="1" applyBorder="1"/>
    <xf numFmtId="4" fontId="123" fillId="0" borderId="0" xfId="0" applyNumberFormat="1" applyFont="1" applyFill="1" applyBorder="1"/>
    <xf numFmtId="2" fontId="117" fillId="0" borderId="19" xfId="0" applyNumberFormat="1" applyFont="1" applyFill="1" applyBorder="1"/>
    <xf numFmtId="4" fontId="122" fillId="0" borderId="28" xfId="0" applyNumberFormat="1" applyFont="1" applyFill="1" applyBorder="1"/>
    <xf numFmtId="4" fontId="122" fillId="0" borderId="19" xfId="0" applyNumberFormat="1" applyFont="1" applyFill="1" applyBorder="1"/>
    <xf numFmtId="4" fontId="122" fillId="0" borderId="31" xfId="0" applyNumberFormat="1" applyFont="1" applyFill="1" applyBorder="1"/>
    <xf numFmtId="4" fontId="122" fillId="0" borderId="20" xfId="0" applyNumberFormat="1" applyFont="1" applyFill="1" applyBorder="1"/>
    <xf numFmtId="3" fontId="114" fillId="0" borderId="0" xfId="0" applyNumberFormat="1" applyFont="1" applyFill="1"/>
    <xf numFmtId="0" fontId="114" fillId="0" borderId="0" xfId="0" applyFont="1" applyFill="1" applyBorder="1"/>
    <xf numFmtId="4" fontId="114" fillId="0" borderId="0" xfId="0" applyNumberFormat="1" applyFont="1" applyFill="1"/>
    <xf numFmtId="4" fontId="117" fillId="0" borderId="0" xfId="0" applyNumberFormat="1" applyFont="1" applyFill="1"/>
    <xf numFmtId="4" fontId="122" fillId="0" borderId="0" xfId="0" applyNumberFormat="1" applyFont="1" applyFill="1"/>
    <xf numFmtId="4" fontId="118" fillId="0" borderId="0" xfId="0" applyNumberFormat="1" applyFont="1" applyFill="1" applyBorder="1"/>
    <xf numFmtId="0" fontId="124" fillId="0" borderId="0" xfId="0" applyFont="1" applyFill="1"/>
    <xf numFmtId="4" fontId="122" fillId="0" borderId="10" xfId="0" applyNumberFormat="1" applyFont="1" applyFill="1" applyBorder="1"/>
    <xf numFmtId="4" fontId="116" fillId="0" borderId="0" xfId="0" applyNumberFormat="1" applyFont="1" applyFill="1"/>
    <xf numFmtId="4" fontId="116" fillId="0" borderId="37" xfId="0" applyNumberFormat="1" applyFont="1" applyFill="1" applyBorder="1"/>
    <xf numFmtId="4" fontId="116" fillId="0" borderId="10" xfId="0" applyNumberFormat="1" applyFont="1" applyFill="1" applyBorder="1"/>
    <xf numFmtId="4" fontId="125" fillId="0" borderId="0" xfId="0" applyNumberFormat="1" applyFont="1" applyFill="1"/>
    <xf numFmtId="4" fontId="126" fillId="0" borderId="0" xfId="0" applyNumberFormat="1" applyFont="1" applyFill="1"/>
    <xf numFmtId="4" fontId="127" fillId="0" borderId="0" xfId="0" applyNumberFormat="1" applyFont="1" applyFill="1"/>
    <xf numFmtId="4" fontId="128" fillId="0" borderId="0" xfId="0" applyNumberFormat="1" applyFont="1" applyFill="1" applyBorder="1"/>
    <xf numFmtId="4" fontId="122" fillId="0" borderId="0" xfId="0" applyNumberFormat="1" applyFont="1" applyFill="1" applyBorder="1" applyAlignment="1">
      <alignment horizontal="right"/>
    </xf>
    <xf numFmtId="4" fontId="118" fillId="0" borderId="0" xfId="0" applyNumberFormat="1" applyFont="1" applyFill="1" applyBorder="1" applyAlignment="1">
      <alignment horizontal="right"/>
    </xf>
    <xf numFmtId="4" fontId="129" fillId="0" borderId="0" xfId="0" applyNumberFormat="1" applyFont="1" applyFill="1" applyBorder="1" applyAlignment="1">
      <alignment horizontal="right"/>
    </xf>
    <xf numFmtId="4" fontId="119" fillId="0" borderId="0" xfId="0" applyNumberFormat="1" applyFont="1" applyFill="1" applyBorder="1" applyAlignment="1">
      <alignment horizontal="justify"/>
    </xf>
    <xf numFmtId="3" fontId="116" fillId="0" borderId="0" xfId="0" applyNumberFormat="1" applyFont="1" applyFill="1"/>
    <xf numFmtId="0" fontId="115" fillId="0" borderId="0" xfId="0" applyFont="1" applyFill="1" applyBorder="1"/>
    <xf numFmtId="3" fontId="114" fillId="0" borderId="0" xfId="0" applyNumberFormat="1" applyFont="1" applyFill="1" applyBorder="1" applyAlignment="1">
      <alignment horizontal="center"/>
    </xf>
    <xf numFmtId="3" fontId="120" fillId="0" borderId="0" xfId="0" applyNumberFormat="1" applyFont="1" applyFill="1" applyBorder="1"/>
    <xf numFmtId="166" fontId="120" fillId="0" borderId="0" xfId="0" applyNumberFormat="1" applyFont="1" applyFill="1" applyBorder="1"/>
    <xf numFmtId="3" fontId="120" fillId="0" borderId="0" xfId="0" applyNumberFormat="1" applyFont="1" applyFill="1"/>
    <xf numFmtId="1" fontId="13" fillId="0" borderId="14" xfId="0" applyNumberFormat="1" applyFont="1" applyBorder="1" applyAlignment="1">
      <alignment horizontal="left"/>
    </xf>
    <xf numFmtId="0" fontId="19" fillId="0" borderId="0" xfId="1" applyFont="1" applyFill="1" applyBorder="1" applyAlignment="1">
      <alignment vertical="center" wrapText="1"/>
    </xf>
    <xf numFmtId="0" fontId="40" fillId="0" borderId="0" xfId="0" applyFont="1" applyFill="1" applyAlignment="1">
      <alignment horizontal="left"/>
    </xf>
    <xf numFmtId="0" fontId="0" fillId="0" borderId="0" xfId="0" applyFill="1" applyAlignment="1"/>
    <xf numFmtId="0" fontId="49" fillId="0" borderId="39" xfId="0" applyFont="1" applyFill="1" applyBorder="1" applyAlignment="1"/>
    <xf numFmtId="0" fontId="0" fillId="0" borderId="40" xfId="0" applyFill="1" applyBorder="1" applyAlignment="1"/>
    <xf numFmtId="1" fontId="15" fillId="0" borderId="39" xfId="0" applyNumberFormat="1" applyFont="1" applyFill="1" applyBorder="1" applyAlignment="1">
      <alignment horizontal="left" wrapText="1"/>
    </xf>
    <xf numFmtId="0" fontId="34" fillId="0" borderId="28" xfId="0" applyFont="1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0" fillId="0" borderId="0" xfId="0" applyFill="1" applyAlignment="1">
      <alignment wrapText="1"/>
    </xf>
    <xf numFmtId="0" fontId="33" fillId="0" borderId="7" xfId="0" applyFont="1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1" fontId="21" fillId="0" borderId="0" xfId="0" applyNumberFormat="1" applyFont="1" applyFill="1" applyAlignment="1">
      <alignment horizontal="justify" wrapText="1"/>
    </xf>
    <xf numFmtId="1" fontId="12" fillId="0" borderId="31" xfId="0" applyNumberFormat="1" applyFont="1" applyFill="1" applyBorder="1" applyAlignment="1">
      <alignment horizontal="left"/>
    </xf>
    <xf numFmtId="0" fontId="0" fillId="0" borderId="59" xfId="0" applyFill="1" applyBorder="1" applyAlignment="1"/>
    <xf numFmtId="0" fontId="33" fillId="0" borderId="7" xfId="0" applyFont="1" applyFill="1" applyBorder="1" applyAlignment="1">
      <alignment horizontal="center" vertical="center" wrapText="1"/>
    </xf>
    <xf numFmtId="0" fontId="0" fillId="0" borderId="56" xfId="0" applyFill="1" applyBorder="1" applyAlignment="1">
      <alignment wrapText="1"/>
    </xf>
    <xf numFmtId="0" fontId="34" fillId="0" borderId="26" xfId="0" applyFont="1" applyFill="1" applyBorder="1" applyAlignment="1">
      <alignment wrapText="1"/>
    </xf>
    <xf numFmtId="0" fontId="0" fillId="0" borderId="18" xfId="0" applyFill="1" applyBorder="1" applyAlignment="1">
      <alignment wrapText="1"/>
    </xf>
    <xf numFmtId="1" fontId="12" fillId="0" borderId="31" xfId="0" applyNumberFormat="1" applyFont="1" applyFill="1" applyBorder="1" applyAlignment="1">
      <alignment horizontal="left" wrapText="1"/>
    </xf>
    <xf numFmtId="0" fontId="0" fillId="0" borderId="59" xfId="0" applyFill="1" applyBorder="1" applyAlignment="1">
      <alignment wrapText="1"/>
    </xf>
    <xf numFmtId="0" fontId="49" fillId="0" borderId="39" xfId="0" applyFont="1" applyFill="1" applyBorder="1" applyAlignment="1">
      <alignment wrapText="1"/>
    </xf>
    <xf numFmtId="0" fontId="0" fillId="0" borderId="40" xfId="0" applyFill="1" applyBorder="1" applyAlignment="1">
      <alignment wrapText="1"/>
    </xf>
    <xf numFmtId="1" fontId="10" fillId="0" borderId="0" xfId="0" applyNumberFormat="1" applyFont="1" applyFill="1" applyBorder="1" applyAlignment="1">
      <alignment horizontal="justify" wrapText="1"/>
    </xf>
    <xf numFmtId="0" fontId="0" fillId="0" borderId="0" xfId="0" applyAlignment="1">
      <alignment horizontal="justify" wrapText="1"/>
    </xf>
    <xf numFmtId="0" fontId="0" fillId="0" borderId="0" xfId="0" applyFill="1" applyAlignment="1">
      <alignment horizontal="left"/>
    </xf>
    <xf numFmtId="0" fontId="4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9" fillId="0" borderId="6" xfId="0" applyFont="1" applyFill="1" applyBorder="1" applyAlignment="1">
      <alignment wrapText="1"/>
    </xf>
    <xf numFmtId="0" fontId="19" fillId="0" borderId="47" xfId="0" applyFont="1" applyFill="1" applyBorder="1" applyAlignment="1">
      <alignment wrapText="1"/>
    </xf>
    <xf numFmtId="0" fontId="19" fillId="0" borderId="47" xfId="0" applyFont="1" applyFill="1" applyBorder="1" applyAlignment="1">
      <alignment vertical="top" wrapText="1"/>
    </xf>
    <xf numFmtId="0" fontId="19" fillId="0" borderId="6" xfId="0" applyFont="1" applyFill="1" applyBorder="1" applyAlignment="1">
      <alignment vertical="top" wrapText="1"/>
    </xf>
    <xf numFmtId="1" fontId="6" fillId="0" borderId="47" xfId="0" applyNumberFormat="1" applyFont="1" applyFill="1" applyBorder="1" applyAlignment="1">
      <alignment horizontal="left" wrapText="1"/>
    </xf>
    <xf numFmtId="0" fontId="0" fillId="0" borderId="6" xfId="0" applyBorder="1" applyAlignment="1">
      <alignment wrapText="1"/>
    </xf>
    <xf numFmtId="0" fontId="39" fillId="0" borderId="7" xfId="0" applyFont="1" applyFill="1" applyBorder="1" applyAlignment="1"/>
    <xf numFmtId="0" fontId="39" fillId="0" borderId="56" xfId="0" applyFont="1" applyFill="1" applyBorder="1" applyAlignment="1"/>
    <xf numFmtId="1" fontId="10" fillId="0" borderId="0" xfId="0" applyNumberFormat="1" applyFont="1" applyBorder="1" applyAlignment="1">
      <alignment horizontal="left" wrapText="1"/>
    </xf>
    <xf numFmtId="0" fontId="11" fillId="0" borderId="0" xfId="0" applyFont="1" applyBorder="1" applyAlignment="1">
      <alignment wrapText="1"/>
    </xf>
    <xf numFmtId="2" fontId="0" fillId="0" borderId="2" xfId="0" applyNumberFormat="1" applyBorder="1" applyAlignment="1">
      <alignment vertical="center" wrapText="1"/>
    </xf>
    <xf numFmtId="0" fontId="0" fillId="0" borderId="2" xfId="0" applyBorder="1" applyAlignment="1">
      <alignment vertical="top" wrapText="1"/>
    </xf>
    <xf numFmtId="0" fontId="0" fillId="0" borderId="2" xfId="0" applyBorder="1" applyAlignment="1">
      <alignment wrapText="1"/>
    </xf>
    <xf numFmtId="49" fontId="7" fillId="0" borderId="2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1" fillId="0" borderId="0" xfId="0" applyFont="1" applyFill="1" applyBorder="1" applyAlignment="1">
      <alignment wrapText="1"/>
    </xf>
    <xf numFmtId="0" fontId="10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29" fillId="0" borderId="10" xfId="0" applyFont="1" applyFill="1" applyBorder="1" applyAlignment="1">
      <alignment horizontal="left" wrapText="1"/>
    </xf>
    <xf numFmtId="0" fontId="60" fillId="0" borderId="10" xfId="0" applyFont="1" applyFill="1" applyBorder="1" applyAlignment="1">
      <alignment wrapText="1"/>
    </xf>
    <xf numFmtId="0" fontId="10" fillId="0" borderId="0" xfId="0" applyFont="1" applyBorder="1" applyAlignment="1">
      <alignment wrapText="1"/>
    </xf>
    <xf numFmtId="0" fontId="60" fillId="0" borderId="10" xfId="0" applyFont="1" applyFill="1" applyBorder="1" applyAlignment="1"/>
    <xf numFmtId="0" fontId="19" fillId="2" borderId="4" xfId="0" applyFont="1" applyFill="1" applyBorder="1" applyAlignment="1"/>
    <xf numFmtId="0" fontId="19" fillId="2" borderId="5" xfId="0" applyFont="1" applyFill="1" applyBorder="1" applyAlignment="1"/>
    <xf numFmtId="1" fontId="39" fillId="3" borderId="0" xfId="0" applyNumberFormat="1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19" fillId="2" borderId="50" xfId="0" applyFont="1" applyFill="1" applyBorder="1" applyAlignment="1"/>
    <xf numFmtId="0" fontId="19" fillId="2" borderId="14" xfId="0" applyFont="1" applyFill="1" applyBorder="1" applyAlignment="1"/>
    <xf numFmtId="167" fontId="68" fillId="2" borderId="60" xfId="0" applyNumberFormat="1" applyFont="1" applyFill="1" applyBorder="1" applyAlignment="1">
      <alignment wrapText="1"/>
    </xf>
    <xf numFmtId="0" fontId="0" fillId="0" borderId="34" xfId="0" applyBorder="1"/>
    <xf numFmtId="0" fontId="48" fillId="2" borderId="60" xfId="0" applyFont="1" applyFill="1" applyBorder="1" applyAlignment="1">
      <alignment horizontal="left" wrapText="1"/>
    </xf>
    <xf numFmtId="0" fontId="0" fillId="0" borderId="60" xfId="0" applyBorder="1"/>
    <xf numFmtId="3" fontId="29" fillId="2" borderId="60" xfId="0" applyNumberFormat="1" applyFont="1" applyFill="1" applyBorder="1" applyAlignment="1">
      <alignment wrapText="1"/>
    </xf>
    <xf numFmtId="0" fontId="29" fillId="2" borderId="10" xfId="0" applyFont="1" applyFill="1" applyBorder="1" applyAlignment="1">
      <alignment horizontal="left" wrapText="1"/>
    </xf>
    <xf numFmtId="0" fontId="60" fillId="0" borderId="10" xfId="0" applyFont="1" applyBorder="1" applyAlignment="1"/>
    <xf numFmtId="0" fontId="10" fillId="0" borderId="0" xfId="0" applyFont="1" applyBorder="1" applyAlignment="1">
      <alignment vertical="top" wrapText="1"/>
    </xf>
    <xf numFmtId="0" fontId="20" fillId="0" borderId="0" xfId="0" applyFont="1" applyFill="1" applyAlignment="1">
      <alignment wrapText="1"/>
    </xf>
    <xf numFmtId="0" fontId="20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wrapText="1"/>
    </xf>
    <xf numFmtId="0" fontId="11" fillId="3" borderId="2" xfId="0" applyFont="1" applyFill="1" applyBorder="1" applyAlignment="1">
      <alignment wrapText="1"/>
    </xf>
    <xf numFmtId="0" fontId="10" fillId="0" borderId="2" xfId="0" applyFont="1" applyBorder="1" applyAlignment="1">
      <alignment vertical="top" wrapText="1"/>
    </xf>
    <xf numFmtId="0" fontId="20" fillId="0" borderId="2" xfId="0" applyFont="1" applyBorder="1" applyAlignment="1">
      <alignment vertical="top" wrapText="1"/>
    </xf>
    <xf numFmtId="1" fontId="6" fillId="0" borderId="2" xfId="0" applyNumberFormat="1" applyFont="1" applyBorder="1" applyAlignment="1">
      <alignment horizontal="left" wrapText="1"/>
    </xf>
    <xf numFmtId="0" fontId="6" fillId="0" borderId="2" xfId="0" applyFont="1" applyBorder="1" applyAlignment="1">
      <alignment wrapText="1"/>
    </xf>
    <xf numFmtId="3" fontId="10" fillId="0" borderId="2" xfId="0" applyNumberFormat="1" applyFont="1" applyFill="1" applyBorder="1" applyAlignment="1">
      <alignment vertical="top" wrapText="1"/>
    </xf>
    <xf numFmtId="0" fontId="20" fillId="0" borderId="2" xfId="0" applyFont="1" applyBorder="1" applyAlignment="1">
      <alignment vertical="center" wrapText="1"/>
    </xf>
    <xf numFmtId="0" fontId="19" fillId="0" borderId="4" xfId="0" applyFont="1" applyFill="1" applyBorder="1" applyAlignment="1"/>
    <xf numFmtId="0" fontId="19" fillId="0" borderId="5" xfId="0" applyFont="1" applyFill="1" applyBorder="1" applyAlignment="1"/>
    <xf numFmtId="49" fontId="7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2" xfId="0" applyFont="1" applyBorder="1" applyAlignment="1">
      <alignment horizontal="left" vertical="center" wrapText="1"/>
    </xf>
    <xf numFmtId="1" fontId="9" fillId="0" borderId="2" xfId="0" applyNumberFormat="1" applyFont="1" applyFill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9" fillId="0" borderId="7" xfId="0" applyFont="1" applyFill="1" applyBorder="1" applyAlignment="1"/>
    <xf numFmtId="0" fontId="19" fillId="0" borderId="8" xfId="0" applyFont="1" applyFill="1" applyBorder="1" applyAlignment="1"/>
    <xf numFmtId="0" fontId="19" fillId="0" borderId="56" xfId="0" applyFont="1" applyFill="1" applyBorder="1" applyAlignment="1"/>
    <xf numFmtId="0" fontId="19" fillId="0" borderId="4" xfId="0" applyFont="1" applyFill="1" applyBorder="1" applyAlignment="1">
      <alignment vertical="top"/>
    </xf>
    <xf numFmtId="0" fontId="19" fillId="0" borderId="5" xfId="0" applyFont="1" applyFill="1" applyBorder="1" applyAlignment="1">
      <alignment vertical="top"/>
    </xf>
    <xf numFmtId="0" fontId="19" fillId="0" borderId="14" xfId="0" applyFont="1" applyFill="1" applyBorder="1" applyAlignment="1"/>
    <xf numFmtId="0" fontId="21" fillId="0" borderId="2" xfId="0" applyFont="1" applyBorder="1" applyAlignment="1">
      <alignment wrapText="1"/>
    </xf>
    <xf numFmtId="0" fontId="19" fillId="0" borderId="50" xfId="0" applyFont="1" applyFill="1" applyBorder="1" applyAlignment="1"/>
    <xf numFmtId="0" fontId="12" fillId="0" borderId="0" xfId="0" applyFont="1" applyFill="1" applyBorder="1" applyAlignment="1">
      <alignment vertical="top" wrapText="1"/>
    </xf>
    <xf numFmtId="1" fontId="9" fillId="0" borderId="2" xfId="0" applyNumberFormat="1" applyFont="1" applyFill="1" applyBorder="1" applyAlignment="1">
      <alignment horizontal="left" vertical="top" wrapText="1"/>
    </xf>
    <xf numFmtId="0" fontId="19" fillId="0" borderId="61" xfId="0" applyFont="1" applyFill="1" applyBorder="1" applyAlignment="1"/>
    <xf numFmtId="0" fontId="19" fillId="0" borderId="7" xfId="0" applyFont="1" applyFill="1" applyBorder="1" applyAlignment="1">
      <alignment vertical="top"/>
    </xf>
    <xf numFmtId="0" fontId="19" fillId="0" borderId="8" xfId="0" applyFont="1" applyFill="1" applyBorder="1" applyAlignment="1">
      <alignment vertical="top"/>
    </xf>
    <xf numFmtId="0" fontId="19" fillId="0" borderId="56" xfId="0" applyFont="1" applyFill="1" applyBorder="1" applyAlignment="1">
      <alignment vertical="top"/>
    </xf>
    <xf numFmtId="0" fontId="1" fillId="0" borderId="2" xfId="0" applyFont="1" applyBorder="1" applyAlignment="1">
      <alignment wrapText="1"/>
    </xf>
    <xf numFmtId="0" fontId="19" fillId="0" borderId="14" xfId="0" applyFont="1" applyFill="1" applyBorder="1" applyAlignment="1">
      <alignment vertical="top"/>
    </xf>
    <xf numFmtId="0" fontId="32" fillId="0" borderId="10" xfId="0" applyFont="1" applyFill="1" applyBorder="1" applyAlignment="1">
      <alignment horizontal="left" wrapText="1"/>
    </xf>
    <xf numFmtId="0" fontId="65" fillId="0" borderId="10" xfId="0" applyFont="1" applyFill="1" applyBorder="1" applyAlignment="1">
      <alignment wrapText="1"/>
    </xf>
    <xf numFmtId="1" fontId="39" fillId="0" borderId="60" xfId="0" applyNumberFormat="1" applyFont="1" applyFill="1" applyBorder="1" applyAlignment="1">
      <alignment horizontal="left" wrapText="1"/>
    </xf>
    <xf numFmtId="0" fontId="60" fillId="0" borderId="60" xfId="0" applyFont="1" applyFill="1" applyBorder="1" applyAlignment="1">
      <alignment wrapText="1"/>
    </xf>
    <xf numFmtId="0" fontId="60" fillId="0" borderId="34" xfId="0" applyFont="1" applyFill="1" applyBorder="1" applyAlignment="1">
      <alignment wrapText="1"/>
    </xf>
    <xf numFmtId="0" fontId="10" fillId="0" borderId="2" xfId="0" applyFont="1" applyBorder="1" applyAlignment="1">
      <alignment horizontal="left" wrapText="1"/>
    </xf>
    <xf numFmtId="0" fontId="10" fillId="0" borderId="17" xfId="0" applyFont="1" applyFill="1" applyBorder="1" applyAlignment="1">
      <alignment wrapText="1"/>
    </xf>
    <xf numFmtId="0" fontId="10" fillId="0" borderId="48" xfId="0" applyFont="1" applyFill="1" applyBorder="1" applyAlignment="1">
      <alignment wrapText="1"/>
    </xf>
    <xf numFmtId="3" fontId="39" fillId="0" borderId="60" xfId="0" applyNumberFormat="1" applyFont="1" applyFill="1" applyBorder="1" applyAlignment="1">
      <alignment wrapText="1"/>
    </xf>
    <xf numFmtId="1" fontId="6" fillId="0" borderId="0" xfId="0" applyNumberFormat="1" applyFont="1" applyBorder="1" applyAlignment="1">
      <alignment horizontal="left" wrapText="1"/>
    </xf>
    <xf numFmtId="167" fontId="39" fillId="0" borderId="60" xfId="0" applyNumberFormat="1" applyFont="1" applyFill="1" applyBorder="1" applyAlignment="1">
      <alignment wrapText="1"/>
    </xf>
    <xf numFmtId="0" fontId="27" fillId="0" borderId="0" xfId="0" applyFont="1" applyBorder="1" applyAlignment="1">
      <alignment wrapText="1"/>
    </xf>
    <xf numFmtId="0" fontId="11" fillId="0" borderId="9" xfId="0" applyFont="1" applyBorder="1" applyAlignment="1">
      <alignment wrapText="1"/>
    </xf>
    <xf numFmtId="1" fontId="10" fillId="0" borderId="2" xfId="0" applyNumberFormat="1" applyFon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29" fillId="0" borderId="10" xfId="0" applyFont="1" applyFill="1" applyBorder="1" applyAlignment="1">
      <alignment horizontal="left" vertical="top" wrapText="1"/>
    </xf>
    <xf numFmtId="0" fontId="60" fillId="0" borderId="10" xfId="0" applyFont="1" applyFill="1" applyBorder="1" applyAlignment="1">
      <alignment vertical="top" wrapText="1"/>
    </xf>
    <xf numFmtId="0" fontId="10" fillId="0" borderId="0" xfId="0" applyFont="1" applyFill="1" applyAlignment="1">
      <alignment wrapText="1"/>
    </xf>
    <xf numFmtId="168" fontId="34" fillId="0" borderId="0" xfId="0" applyNumberFormat="1" applyFont="1" applyFill="1" applyAlignment="1">
      <alignment horizontal="left"/>
    </xf>
    <xf numFmtId="0" fontId="60" fillId="0" borderId="0" xfId="0" applyFont="1" applyFill="1" applyAlignment="1">
      <alignment horizontal="left"/>
    </xf>
    <xf numFmtId="1" fontId="39" fillId="0" borderId="0" xfId="0" applyNumberFormat="1" applyFont="1" applyFill="1" applyBorder="1" applyAlignment="1">
      <alignment horizontal="left" vertical="top" wrapText="1"/>
    </xf>
    <xf numFmtId="0" fontId="60" fillId="0" borderId="0" xfId="0" applyFont="1" applyFill="1" applyAlignment="1">
      <alignment vertical="top" wrapText="1"/>
    </xf>
    <xf numFmtId="0" fontId="60" fillId="0" borderId="34" xfId="0" applyFont="1" applyFill="1" applyBorder="1" applyAlignment="1">
      <alignment vertical="top" wrapText="1"/>
    </xf>
    <xf numFmtId="3" fontId="60" fillId="0" borderId="0" xfId="0" applyNumberFormat="1" applyFont="1" applyFill="1" applyBorder="1" applyAlignment="1">
      <alignment wrapText="1"/>
    </xf>
    <xf numFmtId="0" fontId="60" fillId="0" borderId="0" xfId="0" applyFont="1" applyFill="1" applyBorder="1" applyAlignment="1">
      <alignment wrapText="1"/>
    </xf>
    <xf numFmtId="1" fontId="49" fillId="0" borderId="0" xfId="0" applyNumberFormat="1" applyFont="1" applyFill="1" applyAlignment="1">
      <alignment horizontal="left" wrapText="1"/>
    </xf>
    <xf numFmtId="0" fontId="11" fillId="0" borderId="2" xfId="0" applyFont="1" applyBorder="1" applyAlignment="1">
      <alignment wrapText="1"/>
    </xf>
    <xf numFmtId="1" fontId="38" fillId="0" borderId="0" xfId="0" applyNumberFormat="1" applyFont="1" applyFill="1" applyAlignment="1">
      <alignment wrapText="1"/>
    </xf>
    <xf numFmtId="0" fontId="60" fillId="0" borderId="0" xfId="0" applyFont="1" applyAlignment="1">
      <alignment wrapText="1"/>
    </xf>
    <xf numFmtId="1" fontId="41" fillId="0" borderId="34" xfId="0" applyNumberFormat="1" applyFont="1" applyFill="1" applyBorder="1" applyAlignment="1">
      <alignment wrapText="1"/>
    </xf>
    <xf numFmtId="1" fontId="39" fillId="0" borderId="0" xfId="0" applyNumberFormat="1" applyFont="1" applyFill="1" applyBorder="1" applyAlignment="1">
      <alignment horizontal="left" wrapText="1"/>
    </xf>
    <xf numFmtId="0" fontId="60" fillId="0" borderId="0" xfId="0" applyFont="1" applyFill="1" applyAlignment="1">
      <alignment wrapText="1"/>
    </xf>
    <xf numFmtId="1" fontId="35" fillId="0" borderId="0" xfId="0" applyNumberFormat="1" applyFont="1" applyFill="1" applyAlignment="1">
      <alignment wrapText="1"/>
    </xf>
    <xf numFmtId="0" fontId="20" fillId="0" borderId="0" xfId="0" applyFont="1" applyAlignment="1">
      <alignment wrapText="1"/>
    </xf>
    <xf numFmtId="0" fontId="20" fillId="0" borderId="34" xfId="0" applyFont="1" applyBorder="1" applyAlignment="1">
      <alignment wrapText="1"/>
    </xf>
    <xf numFmtId="0" fontId="29" fillId="0" borderId="10" xfId="1" applyFont="1" applyFill="1" applyBorder="1" applyAlignment="1">
      <alignment horizontal="left" wrapText="1"/>
    </xf>
    <xf numFmtId="0" fontId="20" fillId="0" borderId="10" xfId="1" applyFill="1" applyBorder="1" applyAlignment="1">
      <alignment wrapText="1"/>
    </xf>
    <xf numFmtId="0" fontId="78" fillId="0" borderId="0" xfId="1" applyFont="1" applyFill="1" applyAlignment="1">
      <alignment horizontal="left" wrapText="1"/>
    </xf>
    <xf numFmtId="0" fontId="20" fillId="0" borderId="0" xfId="1" applyFill="1" applyAlignment="1">
      <alignment wrapText="1"/>
    </xf>
    <xf numFmtId="0" fontId="78" fillId="0" borderId="0" xfId="1" applyFont="1" applyFill="1" applyAlignment="1">
      <alignment wrapText="1"/>
    </xf>
    <xf numFmtId="0" fontId="20" fillId="0" borderId="0" xfId="1" applyAlignment="1">
      <alignment wrapText="1"/>
    </xf>
    <xf numFmtId="3" fontId="5" fillId="0" borderId="0" xfId="1" applyNumberFormat="1" applyFont="1" applyFill="1" applyBorder="1" applyAlignment="1">
      <alignment horizontal="right"/>
    </xf>
    <xf numFmtId="0" fontId="20" fillId="0" borderId="0" xfId="1" applyFont="1" applyFill="1" applyAlignment="1">
      <alignment horizontal="right"/>
    </xf>
    <xf numFmtId="0" fontId="19" fillId="0" borderId="4" xfId="1" applyFont="1" applyFill="1" applyBorder="1" applyAlignment="1">
      <alignment horizontal="left"/>
    </xf>
    <xf numFmtId="0" fontId="19" fillId="0" borderId="5" xfId="1" applyFont="1" applyFill="1" applyBorder="1" applyAlignment="1">
      <alignment horizontal="left"/>
    </xf>
    <xf numFmtId="0" fontId="19" fillId="0" borderId="4" xfId="0" applyFont="1" applyFill="1" applyBorder="1" applyAlignment="1">
      <alignment horizontal="left"/>
    </xf>
    <xf numFmtId="0" fontId="19" fillId="0" borderId="5" xfId="0" applyFont="1" applyFill="1" applyBorder="1" applyAlignment="1">
      <alignment horizontal="left"/>
    </xf>
    <xf numFmtId="0" fontId="0" fillId="0" borderId="10" xfId="0" applyFill="1" applyBorder="1" applyAlignment="1">
      <alignment wrapText="1"/>
    </xf>
    <xf numFmtId="3" fontId="37" fillId="0" borderId="0" xfId="0" applyNumberFormat="1" applyFont="1" applyFill="1" applyAlignment="1">
      <alignment horizontal="right"/>
    </xf>
    <xf numFmtId="3" fontId="0" fillId="0" borderId="0" xfId="0" applyNumberFormat="1" applyFill="1" applyAlignment="1">
      <alignment horizontal="right"/>
    </xf>
    <xf numFmtId="0" fontId="37" fillId="0" borderId="1" xfId="0" applyFont="1" applyFill="1" applyBorder="1" applyAlignment="1">
      <alignment horizontal="left" wrapText="1"/>
    </xf>
    <xf numFmtId="0" fontId="0" fillId="0" borderId="1" xfId="0" applyFill="1" applyBorder="1" applyAlignment="1">
      <alignment wrapText="1"/>
    </xf>
    <xf numFmtId="1" fontId="5" fillId="0" borderId="1" xfId="1" applyNumberFormat="1" applyFont="1" applyFill="1" applyBorder="1" applyAlignment="1">
      <alignment horizontal="left" vertical="justify" wrapText="1"/>
    </xf>
    <xf numFmtId="0" fontId="20" fillId="0" borderId="10" xfId="1" applyFill="1" applyBorder="1" applyAlignment="1">
      <alignment horizontal="left" wrapText="1"/>
    </xf>
    <xf numFmtId="0" fontId="0" fillId="0" borderId="10" xfId="0" applyBorder="1" applyAlignment="1">
      <alignment wrapText="1"/>
    </xf>
    <xf numFmtId="0" fontId="19" fillId="2" borderId="4" xfId="0" applyFont="1" applyFill="1" applyBorder="1" applyAlignment="1">
      <alignment horizontal="left"/>
    </xf>
    <xf numFmtId="0" fontId="19" fillId="2" borderId="5" xfId="0" applyFont="1" applyFill="1" applyBorder="1" applyAlignment="1">
      <alignment horizontal="left"/>
    </xf>
    <xf numFmtId="0" fontId="29" fillId="4" borderId="10" xfId="1" applyFont="1" applyFill="1" applyBorder="1" applyAlignment="1">
      <alignment horizontal="left" wrapText="1"/>
    </xf>
    <xf numFmtId="0" fontId="20" fillId="4" borderId="10" xfId="1" applyFill="1" applyBorder="1" applyAlignment="1">
      <alignment wrapText="1"/>
    </xf>
    <xf numFmtId="0" fontId="20" fillId="0" borderId="10" xfId="1" applyBorder="1" applyAlignment="1">
      <alignment wrapText="1"/>
    </xf>
    <xf numFmtId="0" fontId="37" fillId="0" borderId="0" xfId="0" applyFont="1" applyFill="1" applyBorder="1" applyAlignment="1">
      <alignment horizontal="justify" wrapText="1"/>
    </xf>
    <xf numFmtId="0" fontId="0" fillId="0" borderId="0" xfId="0" applyFill="1" applyBorder="1" applyAlignment="1">
      <alignment horizontal="justify" wrapText="1"/>
    </xf>
    <xf numFmtId="0" fontId="0" fillId="0" borderId="0" xfId="0" applyFill="1" applyBorder="1" applyAlignment="1">
      <alignment wrapText="1"/>
    </xf>
    <xf numFmtId="0" fontId="0" fillId="0" borderId="1" xfId="0" applyFill="1" applyBorder="1" applyAlignment="1">
      <alignment horizontal="justify" wrapText="1"/>
    </xf>
    <xf numFmtId="0" fontId="81" fillId="0" borderId="0" xfId="0" applyFont="1" applyFill="1" applyAlignment="1">
      <alignment horizontal="justify" wrapText="1"/>
    </xf>
    <xf numFmtId="0" fontId="19" fillId="0" borderId="33" xfId="0" applyFont="1" applyFill="1" applyBorder="1" applyAlignment="1">
      <alignment horizontal="left"/>
    </xf>
    <xf numFmtId="0" fontId="19" fillId="0" borderId="34" xfId="0" applyFont="1" applyFill="1" applyBorder="1" applyAlignment="1">
      <alignment horizontal="left"/>
    </xf>
    <xf numFmtId="0" fontId="19" fillId="0" borderId="48" xfId="0" applyFont="1" applyFill="1" applyBorder="1" applyAlignment="1">
      <alignment horizontal="left"/>
    </xf>
    <xf numFmtId="0" fontId="34" fillId="0" borderId="0" xfId="0" applyFont="1" applyFill="1" applyAlignment="1">
      <alignment horizontal="justify" wrapText="1"/>
    </xf>
    <xf numFmtId="0" fontId="0" fillId="0" borderId="0" xfId="0" applyFill="1" applyAlignment="1">
      <alignment horizontal="justify" wrapText="1"/>
    </xf>
    <xf numFmtId="0" fontId="10" fillId="3" borderId="2" xfId="0" applyFont="1" applyFill="1" applyBorder="1" applyAlignment="1">
      <alignment wrapText="1"/>
    </xf>
    <xf numFmtId="0" fontId="10" fillId="3" borderId="3" xfId="0" applyFont="1" applyFill="1" applyBorder="1" applyAlignment="1">
      <alignment wrapText="1"/>
    </xf>
    <xf numFmtId="1" fontId="71" fillId="2" borderId="10" xfId="0" applyNumberFormat="1" applyFont="1" applyFill="1" applyBorder="1" applyAlignment="1">
      <alignment horizontal="left" wrapText="1"/>
    </xf>
    <xf numFmtId="0" fontId="72" fillId="0" borderId="10" xfId="0" applyFont="1" applyBorder="1" applyAlignment="1">
      <alignment wrapText="1"/>
    </xf>
    <xf numFmtId="0" fontId="10" fillId="0" borderId="2" xfId="0" applyFont="1" applyBorder="1" applyAlignment="1">
      <alignment wrapText="1"/>
    </xf>
  </cellXfs>
  <cellStyles count="9">
    <cellStyle name="Normální" xfId="0" builtinId="0"/>
    <cellStyle name="Normální 2" xfId="1"/>
    <cellStyle name="normální_05" xfId="2"/>
    <cellStyle name="normální_10 - PO" xfId="3"/>
    <cellStyle name="normální_10 - soukr.šk." xfId="4"/>
    <cellStyle name="normální_11" xfId="5"/>
    <cellStyle name="normální_13" xfId="6"/>
    <cellStyle name="normální_14" xfId="7"/>
    <cellStyle name="normální_F - 99" xf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7" enableFormatConditionsCalculation="0">
    <tabColor rgb="FF00B0F0"/>
  </sheetPr>
  <dimension ref="A1:L37"/>
  <sheetViews>
    <sheetView showGridLines="0" zoomScaleNormal="100" workbookViewId="0">
      <selection activeCell="C47" sqref="C47"/>
    </sheetView>
  </sheetViews>
  <sheetFormatPr defaultRowHeight="12.75" x14ac:dyDescent="0.2"/>
  <cols>
    <col min="1" max="1" width="2.5703125" style="349" customWidth="1"/>
    <col min="2" max="2" width="40.5703125" style="349" customWidth="1"/>
    <col min="3" max="3" width="15.85546875" style="349" customWidth="1"/>
    <col min="4" max="4" width="15.5703125" style="349" customWidth="1"/>
    <col min="5" max="5" width="16.7109375" style="349" customWidth="1"/>
    <col min="6" max="6" width="8.85546875" style="349" customWidth="1"/>
    <col min="7" max="7" width="25.7109375" style="349" customWidth="1"/>
    <col min="8" max="8" width="10.140625" style="349" bestFit="1" customWidth="1"/>
    <col min="9" max="16384" width="9.140625" style="349"/>
  </cols>
  <sheetData>
    <row r="1" spans="1:12" ht="23.25" x14ac:dyDescent="0.35">
      <c r="A1" s="2407" t="s">
        <v>1703</v>
      </c>
      <c r="B1" s="2408"/>
      <c r="C1" s="2408"/>
      <c r="D1" s="2408"/>
      <c r="E1" s="2408"/>
      <c r="F1" s="2408"/>
      <c r="G1" s="2408"/>
    </row>
    <row r="3" spans="1:12" ht="18.75" customHeight="1" x14ac:dyDescent="0.2">
      <c r="A3" s="2417" t="s">
        <v>461</v>
      </c>
      <c r="B3" s="2414"/>
      <c r="C3" s="2414"/>
      <c r="D3" s="2414"/>
      <c r="E3" s="2414"/>
      <c r="F3" s="2414"/>
    </row>
    <row r="4" spans="1:12" x14ac:dyDescent="0.2">
      <c r="A4" s="2414"/>
      <c r="B4" s="2414"/>
      <c r="C4" s="2414"/>
      <c r="D4" s="2414"/>
      <c r="E4" s="2414"/>
      <c r="F4" s="2414"/>
    </row>
    <row r="5" spans="1:12" ht="13.5" customHeight="1" x14ac:dyDescent="0.2">
      <c r="A5" s="2414"/>
      <c r="B5" s="2414"/>
      <c r="C5" s="2414"/>
      <c r="D5" s="2414"/>
      <c r="E5" s="2414"/>
      <c r="F5" s="2414"/>
    </row>
    <row r="6" spans="1:12" ht="21" customHeight="1" x14ac:dyDescent="0.25">
      <c r="A6" s="539" t="s">
        <v>77</v>
      </c>
    </row>
    <row r="7" spans="1:12" ht="15" thickBot="1" x14ac:dyDescent="0.25">
      <c r="B7" s="540"/>
      <c r="C7" s="541"/>
      <c r="D7" s="529"/>
      <c r="E7" s="529"/>
      <c r="F7" s="386" t="s">
        <v>205</v>
      </c>
      <c r="G7" s="386"/>
    </row>
    <row r="8" spans="1:12" s="546" customFormat="1" ht="18.75" customHeight="1" thickTop="1" thickBot="1" x14ac:dyDescent="0.25">
      <c r="A8" s="2415" t="s">
        <v>1651</v>
      </c>
      <c r="B8" s="2416"/>
      <c r="C8" s="542" t="s">
        <v>800</v>
      </c>
      <c r="D8" s="542" t="s">
        <v>801</v>
      </c>
      <c r="E8" s="543" t="s">
        <v>1117</v>
      </c>
      <c r="F8" s="544" t="s">
        <v>1118</v>
      </c>
      <c r="G8" s="545"/>
    </row>
    <row r="9" spans="1:12" s="549" customFormat="1" ht="14.25" thickTop="1" thickBot="1" x14ac:dyDescent="0.25">
      <c r="A9" s="2415">
        <v>1</v>
      </c>
      <c r="B9" s="2416"/>
      <c r="C9" s="542">
        <v>2</v>
      </c>
      <c r="D9" s="542">
        <v>3</v>
      </c>
      <c r="E9" s="542">
        <v>4</v>
      </c>
      <c r="F9" s="547" t="s">
        <v>80</v>
      </c>
      <c r="G9" s="548"/>
    </row>
    <row r="10" spans="1:12" s="553" customFormat="1" ht="29.25" thickTop="1" x14ac:dyDescent="0.2">
      <c r="A10" s="550" t="s">
        <v>1302</v>
      </c>
      <c r="B10" s="551" t="s">
        <v>1300</v>
      </c>
      <c r="C10" s="435">
        <f>SUM('Odbor celkem'!C338)</f>
        <v>2648061</v>
      </c>
      <c r="D10" s="435">
        <f>SUM('Odbor celkem'!D338)</f>
        <v>6024390</v>
      </c>
      <c r="E10" s="435">
        <f>SUM('Odbor celkem'!E338)</f>
        <v>5497480</v>
      </c>
      <c r="F10" s="552">
        <f t="shared" ref="F10:F15" si="0">E10/D10*100</f>
        <v>91.253720293672885</v>
      </c>
      <c r="G10" s="1559"/>
    </row>
    <row r="11" spans="1:12" s="553" customFormat="1" ht="15" x14ac:dyDescent="0.25">
      <c r="A11" s="450" t="s">
        <v>1301</v>
      </c>
      <c r="B11" s="554" t="s">
        <v>791</v>
      </c>
      <c r="C11" s="435">
        <f>SUM('Odbor celkem'!C339)</f>
        <v>1609257</v>
      </c>
      <c r="D11" s="435">
        <f>SUM('Odbor celkem'!D339)</f>
        <v>3956781</v>
      </c>
      <c r="E11" s="435">
        <f>SUM('Odbor celkem'!E339)</f>
        <v>3948051</v>
      </c>
      <c r="F11" s="555">
        <f t="shared" si="0"/>
        <v>99.779366105933079</v>
      </c>
      <c r="G11" s="1559"/>
    </row>
    <row r="12" spans="1:12" s="340" customFormat="1" ht="15" x14ac:dyDescent="0.25">
      <c r="A12" s="450" t="s">
        <v>1301</v>
      </c>
      <c r="B12" s="554" t="s">
        <v>1652</v>
      </c>
      <c r="C12" s="435">
        <f>SUM('Odbor celkem'!C340)</f>
        <v>79076</v>
      </c>
      <c r="D12" s="435">
        <f>SUM('Odbor celkem'!D340)</f>
        <v>897663</v>
      </c>
      <c r="E12" s="435">
        <f>SUM('Odbor celkem'!E340)</f>
        <v>580690</v>
      </c>
      <c r="F12" s="555">
        <f t="shared" si="0"/>
        <v>64.689087107299741</v>
      </c>
      <c r="G12" s="1552"/>
    </row>
    <row r="13" spans="1:12" s="340" customFormat="1" ht="15" x14ac:dyDescent="0.25">
      <c r="A13" s="450" t="s">
        <v>1301</v>
      </c>
      <c r="B13" s="554" t="s">
        <v>175</v>
      </c>
      <c r="C13" s="1685">
        <f>SUM('Odbor celkem'!C341)</f>
        <v>6369</v>
      </c>
      <c r="D13" s="1685">
        <f>SUM('Odbor celkem'!D341)</f>
        <v>6892</v>
      </c>
      <c r="E13" s="1685">
        <f>SUM('Odbor celkem'!E341)</f>
        <v>6144</v>
      </c>
      <c r="F13" s="555">
        <f t="shared" si="0"/>
        <v>89.146836912362161</v>
      </c>
      <c r="G13" s="1552"/>
    </row>
    <row r="14" spans="1:12" s="553" customFormat="1" ht="42.75" x14ac:dyDescent="0.2">
      <c r="A14" s="1557" t="s">
        <v>1301</v>
      </c>
      <c r="B14" s="1558" t="s">
        <v>176</v>
      </c>
      <c r="C14" s="435">
        <f>SUM('Odbor celkem'!C342)</f>
        <v>40000</v>
      </c>
      <c r="D14" s="435">
        <f>SUM('Odbor celkem'!D342)</f>
        <v>64235</v>
      </c>
      <c r="E14" s="435">
        <f>SUM('Odbor celkem'!E342)</f>
        <v>61048</v>
      </c>
      <c r="F14" s="556">
        <f t="shared" si="0"/>
        <v>95.038530396201452</v>
      </c>
      <c r="G14" s="1559"/>
    </row>
    <row r="15" spans="1:12" ht="18.75" customHeight="1" thickBot="1" x14ac:dyDescent="0.3">
      <c r="A15" s="2409" t="s">
        <v>78</v>
      </c>
      <c r="B15" s="2410"/>
      <c r="C15" s="557">
        <f>SUM(C10:C14)</f>
        <v>4382763</v>
      </c>
      <c r="D15" s="557">
        <f t="shared" ref="D15:E15" si="1">SUM(D10:D14)</f>
        <v>10949961</v>
      </c>
      <c r="E15" s="557">
        <f t="shared" si="1"/>
        <v>10093413</v>
      </c>
      <c r="F15" s="558">
        <f t="shared" si="0"/>
        <v>92.177615975070594</v>
      </c>
      <c r="G15" s="1553"/>
      <c r="J15" s="456"/>
      <c r="K15" s="456"/>
      <c r="L15" s="456"/>
    </row>
    <row r="16" spans="1:12" s="363" customFormat="1" ht="15.75" thickTop="1" x14ac:dyDescent="0.2">
      <c r="A16" s="2418" t="s">
        <v>1693</v>
      </c>
      <c r="B16" s="2419"/>
      <c r="C16" s="357">
        <f>SUM('Odbor celkem'!C344)</f>
        <v>6359</v>
      </c>
      <c r="D16" s="357">
        <f>SUM('Odbor celkem'!D344)</f>
        <v>6371</v>
      </c>
      <c r="E16" s="357">
        <f>SUM('Odbor celkem'!E344)</f>
        <v>47061</v>
      </c>
      <c r="F16" s="379">
        <f>(E16/D16)*100</f>
        <v>738.67524721393818</v>
      </c>
      <c r="G16" s="1554"/>
    </row>
    <row r="17" spans="1:12" s="363" customFormat="1" ht="33.75" customHeight="1" thickBot="1" x14ac:dyDescent="0.3">
      <c r="A17" s="2411" t="s">
        <v>162</v>
      </c>
      <c r="B17" s="2410"/>
      <c r="C17" s="559">
        <f>C15-C16</f>
        <v>4376404</v>
      </c>
      <c r="D17" s="559">
        <f>D15-D16</f>
        <v>10943590</v>
      </c>
      <c r="E17" s="559">
        <f>E15-E16</f>
        <v>10046352</v>
      </c>
      <c r="F17" s="560">
        <f>(E17/D17)*100</f>
        <v>91.801246208967996</v>
      </c>
      <c r="G17" s="1555"/>
    </row>
    <row r="18" spans="1:12" ht="22.5" customHeight="1" thickTop="1" x14ac:dyDescent="0.2">
      <c r="B18" s="67"/>
      <c r="C18" s="563"/>
      <c r="D18" s="564"/>
      <c r="E18" s="564"/>
      <c r="F18" s="565"/>
      <c r="G18" s="188"/>
      <c r="J18" s="456"/>
      <c r="K18" s="456"/>
      <c r="L18" s="456"/>
    </row>
    <row r="19" spans="1:12" x14ac:dyDescent="0.2">
      <c r="B19" s="7"/>
      <c r="C19" s="566"/>
      <c r="D19" s="566"/>
      <c r="E19" s="566"/>
      <c r="F19" s="7"/>
      <c r="G19" s="7"/>
    </row>
    <row r="20" spans="1:12" x14ac:dyDescent="0.2">
      <c r="B20" s="7"/>
      <c r="C20" s="15"/>
      <c r="D20" s="15"/>
      <c r="E20" s="15"/>
      <c r="F20" s="7"/>
      <c r="G20" s="7"/>
    </row>
    <row r="21" spans="1:12" x14ac:dyDescent="0.2">
      <c r="B21" s="7"/>
      <c r="C21" s="15"/>
      <c r="D21" s="15"/>
      <c r="E21" s="15"/>
      <c r="F21" s="7"/>
      <c r="G21" s="7"/>
    </row>
    <row r="22" spans="1:12" ht="21" customHeight="1" x14ac:dyDescent="0.25">
      <c r="A22" s="539" t="s">
        <v>79</v>
      </c>
    </row>
    <row r="23" spans="1:12" ht="15" thickBot="1" x14ac:dyDescent="0.25">
      <c r="B23" s="540"/>
      <c r="C23" s="541"/>
      <c r="D23" s="529"/>
      <c r="E23" s="529"/>
      <c r="F23" s="386" t="s">
        <v>205</v>
      </c>
      <c r="G23" s="386"/>
    </row>
    <row r="24" spans="1:12" s="546" customFormat="1" ht="18.75" customHeight="1" thickTop="1" thickBot="1" x14ac:dyDescent="0.25">
      <c r="A24" s="2420" t="s">
        <v>1651</v>
      </c>
      <c r="B24" s="2421"/>
      <c r="C24" s="542" t="s">
        <v>800</v>
      </c>
      <c r="D24" s="542" t="s">
        <v>801</v>
      </c>
      <c r="E24" s="543" t="s">
        <v>1117</v>
      </c>
      <c r="F24" s="544" t="s">
        <v>1118</v>
      </c>
      <c r="G24" s="1550"/>
    </row>
    <row r="25" spans="1:12" s="549" customFormat="1" ht="14.25" thickTop="1" thickBot="1" x14ac:dyDescent="0.25">
      <c r="A25" s="2420">
        <v>1</v>
      </c>
      <c r="B25" s="2421"/>
      <c r="C25" s="542">
        <v>2</v>
      </c>
      <c r="D25" s="542">
        <v>3</v>
      </c>
      <c r="E25" s="542">
        <v>4</v>
      </c>
      <c r="F25" s="567" t="s">
        <v>80</v>
      </c>
      <c r="G25" s="1551"/>
    </row>
    <row r="26" spans="1:12" s="340" customFormat="1" ht="15.75" thickTop="1" x14ac:dyDescent="0.25">
      <c r="A26" s="2422" t="s">
        <v>68</v>
      </c>
      <c r="B26" s="2423"/>
      <c r="C26" s="356">
        <f>SUM('Odbor celkem'!C347)</f>
        <v>3180181</v>
      </c>
      <c r="D26" s="356">
        <f>SUM('Odbor celkem'!D347)</f>
        <v>9360578</v>
      </c>
      <c r="E26" s="356">
        <f>SUM('Odbor celkem'!E347)</f>
        <v>8708265</v>
      </c>
      <c r="F26" s="555">
        <f>E26/D26*100</f>
        <v>93.031274350793296</v>
      </c>
      <c r="G26" s="1552"/>
    </row>
    <row r="27" spans="1:12" s="340" customFormat="1" ht="15" x14ac:dyDescent="0.25">
      <c r="A27" s="2412" t="s">
        <v>69</v>
      </c>
      <c r="B27" s="2413"/>
      <c r="C27" s="358">
        <f>SUM('Odbor celkem'!C348)</f>
        <v>1202582</v>
      </c>
      <c r="D27" s="358">
        <f>SUM('Odbor celkem'!D348)</f>
        <v>1589383</v>
      </c>
      <c r="E27" s="358">
        <f>SUM('Odbor celkem'!E348)</f>
        <v>1385148</v>
      </c>
      <c r="F27" s="555">
        <f>E27/D27*100</f>
        <v>87.15004501746904</v>
      </c>
      <c r="G27" s="1552"/>
    </row>
    <row r="28" spans="1:12" ht="18.75" customHeight="1" thickBot="1" x14ac:dyDescent="0.3">
      <c r="A28" s="2426" t="s">
        <v>177</v>
      </c>
      <c r="B28" s="2427"/>
      <c r="C28" s="568">
        <f>SUM(C26:C27)</f>
        <v>4382763</v>
      </c>
      <c r="D28" s="568">
        <f>SUM(D26:D27)</f>
        <v>10949961</v>
      </c>
      <c r="E28" s="568">
        <f>SUM(E26:E27)</f>
        <v>10093413</v>
      </c>
      <c r="F28" s="558">
        <f>E28/D28*100</f>
        <v>92.177615975070594</v>
      </c>
      <c r="G28" s="1553"/>
      <c r="J28" s="456"/>
      <c r="K28" s="456"/>
      <c r="L28" s="456"/>
    </row>
    <row r="29" spans="1:12" s="363" customFormat="1" ht="15.75" thickTop="1" x14ac:dyDescent="0.2">
      <c r="A29" s="2424" t="s">
        <v>1693</v>
      </c>
      <c r="B29" s="2425"/>
      <c r="C29" s="357">
        <f>SUM('Odbor celkem'!C350)</f>
        <v>6359</v>
      </c>
      <c r="D29" s="357">
        <f>SUM('Odbor celkem'!D350)</f>
        <v>6371</v>
      </c>
      <c r="E29" s="357">
        <f>SUM('Odbor celkem'!E350)</f>
        <v>47061</v>
      </c>
      <c r="F29" s="379">
        <f>(E29/D29)*100</f>
        <v>738.67524721393818</v>
      </c>
      <c r="G29" s="1554"/>
    </row>
    <row r="30" spans="1:12" s="363" customFormat="1" ht="33.75" customHeight="1" thickBot="1" x14ac:dyDescent="0.3">
      <c r="A30" s="2411" t="s">
        <v>162</v>
      </c>
      <c r="B30" s="2410"/>
      <c r="C30" s="559">
        <f>C28-C29</f>
        <v>4376404</v>
      </c>
      <c r="D30" s="559">
        <f>D28-D29</f>
        <v>10943590</v>
      </c>
      <c r="E30" s="559">
        <f>E28-E29</f>
        <v>10046352</v>
      </c>
      <c r="F30" s="560">
        <f>(E30/D30)*100</f>
        <v>91.801246208967996</v>
      </c>
      <c r="G30" s="1555"/>
    </row>
    <row r="31" spans="1:12" ht="13.5" thickTop="1" x14ac:dyDescent="0.2">
      <c r="E31" s="569"/>
      <c r="G31" s="1556"/>
    </row>
    <row r="32" spans="1:12" x14ac:dyDescent="0.2">
      <c r="A32" s="2414" t="s">
        <v>70</v>
      </c>
      <c r="B32" s="2414"/>
      <c r="C32" s="2414"/>
      <c r="D32" s="2414"/>
      <c r="E32" s="2414"/>
      <c r="F32" s="2414"/>
      <c r="G32" s="1556"/>
    </row>
    <row r="33" spans="1:7" x14ac:dyDescent="0.2">
      <c r="A33" s="2414"/>
      <c r="B33" s="2414"/>
      <c r="C33" s="2414"/>
      <c r="D33" s="2414"/>
      <c r="E33" s="2414"/>
      <c r="F33" s="2414"/>
      <c r="G33" s="1556"/>
    </row>
    <row r="34" spans="1:7" x14ac:dyDescent="0.2">
      <c r="G34" s="1556"/>
    </row>
    <row r="35" spans="1:7" x14ac:dyDescent="0.2">
      <c r="G35" s="1556"/>
    </row>
    <row r="36" spans="1:7" x14ac:dyDescent="0.2">
      <c r="G36" s="1556"/>
    </row>
    <row r="37" spans="1:7" x14ac:dyDescent="0.2">
      <c r="G37" s="1556"/>
    </row>
  </sheetData>
  <mergeCells count="15">
    <mergeCell ref="A1:G1"/>
    <mergeCell ref="A15:B15"/>
    <mergeCell ref="A17:B17"/>
    <mergeCell ref="A27:B27"/>
    <mergeCell ref="A32:F33"/>
    <mergeCell ref="A8:B8"/>
    <mergeCell ref="A9:B9"/>
    <mergeCell ref="A3:F5"/>
    <mergeCell ref="A16:B16"/>
    <mergeCell ref="A24:B24"/>
    <mergeCell ref="A25:B25"/>
    <mergeCell ref="A26:B26"/>
    <mergeCell ref="A29:B29"/>
    <mergeCell ref="A28:B28"/>
    <mergeCell ref="A30:B30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80" firstPageNumber="17" orientation="portrait" useFirstPageNumber="1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 enableFormatConditionsCalculation="0">
    <tabColor rgb="FF00B0F0"/>
  </sheetPr>
  <dimension ref="A1:AB360"/>
  <sheetViews>
    <sheetView showGridLines="0" view="pageBreakPreview" topLeftCell="A123" zoomScale="60" zoomScaleNormal="100" workbookViewId="0">
      <selection activeCell="F123" sqref="F1:W1048576"/>
    </sheetView>
  </sheetViews>
  <sheetFormatPr defaultRowHeight="14.25" x14ac:dyDescent="0.2"/>
  <cols>
    <col min="1" max="1" width="39.42578125" style="540" customWidth="1"/>
    <col min="2" max="2" width="5.140625" style="541" customWidth="1"/>
    <col min="3" max="3" width="14.85546875" style="529" customWidth="1"/>
    <col min="4" max="5" width="16" style="529" customWidth="1"/>
    <col min="6" max="6" width="8.42578125" style="529" customWidth="1"/>
    <col min="7" max="7" width="17.140625" style="2360" hidden="1" customWidth="1"/>
    <col min="8" max="8" width="20.140625" style="2360" hidden="1" customWidth="1"/>
    <col min="9" max="9" width="19.5703125" style="2360" hidden="1" customWidth="1"/>
    <col min="10" max="10" width="2.85546875" style="2360" hidden="1" customWidth="1"/>
    <col min="11" max="11" width="19.7109375" style="2360" hidden="1" customWidth="1"/>
    <col min="12" max="13" width="19.7109375" style="2346" hidden="1" customWidth="1"/>
    <col min="14" max="14" width="11.140625" style="2346" hidden="1" customWidth="1"/>
    <col min="15" max="22" width="9.140625" style="2346"/>
    <col min="23" max="28" width="9.140625" style="604"/>
    <col min="29" max="16384" width="9.140625" style="349"/>
  </cols>
  <sheetData>
    <row r="1" spans="1:28" ht="23.25" x14ac:dyDescent="0.35">
      <c r="A1" s="2407" t="s">
        <v>1703</v>
      </c>
      <c r="B1" s="2430"/>
      <c r="C1" s="2430"/>
      <c r="D1" s="2430"/>
      <c r="E1" s="2430"/>
      <c r="F1" s="2430"/>
      <c r="G1" s="2358"/>
      <c r="H1" s="2358"/>
      <c r="I1" s="2358"/>
      <c r="J1" s="2358"/>
      <c r="K1" s="2358"/>
    </row>
    <row r="2" spans="1:28" ht="23.25" x14ac:dyDescent="0.35">
      <c r="A2" s="2431"/>
      <c r="B2" s="2432"/>
      <c r="C2" s="2432"/>
      <c r="D2" s="2432"/>
      <c r="E2" s="2432"/>
      <c r="F2" s="2432"/>
      <c r="G2" s="2359"/>
      <c r="H2" s="2359"/>
      <c r="I2" s="2359"/>
      <c r="J2" s="2359"/>
      <c r="K2" s="2359"/>
    </row>
    <row r="3" spans="1:28" ht="15" x14ac:dyDescent="0.25">
      <c r="A3" s="340" t="s">
        <v>798</v>
      </c>
    </row>
    <row r="4" spans="1:28" ht="15" thickBot="1" x14ac:dyDescent="0.25">
      <c r="F4" s="386" t="s">
        <v>205</v>
      </c>
      <c r="G4" s="2361"/>
      <c r="H4" s="2361"/>
      <c r="I4" s="2361"/>
      <c r="J4" s="2361"/>
      <c r="K4" s="2361"/>
    </row>
    <row r="5" spans="1:28" s="350" customFormat="1" ht="27" thickTop="1" thickBot="1" x14ac:dyDescent="0.25">
      <c r="A5" s="1198" t="s">
        <v>799</v>
      </c>
      <c r="B5" s="1199" t="s">
        <v>802</v>
      </c>
      <c r="C5" s="543" t="s">
        <v>800</v>
      </c>
      <c r="D5" s="543" t="s">
        <v>801</v>
      </c>
      <c r="E5" s="543" t="s">
        <v>1117</v>
      </c>
      <c r="F5" s="544" t="s">
        <v>1118</v>
      </c>
      <c r="G5" s="2362"/>
      <c r="H5" s="2363"/>
      <c r="I5" s="2363"/>
      <c r="J5" s="2364"/>
      <c r="K5" s="2364"/>
      <c r="L5" s="2365"/>
      <c r="M5" s="2365"/>
      <c r="N5" s="2365"/>
      <c r="O5" s="2365"/>
      <c r="P5" s="2365"/>
      <c r="Q5" s="2365"/>
      <c r="R5" s="2365"/>
      <c r="S5" s="2365"/>
      <c r="T5" s="2365"/>
      <c r="U5" s="2365"/>
      <c r="V5" s="2365"/>
      <c r="W5" s="1726"/>
      <c r="X5" s="1726"/>
      <c r="Y5" s="1726"/>
      <c r="Z5" s="1726"/>
      <c r="AA5" s="1726"/>
      <c r="AB5" s="1726"/>
    </row>
    <row r="6" spans="1:28" s="1682" customFormat="1" ht="12.75" thickTop="1" thickBot="1" x14ac:dyDescent="0.25">
      <c r="A6" s="1409">
        <v>1</v>
      </c>
      <c r="B6" s="1683">
        <v>2</v>
      </c>
      <c r="C6" s="1681">
        <v>3</v>
      </c>
      <c r="D6" s="1681">
        <v>4</v>
      </c>
      <c r="E6" s="1681">
        <v>5</v>
      </c>
      <c r="F6" s="547" t="s">
        <v>531</v>
      </c>
      <c r="G6" s="2366"/>
      <c r="H6" s="2366"/>
      <c r="I6" s="2366"/>
      <c r="J6" s="2366"/>
      <c r="K6" s="2366"/>
      <c r="L6" s="2367"/>
      <c r="M6" s="2367"/>
      <c r="N6" s="2367"/>
      <c r="O6" s="2367"/>
      <c r="P6" s="2367"/>
      <c r="Q6" s="2367"/>
      <c r="R6" s="2367"/>
      <c r="S6" s="2367"/>
      <c r="T6" s="2367"/>
      <c r="U6" s="2367"/>
      <c r="V6" s="2367"/>
      <c r="W6" s="1727"/>
      <c r="X6" s="1727"/>
      <c r="Y6" s="1727"/>
      <c r="Z6" s="1727"/>
      <c r="AA6" s="1727"/>
      <c r="AB6" s="1727"/>
    </row>
    <row r="7" spans="1:28" s="340" customFormat="1" ht="15.75" thickTop="1" x14ac:dyDescent="0.25">
      <c r="A7" s="436" t="s">
        <v>803</v>
      </c>
      <c r="B7" s="490">
        <v>1</v>
      </c>
      <c r="C7" s="393">
        <f>SUM(C8:C12)</f>
        <v>39088</v>
      </c>
      <c r="D7" s="393">
        <f>SUM(D8:D12)</f>
        <v>38618</v>
      </c>
      <c r="E7" s="393">
        <f>SUM(E8:E12)</f>
        <v>31857</v>
      </c>
      <c r="F7" s="437">
        <f>E7/D7*100</f>
        <v>82.49262002175152</v>
      </c>
      <c r="G7" s="2368">
        <f>SUM(G8:G12)</f>
        <v>39088000</v>
      </c>
      <c r="H7" s="2368">
        <f>SUM(H8:H12)</f>
        <v>38618000</v>
      </c>
      <c r="I7" s="2368">
        <f>SUM(I8:I12)</f>
        <v>31857156.650000002</v>
      </c>
      <c r="J7" s="2368"/>
      <c r="K7" s="2368"/>
      <c r="L7" s="2369"/>
      <c r="M7" s="2369"/>
      <c r="N7" s="2369"/>
      <c r="O7" s="2369"/>
      <c r="P7" s="2369"/>
      <c r="Q7" s="2369"/>
      <c r="R7" s="2369"/>
      <c r="S7" s="2369"/>
      <c r="T7" s="2369"/>
      <c r="U7" s="2369"/>
      <c r="V7" s="2369"/>
      <c r="W7" s="1728"/>
      <c r="X7" s="1728"/>
      <c r="Y7" s="1728"/>
      <c r="Z7" s="1728"/>
      <c r="AA7" s="1728"/>
      <c r="AB7" s="1728"/>
    </row>
    <row r="8" spans="1:28" s="385" customFormat="1" x14ac:dyDescent="0.2">
      <c r="A8" s="438" t="s">
        <v>804</v>
      </c>
      <c r="B8" s="491"/>
      <c r="C8" s="452">
        <v>38815</v>
      </c>
      <c r="D8" s="452">
        <f>SUM('01 '!F81)</f>
        <v>38135</v>
      </c>
      <c r="E8" s="452">
        <f>SUM('01 '!G81)</f>
        <v>31494</v>
      </c>
      <c r="F8" s="460">
        <f>E8/D8*100</f>
        <v>82.585551330798481</v>
      </c>
      <c r="G8" s="2370">
        <v>38815000</v>
      </c>
      <c r="H8" s="2370">
        <v>38135000</v>
      </c>
      <c r="I8" s="2370">
        <f>31492408.03+1384</f>
        <v>31493792.030000001</v>
      </c>
      <c r="J8" s="2370"/>
      <c r="K8" s="2370"/>
      <c r="L8" s="2346"/>
      <c r="M8" s="2346"/>
      <c r="N8" s="2346"/>
      <c r="O8" s="2346"/>
      <c r="P8" s="2346"/>
      <c r="Q8" s="2346"/>
      <c r="R8" s="2346"/>
      <c r="S8" s="2346"/>
      <c r="T8" s="2346"/>
      <c r="U8" s="2346"/>
      <c r="V8" s="2346"/>
      <c r="W8" s="604"/>
      <c r="X8" s="604"/>
      <c r="Y8" s="604"/>
      <c r="Z8" s="604"/>
      <c r="AA8" s="604"/>
      <c r="AB8" s="604"/>
    </row>
    <row r="9" spans="1:28" s="385" customFormat="1" x14ac:dyDescent="0.2">
      <c r="A9" s="438" t="s">
        <v>805</v>
      </c>
      <c r="B9" s="492"/>
      <c r="C9" s="452">
        <f>'01 '!E82</f>
        <v>0</v>
      </c>
      <c r="D9" s="452">
        <f>'01 '!F82</f>
        <v>200</v>
      </c>
      <c r="E9" s="452">
        <f>'01 '!G82</f>
        <v>120</v>
      </c>
      <c r="F9" s="460">
        <f>E9/D9*100</f>
        <v>60</v>
      </c>
      <c r="G9" s="2370">
        <v>0</v>
      </c>
      <c r="H9" s="2370">
        <v>200000</v>
      </c>
      <c r="I9" s="2370">
        <v>120489</v>
      </c>
      <c r="J9" s="2370"/>
      <c r="K9" s="2370"/>
      <c r="L9" s="2346"/>
      <c r="M9" s="2346"/>
      <c r="N9" s="2346"/>
      <c r="O9" s="2346"/>
      <c r="P9" s="2346"/>
      <c r="Q9" s="2346"/>
      <c r="R9" s="2346"/>
      <c r="S9" s="2346"/>
      <c r="T9" s="2346"/>
      <c r="U9" s="2346"/>
      <c r="V9" s="2346"/>
      <c r="W9" s="604"/>
      <c r="X9" s="604"/>
      <c r="Y9" s="604"/>
      <c r="Z9" s="604"/>
      <c r="AA9" s="604"/>
      <c r="AB9" s="604"/>
    </row>
    <row r="10" spans="1:28" s="385" customFormat="1" x14ac:dyDescent="0.2">
      <c r="A10" s="439" t="s">
        <v>812</v>
      </c>
      <c r="B10" s="491"/>
      <c r="C10" s="452">
        <f>'01 '!E83</f>
        <v>0</v>
      </c>
      <c r="D10" s="452">
        <f>'01 '!F83</f>
        <v>10</v>
      </c>
      <c r="E10" s="452">
        <f>'01 '!G83</f>
        <v>5</v>
      </c>
      <c r="F10" s="460">
        <f t="shared" ref="F10:F42" si="0">E10/D10*100</f>
        <v>50</v>
      </c>
      <c r="G10" s="2370">
        <v>0</v>
      </c>
      <c r="H10" s="2370">
        <v>10000</v>
      </c>
      <c r="I10" s="2370">
        <v>5275.62</v>
      </c>
      <c r="J10" s="2370"/>
      <c r="K10" s="2370"/>
      <c r="L10" s="2346"/>
      <c r="M10" s="2346"/>
      <c r="N10" s="2346"/>
      <c r="O10" s="2346"/>
      <c r="P10" s="2346"/>
      <c r="Q10" s="2346"/>
      <c r="R10" s="2346"/>
      <c r="S10" s="2346"/>
      <c r="T10" s="2346"/>
      <c r="U10" s="2346"/>
      <c r="V10" s="2346"/>
      <c r="W10" s="604"/>
      <c r="X10" s="604"/>
      <c r="Y10" s="604"/>
      <c r="Z10" s="604"/>
      <c r="AA10" s="604"/>
      <c r="AB10" s="604"/>
    </row>
    <row r="11" spans="1:28" s="385" customFormat="1" x14ac:dyDescent="0.2">
      <c r="A11" s="439" t="s">
        <v>813</v>
      </c>
      <c r="B11" s="491"/>
      <c r="C11" s="452">
        <f>'01 '!E84</f>
        <v>0</v>
      </c>
      <c r="D11" s="452">
        <f>'01 '!F84</f>
        <v>0</v>
      </c>
      <c r="E11" s="452">
        <f>'01 '!G84</f>
        <v>0</v>
      </c>
      <c r="F11" s="460">
        <v>0</v>
      </c>
      <c r="G11" s="2370">
        <v>0</v>
      </c>
      <c r="H11" s="2370">
        <v>0</v>
      </c>
      <c r="I11" s="2370">
        <v>0</v>
      </c>
      <c r="J11" s="2370"/>
      <c r="K11" s="2370"/>
      <c r="L11" s="2346"/>
      <c r="M11" s="2346"/>
      <c r="N11" s="2346"/>
      <c r="O11" s="2346"/>
      <c r="P11" s="2346"/>
      <c r="Q11" s="2346"/>
      <c r="R11" s="2346"/>
      <c r="S11" s="2346"/>
      <c r="T11" s="2346"/>
      <c r="U11" s="2346"/>
      <c r="V11" s="2346"/>
      <c r="W11" s="604"/>
      <c r="X11" s="604"/>
      <c r="Y11" s="604"/>
      <c r="Z11" s="604"/>
      <c r="AA11" s="604"/>
      <c r="AB11" s="604"/>
    </row>
    <row r="12" spans="1:28" s="385" customFormat="1" x14ac:dyDescent="0.2">
      <c r="A12" s="440" t="s">
        <v>1492</v>
      </c>
      <c r="B12" s="493"/>
      <c r="C12" s="454">
        <f>SUM('01 '!E85)</f>
        <v>273</v>
      </c>
      <c r="D12" s="454">
        <f>SUM('01 '!F85)</f>
        <v>273</v>
      </c>
      <c r="E12" s="454">
        <f>SUM('01 '!G85)</f>
        <v>238</v>
      </c>
      <c r="F12" s="495">
        <f t="shared" si="0"/>
        <v>87.179487179487182</v>
      </c>
      <c r="G12" s="2371">
        <v>273000</v>
      </c>
      <c r="H12" s="2352">
        <v>273000</v>
      </c>
      <c r="I12" s="2352">
        <v>237600</v>
      </c>
      <c r="J12" s="2370"/>
      <c r="K12" s="2370"/>
      <c r="L12" s="2346"/>
      <c r="M12" s="2346"/>
      <c r="N12" s="2346"/>
      <c r="O12" s="2346"/>
      <c r="P12" s="2346"/>
      <c r="Q12" s="2346"/>
      <c r="R12" s="2346"/>
      <c r="S12" s="2346"/>
      <c r="T12" s="2346"/>
      <c r="U12" s="2346"/>
      <c r="V12" s="2346"/>
      <c r="W12" s="604"/>
      <c r="X12" s="604"/>
      <c r="Y12" s="604"/>
      <c r="Z12" s="604"/>
      <c r="AA12" s="604"/>
      <c r="AB12" s="604"/>
    </row>
    <row r="13" spans="1:28" s="445" customFormat="1" ht="15" x14ac:dyDescent="0.25">
      <c r="A13" s="441" t="s">
        <v>806</v>
      </c>
      <c r="B13" s="442">
        <v>2</v>
      </c>
      <c r="C13" s="443">
        <f>SUM(C14:C17)</f>
        <v>75041</v>
      </c>
      <c r="D13" s="443">
        <f>SUM(D14:D17)</f>
        <v>97377</v>
      </c>
      <c r="E13" s="443">
        <f>SUM(E14:E17)</f>
        <v>80360</v>
      </c>
      <c r="F13" s="444">
        <f t="shared" si="0"/>
        <v>82.524620803680534</v>
      </c>
      <c r="G13" s="2368">
        <f>SUM(G14:G17)</f>
        <v>75041000</v>
      </c>
      <c r="H13" s="2368">
        <f>SUM(H14:H17)</f>
        <v>97376846</v>
      </c>
      <c r="I13" s="2368">
        <f>SUM(I14:I17)</f>
        <v>80359845.870000005</v>
      </c>
      <c r="J13" s="2368"/>
      <c r="K13" s="2368"/>
      <c r="L13" s="2372"/>
      <c r="M13" s="2372"/>
      <c r="N13" s="2372"/>
      <c r="O13" s="2372"/>
      <c r="P13" s="2372"/>
      <c r="Q13" s="2372"/>
      <c r="R13" s="2372"/>
      <c r="S13" s="2372"/>
      <c r="T13" s="2372"/>
      <c r="U13" s="2372"/>
      <c r="V13" s="2372"/>
      <c r="W13" s="1729"/>
      <c r="X13" s="1729"/>
      <c r="Y13" s="1729"/>
      <c r="Z13" s="1729"/>
      <c r="AA13" s="1729"/>
      <c r="AB13" s="1729"/>
    </row>
    <row r="14" spans="1:28" s="385" customFormat="1" x14ac:dyDescent="0.2">
      <c r="A14" s="438" t="s">
        <v>804</v>
      </c>
      <c r="B14" s="491"/>
      <c r="C14" s="452">
        <f>'02'!E182</f>
        <v>68841</v>
      </c>
      <c r="D14" s="452">
        <f>'02'!F182</f>
        <v>67566</v>
      </c>
      <c r="E14" s="452">
        <f>'02'!G182</f>
        <v>58807</v>
      </c>
      <c r="F14" s="460">
        <f t="shared" si="0"/>
        <v>87.036379243998468</v>
      </c>
      <c r="G14" s="2370">
        <v>68841000</v>
      </c>
      <c r="H14" s="2370">
        <v>67566717</v>
      </c>
      <c r="I14" s="2370">
        <v>58806340.869999997</v>
      </c>
      <c r="J14" s="2370"/>
      <c r="K14" s="2370"/>
      <c r="L14" s="2346"/>
      <c r="M14" s="2346"/>
      <c r="N14" s="2346"/>
      <c r="O14" s="2346"/>
      <c r="P14" s="2346"/>
      <c r="Q14" s="2346"/>
      <c r="R14" s="2346"/>
      <c r="S14" s="2346"/>
      <c r="T14" s="2346"/>
      <c r="U14" s="2346"/>
      <c r="V14" s="2346"/>
      <c r="W14" s="604"/>
      <c r="X14" s="604"/>
      <c r="Y14" s="604"/>
      <c r="Z14" s="604"/>
      <c r="AA14" s="604"/>
      <c r="AB14" s="604"/>
    </row>
    <row r="15" spans="1:28" s="385" customFormat="1" x14ac:dyDescent="0.2">
      <c r="A15" s="438" t="s">
        <v>805</v>
      </c>
      <c r="B15" s="491"/>
      <c r="C15" s="452">
        <f>'02'!E183</f>
        <v>6200</v>
      </c>
      <c r="D15" s="452">
        <f>'02'!F183</f>
        <v>16451</v>
      </c>
      <c r="E15" s="452">
        <f>'02'!G183</f>
        <v>16227</v>
      </c>
      <c r="F15" s="460">
        <f t="shared" si="0"/>
        <v>98.638380645553454</v>
      </c>
      <c r="G15" s="2370">
        <v>6200000</v>
      </c>
      <c r="H15" s="2370">
        <v>16450703</v>
      </c>
      <c r="I15" s="2370">
        <v>16227120</v>
      </c>
      <c r="J15" s="2370"/>
      <c r="K15" s="2370"/>
      <c r="L15" s="2346"/>
      <c r="M15" s="2346"/>
      <c r="N15" s="2346"/>
      <c r="O15" s="2346"/>
      <c r="P15" s="2346"/>
      <c r="Q15" s="2346"/>
      <c r="R15" s="2346"/>
      <c r="S15" s="2346"/>
      <c r="T15" s="2346"/>
      <c r="U15" s="2346"/>
      <c r="V15" s="2346"/>
      <c r="W15" s="604"/>
      <c r="X15" s="604"/>
      <c r="Y15" s="604"/>
      <c r="Z15" s="604"/>
      <c r="AA15" s="604"/>
      <c r="AB15" s="604"/>
    </row>
    <row r="16" spans="1:28" s="385" customFormat="1" x14ac:dyDescent="0.2">
      <c r="A16" s="439" t="s">
        <v>812</v>
      </c>
      <c r="B16" s="491"/>
      <c r="C16" s="452">
        <f>'02'!E184</f>
        <v>0</v>
      </c>
      <c r="D16" s="452">
        <f>'02'!F184</f>
        <v>13360</v>
      </c>
      <c r="E16" s="452">
        <f>'02'!G184</f>
        <v>5326</v>
      </c>
      <c r="F16" s="460">
        <f t="shared" si="0"/>
        <v>39.865269461077844</v>
      </c>
      <c r="G16" s="2373">
        <v>0</v>
      </c>
      <c r="H16" s="2370">
        <v>13359426</v>
      </c>
      <c r="I16" s="2370">
        <v>5326385</v>
      </c>
      <c r="J16" s="2370"/>
      <c r="K16" s="2370"/>
      <c r="L16" s="2346"/>
      <c r="M16" s="2346"/>
      <c r="N16" s="2346"/>
      <c r="O16" s="2346"/>
      <c r="P16" s="2346"/>
      <c r="Q16" s="2346"/>
      <c r="R16" s="2346"/>
      <c r="S16" s="2346"/>
      <c r="T16" s="2346"/>
      <c r="U16" s="2346"/>
      <c r="V16" s="2346"/>
      <c r="W16" s="604"/>
      <c r="X16" s="604"/>
      <c r="Y16" s="604"/>
      <c r="Z16" s="604"/>
      <c r="AA16" s="604"/>
      <c r="AB16" s="604"/>
    </row>
    <row r="17" spans="1:28" s="385" customFormat="1" x14ac:dyDescent="0.2">
      <c r="A17" s="446" t="s">
        <v>813</v>
      </c>
      <c r="B17" s="493"/>
      <c r="C17" s="454">
        <f>'02'!E185</f>
        <v>0</v>
      </c>
      <c r="D17" s="454">
        <f>'02'!F185</f>
        <v>0</v>
      </c>
      <c r="E17" s="454">
        <f>'02'!G185</f>
        <v>0</v>
      </c>
      <c r="F17" s="460">
        <v>0</v>
      </c>
      <c r="G17" s="2371">
        <v>0</v>
      </c>
      <c r="H17" s="2352">
        <v>0</v>
      </c>
      <c r="I17" s="2352">
        <v>0</v>
      </c>
      <c r="J17" s="2370"/>
      <c r="K17" s="2370"/>
      <c r="L17" s="2346"/>
      <c r="M17" s="2346"/>
      <c r="N17" s="2346"/>
      <c r="O17" s="2346"/>
      <c r="P17" s="2346"/>
      <c r="Q17" s="2346"/>
      <c r="R17" s="2346"/>
      <c r="S17" s="2346"/>
      <c r="T17" s="2346"/>
      <c r="U17" s="2346"/>
      <c r="V17" s="2346"/>
      <c r="W17" s="604"/>
      <c r="X17" s="604"/>
      <c r="Y17" s="604"/>
      <c r="Z17" s="604"/>
      <c r="AA17" s="604"/>
      <c r="AB17" s="604"/>
    </row>
    <row r="18" spans="1:28" s="445" customFormat="1" ht="15" x14ac:dyDescent="0.25">
      <c r="A18" s="441" t="s">
        <v>1467</v>
      </c>
      <c r="B18" s="442">
        <v>3</v>
      </c>
      <c r="C18" s="443">
        <f>SUM(C19:C23)</f>
        <v>307350</v>
      </c>
      <c r="D18" s="443">
        <f>SUM(D19:D23)</f>
        <v>305594</v>
      </c>
      <c r="E18" s="443">
        <f>SUM(E19:E23)</f>
        <v>294029</v>
      </c>
      <c r="F18" s="444">
        <f>E18/D18*100</f>
        <v>96.215567059562687</v>
      </c>
      <c r="G18" s="2368">
        <f>SUM(G19:G23)</f>
        <v>307350000</v>
      </c>
      <c r="H18" s="2368">
        <f>SUM(H19:H23)</f>
        <v>305594413.98000002</v>
      </c>
      <c r="I18" s="2368">
        <f>SUM(I19:I23)</f>
        <v>294028918.88</v>
      </c>
      <c r="J18" s="2368"/>
      <c r="K18" s="2368"/>
      <c r="L18" s="2372"/>
      <c r="M18" s="2372"/>
      <c r="N18" s="2372"/>
      <c r="O18" s="2372"/>
      <c r="P18" s="2372"/>
      <c r="Q18" s="2372"/>
      <c r="R18" s="2372"/>
      <c r="S18" s="2372"/>
      <c r="T18" s="2372"/>
      <c r="U18" s="2372"/>
      <c r="V18" s="2372"/>
      <c r="W18" s="1729"/>
      <c r="X18" s="1729"/>
      <c r="Y18" s="1729"/>
      <c r="Z18" s="1729"/>
      <c r="AA18" s="1729"/>
      <c r="AB18" s="1729"/>
    </row>
    <row r="19" spans="1:28" s="445" customFormat="1" x14ac:dyDescent="0.2">
      <c r="A19" s="438" t="s">
        <v>804</v>
      </c>
      <c r="B19" s="447"/>
      <c r="C19" s="452">
        <f>SUM('03'!E118)</f>
        <v>297164</v>
      </c>
      <c r="D19" s="452">
        <f>SUM('03'!F118)</f>
        <v>293337</v>
      </c>
      <c r="E19" s="452">
        <f>SUM('03'!G118)</f>
        <v>283973</v>
      </c>
      <c r="F19" s="460">
        <f t="shared" si="0"/>
        <v>96.807767175637579</v>
      </c>
      <c r="G19" s="2370">
        <v>297164000</v>
      </c>
      <c r="H19" s="2370">
        <v>293337259.98000002</v>
      </c>
      <c r="I19" s="2370">
        <f>283772841.43+200953</f>
        <v>283973794.43000001</v>
      </c>
      <c r="J19" s="2370"/>
      <c r="K19" s="2370"/>
      <c r="L19" s="2372"/>
      <c r="M19" s="2372"/>
      <c r="N19" s="2372"/>
      <c r="O19" s="2372"/>
      <c r="P19" s="2372"/>
      <c r="Q19" s="2372"/>
      <c r="R19" s="2372"/>
      <c r="S19" s="2372"/>
      <c r="T19" s="2372"/>
      <c r="U19" s="2372"/>
      <c r="V19" s="2372"/>
      <c r="W19" s="1729"/>
      <c r="X19" s="1729"/>
      <c r="Y19" s="1729"/>
      <c r="Z19" s="1729"/>
      <c r="AA19" s="1729"/>
      <c r="AB19" s="1729"/>
    </row>
    <row r="20" spans="1:28" s="445" customFormat="1" x14ac:dyDescent="0.2">
      <c r="A20" s="438" t="s">
        <v>805</v>
      </c>
      <c r="B20" s="447"/>
      <c r="C20" s="452">
        <f>'03'!E119</f>
        <v>4100</v>
      </c>
      <c r="D20" s="452">
        <f>'03'!F119</f>
        <v>5236</v>
      </c>
      <c r="E20" s="452">
        <f>'03'!G119</f>
        <v>4094</v>
      </c>
      <c r="F20" s="460">
        <f t="shared" si="0"/>
        <v>78.189457601222315</v>
      </c>
      <c r="G20" s="2370">
        <v>4100000</v>
      </c>
      <c r="H20" s="2370">
        <v>5236450</v>
      </c>
      <c r="I20" s="2370">
        <v>4093425.3</v>
      </c>
      <c r="J20" s="2370"/>
      <c r="K20" s="2370"/>
      <c r="L20" s="2372"/>
      <c r="M20" s="2372"/>
      <c r="N20" s="2372"/>
      <c r="O20" s="2372"/>
      <c r="P20" s="2372"/>
      <c r="Q20" s="2372"/>
      <c r="R20" s="2372"/>
      <c r="S20" s="2372"/>
      <c r="T20" s="2372"/>
      <c r="U20" s="2372"/>
      <c r="V20" s="2372"/>
      <c r="W20" s="1729"/>
      <c r="X20" s="1729"/>
      <c r="Y20" s="1729"/>
      <c r="Z20" s="1729"/>
      <c r="AA20" s="1729"/>
      <c r="AB20" s="1729"/>
    </row>
    <row r="21" spans="1:28" s="385" customFormat="1" x14ac:dyDescent="0.2">
      <c r="A21" s="439" t="s">
        <v>812</v>
      </c>
      <c r="B21" s="491"/>
      <c r="C21" s="452">
        <f>'03'!E120</f>
        <v>0</v>
      </c>
      <c r="D21" s="452">
        <f>'03'!F120</f>
        <v>923</v>
      </c>
      <c r="E21" s="452">
        <f>'03'!G120</f>
        <v>555</v>
      </c>
      <c r="F21" s="460">
        <f t="shared" si="0"/>
        <v>60.130010834236188</v>
      </c>
      <c r="G21" s="2370">
        <v>0</v>
      </c>
      <c r="H21" s="2370">
        <v>922654</v>
      </c>
      <c r="I21" s="2370">
        <v>554599.15</v>
      </c>
      <c r="J21" s="2370"/>
      <c r="K21" s="2370"/>
      <c r="L21" s="2346"/>
      <c r="M21" s="2346"/>
      <c r="N21" s="2346"/>
      <c r="O21" s="2346"/>
      <c r="P21" s="2346"/>
      <c r="Q21" s="2346"/>
      <c r="R21" s="2346"/>
      <c r="S21" s="2346"/>
      <c r="T21" s="2346"/>
      <c r="U21" s="2346"/>
      <c r="V21" s="2346"/>
      <c r="W21" s="604"/>
      <c r="X21" s="604"/>
      <c r="Y21" s="604"/>
      <c r="Z21" s="604"/>
      <c r="AA21" s="604"/>
      <c r="AB21" s="604"/>
    </row>
    <row r="22" spans="1:28" s="385" customFormat="1" x14ac:dyDescent="0.2">
      <c r="A22" s="439" t="s">
        <v>813</v>
      </c>
      <c r="B22" s="491"/>
      <c r="C22" s="452">
        <f>'03'!E121</f>
        <v>0</v>
      </c>
      <c r="D22" s="452">
        <v>0</v>
      </c>
      <c r="E22" s="452">
        <v>0</v>
      </c>
      <c r="F22" s="460">
        <v>0</v>
      </c>
      <c r="G22" s="2370">
        <v>0</v>
      </c>
      <c r="H22" s="2370">
        <v>0</v>
      </c>
      <c r="I22" s="2370">
        <v>0</v>
      </c>
      <c r="J22" s="2370"/>
      <c r="K22" s="2370"/>
      <c r="L22" s="2346"/>
      <c r="M22" s="2346"/>
      <c r="N22" s="2346"/>
      <c r="O22" s="2346"/>
      <c r="P22" s="2346"/>
      <c r="Q22" s="2346"/>
      <c r="R22" s="2346"/>
      <c r="S22" s="2346"/>
      <c r="T22" s="2346"/>
      <c r="U22" s="2346"/>
      <c r="V22" s="2346"/>
      <c r="W22" s="604"/>
      <c r="X22" s="604"/>
      <c r="Y22" s="604"/>
      <c r="Z22" s="604"/>
      <c r="AA22" s="604"/>
      <c r="AB22" s="604"/>
    </row>
    <row r="23" spans="1:28" s="385" customFormat="1" x14ac:dyDescent="0.2">
      <c r="A23" s="440" t="s">
        <v>1492</v>
      </c>
      <c r="B23" s="493"/>
      <c r="C23" s="454">
        <f>SUM('03'!E122)</f>
        <v>6086</v>
      </c>
      <c r="D23" s="454">
        <f>SUM('03'!F122)</f>
        <v>6098</v>
      </c>
      <c r="E23" s="454">
        <f>SUM('03'!G122)</f>
        <v>5407</v>
      </c>
      <c r="F23" s="495">
        <f t="shared" si="0"/>
        <v>88.668415874057075</v>
      </c>
      <c r="G23" s="2371">
        <v>6086000</v>
      </c>
      <c r="H23" s="2352">
        <v>6098050</v>
      </c>
      <c r="I23" s="2352">
        <v>5407100</v>
      </c>
      <c r="J23" s="2370"/>
      <c r="K23" s="2370"/>
      <c r="L23" s="2346"/>
      <c r="M23" s="2346"/>
      <c r="N23" s="2346"/>
      <c r="O23" s="2346"/>
      <c r="P23" s="2346"/>
      <c r="Q23" s="2346"/>
      <c r="R23" s="2346"/>
      <c r="S23" s="2346"/>
      <c r="T23" s="2346"/>
      <c r="U23" s="2346"/>
      <c r="V23" s="2346"/>
      <c r="W23" s="604"/>
      <c r="X23" s="604"/>
      <c r="Y23" s="604"/>
      <c r="Z23" s="604"/>
      <c r="AA23" s="604"/>
      <c r="AB23" s="604"/>
    </row>
    <row r="24" spans="1:28" s="445" customFormat="1" ht="15" x14ac:dyDescent="0.25">
      <c r="A24" s="441" t="s">
        <v>1468</v>
      </c>
      <c r="B24" s="442">
        <v>4</v>
      </c>
      <c r="C24" s="443">
        <f>SUM(C25:C28)</f>
        <v>34765</v>
      </c>
      <c r="D24" s="443">
        <f>SUM(D25:D28)</f>
        <v>25483</v>
      </c>
      <c r="E24" s="443">
        <f>SUM(E25:E28)</f>
        <v>24552</v>
      </c>
      <c r="F24" s="448">
        <f t="shared" si="0"/>
        <v>96.346583997174591</v>
      </c>
      <c r="G24" s="2368">
        <f>SUM(G25:G28)</f>
        <v>34765000</v>
      </c>
      <c r="H24" s="2368">
        <f>SUM(H25:H28)</f>
        <v>25483264.899999999</v>
      </c>
      <c r="I24" s="2368">
        <f>SUM(I25:I28)</f>
        <v>24552141.399999999</v>
      </c>
      <c r="J24" s="2368"/>
      <c r="K24" s="2368"/>
      <c r="L24" s="2372"/>
      <c r="M24" s="2372"/>
      <c r="N24" s="2372"/>
      <c r="O24" s="2372"/>
      <c r="P24" s="2372"/>
      <c r="Q24" s="2372"/>
      <c r="R24" s="2372"/>
      <c r="S24" s="2372"/>
      <c r="T24" s="2372"/>
      <c r="U24" s="2372"/>
      <c r="V24" s="2372"/>
      <c r="W24" s="1729"/>
      <c r="X24" s="1729"/>
      <c r="Y24" s="1729"/>
      <c r="Z24" s="1729"/>
      <c r="AA24" s="1729"/>
      <c r="AB24" s="1729"/>
    </row>
    <row r="25" spans="1:28" s="445" customFormat="1" x14ac:dyDescent="0.2">
      <c r="A25" s="438" t="s">
        <v>804</v>
      </c>
      <c r="B25" s="447"/>
      <c r="C25" s="452">
        <f>'04'!E42</f>
        <v>22807</v>
      </c>
      <c r="D25" s="452">
        <f>'04'!F42</f>
        <v>21444</v>
      </c>
      <c r="E25" s="452">
        <f>'04'!G42</f>
        <v>20876</v>
      </c>
      <c r="F25" s="460">
        <f t="shared" si="0"/>
        <v>97.351240440216387</v>
      </c>
      <c r="G25" s="2370">
        <v>22807000</v>
      </c>
      <c r="H25" s="2370">
        <v>21444046</v>
      </c>
      <c r="I25" s="2370">
        <v>20876081.399999999</v>
      </c>
      <c r="J25" s="2370"/>
      <c r="K25" s="2370"/>
      <c r="L25" s="2372"/>
      <c r="M25" s="2372"/>
      <c r="N25" s="2372"/>
      <c r="O25" s="2372"/>
      <c r="P25" s="2372"/>
      <c r="Q25" s="2372"/>
      <c r="R25" s="2372"/>
      <c r="S25" s="2372"/>
      <c r="T25" s="2372"/>
      <c r="U25" s="2372"/>
      <c r="V25" s="2372"/>
      <c r="W25" s="1729"/>
      <c r="X25" s="1729"/>
      <c r="Y25" s="1729"/>
      <c r="Z25" s="1729"/>
      <c r="AA25" s="1729"/>
      <c r="AB25" s="1729"/>
    </row>
    <row r="26" spans="1:28" s="445" customFormat="1" x14ac:dyDescent="0.2">
      <c r="A26" s="438" t="s">
        <v>805</v>
      </c>
      <c r="B26" s="447"/>
      <c r="C26" s="452">
        <f>'04'!E43</f>
        <v>11958</v>
      </c>
      <c r="D26" s="452">
        <f>'04'!F43</f>
        <v>3610</v>
      </c>
      <c r="E26" s="452">
        <f>'04'!G43</f>
        <v>3247</v>
      </c>
      <c r="F26" s="460">
        <f t="shared" si="0"/>
        <v>89.94459833795014</v>
      </c>
      <c r="G26" s="2370">
        <v>11958000</v>
      </c>
      <c r="H26" s="2370">
        <v>3610604</v>
      </c>
      <c r="I26" s="2370">
        <v>3247445.1</v>
      </c>
      <c r="J26" s="2370"/>
      <c r="K26" s="2370"/>
      <c r="L26" s="2372"/>
      <c r="M26" s="2372"/>
      <c r="N26" s="2372"/>
      <c r="O26" s="2372"/>
      <c r="P26" s="2372"/>
      <c r="Q26" s="2372"/>
      <c r="R26" s="2372"/>
      <c r="S26" s="2372"/>
      <c r="T26" s="2372"/>
      <c r="U26" s="2372"/>
      <c r="V26" s="2372"/>
      <c r="W26" s="1729"/>
      <c r="X26" s="1729"/>
      <c r="Y26" s="1729"/>
      <c r="Z26" s="1729"/>
      <c r="AA26" s="1729"/>
      <c r="AB26" s="1729"/>
    </row>
    <row r="27" spans="1:28" s="385" customFormat="1" x14ac:dyDescent="0.2">
      <c r="A27" s="439" t="s">
        <v>812</v>
      </c>
      <c r="B27" s="491"/>
      <c r="C27" s="452">
        <f>'04'!E44</f>
        <v>0</v>
      </c>
      <c r="D27" s="452">
        <f>'04'!F44</f>
        <v>0</v>
      </c>
      <c r="E27" s="452">
        <f>'04'!G44</f>
        <v>0</v>
      </c>
      <c r="F27" s="460">
        <v>0</v>
      </c>
      <c r="G27" s="2370">
        <v>0</v>
      </c>
      <c r="H27" s="2370">
        <v>0</v>
      </c>
      <c r="I27" s="2370">
        <v>0</v>
      </c>
      <c r="J27" s="2370"/>
      <c r="K27" s="2370"/>
      <c r="L27" s="2346"/>
      <c r="M27" s="2346"/>
      <c r="N27" s="2346"/>
      <c r="O27" s="2346"/>
      <c r="P27" s="2346"/>
      <c r="Q27" s="2346"/>
      <c r="R27" s="2346"/>
      <c r="S27" s="2346"/>
      <c r="T27" s="2346"/>
      <c r="U27" s="2346"/>
      <c r="V27" s="2346"/>
      <c r="W27" s="604"/>
      <c r="X27" s="604"/>
      <c r="Y27" s="604"/>
      <c r="Z27" s="604"/>
      <c r="AA27" s="604"/>
      <c r="AB27" s="604"/>
    </row>
    <row r="28" spans="1:28" s="385" customFormat="1" x14ac:dyDescent="0.2">
      <c r="A28" s="449" t="s">
        <v>813</v>
      </c>
      <c r="B28" s="493"/>
      <c r="C28" s="454">
        <f>'04'!E45</f>
        <v>0</v>
      </c>
      <c r="D28" s="454">
        <f>'04'!F45</f>
        <v>429</v>
      </c>
      <c r="E28" s="454">
        <f>'04'!G45</f>
        <v>429</v>
      </c>
      <c r="F28" s="495">
        <v>0</v>
      </c>
      <c r="G28" s="2371">
        <v>0</v>
      </c>
      <c r="H28" s="2352">
        <v>428614.9</v>
      </c>
      <c r="I28" s="2352">
        <v>428614.9</v>
      </c>
      <c r="J28" s="2370"/>
      <c r="K28" s="2370"/>
      <c r="L28" s="2346"/>
      <c r="M28" s="2346"/>
      <c r="N28" s="2346"/>
      <c r="O28" s="2346"/>
      <c r="P28" s="2346"/>
      <c r="Q28" s="2346"/>
      <c r="R28" s="2346"/>
      <c r="S28" s="2346"/>
      <c r="T28" s="2346"/>
      <c r="U28" s="2346"/>
      <c r="V28" s="2346"/>
      <c r="W28" s="604"/>
      <c r="X28" s="604"/>
      <c r="Y28" s="604"/>
      <c r="Z28" s="604"/>
      <c r="AA28" s="604"/>
      <c r="AB28" s="604"/>
    </row>
    <row r="29" spans="1:28" s="445" customFormat="1" ht="15" x14ac:dyDescent="0.25">
      <c r="A29" s="450" t="s">
        <v>286</v>
      </c>
      <c r="B29" s="442">
        <v>5</v>
      </c>
      <c r="C29" s="443">
        <f>SUM(C30:C33)</f>
        <v>50</v>
      </c>
      <c r="D29" s="443">
        <f>SUM(D30:D33)</f>
        <v>50</v>
      </c>
      <c r="E29" s="443">
        <f>SUM(E30:E33)</f>
        <v>12</v>
      </c>
      <c r="F29" s="460">
        <v>0</v>
      </c>
      <c r="G29" s="2368">
        <f>SUM(G30:G33)</f>
        <v>50000</v>
      </c>
      <c r="H29" s="2368">
        <f>SUM(H30:H33)</f>
        <v>50000</v>
      </c>
      <c r="I29" s="2368">
        <f>SUM(I30:I33)</f>
        <v>12000</v>
      </c>
      <c r="J29" s="2368"/>
      <c r="K29" s="2368"/>
      <c r="L29" s="2372"/>
      <c r="M29" s="2372"/>
      <c r="N29" s="2372"/>
      <c r="O29" s="2372"/>
      <c r="P29" s="2372"/>
      <c r="Q29" s="2372"/>
      <c r="R29" s="2372"/>
      <c r="S29" s="2372"/>
      <c r="T29" s="2372"/>
      <c r="U29" s="2372"/>
      <c r="V29" s="2372"/>
      <c r="W29" s="1729"/>
      <c r="X29" s="1729"/>
      <c r="Y29" s="1729"/>
      <c r="Z29" s="1729"/>
      <c r="AA29" s="1729"/>
      <c r="AB29" s="1729"/>
    </row>
    <row r="30" spans="1:28" s="445" customFormat="1" x14ac:dyDescent="0.2">
      <c r="A30" s="451" t="s">
        <v>804</v>
      </c>
      <c r="B30" s="447"/>
      <c r="C30" s="452">
        <f>'05'!E16</f>
        <v>50</v>
      </c>
      <c r="D30" s="452">
        <f>'05'!F16</f>
        <v>50</v>
      </c>
      <c r="E30" s="452">
        <f>'05'!G16</f>
        <v>12</v>
      </c>
      <c r="F30" s="460">
        <v>0</v>
      </c>
      <c r="G30" s="2370">
        <v>50000</v>
      </c>
      <c r="H30" s="2370">
        <v>50000</v>
      </c>
      <c r="I30" s="2370">
        <v>12000</v>
      </c>
      <c r="J30" s="2370"/>
      <c r="K30" s="2370"/>
      <c r="L30" s="2372"/>
      <c r="M30" s="2372"/>
      <c r="N30" s="2372"/>
      <c r="O30" s="2372"/>
      <c r="P30" s="2372"/>
      <c r="Q30" s="2372"/>
      <c r="R30" s="2372"/>
      <c r="S30" s="2372"/>
      <c r="T30" s="2372"/>
      <c r="U30" s="2372"/>
      <c r="V30" s="2372"/>
      <c r="W30" s="1729"/>
      <c r="X30" s="1729"/>
      <c r="Y30" s="1729"/>
      <c r="Z30" s="1729"/>
      <c r="AA30" s="1729"/>
      <c r="AB30" s="1729"/>
    </row>
    <row r="31" spans="1:28" s="445" customFormat="1" x14ac:dyDescent="0.2">
      <c r="A31" s="451" t="s">
        <v>805</v>
      </c>
      <c r="B31" s="447"/>
      <c r="C31" s="452">
        <f>'05'!E17</f>
        <v>0</v>
      </c>
      <c r="D31" s="452">
        <f>'05'!F17</f>
        <v>0</v>
      </c>
      <c r="E31" s="452">
        <f>'05'!G17</f>
        <v>0</v>
      </c>
      <c r="F31" s="460">
        <v>0</v>
      </c>
      <c r="G31" s="2370">
        <v>0</v>
      </c>
      <c r="H31" s="2370">
        <v>0</v>
      </c>
      <c r="I31" s="2370">
        <v>0</v>
      </c>
      <c r="J31" s="2370"/>
      <c r="K31" s="2370"/>
      <c r="L31" s="2372"/>
      <c r="M31" s="2372"/>
      <c r="N31" s="2372"/>
      <c r="O31" s="2372"/>
      <c r="P31" s="2372"/>
      <c r="Q31" s="2372"/>
      <c r="R31" s="2372"/>
      <c r="S31" s="2372"/>
      <c r="T31" s="2372"/>
      <c r="U31" s="2372"/>
      <c r="V31" s="2372"/>
      <c r="W31" s="1729"/>
      <c r="X31" s="1729"/>
      <c r="Y31" s="1729"/>
      <c r="Z31" s="1729"/>
      <c r="AA31" s="1729"/>
      <c r="AB31" s="1729"/>
    </row>
    <row r="32" spans="1:28" s="445" customFormat="1" x14ac:dyDescent="0.2">
      <c r="A32" s="439" t="s">
        <v>812</v>
      </c>
      <c r="B32" s="447"/>
      <c r="C32" s="452">
        <f>'05'!E18</f>
        <v>0</v>
      </c>
      <c r="D32" s="452">
        <f>'05'!F18</f>
        <v>0</v>
      </c>
      <c r="E32" s="452">
        <f>'05'!G18</f>
        <v>0</v>
      </c>
      <c r="F32" s="460">
        <v>0</v>
      </c>
      <c r="G32" s="2370">
        <v>0</v>
      </c>
      <c r="H32" s="2370">
        <v>0</v>
      </c>
      <c r="I32" s="2370">
        <v>0</v>
      </c>
      <c r="J32" s="2370"/>
      <c r="K32" s="2370"/>
      <c r="L32" s="2372"/>
      <c r="M32" s="2372"/>
      <c r="N32" s="2372"/>
      <c r="O32" s="2372"/>
      <c r="P32" s="2372"/>
      <c r="Q32" s="2372"/>
      <c r="R32" s="2372"/>
      <c r="S32" s="2372"/>
      <c r="T32" s="2372"/>
      <c r="U32" s="2372"/>
      <c r="V32" s="2372"/>
      <c r="W32" s="1729"/>
      <c r="X32" s="1729"/>
      <c r="Y32" s="1729"/>
      <c r="Z32" s="1729"/>
      <c r="AA32" s="1729"/>
      <c r="AB32" s="1729"/>
    </row>
    <row r="33" spans="1:28" s="445" customFormat="1" x14ac:dyDescent="0.2">
      <c r="A33" s="446" t="s">
        <v>813</v>
      </c>
      <c r="B33" s="453"/>
      <c r="C33" s="454">
        <f>'05'!E19</f>
        <v>0</v>
      </c>
      <c r="D33" s="454">
        <f>'05'!F19</f>
        <v>0</v>
      </c>
      <c r="E33" s="454">
        <f>'05'!G19</f>
        <v>0</v>
      </c>
      <c r="F33" s="495">
        <v>0</v>
      </c>
      <c r="G33" s="2371">
        <v>0</v>
      </c>
      <c r="H33" s="2352">
        <v>0</v>
      </c>
      <c r="I33" s="2352">
        <v>0</v>
      </c>
      <c r="J33" s="2370"/>
      <c r="K33" s="2370"/>
      <c r="L33" s="2372"/>
      <c r="M33" s="2372"/>
      <c r="N33" s="2372"/>
      <c r="O33" s="2372"/>
      <c r="P33" s="2372"/>
      <c r="Q33" s="2372"/>
      <c r="R33" s="2372"/>
      <c r="S33" s="2372"/>
      <c r="T33" s="2372"/>
      <c r="U33" s="2372"/>
      <c r="V33" s="2372"/>
      <c r="W33" s="1729"/>
      <c r="X33" s="1729"/>
      <c r="Y33" s="1729"/>
      <c r="Z33" s="1729"/>
      <c r="AA33" s="1729"/>
      <c r="AB33" s="1729"/>
    </row>
    <row r="34" spans="1:28" s="445" customFormat="1" ht="15" x14ac:dyDescent="0.25">
      <c r="A34" s="441" t="s">
        <v>287</v>
      </c>
      <c r="B34" s="447">
        <v>6</v>
      </c>
      <c r="C34" s="394">
        <f>SUM(C35:C38)</f>
        <v>26969</v>
      </c>
      <c r="D34" s="394">
        <f>SUM(D35:D38)</f>
        <v>26069</v>
      </c>
      <c r="E34" s="394">
        <f>SUM(E35:E38)</f>
        <v>23164</v>
      </c>
      <c r="F34" s="448">
        <f t="shared" si="0"/>
        <v>88.856496221565834</v>
      </c>
      <c r="G34" s="2368">
        <f>SUM(G35:G38)</f>
        <v>26969000</v>
      </c>
      <c r="H34" s="2368">
        <f>SUM(H35:H38)</f>
        <v>26069000</v>
      </c>
      <c r="I34" s="2368">
        <f>SUM(I35:I38)</f>
        <v>23164202.59</v>
      </c>
      <c r="J34" s="2368"/>
      <c r="K34" s="2368"/>
      <c r="L34" s="2372"/>
      <c r="M34" s="2372"/>
      <c r="N34" s="2372"/>
      <c r="O34" s="2372"/>
      <c r="P34" s="2372"/>
      <c r="Q34" s="2372"/>
      <c r="R34" s="2372"/>
      <c r="S34" s="2372"/>
      <c r="T34" s="2372"/>
      <c r="U34" s="2372"/>
      <c r="V34" s="2372"/>
      <c r="W34" s="1729"/>
      <c r="X34" s="1729"/>
      <c r="Y34" s="1729"/>
      <c r="Z34" s="1729"/>
      <c r="AA34" s="1729"/>
      <c r="AB34" s="1729"/>
    </row>
    <row r="35" spans="1:28" s="445" customFormat="1" x14ac:dyDescent="0.2">
      <c r="A35" s="438" t="s">
        <v>804</v>
      </c>
      <c r="B35" s="447"/>
      <c r="C35" s="452">
        <f>'06'!E37</f>
        <v>23969</v>
      </c>
      <c r="D35" s="452">
        <f>'06'!F37</f>
        <v>23069</v>
      </c>
      <c r="E35" s="452">
        <f>'06'!G37</f>
        <v>21138</v>
      </c>
      <c r="F35" s="460">
        <f t="shared" si="0"/>
        <v>91.629459447743727</v>
      </c>
      <c r="G35" s="2370">
        <v>23969000</v>
      </c>
      <c r="H35" s="2370">
        <v>23069000</v>
      </c>
      <c r="I35" s="2370">
        <v>21138554.59</v>
      </c>
      <c r="J35" s="2370"/>
      <c r="K35" s="2370"/>
      <c r="L35" s="2372"/>
      <c r="M35" s="2372"/>
      <c r="N35" s="2372"/>
      <c r="O35" s="2372"/>
      <c r="P35" s="2372"/>
      <c r="Q35" s="2372"/>
      <c r="R35" s="2372"/>
      <c r="S35" s="2372"/>
      <c r="T35" s="2372"/>
      <c r="U35" s="2372"/>
      <c r="V35" s="2372"/>
      <c r="W35" s="1729"/>
      <c r="X35" s="1729"/>
      <c r="Y35" s="1729"/>
      <c r="Z35" s="1729"/>
      <c r="AA35" s="1729"/>
      <c r="AB35" s="1729"/>
    </row>
    <row r="36" spans="1:28" s="445" customFormat="1" x14ac:dyDescent="0.2">
      <c r="A36" s="438" t="s">
        <v>805</v>
      </c>
      <c r="B36" s="447"/>
      <c r="C36" s="452">
        <f>'06'!E38</f>
        <v>3000</v>
      </c>
      <c r="D36" s="452">
        <f>'06'!F38</f>
        <v>3000</v>
      </c>
      <c r="E36" s="452">
        <f>'06'!G38</f>
        <v>2026</v>
      </c>
      <c r="F36" s="460">
        <f t="shared" si="0"/>
        <v>67.533333333333331</v>
      </c>
      <c r="G36" s="2370">
        <v>3000000</v>
      </c>
      <c r="H36" s="2370">
        <v>3000000</v>
      </c>
      <c r="I36" s="2370">
        <v>2025648</v>
      </c>
      <c r="J36" s="2370"/>
      <c r="K36" s="2370"/>
      <c r="L36" s="2372"/>
      <c r="M36" s="2372"/>
      <c r="N36" s="2372"/>
      <c r="O36" s="2372"/>
      <c r="P36" s="2372"/>
      <c r="Q36" s="2372"/>
      <c r="R36" s="2372"/>
      <c r="S36" s="2372"/>
      <c r="T36" s="2372"/>
      <c r="U36" s="2372"/>
      <c r="V36" s="2372"/>
      <c r="W36" s="1729"/>
      <c r="X36" s="1729"/>
      <c r="Y36" s="1729"/>
      <c r="Z36" s="1729"/>
      <c r="AA36" s="1729"/>
      <c r="AB36" s="1729"/>
    </row>
    <row r="37" spans="1:28" s="385" customFormat="1" x14ac:dyDescent="0.2">
      <c r="A37" s="439" t="s">
        <v>812</v>
      </c>
      <c r="B37" s="491"/>
      <c r="C37" s="452">
        <f>'06'!E39</f>
        <v>0</v>
      </c>
      <c r="D37" s="452">
        <f>'06'!F39</f>
        <v>0</v>
      </c>
      <c r="E37" s="452">
        <f>'06'!G39</f>
        <v>0</v>
      </c>
      <c r="F37" s="460">
        <v>0</v>
      </c>
      <c r="G37" s="2370">
        <v>0</v>
      </c>
      <c r="H37" s="2370">
        <v>0</v>
      </c>
      <c r="I37" s="2370">
        <v>0</v>
      </c>
      <c r="J37" s="2370"/>
      <c r="K37" s="2370"/>
      <c r="L37" s="2346"/>
      <c r="M37" s="2346"/>
      <c r="N37" s="2346"/>
      <c r="O37" s="2346"/>
      <c r="P37" s="2346"/>
      <c r="Q37" s="2346"/>
      <c r="R37" s="2346"/>
      <c r="S37" s="2346"/>
      <c r="T37" s="2346"/>
      <c r="U37" s="2346"/>
      <c r="V37" s="2346"/>
      <c r="W37" s="604"/>
      <c r="X37" s="604"/>
      <c r="Y37" s="604"/>
      <c r="Z37" s="604"/>
      <c r="AA37" s="604"/>
      <c r="AB37" s="604"/>
    </row>
    <row r="38" spans="1:28" s="385" customFormat="1" x14ac:dyDescent="0.2">
      <c r="A38" s="446" t="s">
        <v>813</v>
      </c>
      <c r="B38" s="493"/>
      <c r="C38" s="454">
        <f>'06'!E40</f>
        <v>0</v>
      </c>
      <c r="D38" s="454">
        <f>'06'!F40</f>
        <v>0</v>
      </c>
      <c r="E38" s="454">
        <f>'06'!G40</f>
        <v>0</v>
      </c>
      <c r="F38" s="495">
        <v>0</v>
      </c>
      <c r="G38" s="2371">
        <v>0</v>
      </c>
      <c r="H38" s="2352">
        <v>0</v>
      </c>
      <c r="I38" s="2352">
        <v>0</v>
      </c>
      <c r="J38" s="2370"/>
      <c r="K38" s="2370"/>
      <c r="L38" s="2346"/>
      <c r="M38" s="2346"/>
      <c r="N38" s="2346"/>
      <c r="O38" s="2346"/>
      <c r="P38" s="2346"/>
      <c r="Q38" s="2346"/>
      <c r="R38" s="2346"/>
      <c r="S38" s="2346"/>
      <c r="T38" s="2346"/>
      <c r="U38" s="2346"/>
      <c r="V38" s="2346"/>
      <c r="W38" s="604"/>
      <c r="X38" s="604"/>
      <c r="Y38" s="604"/>
      <c r="Z38" s="604"/>
      <c r="AA38" s="604"/>
      <c r="AB38" s="604"/>
    </row>
    <row r="39" spans="1:28" s="445" customFormat="1" ht="15" x14ac:dyDescent="0.25">
      <c r="A39" s="441" t="s">
        <v>288</v>
      </c>
      <c r="B39" s="442">
        <v>7</v>
      </c>
      <c r="C39" s="443">
        <f>SUM(C40:C44)</f>
        <v>155978</v>
      </c>
      <c r="D39" s="443">
        <f>SUM(D40:D44)</f>
        <v>433425</v>
      </c>
      <c r="E39" s="443">
        <f>SUM(E40:E44)</f>
        <v>55549</v>
      </c>
      <c r="F39" s="448">
        <f t="shared" si="0"/>
        <v>12.816288861971506</v>
      </c>
      <c r="G39" s="2368">
        <f>SUM(G40:G44)</f>
        <v>155978000</v>
      </c>
      <c r="H39" s="2368">
        <f>SUM(H40:H44)</f>
        <v>433425316.86000001</v>
      </c>
      <c r="I39" s="2368">
        <f>SUM(I40:I44)</f>
        <v>55548662.020000003</v>
      </c>
      <c r="J39" s="2368"/>
      <c r="K39" s="2368"/>
      <c r="L39" s="2372"/>
      <c r="M39" s="2372"/>
      <c r="N39" s="2372"/>
      <c r="O39" s="2372"/>
      <c r="P39" s="2372"/>
      <c r="Q39" s="2372"/>
      <c r="R39" s="2372"/>
      <c r="S39" s="2372"/>
      <c r="T39" s="2372"/>
      <c r="U39" s="2372"/>
      <c r="V39" s="2372"/>
      <c r="W39" s="1729"/>
      <c r="X39" s="1729"/>
      <c r="Y39" s="1729"/>
      <c r="Z39" s="1729"/>
      <c r="AA39" s="1729"/>
      <c r="AB39" s="1729"/>
    </row>
    <row r="40" spans="1:28" s="445" customFormat="1" x14ac:dyDescent="0.2">
      <c r="A40" s="438" t="s">
        <v>804</v>
      </c>
      <c r="B40" s="447"/>
      <c r="C40" s="452">
        <f>'07'!E52</f>
        <v>155978</v>
      </c>
      <c r="D40" s="452">
        <f>'07'!F52</f>
        <v>432144</v>
      </c>
      <c r="E40" s="452">
        <f>'07'!G52</f>
        <v>55549</v>
      </c>
      <c r="F40" s="460">
        <f t="shared" si="0"/>
        <v>12.854280054796549</v>
      </c>
      <c r="G40" s="2370">
        <v>155978000</v>
      </c>
      <c r="H40" s="2370">
        <v>432144513.86000001</v>
      </c>
      <c r="I40" s="2370">
        <v>55548662.020000003</v>
      </c>
      <c r="J40" s="2370"/>
      <c r="K40" s="2370"/>
      <c r="L40" s="2372"/>
      <c r="M40" s="2372"/>
      <c r="N40" s="2372"/>
      <c r="O40" s="2372"/>
      <c r="P40" s="2372"/>
      <c r="Q40" s="2372"/>
      <c r="R40" s="2372"/>
      <c r="S40" s="2372"/>
      <c r="T40" s="2372"/>
      <c r="U40" s="2372"/>
      <c r="V40" s="2372"/>
      <c r="W40" s="1729"/>
      <c r="X40" s="1729"/>
      <c r="Y40" s="1729"/>
      <c r="Z40" s="1729"/>
      <c r="AA40" s="1729"/>
      <c r="AB40" s="1729"/>
    </row>
    <row r="41" spans="1:28" s="445" customFormat="1" x14ac:dyDescent="0.2">
      <c r="A41" s="438" t="s">
        <v>805</v>
      </c>
      <c r="B41" s="447"/>
      <c r="C41" s="452">
        <f>'07'!E53</f>
        <v>0</v>
      </c>
      <c r="D41" s="452">
        <f>'07'!F53</f>
        <v>0</v>
      </c>
      <c r="E41" s="452">
        <f>'07'!G53</f>
        <v>0</v>
      </c>
      <c r="F41" s="460">
        <v>0</v>
      </c>
      <c r="G41" s="2370">
        <v>0</v>
      </c>
      <c r="H41" s="2370">
        <v>0</v>
      </c>
      <c r="I41" s="2370">
        <v>0</v>
      </c>
      <c r="J41" s="2370"/>
      <c r="K41" s="2370"/>
      <c r="L41" s="2372"/>
      <c r="M41" s="2372"/>
      <c r="N41" s="2372"/>
      <c r="O41" s="2372"/>
      <c r="P41" s="2372"/>
      <c r="Q41" s="2372"/>
      <c r="R41" s="2372"/>
      <c r="S41" s="2372"/>
      <c r="T41" s="2372"/>
      <c r="U41" s="2372"/>
      <c r="V41" s="2372"/>
      <c r="W41" s="1729"/>
      <c r="X41" s="1729"/>
      <c r="Y41" s="1729"/>
      <c r="Z41" s="1729"/>
      <c r="AA41" s="1729"/>
      <c r="AB41" s="1729"/>
    </row>
    <row r="42" spans="1:28" s="385" customFormat="1" x14ac:dyDescent="0.2">
      <c r="A42" s="439" t="s">
        <v>812</v>
      </c>
      <c r="B42" s="491"/>
      <c r="C42" s="452">
        <f>'07'!E54</f>
        <v>0</v>
      </c>
      <c r="D42" s="452">
        <f>'07'!F54</f>
        <v>1281</v>
      </c>
      <c r="E42" s="452">
        <f>'07'!G54</f>
        <v>0</v>
      </c>
      <c r="F42" s="460">
        <f t="shared" si="0"/>
        <v>0</v>
      </c>
      <c r="G42" s="2370">
        <v>0</v>
      </c>
      <c r="H42" s="2370">
        <v>1280803</v>
      </c>
      <c r="I42" s="2370">
        <v>0</v>
      </c>
      <c r="J42" s="2370"/>
      <c r="K42" s="2370"/>
      <c r="L42" s="2346"/>
      <c r="M42" s="2346"/>
      <c r="N42" s="2346"/>
      <c r="O42" s="2346"/>
      <c r="P42" s="2346"/>
      <c r="Q42" s="2346"/>
      <c r="R42" s="2346"/>
      <c r="S42" s="2346"/>
      <c r="T42" s="2346"/>
      <c r="U42" s="2346"/>
      <c r="V42" s="2346"/>
      <c r="W42" s="604"/>
      <c r="X42" s="604"/>
      <c r="Y42" s="604"/>
      <c r="Z42" s="604"/>
      <c r="AA42" s="604"/>
      <c r="AB42" s="604"/>
    </row>
    <row r="43" spans="1:28" s="385" customFormat="1" x14ac:dyDescent="0.2">
      <c r="A43" s="439" t="s">
        <v>813</v>
      </c>
      <c r="B43" s="491"/>
      <c r="C43" s="452">
        <f>'07'!E55</f>
        <v>0</v>
      </c>
      <c r="D43" s="452">
        <f>'07'!F55</f>
        <v>0</v>
      </c>
      <c r="E43" s="452">
        <f>'07'!G55</f>
        <v>0</v>
      </c>
      <c r="F43" s="460">
        <v>0</v>
      </c>
      <c r="G43" s="2373">
        <v>0</v>
      </c>
      <c r="H43" s="2370">
        <v>0</v>
      </c>
      <c r="I43" s="2370">
        <v>0</v>
      </c>
      <c r="J43" s="2370"/>
      <c r="K43" s="2370"/>
      <c r="L43" s="2346"/>
      <c r="M43" s="2346"/>
      <c r="N43" s="2346"/>
      <c r="O43" s="2346"/>
      <c r="P43" s="2346"/>
      <c r="Q43" s="2346"/>
      <c r="R43" s="2346"/>
      <c r="S43" s="2346"/>
      <c r="T43" s="2346"/>
      <c r="U43" s="2346"/>
      <c r="V43" s="2346"/>
      <c r="W43" s="604"/>
      <c r="X43" s="604"/>
      <c r="Y43" s="604"/>
      <c r="Z43" s="604"/>
      <c r="AA43" s="604"/>
      <c r="AB43" s="604"/>
    </row>
    <row r="44" spans="1:28" s="385" customFormat="1" x14ac:dyDescent="0.2">
      <c r="A44" s="440" t="s">
        <v>1492</v>
      </c>
      <c r="B44" s="493"/>
      <c r="C44" s="454">
        <v>0</v>
      </c>
      <c r="D44" s="454">
        <v>0</v>
      </c>
      <c r="E44" s="454">
        <v>0</v>
      </c>
      <c r="F44" s="495">
        <v>0</v>
      </c>
      <c r="G44" s="2371">
        <v>0</v>
      </c>
      <c r="H44" s="2352">
        <v>0</v>
      </c>
      <c r="I44" s="2352">
        <v>0</v>
      </c>
      <c r="J44" s="2370"/>
      <c r="K44" s="2370"/>
      <c r="L44" s="2346"/>
      <c r="M44" s="2346"/>
      <c r="N44" s="2346"/>
      <c r="O44" s="2346"/>
      <c r="P44" s="2346"/>
      <c r="Q44" s="2346"/>
      <c r="R44" s="2346"/>
      <c r="S44" s="2346"/>
      <c r="T44" s="2346"/>
      <c r="U44" s="2346"/>
      <c r="V44" s="2346"/>
      <c r="W44" s="604"/>
      <c r="X44" s="604"/>
      <c r="Y44" s="604"/>
      <c r="Z44" s="604"/>
      <c r="AA44" s="604"/>
      <c r="AB44" s="604"/>
    </row>
    <row r="45" spans="1:28" s="445" customFormat="1" ht="15" x14ac:dyDescent="0.25">
      <c r="A45" s="441" t="s">
        <v>289</v>
      </c>
      <c r="B45" s="442">
        <v>8</v>
      </c>
      <c r="C45" s="443">
        <f>SUM(C46:C49)</f>
        <v>79494</v>
      </c>
      <c r="D45" s="443">
        <f>SUM(D46:D49)</f>
        <v>87142</v>
      </c>
      <c r="E45" s="443">
        <f>SUM(E46:E49)</f>
        <v>80643</v>
      </c>
      <c r="F45" s="448">
        <f>E45/D45*100</f>
        <v>92.542057790732372</v>
      </c>
      <c r="G45" s="2368">
        <f>SUM(G46:G49)</f>
        <v>79494000</v>
      </c>
      <c r="H45" s="2368">
        <f>SUM(H46:H49)</f>
        <v>87142159</v>
      </c>
      <c r="I45" s="2368">
        <f>SUM(I46:I49)</f>
        <v>80642964.420000002</v>
      </c>
      <c r="J45" s="2368"/>
      <c r="K45" s="2368"/>
      <c r="L45" s="2372"/>
      <c r="M45" s="2372"/>
      <c r="N45" s="2372"/>
      <c r="O45" s="2372"/>
      <c r="P45" s="2372"/>
      <c r="Q45" s="2372"/>
      <c r="R45" s="2372"/>
      <c r="S45" s="2372"/>
      <c r="T45" s="2372"/>
      <c r="U45" s="2372"/>
      <c r="V45" s="2372"/>
      <c r="W45" s="1729"/>
      <c r="X45" s="1729"/>
      <c r="Y45" s="1729"/>
      <c r="Z45" s="1729"/>
      <c r="AA45" s="1729"/>
      <c r="AB45" s="1729"/>
    </row>
    <row r="46" spans="1:28" s="445" customFormat="1" x14ac:dyDescent="0.2">
      <c r="A46" s="438" t="s">
        <v>804</v>
      </c>
      <c r="B46" s="447"/>
      <c r="C46" s="452">
        <f>'08'!E140</f>
        <v>65867</v>
      </c>
      <c r="D46" s="452">
        <f>'08'!F140</f>
        <v>39227</v>
      </c>
      <c r="E46" s="452">
        <f>'08'!G140</f>
        <v>33755</v>
      </c>
      <c r="F46" s="460">
        <f>E46/D46*100</f>
        <v>86.050424452545442</v>
      </c>
      <c r="G46" s="2370">
        <v>65867000</v>
      </c>
      <c r="H46" s="2370">
        <f>39334659-107459</f>
        <v>39227200</v>
      </c>
      <c r="I46" s="2370">
        <v>33753809.409999996</v>
      </c>
      <c r="J46" s="2370"/>
      <c r="K46" s="2370"/>
      <c r="L46" s="2372"/>
      <c r="M46" s="2372"/>
      <c r="N46" s="2372"/>
      <c r="O46" s="2372"/>
      <c r="P46" s="2372"/>
      <c r="Q46" s="2372"/>
      <c r="R46" s="2372"/>
      <c r="S46" s="2372"/>
      <c r="T46" s="2372"/>
      <c r="U46" s="2372"/>
      <c r="V46" s="2372"/>
      <c r="W46" s="1729"/>
      <c r="X46" s="1729"/>
      <c r="Y46" s="1729"/>
      <c r="Z46" s="1729"/>
      <c r="AA46" s="1729"/>
      <c r="AB46" s="1729"/>
    </row>
    <row r="47" spans="1:28" s="445" customFormat="1" x14ac:dyDescent="0.2">
      <c r="A47" s="438" t="s">
        <v>805</v>
      </c>
      <c r="B47" s="447"/>
      <c r="C47" s="452">
        <f>'08'!E141</f>
        <v>13627</v>
      </c>
      <c r="D47" s="452">
        <f>'08'!F141</f>
        <v>47076</v>
      </c>
      <c r="E47" s="452">
        <f>'08'!G141</f>
        <v>46107</v>
      </c>
      <c r="F47" s="460">
        <f>E47/D47*100</f>
        <v>97.941626306398163</v>
      </c>
      <c r="G47" s="2370">
        <v>13627000</v>
      </c>
      <c r="H47" s="2370">
        <v>47076000</v>
      </c>
      <c r="I47" s="2370">
        <v>46107371.950000003</v>
      </c>
      <c r="J47" s="2370"/>
      <c r="K47" s="2370"/>
      <c r="L47" s="2372"/>
      <c r="M47" s="2372"/>
      <c r="N47" s="2372"/>
      <c r="O47" s="2372"/>
      <c r="P47" s="2372"/>
      <c r="Q47" s="2372"/>
      <c r="R47" s="2372"/>
      <c r="S47" s="2372"/>
      <c r="T47" s="2372"/>
      <c r="U47" s="2372"/>
      <c r="V47" s="2372"/>
      <c r="W47" s="1729"/>
      <c r="X47" s="1729"/>
      <c r="Y47" s="1729"/>
      <c r="Z47" s="1729"/>
      <c r="AA47" s="1729"/>
      <c r="AB47" s="1729"/>
    </row>
    <row r="48" spans="1:28" s="385" customFormat="1" x14ac:dyDescent="0.2">
      <c r="A48" s="439" t="s">
        <v>812</v>
      </c>
      <c r="B48" s="491"/>
      <c r="C48" s="452">
        <f>'08'!E142</f>
        <v>0</v>
      </c>
      <c r="D48" s="452">
        <f>'08'!F142</f>
        <v>839</v>
      </c>
      <c r="E48" s="452">
        <f>'08'!G142</f>
        <v>781</v>
      </c>
      <c r="F48" s="460">
        <v>0</v>
      </c>
      <c r="G48" s="2373">
        <v>0</v>
      </c>
      <c r="H48" s="2370">
        <f>731500+107459</f>
        <v>838959</v>
      </c>
      <c r="I48" s="2370">
        <v>781783.06</v>
      </c>
      <c r="J48" s="2370"/>
      <c r="K48" s="2370"/>
      <c r="L48" s="2346"/>
      <c r="M48" s="2346"/>
      <c r="N48" s="2346"/>
      <c r="O48" s="2346"/>
      <c r="P48" s="2346"/>
      <c r="Q48" s="2346"/>
      <c r="R48" s="2346"/>
      <c r="S48" s="2346"/>
      <c r="T48" s="2346"/>
      <c r="U48" s="2346"/>
      <c r="V48" s="2346"/>
      <c r="W48" s="604"/>
      <c r="X48" s="604"/>
      <c r="Y48" s="604"/>
      <c r="Z48" s="604"/>
      <c r="AA48" s="604"/>
      <c r="AB48" s="604"/>
    </row>
    <row r="49" spans="1:28" s="385" customFormat="1" x14ac:dyDescent="0.2">
      <c r="A49" s="446" t="s">
        <v>813</v>
      </c>
      <c r="B49" s="493"/>
      <c r="C49" s="454">
        <f>'08'!E143</f>
        <v>0</v>
      </c>
      <c r="D49" s="454">
        <f>'08'!F143</f>
        <v>0</v>
      </c>
      <c r="E49" s="454">
        <f>'08'!G143</f>
        <v>0</v>
      </c>
      <c r="F49" s="460">
        <v>0</v>
      </c>
      <c r="G49" s="2371">
        <v>0</v>
      </c>
      <c r="H49" s="2352">
        <v>0</v>
      </c>
      <c r="I49" s="2352">
        <v>0</v>
      </c>
      <c r="J49" s="2370"/>
      <c r="K49" s="2370"/>
      <c r="L49" s="2346"/>
      <c r="M49" s="2346"/>
      <c r="N49" s="2346"/>
      <c r="O49" s="2346"/>
      <c r="P49" s="2346"/>
      <c r="Q49" s="2346"/>
      <c r="R49" s="2346"/>
      <c r="S49" s="2346"/>
      <c r="T49" s="2346"/>
      <c r="U49" s="2346"/>
      <c r="V49" s="2346"/>
      <c r="W49" s="604"/>
      <c r="X49" s="604"/>
      <c r="Y49" s="604"/>
      <c r="Z49" s="604"/>
      <c r="AA49" s="604"/>
      <c r="AB49" s="604"/>
    </row>
    <row r="50" spans="1:28" ht="15" customHeight="1" x14ac:dyDescent="0.25">
      <c r="A50" s="455" t="s">
        <v>1091</v>
      </c>
      <c r="B50" s="442">
        <v>9</v>
      </c>
      <c r="C50" s="443">
        <f>SUM(C51:C54)</f>
        <v>25202</v>
      </c>
      <c r="D50" s="443">
        <f>SUM(D51:D54)</f>
        <v>48485</v>
      </c>
      <c r="E50" s="443">
        <f>SUM(E51:E54)</f>
        <v>47824</v>
      </c>
      <c r="F50" s="444">
        <f>E50/D50*100</f>
        <v>98.636691760338252</v>
      </c>
      <c r="G50" s="2368">
        <f>SUM(G51:G54)</f>
        <v>25202000</v>
      </c>
      <c r="H50" s="2368">
        <f>SUM(H51:H54)</f>
        <v>48484751.859999999</v>
      </c>
      <c r="I50" s="2368">
        <f>SUM(I51:I54)</f>
        <v>47823640.259999998</v>
      </c>
      <c r="J50" s="2368"/>
      <c r="K50" s="2368"/>
    </row>
    <row r="51" spans="1:28" ht="15" customHeight="1" x14ac:dyDescent="0.2">
      <c r="A51" s="438" t="s">
        <v>804</v>
      </c>
      <c r="B51" s="447"/>
      <c r="C51" s="452">
        <f>'09'!E123</f>
        <v>25202</v>
      </c>
      <c r="D51" s="452">
        <f>'09'!F123</f>
        <v>27023</v>
      </c>
      <c r="E51" s="452">
        <f>'09'!G123</f>
        <v>26362</v>
      </c>
      <c r="F51" s="460">
        <f>E51/D51*100</f>
        <v>97.553935536394917</v>
      </c>
      <c r="G51" s="2370">
        <v>25202000</v>
      </c>
      <c r="H51" s="2370">
        <v>27022000</v>
      </c>
      <c r="I51" s="2370">
        <v>26360888.399999999</v>
      </c>
      <c r="J51" s="2370"/>
      <c r="K51" s="2370">
        <f>SUM(G8,G14,G19,G25,G30,G35,G40,G46,G51)</f>
        <v>698693000</v>
      </c>
      <c r="L51" s="2370">
        <f>SUM(H8,H14,H19,H25,H30,H35,H40,H46,H51)</f>
        <v>941995736.84000003</v>
      </c>
      <c r="M51" s="2370">
        <f>SUM(I8,I14,I19,I25,I30,I35,I40,I46,I51)</f>
        <v>531963923.14999998</v>
      </c>
      <c r="N51" s="2370" t="s">
        <v>811</v>
      </c>
    </row>
    <row r="52" spans="1:28" ht="15" customHeight="1" x14ac:dyDescent="0.2">
      <c r="A52" s="438" t="s">
        <v>805</v>
      </c>
      <c r="B52" s="447"/>
      <c r="C52" s="452">
        <f>'09'!E124</f>
        <v>0</v>
      </c>
      <c r="D52" s="452">
        <f>'09'!F124</f>
        <v>9696</v>
      </c>
      <c r="E52" s="452">
        <f>'09'!G124</f>
        <v>9696</v>
      </c>
      <c r="F52" s="460">
        <f>E52/D52*100</f>
        <v>100</v>
      </c>
      <c r="G52" s="2370">
        <v>0</v>
      </c>
      <c r="H52" s="2370">
        <v>9696000</v>
      </c>
      <c r="I52" s="2370">
        <v>9696000</v>
      </c>
      <c r="J52" s="2370"/>
      <c r="K52" s="2370">
        <f>SUM(G9,G15,G20,G26,G31,G36,G41,G47,G52)</f>
        <v>38885000</v>
      </c>
      <c r="L52" s="2370">
        <f t="shared" ref="K52:L54" si="1">SUM(H9,H15,H20,H26,H31,H36,H41,H47,H52)</f>
        <v>85269757</v>
      </c>
      <c r="M52" s="2370">
        <f>SUM(I9,I15,I20,I26,I31,I36,I41,I47,I52)</f>
        <v>81517499.350000009</v>
      </c>
      <c r="N52" s="2353" t="s">
        <v>753</v>
      </c>
    </row>
    <row r="53" spans="1:28" s="385" customFormat="1" x14ac:dyDescent="0.2">
      <c r="A53" s="439" t="s">
        <v>812</v>
      </c>
      <c r="B53" s="491"/>
      <c r="C53" s="452">
        <f>'09'!E125</f>
        <v>0</v>
      </c>
      <c r="D53" s="452">
        <f>'09'!F125</f>
        <v>6503</v>
      </c>
      <c r="E53" s="452">
        <f>'09'!G125</f>
        <v>6503</v>
      </c>
      <c r="F53" s="460">
        <f>E53/D53*100</f>
        <v>100</v>
      </c>
      <c r="G53" s="2370">
        <v>0</v>
      </c>
      <c r="H53" s="2370">
        <v>6503599</v>
      </c>
      <c r="I53" s="2370">
        <v>6503599</v>
      </c>
      <c r="J53" s="2370"/>
      <c r="K53" s="2370">
        <f t="shared" si="1"/>
        <v>0</v>
      </c>
      <c r="L53" s="2370">
        <f t="shared" si="1"/>
        <v>22915441</v>
      </c>
      <c r="M53" s="2370">
        <f>SUM(I10,I16,I21,I27,I32,I37,I42,I48,I53)</f>
        <v>13171641.83</v>
      </c>
      <c r="N53" s="2353" t="s">
        <v>855</v>
      </c>
      <c r="O53" s="2346"/>
      <c r="P53" s="2346"/>
      <c r="Q53" s="2346"/>
      <c r="R53" s="2346"/>
      <c r="S53" s="2346"/>
      <c r="T53" s="2346"/>
      <c r="U53" s="2346"/>
      <c r="V53" s="2346"/>
      <c r="W53" s="604"/>
      <c r="X53" s="604"/>
      <c r="Y53" s="604"/>
      <c r="Z53" s="604"/>
      <c r="AA53" s="604"/>
      <c r="AB53" s="604"/>
    </row>
    <row r="54" spans="1:28" s="385" customFormat="1" ht="15" thickBot="1" x14ac:dyDescent="0.25">
      <c r="A54" s="457" t="s">
        <v>813</v>
      </c>
      <c r="B54" s="494"/>
      <c r="C54" s="496">
        <f>'09'!E126</f>
        <v>0</v>
      </c>
      <c r="D54" s="496">
        <f>'09'!F126</f>
        <v>5263</v>
      </c>
      <c r="E54" s="496">
        <f>'09'!G126</f>
        <v>5263</v>
      </c>
      <c r="F54" s="497">
        <f>E54/D54*100</f>
        <v>100</v>
      </c>
      <c r="G54" s="2371">
        <v>0</v>
      </c>
      <c r="H54" s="2352">
        <v>5263152.8600000003</v>
      </c>
      <c r="I54" s="2352">
        <v>5263152.8600000003</v>
      </c>
      <c r="J54" s="2370"/>
      <c r="K54" s="2370">
        <f t="shared" si="1"/>
        <v>0</v>
      </c>
      <c r="L54" s="2370">
        <f t="shared" si="1"/>
        <v>5691767.7600000007</v>
      </c>
      <c r="M54" s="2370">
        <f>SUM(I11,I17,I22,I28,I33,I38,I43,I49,I54)</f>
        <v>5691767.7600000007</v>
      </c>
      <c r="N54" s="2353" t="s">
        <v>1845</v>
      </c>
      <c r="O54" s="2346"/>
      <c r="P54" s="2346"/>
      <c r="Q54" s="2346"/>
      <c r="R54" s="2346"/>
      <c r="S54" s="2346"/>
      <c r="T54" s="2346"/>
      <c r="U54" s="2346"/>
      <c r="V54" s="2346"/>
      <c r="W54" s="604"/>
      <c r="X54" s="604"/>
      <c r="Y54" s="604"/>
      <c r="Z54" s="604"/>
      <c r="AA54" s="604"/>
      <c r="AB54" s="604"/>
    </row>
    <row r="55" spans="1:28" s="385" customFormat="1" ht="13.5" hidden="1" customHeight="1" x14ac:dyDescent="0.2">
      <c r="A55" s="312"/>
      <c r="B55" s="1200"/>
      <c r="C55" s="386">
        <f t="shared" ref="C55:E58" si="2">SUM(C51,C46,C40,C35,C30,C25,C19,C14,C8)</f>
        <v>698693</v>
      </c>
      <c r="D55" s="386">
        <f>SUM(D51,D46,D40,D35,D30,D25,D19,D14,D8)</f>
        <v>941995</v>
      </c>
      <c r="E55" s="386">
        <f>SUM(E51,E46,E40,E35,E30,E25,E19,E14,E8)</f>
        <v>531966</v>
      </c>
      <c r="F55" s="385" t="s">
        <v>811</v>
      </c>
      <c r="G55" s="2361"/>
      <c r="H55" s="2361"/>
      <c r="I55" s="2361"/>
      <c r="J55" s="2361"/>
      <c r="K55" s="2370">
        <f t="shared" ref="K55:K62" si="3">SUM(G12,G18,G23,G29,G34,G39,G44,G50,G55)</f>
        <v>521908000</v>
      </c>
      <c r="L55" s="2346"/>
      <c r="M55" s="2346"/>
      <c r="N55" s="2353"/>
      <c r="O55" s="2346"/>
      <c r="P55" s="2346"/>
      <c r="Q55" s="2346"/>
      <c r="R55" s="2346"/>
      <c r="S55" s="2346"/>
      <c r="T55" s="2346"/>
      <c r="U55" s="2346"/>
      <c r="V55" s="2346"/>
      <c r="W55" s="604"/>
      <c r="X55" s="604"/>
      <c r="Y55" s="604"/>
      <c r="Z55" s="604"/>
      <c r="AA55" s="604"/>
      <c r="AB55" s="604"/>
    </row>
    <row r="56" spans="1:28" s="385" customFormat="1" ht="12.75" hidden="1" customHeight="1" x14ac:dyDescent="0.2">
      <c r="A56" s="312"/>
      <c r="B56" s="1200"/>
      <c r="C56" s="386">
        <f t="shared" si="2"/>
        <v>38885</v>
      </c>
      <c r="D56" s="386">
        <f t="shared" si="2"/>
        <v>85269</v>
      </c>
      <c r="E56" s="386">
        <f t="shared" si="2"/>
        <v>81517</v>
      </c>
      <c r="F56" s="1009" t="s">
        <v>854</v>
      </c>
      <c r="G56" s="2351"/>
      <c r="H56" s="2351"/>
      <c r="I56" s="2351"/>
      <c r="J56" s="2351"/>
      <c r="K56" s="2370">
        <f t="shared" si="3"/>
        <v>691663000</v>
      </c>
      <c r="L56" s="2346"/>
      <c r="M56" s="2346"/>
      <c r="N56" s="2353"/>
      <c r="O56" s="2346"/>
      <c r="P56" s="2346"/>
      <c r="Q56" s="2346"/>
      <c r="R56" s="2346"/>
      <c r="S56" s="2346"/>
      <c r="T56" s="2346"/>
      <c r="U56" s="2346"/>
      <c r="V56" s="2346"/>
      <c r="W56" s="604"/>
      <c r="X56" s="604"/>
      <c r="Y56" s="604"/>
      <c r="Z56" s="604"/>
      <c r="AA56" s="604"/>
      <c r="AB56" s="604"/>
    </row>
    <row r="57" spans="1:28" s="385" customFormat="1" ht="12.75" hidden="1" customHeight="1" x14ac:dyDescent="0.2">
      <c r="A57" s="312"/>
      <c r="B57" s="1200"/>
      <c r="C57" s="386">
        <f t="shared" si="2"/>
        <v>0</v>
      </c>
      <c r="D57" s="386">
        <f t="shared" si="2"/>
        <v>22916</v>
      </c>
      <c r="E57" s="386">
        <f t="shared" si="2"/>
        <v>13170</v>
      </c>
      <c r="F57" s="1009" t="s">
        <v>855</v>
      </c>
      <c r="G57" s="2351"/>
      <c r="H57" s="2351"/>
      <c r="I57" s="2351"/>
      <c r="J57" s="2351"/>
      <c r="K57" s="2370">
        <f t="shared" si="3"/>
        <v>164615000</v>
      </c>
      <c r="L57" s="2346"/>
      <c r="M57" s="2346"/>
      <c r="N57" s="2353"/>
      <c r="O57" s="2346"/>
      <c r="P57" s="2346"/>
      <c r="Q57" s="2346"/>
      <c r="R57" s="2346"/>
      <c r="S57" s="2346"/>
      <c r="T57" s="2346"/>
      <c r="U57" s="2346"/>
      <c r="V57" s="2346"/>
      <c r="W57" s="604"/>
      <c r="X57" s="604"/>
      <c r="Y57" s="604"/>
      <c r="Z57" s="604"/>
      <c r="AA57" s="604"/>
      <c r="AB57" s="604"/>
    </row>
    <row r="58" spans="1:28" s="385" customFormat="1" ht="12.75" hidden="1" customHeight="1" x14ac:dyDescent="0.2">
      <c r="A58" s="312"/>
      <c r="B58" s="1200"/>
      <c r="C58" s="386">
        <f t="shared" si="2"/>
        <v>0</v>
      </c>
      <c r="D58" s="386">
        <f t="shared" si="2"/>
        <v>5692</v>
      </c>
      <c r="E58" s="386">
        <f t="shared" si="2"/>
        <v>5692</v>
      </c>
      <c r="F58" s="1009" t="s">
        <v>973</v>
      </c>
      <c r="G58" s="2351"/>
      <c r="H58" s="2351"/>
      <c r="I58" s="2351"/>
      <c r="J58" s="2351"/>
      <c r="K58" s="2370">
        <f t="shared" si="3"/>
        <v>31785000</v>
      </c>
      <c r="L58" s="2346"/>
      <c r="M58" s="2346"/>
      <c r="N58" s="2353"/>
      <c r="O58" s="2346"/>
      <c r="P58" s="2346"/>
      <c r="Q58" s="2346"/>
      <c r="R58" s="2346"/>
      <c r="S58" s="2346"/>
      <c r="T58" s="2346"/>
      <c r="U58" s="2346"/>
      <c r="V58" s="2346"/>
      <c r="W58" s="604"/>
      <c r="X58" s="604"/>
      <c r="Y58" s="604"/>
      <c r="Z58" s="604"/>
      <c r="AA58" s="604"/>
      <c r="AB58" s="604"/>
    </row>
    <row r="59" spans="1:28" s="385" customFormat="1" ht="12.75" hidden="1" customHeight="1" x14ac:dyDescent="0.2">
      <c r="A59" s="312"/>
      <c r="B59" s="1200"/>
      <c r="C59" s="386">
        <f>SUM(C12,C23,C44)</f>
        <v>6359</v>
      </c>
      <c r="D59" s="386">
        <f>SUM(D12,D23,D44)</f>
        <v>6371</v>
      </c>
      <c r="E59" s="386">
        <f>SUM(E12,E23,E44)</f>
        <v>5645</v>
      </c>
      <c r="F59" s="1009" t="s">
        <v>1144</v>
      </c>
      <c r="G59" s="2351"/>
      <c r="H59" s="2351"/>
      <c r="I59" s="2351"/>
      <c r="J59" s="2351"/>
      <c r="K59" s="2370">
        <f t="shared" si="3"/>
        <v>0</v>
      </c>
      <c r="L59" s="2346"/>
      <c r="M59" s="2346"/>
      <c r="N59" s="2353"/>
      <c r="O59" s="2346"/>
      <c r="P59" s="2346"/>
      <c r="Q59" s="2346"/>
      <c r="R59" s="2346"/>
      <c r="S59" s="2346"/>
      <c r="T59" s="2346"/>
      <c r="U59" s="2346"/>
      <c r="V59" s="2346"/>
      <c r="W59" s="604"/>
      <c r="X59" s="604"/>
      <c r="Y59" s="604"/>
      <c r="Z59" s="604"/>
      <c r="AA59" s="604"/>
      <c r="AB59" s="604"/>
    </row>
    <row r="60" spans="1:28" s="385" customFormat="1" ht="12.75" hidden="1" customHeight="1" x14ac:dyDescent="0.2">
      <c r="A60" s="312"/>
      <c r="B60" s="1200"/>
      <c r="C60" s="1201">
        <f>SUM(C55:C59)</f>
        <v>743937</v>
      </c>
      <c r="D60" s="1201">
        <f>SUM(D55:D59)</f>
        <v>1062243</v>
      </c>
      <c r="E60" s="1201">
        <f>SUM(E55:E59)</f>
        <v>637990</v>
      </c>
      <c r="F60" s="1009" t="s">
        <v>853</v>
      </c>
      <c r="G60" s="2351"/>
      <c r="H60" s="2351"/>
      <c r="I60" s="2351"/>
      <c r="J60" s="2351"/>
      <c r="K60" s="2370">
        <f t="shared" si="3"/>
        <v>189033000</v>
      </c>
      <c r="L60" s="2346"/>
      <c r="M60" s="2346"/>
      <c r="N60" s="2353"/>
      <c r="O60" s="2346"/>
      <c r="P60" s="2346"/>
      <c r="Q60" s="2346"/>
      <c r="R60" s="2346"/>
      <c r="S60" s="2346"/>
      <c r="T60" s="2346"/>
      <c r="U60" s="2346"/>
      <c r="V60" s="2346"/>
      <c r="W60" s="604"/>
      <c r="X60" s="604"/>
      <c r="Y60" s="604"/>
      <c r="Z60" s="604"/>
      <c r="AA60" s="604"/>
      <c r="AB60" s="604"/>
    </row>
    <row r="61" spans="1:28" s="385" customFormat="1" ht="12.75" hidden="1" customHeight="1" x14ac:dyDescent="0.2">
      <c r="A61" s="312"/>
      <c r="B61" s="1200"/>
      <c r="C61" s="1201"/>
      <c r="D61" s="1201"/>
      <c r="E61" s="1201"/>
      <c r="F61" s="1009"/>
      <c r="G61" s="2351"/>
      <c r="H61" s="2351"/>
      <c r="I61" s="2351"/>
      <c r="J61" s="2351"/>
      <c r="K61" s="2370">
        <f t="shared" si="3"/>
        <v>626808000</v>
      </c>
      <c r="L61" s="2346"/>
      <c r="M61" s="2346"/>
      <c r="N61" s="2353"/>
      <c r="O61" s="2346"/>
      <c r="P61" s="2346"/>
      <c r="Q61" s="2346"/>
      <c r="R61" s="2346"/>
      <c r="S61" s="2346"/>
      <c r="T61" s="2346"/>
      <c r="U61" s="2346"/>
      <c r="V61" s="2346"/>
      <c r="W61" s="604"/>
      <c r="X61" s="604"/>
      <c r="Y61" s="604"/>
      <c r="Z61" s="604"/>
      <c r="AA61" s="604"/>
      <c r="AB61" s="604"/>
    </row>
    <row r="62" spans="1:28" s="385" customFormat="1" ht="12.75" hidden="1" customHeight="1" x14ac:dyDescent="0.2">
      <c r="A62" s="312"/>
      <c r="B62" s="1200"/>
      <c r="C62" s="1202">
        <f>C7+C13+C18+C24+C29+C34+C39+C45+C50</f>
        <v>743937</v>
      </c>
      <c r="D62" s="1202">
        <f>D7+D13+D18+D24+D29+D34+D39+D45+D50</f>
        <v>1062243</v>
      </c>
      <c r="E62" s="1202">
        <f>E7+E13+E18+E24+E29+E34+E39+E45+E50</f>
        <v>637990</v>
      </c>
      <c r="F62" s="1009" t="s">
        <v>974</v>
      </c>
      <c r="G62" s="2351"/>
      <c r="H62" s="2351"/>
      <c r="I62" s="2351"/>
      <c r="J62" s="2351"/>
      <c r="K62" s="2370">
        <f t="shared" si="3"/>
        <v>414090000</v>
      </c>
      <c r="L62" s="2346"/>
      <c r="M62" s="2346"/>
      <c r="N62" s="2353"/>
      <c r="O62" s="2346"/>
      <c r="P62" s="2346"/>
      <c r="Q62" s="2346"/>
      <c r="R62" s="2346"/>
      <c r="S62" s="2346"/>
      <c r="T62" s="2346"/>
      <c r="U62" s="2346"/>
      <c r="V62" s="2346"/>
      <c r="W62" s="604"/>
      <c r="X62" s="604"/>
      <c r="Y62" s="604"/>
      <c r="Z62" s="604"/>
      <c r="AA62" s="604"/>
      <c r="AB62" s="604"/>
    </row>
    <row r="63" spans="1:28" s="2346" customFormat="1" ht="12.75" customHeight="1" thickTop="1" x14ac:dyDescent="0.25">
      <c r="B63" s="2347"/>
      <c r="C63" s="2348">
        <f>SUM(C7,C13,C18,C24,C29,C34,C39,C45,C50)</f>
        <v>743937</v>
      </c>
      <c r="D63" s="2348">
        <f>SUM(D7,D13,D18,D24,D29,D34,D39,D45,D50)</f>
        <v>1062243</v>
      </c>
      <c r="E63" s="2348">
        <f>SUM(E7,E13,E18,E24,E29,E34,E39,E45,E50)</f>
        <v>637990</v>
      </c>
      <c r="F63" s="2349"/>
      <c r="G63" s="2350">
        <f>SUM(G50,G45,G39,G34,G29,G24,G18,G13,G7)</f>
        <v>743937000</v>
      </c>
      <c r="H63" s="2350">
        <f>SUM(H50,H45,H39,H34,H29,H24,H18,H13,H7)</f>
        <v>1062243752.6</v>
      </c>
      <c r="I63" s="2350">
        <f>SUM(I50,I45,I39,I34,I29,I24,I18,I13,I7)</f>
        <v>637989532.09000003</v>
      </c>
      <c r="J63" s="2351"/>
      <c r="K63" s="2352">
        <f>SUM(G12,G23,G44)</f>
        <v>6359000</v>
      </c>
      <c r="L63" s="2352">
        <f>SUM(H12,H23,H44)</f>
        <v>6371050</v>
      </c>
      <c r="M63" s="2352">
        <f>SUM(I12,I23,I44)</f>
        <v>5644700</v>
      </c>
      <c r="N63" s="2353" t="s">
        <v>1144</v>
      </c>
    </row>
    <row r="64" spans="1:28" s="2346" customFormat="1" ht="12.75" customHeight="1" x14ac:dyDescent="0.2">
      <c r="A64" s="2354" t="s">
        <v>1898</v>
      </c>
      <c r="B64" s="2347"/>
      <c r="C64" s="2355">
        <f>SUM(C8,C10,C12,C14,C16,C19,C21,C23,C25,C27,C30,C32,C35,C37,C40,C42,C46,C48,C51,C53)</f>
        <v>705052</v>
      </c>
      <c r="D64" s="2355">
        <f t="shared" ref="D64:I64" si="4">SUM(D8,D10,D12,D14,D16,D19,D21,D23,D25,D27,D30,D32,D35,D37,D40,D42,D46,D48,D51,D53)</f>
        <v>971282</v>
      </c>
      <c r="E64" s="2355">
        <f t="shared" si="4"/>
        <v>550781</v>
      </c>
      <c r="F64" s="2355">
        <f t="shared" si="4"/>
        <v>1077.7122210309899</v>
      </c>
      <c r="G64" s="2356">
        <f t="shared" si="4"/>
        <v>705052000</v>
      </c>
      <c r="H64" s="2356">
        <f t="shared" si="4"/>
        <v>971282227.84000003</v>
      </c>
      <c r="I64" s="2356">
        <f t="shared" si="4"/>
        <v>550780264.9799999</v>
      </c>
      <c r="J64" s="2351"/>
      <c r="K64" s="2351">
        <f>K51+K52+K53+K54+K63</f>
        <v>743937000</v>
      </c>
      <c r="L64" s="2351">
        <f>L51+L52+L53+L54+L63</f>
        <v>1062243752.6</v>
      </c>
      <c r="M64" s="2351">
        <f>M51+M52+M53+M54+M63</f>
        <v>637989532.09000003</v>
      </c>
      <c r="N64" s="2346" t="s">
        <v>1143</v>
      </c>
    </row>
    <row r="65" spans="1:28" s="2346" customFormat="1" ht="12.75" customHeight="1" x14ac:dyDescent="0.2">
      <c r="A65" s="2354" t="s">
        <v>1899</v>
      </c>
      <c r="B65" s="2347"/>
      <c r="C65" s="2355">
        <f>SUM(C54,C52,C49,C47,C43,C41,C38,C36,C33,C31,C28,C26,C22,C20,C17,C15,C11,C9)</f>
        <v>38885</v>
      </c>
      <c r="D65" s="2355">
        <f t="shared" ref="D65:I65" si="5">SUM(D54,D52,D49,D47,D43,D41,D38,D36,D33,D31,D28,D26,D22,D20,D17,D15,D11,D9)</f>
        <v>90961</v>
      </c>
      <c r="E65" s="2355">
        <f t="shared" si="5"/>
        <v>87209</v>
      </c>
      <c r="F65" s="2355">
        <f t="shared" si="5"/>
        <v>692.24739622445736</v>
      </c>
      <c r="G65" s="2356">
        <f t="shared" si="5"/>
        <v>38885000</v>
      </c>
      <c r="H65" s="2356">
        <f t="shared" si="5"/>
        <v>90961524.75999999</v>
      </c>
      <c r="I65" s="2356">
        <f t="shared" si="5"/>
        <v>87209267.109999999</v>
      </c>
      <c r="J65" s="2357"/>
      <c r="K65" s="2357"/>
    </row>
    <row r="66" spans="1:28" s="2346" customFormat="1" ht="12.75" customHeight="1" x14ac:dyDescent="0.2">
      <c r="A66" s="2354"/>
      <c r="B66" s="2347"/>
      <c r="C66" s="2355">
        <f>SUM(C64:C65)</f>
        <v>743937</v>
      </c>
      <c r="D66" s="2355">
        <f t="shared" ref="D66:I66" si="6">SUM(D64:D65)</f>
        <v>1062243</v>
      </c>
      <c r="E66" s="2355">
        <f t="shared" si="6"/>
        <v>637990</v>
      </c>
      <c r="F66" s="2355">
        <f t="shared" si="6"/>
        <v>1769.9596172554473</v>
      </c>
      <c r="G66" s="2356">
        <f t="shared" si="6"/>
        <v>743937000</v>
      </c>
      <c r="H66" s="2356">
        <f t="shared" si="6"/>
        <v>1062243752.6</v>
      </c>
      <c r="I66" s="2356">
        <f t="shared" si="6"/>
        <v>637989532.08999991</v>
      </c>
      <c r="J66" s="2351"/>
      <c r="K66" s="2351"/>
    </row>
    <row r="67" spans="1:28" ht="15" thickBot="1" x14ac:dyDescent="0.25">
      <c r="F67" s="386" t="s">
        <v>205</v>
      </c>
      <c r="G67" s="2361"/>
      <c r="H67" s="2361"/>
      <c r="I67" s="2361"/>
      <c r="J67" s="2361"/>
      <c r="K67" s="2361"/>
    </row>
    <row r="68" spans="1:28" s="350" customFormat="1" ht="27" thickTop="1" thickBot="1" x14ac:dyDescent="0.25">
      <c r="A68" s="1198" t="s">
        <v>799</v>
      </c>
      <c r="B68" s="1199" t="s">
        <v>802</v>
      </c>
      <c r="C68" s="543" t="s">
        <v>800</v>
      </c>
      <c r="D68" s="543" t="s">
        <v>801</v>
      </c>
      <c r="E68" s="543" t="s">
        <v>1117</v>
      </c>
      <c r="F68" s="544" t="s">
        <v>1118</v>
      </c>
      <c r="G68" s="2364"/>
      <c r="H68" s="2364"/>
      <c r="I68" s="2364"/>
      <c r="J68" s="2364"/>
      <c r="K68" s="2364"/>
      <c r="L68" s="2365"/>
      <c r="M68" s="2365"/>
      <c r="N68" s="2365"/>
      <c r="O68" s="2365"/>
      <c r="P68" s="2365"/>
      <c r="Q68" s="2365"/>
      <c r="R68" s="2365"/>
      <c r="S68" s="2365"/>
      <c r="T68" s="2365"/>
      <c r="U68" s="2365"/>
      <c r="V68" s="2365"/>
      <c r="W68" s="1726"/>
      <c r="X68" s="1726"/>
      <c r="Y68" s="1726"/>
      <c r="Z68" s="1726"/>
      <c r="AA68" s="1726"/>
      <c r="AB68" s="1726"/>
    </row>
    <row r="69" spans="1:28" s="1682" customFormat="1" ht="12.75" thickTop="1" thickBot="1" x14ac:dyDescent="0.25">
      <c r="A69" s="609">
        <v>1</v>
      </c>
      <c r="B69" s="1684">
        <v>2</v>
      </c>
      <c r="C69" s="542">
        <v>3</v>
      </c>
      <c r="D69" s="542">
        <v>4</v>
      </c>
      <c r="E69" s="542">
        <v>5</v>
      </c>
      <c r="F69" s="567" t="s">
        <v>531</v>
      </c>
      <c r="G69" s="2366"/>
      <c r="H69" s="2366"/>
      <c r="I69" s="2366"/>
      <c r="J69" s="2366"/>
      <c r="K69" s="2366"/>
      <c r="L69" s="2367"/>
      <c r="M69" s="2367"/>
      <c r="N69" s="2367"/>
      <c r="O69" s="2367"/>
      <c r="P69" s="2367"/>
      <c r="Q69" s="2367"/>
      <c r="R69" s="2367"/>
      <c r="S69" s="2367"/>
      <c r="T69" s="2367"/>
      <c r="U69" s="2367"/>
      <c r="V69" s="2367"/>
      <c r="W69" s="1727"/>
      <c r="X69" s="1727"/>
      <c r="Y69" s="1727"/>
      <c r="Z69" s="1727"/>
      <c r="AA69" s="1727"/>
      <c r="AB69" s="1727"/>
    </row>
    <row r="70" spans="1:28" s="1204" customFormat="1" ht="30.75" thickTop="1" x14ac:dyDescent="0.25">
      <c r="A70" s="1133" t="s">
        <v>463</v>
      </c>
      <c r="B70" s="1206">
        <v>10</v>
      </c>
      <c r="C70" s="394">
        <f>SUM(C71,C76,C81,C86)</f>
        <v>486556</v>
      </c>
      <c r="D70" s="394">
        <f>SUM(D71,D76,D81,D86)</f>
        <v>5648298</v>
      </c>
      <c r="E70" s="394">
        <f>SUM(E71,E76,E81,E86)</f>
        <v>5647673</v>
      </c>
      <c r="F70" s="448">
        <f>E70/D70*100</f>
        <v>99.988934719804092</v>
      </c>
      <c r="G70" s="2374">
        <f>SUM(G71,G76,G81,G86)</f>
        <v>486556000</v>
      </c>
      <c r="H70" s="2374">
        <f>SUM(H71,H76,H81,H86)</f>
        <v>5648298396.5600004</v>
      </c>
      <c r="I70" s="2374">
        <f>SUM(I71,I76,I81,I86)</f>
        <v>5647673059.5700006</v>
      </c>
      <c r="J70" s="2374"/>
      <c r="K70" s="2374"/>
      <c r="L70" s="2346"/>
      <c r="M70" s="2346"/>
      <c r="N70" s="2346"/>
      <c r="O70" s="2346"/>
      <c r="P70" s="2346"/>
      <c r="Q70" s="2346"/>
      <c r="R70" s="2346"/>
      <c r="S70" s="2346"/>
      <c r="T70" s="2346"/>
      <c r="U70" s="2346"/>
      <c r="V70" s="2346"/>
      <c r="W70" s="1730"/>
      <c r="X70" s="1730"/>
      <c r="Y70" s="1730"/>
      <c r="Z70" s="1730"/>
      <c r="AA70" s="1730"/>
      <c r="AB70" s="1730"/>
    </row>
    <row r="71" spans="1:28" s="1204" customFormat="1" x14ac:dyDescent="0.2">
      <c r="A71" s="1205" t="s">
        <v>814</v>
      </c>
      <c r="B71" s="1206"/>
      <c r="C71" s="458">
        <f>SUM(C72:C75)</f>
        <v>70986</v>
      </c>
      <c r="D71" s="458">
        <f>SUM(D72:D75)</f>
        <v>114169</v>
      </c>
      <c r="E71" s="458">
        <f>SUM(E72:E75)</f>
        <v>113587</v>
      </c>
      <c r="F71" s="460">
        <f>E71/D71*100</f>
        <v>99.490229396771454</v>
      </c>
      <c r="G71" s="2368">
        <f>SUM(G72:G75)</f>
        <v>70986000</v>
      </c>
      <c r="H71" s="2368">
        <f>SUM(H72:H75)</f>
        <v>114169703.92</v>
      </c>
      <c r="I71" s="2368">
        <f>SUM(I72:I75)</f>
        <v>113586227.42</v>
      </c>
      <c r="J71" s="2368"/>
      <c r="K71" s="2368"/>
      <c r="L71" s="2346"/>
      <c r="M71" s="2346"/>
      <c r="N71" s="2346"/>
      <c r="O71" s="2346"/>
      <c r="P71" s="2346"/>
      <c r="Q71" s="2346"/>
      <c r="R71" s="2346"/>
      <c r="S71" s="2346"/>
      <c r="T71" s="2346"/>
      <c r="U71" s="2346"/>
      <c r="V71" s="2346"/>
      <c r="W71" s="1730"/>
      <c r="X71" s="1730"/>
      <c r="Y71" s="1730"/>
      <c r="Z71" s="1730"/>
      <c r="AA71" s="1730"/>
      <c r="AB71" s="1730"/>
    </row>
    <row r="72" spans="1:28" s="1204" customFormat="1" x14ac:dyDescent="0.2">
      <c r="A72" s="1207" t="s">
        <v>804</v>
      </c>
      <c r="B72" s="1208"/>
      <c r="C72" s="452">
        <f>'10'!E296</f>
        <v>57486</v>
      </c>
      <c r="D72" s="452">
        <f>'10'!F296</f>
        <v>92989</v>
      </c>
      <c r="E72" s="452">
        <f>'10'!G296</f>
        <v>92407</v>
      </c>
      <c r="F72" s="460">
        <f>E72/D72*100</f>
        <v>99.374119519513059</v>
      </c>
      <c r="G72" s="2357">
        <v>57486000</v>
      </c>
      <c r="H72" s="2357">
        <v>92989703.920000002</v>
      </c>
      <c r="I72" s="2357">
        <v>92406227.420000002</v>
      </c>
      <c r="J72" s="2357"/>
      <c r="K72" s="2357"/>
      <c r="L72" s="2346"/>
      <c r="M72" s="2346"/>
      <c r="N72" s="2346"/>
      <c r="O72" s="2346"/>
      <c r="P72" s="2346"/>
      <c r="Q72" s="2346"/>
      <c r="R72" s="2346"/>
      <c r="S72" s="2346"/>
      <c r="T72" s="2346"/>
      <c r="U72" s="2346"/>
      <c r="V72" s="2346"/>
      <c r="W72" s="1730"/>
      <c r="X72" s="1730"/>
      <c r="Y72" s="1730"/>
      <c r="Z72" s="1730"/>
      <c r="AA72" s="1730"/>
      <c r="AB72" s="1730"/>
    </row>
    <row r="73" spans="1:28" s="1204" customFormat="1" x14ac:dyDescent="0.2">
      <c r="A73" s="438" t="s">
        <v>805</v>
      </c>
      <c r="B73" s="1209"/>
      <c r="C73" s="452">
        <f>'10'!E297</f>
        <v>13500</v>
      </c>
      <c r="D73" s="452">
        <f>'10'!F297</f>
        <v>21180</v>
      </c>
      <c r="E73" s="452">
        <f>'10'!G297</f>
        <v>21180</v>
      </c>
      <c r="F73" s="460">
        <f>E73/D73*100</f>
        <v>100</v>
      </c>
      <c r="G73" s="2357">
        <v>13500000</v>
      </c>
      <c r="H73" s="2357">
        <v>21180000</v>
      </c>
      <c r="I73" s="2357">
        <v>21180000</v>
      </c>
      <c r="J73" s="2357"/>
      <c r="K73" s="2357"/>
      <c r="L73" s="2346"/>
      <c r="M73" s="2346"/>
      <c r="N73" s="2346"/>
      <c r="O73" s="2346"/>
      <c r="P73" s="2346"/>
      <c r="Q73" s="2346"/>
      <c r="R73" s="2346"/>
      <c r="S73" s="2346"/>
      <c r="T73" s="2346"/>
      <c r="U73" s="2346"/>
      <c r="V73" s="2346"/>
      <c r="W73" s="1730"/>
      <c r="X73" s="1730"/>
      <c r="Y73" s="1730"/>
      <c r="Z73" s="1730"/>
      <c r="AA73" s="1730"/>
      <c r="AB73" s="1730"/>
    </row>
    <row r="74" spans="1:28" s="1204" customFormat="1" x14ac:dyDescent="0.2">
      <c r="A74" s="439" t="s">
        <v>812</v>
      </c>
      <c r="B74" s="1208"/>
      <c r="C74" s="452">
        <f>'10'!E298</f>
        <v>0</v>
      </c>
      <c r="D74" s="452">
        <f>'10'!F298</f>
        <v>0</v>
      </c>
      <c r="E74" s="452">
        <f>'10'!G298</f>
        <v>0</v>
      </c>
      <c r="F74" s="460">
        <v>0</v>
      </c>
      <c r="G74" s="2357"/>
      <c r="H74" s="2357"/>
      <c r="I74" s="2357"/>
      <c r="J74" s="2357"/>
      <c r="K74" s="2357"/>
      <c r="L74" s="2346"/>
      <c r="M74" s="2346"/>
      <c r="N74" s="2346"/>
      <c r="O74" s="2346"/>
      <c r="P74" s="2346"/>
      <c r="Q74" s="2346"/>
      <c r="R74" s="2346"/>
      <c r="S74" s="2346"/>
      <c r="T74" s="2346"/>
      <c r="U74" s="2346"/>
      <c r="V74" s="2346"/>
      <c r="W74" s="1730"/>
      <c r="X74" s="1730"/>
      <c r="Y74" s="1730"/>
      <c r="Z74" s="1730"/>
      <c r="AA74" s="1730"/>
      <c r="AB74" s="1730"/>
    </row>
    <row r="75" spans="1:28" s="1204" customFormat="1" x14ac:dyDescent="0.2">
      <c r="A75" s="1210" t="s">
        <v>813</v>
      </c>
      <c r="B75" s="1209"/>
      <c r="C75" s="452">
        <f>'10'!E299</f>
        <v>0</v>
      </c>
      <c r="D75" s="452">
        <f>'10'!F299</f>
        <v>0</v>
      </c>
      <c r="E75" s="452">
        <f>'10'!G299</f>
        <v>0</v>
      </c>
      <c r="F75" s="460">
        <v>0</v>
      </c>
      <c r="G75" s="2357"/>
      <c r="H75" s="2357"/>
      <c r="I75" s="2357"/>
      <c r="J75" s="2357"/>
      <c r="K75" s="2357"/>
      <c r="L75" s="2346"/>
      <c r="M75" s="2346"/>
      <c r="N75" s="2346"/>
      <c r="O75" s="2346"/>
      <c r="P75" s="2346"/>
      <c r="Q75" s="2346"/>
      <c r="R75" s="2346"/>
      <c r="S75" s="2346"/>
      <c r="T75" s="2346"/>
      <c r="U75" s="2346"/>
      <c r="V75" s="2346"/>
      <c r="W75" s="1730"/>
      <c r="X75" s="1730"/>
      <c r="Y75" s="1730"/>
      <c r="Z75" s="1730"/>
      <c r="AA75" s="1730"/>
      <c r="AB75" s="1730"/>
    </row>
    <row r="76" spans="1:28" s="1204" customFormat="1" x14ac:dyDescent="0.2">
      <c r="A76" s="1211" t="s">
        <v>815</v>
      </c>
      <c r="B76" s="1209"/>
      <c r="C76" s="458">
        <f>SUM(C77:C80)</f>
        <v>415570</v>
      </c>
      <c r="D76" s="458">
        <f>SUM(D77:D80)</f>
        <v>2514009</v>
      </c>
      <c r="E76" s="458">
        <f>SUM(E77:E80)</f>
        <v>2513987</v>
      </c>
      <c r="F76" s="460">
        <f t="shared" ref="F76:F82" si="7">E76/D76*100</f>
        <v>99.99912490368969</v>
      </c>
      <c r="G76" s="2368">
        <f>SUM(G77:G80)</f>
        <v>415570000</v>
      </c>
      <c r="H76" s="2368">
        <f>SUM(H77:H80)</f>
        <v>2514008936.1400003</v>
      </c>
      <c r="I76" s="2368">
        <f>SUM(I77:I80)</f>
        <v>2513987528.1400003</v>
      </c>
      <c r="J76" s="2368"/>
      <c r="K76" s="2368"/>
      <c r="L76" s="2346"/>
      <c r="M76" s="2346"/>
      <c r="N76" s="2346"/>
      <c r="O76" s="2346"/>
      <c r="P76" s="2346"/>
      <c r="Q76" s="2346"/>
      <c r="R76" s="2346"/>
      <c r="S76" s="2346"/>
      <c r="T76" s="2346"/>
      <c r="U76" s="2346"/>
      <c r="V76" s="2346"/>
      <c r="W76" s="1730"/>
      <c r="X76" s="1730"/>
      <c r="Y76" s="1730"/>
      <c r="Z76" s="1730"/>
      <c r="AA76" s="1730"/>
      <c r="AB76" s="1730"/>
    </row>
    <row r="77" spans="1:28" s="1204" customFormat="1" x14ac:dyDescent="0.2">
      <c r="A77" s="1207" t="s">
        <v>804</v>
      </c>
      <c r="B77" s="1209"/>
      <c r="C77" s="452">
        <f>'10'!E302</f>
        <v>415570</v>
      </c>
      <c r="D77" s="452">
        <f>'10'!F302</f>
        <v>419570</v>
      </c>
      <c r="E77" s="452">
        <f>'10'!G302</f>
        <v>419560</v>
      </c>
      <c r="F77" s="460">
        <f t="shared" si="7"/>
        <v>99.997616607479088</v>
      </c>
      <c r="G77" s="2357">
        <v>415570000</v>
      </c>
      <c r="H77" s="2357">
        <v>419569575.85000002</v>
      </c>
      <c r="I77" s="2357">
        <v>419559785.85000002</v>
      </c>
      <c r="J77" s="2357"/>
      <c r="K77" s="2357"/>
      <c r="L77" s="2346"/>
      <c r="M77" s="2346"/>
      <c r="N77" s="2346"/>
      <c r="O77" s="2346"/>
      <c r="P77" s="2346"/>
      <c r="Q77" s="2346"/>
      <c r="R77" s="2346"/>
      <c r="S77" s="2346"/>
      <c r="T77" s="2346"/>
      <c r="U77" s="2346"/>
      <c r="V77" s="2346"/>
      <c r="W77" s="1730"/>
      <c r="X77" s="1730"/>
      <c r="Y77" s="1730"/>
      <c r="Z77" s="1730"/>
      <c r="AA77" s="1730"/>
      <c r="AB77" s="1730"/>
    </row>
    <row r="78" spans="1:28" s="1204" customFormat="1" x14ac:dyDescent="0.2">
      <c r="A78" s="438" t="s">
        <v>805</v>
      </c>
      <c r="B78" s="1209"/>
      <c r="C78" s="452">
        <f>'10'!E303</f>
        <v>0</v>
      </c>
      <c r="D78" s="452">
        <f>'10'!F303</f>
        <v>38729</v>
      </c>
      <c r="E78" s="452">
        <f>'10'!G303</f>
        <v>38729</v>
      </c>
      <c r="F78" s="460">
        <f t="shared" si="7"/>
        <v>100</v>
      </c>
      <c r="G78" s="2357">
        <v>0</v>
      </c>
      <c r="H78" s="2357">
        <v>38729440.619999997</v>
      </c>
      <c r="I78" s="2357">
        <v>38729440.619999997</v>
      </c>
      <c r="J78" s="2357"/>
      <c r="K78" s="2357"/>
      <c r="L78" s="2346"/>
      <c r="M78" s="2346"/>
      <c r="N78" s="2346"/>
      <c r="O78" s="2346"/>
      <c r="P78" s="2346"/>
      <c r="Q78" s="2346"/>
      <c r="R78" s="2346"/>
      <c r="S78" s="2346"/>
      <c r="T78" s="2346"/>
      <c r="U78" s="2346"/>
      <c r="V78" s="2346"/>
      <c r="W78" s="1730"/>
      <c r="X78" s="1730"/>
      <c r="Y78" s="1730"/>
      <c r="Z78" s="1730"/>
      <c r="AA78" s="1730"/>
      <c r="AB78" s="1730"/>
    </row>
    <row r="79" spans="1:28" s="1204" customFormat="1" x14ac:dyDescent="0.2">
      <c r="A79" s="1210" t="s">
        <v>812</v>
      </c>
      <c r="B79" s="1209"/>
      <c r="C79" s="452">
        <f>'10'!E304</f>
        <v>0</v>
      </c>
      <c r="D79" s="452">
        <f>'10'!F304</f>
        <v>2055185</v>
      </c>
      <c r="E79" s="452">
        <f>'10'!G304</f>
        <v>2055173</v>
      </c>
      <c r="F79" s="460">
        <f t="shared" si="7"/>
        <v>99.999416110958379</v>
      </c>
      <c r="G79" s="2357">
        <v>0</v>
      </c>
      <c r="H79" s="2357">
        <v>2055184919.6700001</v>
      </c>
      <c r="I79" s="2357">
        <v>2055173301.6700001</v>
      </c>
      <c r="J79" s="2357"/>
      <c r="K79" s="2357"/>
      <c r="L79" s="2346"/>
      <c r="M79" s="2346"/>
      <c r="N79" s="2346"/>
      <c r="O79" s="2346"/>
      <c r="P79" s="2346"/>
      <c r="Q79" s="2346"/>
      <c r="R79" s="2346"/>
      <c r="S79" s="2346"/>
      <c r="T79" s="2346"/>
      <c r="U79" s="2346"/>
      <c r="V79" s="2346"/>
      <c r="W79" s="1730"/>
      <c r="X79" s="1730"/>
      <c r="Y79" s="1730"/>
      <c r="Z79" s="1730"/>
      <c r="AA79" s="1730"/>
      <c r="AB79" s="1730"/>
    </row>
    <row r="80" spans="1:28" s="1204" customFormat="1" x14ac:dyDescent="0.2">
      <c r="A80" s="1210" t="s">
        <v>813</v>
      </c>
      <c r="B80" s="1209"/>
      <c r="C80" s="452">
        <f>'10'!E305</f>
        <v>0</v>
      </c>
      <c r="D80" s="452">
        <f>'10'!F305</f>
        <v>525</v>
      </c>
      <c r="E80" s="452">
        <f>'10'!G305</f>
        <v>525</v>
      </c>
      <c r="F80" s="460">
        <f t="shared" si="7"/>
        <v>100</v>
      </c>
      <c r="G80" s="2357">
        <v>0</v>
      </c>
      <c r="H80" s="2357">
        <v>525000</v>
      </c>
      <c r="I80" s="2357">
        <v>525000</v>
      </c>
      <c r="J80" s="2357"/>
      <c r="K80" s="2357"/>
      <c r="L80" s="2346"/>
      <c r="M80" s="2346"/>
      <c r="N80" s="2346"/>
      <c r="O80" s="2346"/>
      <c r="P80" s="2346"/>
      <c r="Q80" s="2346"/>
      <c r="R80" s="2346"/>
      <c r="S80" s="2346"/>
      <c r="T80" s="2346"/>
      <c r="U80" s="2346"/>
      <c r="V80" s="2346"/>
      <c r="W80" s="1730"/>
      <c r="X80" s="1730"/>
      <c r="Y80" s="1730"/>
      <c r="Z80" s="1730"/>
      <c r="AA80" s="1730"/>
      <c r="AB80" s="1730"/>
    </row>
    <row r="81" spans="1:28" s="1204" customFormat="1" x14ac:dyDescent="0.2">
      <c r="A81" s="1211" t="s">
        <v>816</v>
      </c>
      <c r="B81" s="1209"/>
      <c r="C81" s="458">
        <f>SUM(C82:C85)</f>
        <v>0</v>
      </c>
      <c r="D81" s="458">
        <f>SUM(D82:D85)</f>
        <v>235184</v>
      </c>
      <c r="E81" s="458">
        <f>SUM(E82:E85)</f>
        <v>235178</v>
      </c>
      <c r="F81" s="460">
        <f t="shared" si="7"/>
        <v>99.99744880604122</v>
      </c>
      <c r="G81" s="2368">
        <f>SUM(G82:G85)</f>
        <v>0</v>
      </c>
      <c r="H81" s="2368">
        <f>SUM(H82:H85)</f>
        <v>235184041.5</v>
      </c>
      <c r="I81" s="2368">
        <f>SUM(I82:I85)</f>
        <v>235178019.5</v>
      </c>
      <c r="J81" s="2368"/>
      <c r="K81" s="2368"/>
      <c r="L81" s="2346"/>
      <c r="M81" s="2346"/>
      <c r="N81" s="2346"/>
      <c r="O81" s="2346"/>
      <c r="P81" s="2346"/>
      <c r="Q81" s="2346"/>
      <c r="R81" s="2346"/>
      <c r="S81" s="2346"/>
      <c r="T81" s="2346"/>
      <c r="U81" s="2346"/>
      <c r="V81" s="2346"/>
      <c r="W81" s="1730"/>
      <c r="X81" s="1730"/>
      <c r="Y81" s="1730"/>
      <c r="Z81" s="1730"/>
      <c r="AA81" s="1730"/>
      <c r="AB81" s="1730"/>
    </row>
    <row r="82" spans="1:28" s="1204" customFormat="1" x14ac:dyDescent="0.2">
      <c r="A82" s="1207" t="s">
        <v>804</v>
      </c>
      <c r="B82" s="1209"/>
      <c r="C82" s="452">
        <f>'10'!E308</f>
        <v>0</v>
      </c>
      <c r="D82" s="452">
        <f>'10'!F308</f>
        <v>246</v>
      </c>
      <c r="E82" s="452">
        <f>'10'!G308</f>
        <v>240</v>
      </c>
      <c r="F82" s="460">
        <f t="shared" si="7"/>
        <v>97.560975609756099</v>
      </c>
      <c r="G82" s="2357">
        <v>0</v>
      </c>
      <c r="H82" s="2357">
        <v>246200</v>
      </c>
      <c r="I82" s="2357">
        <v>240178</v>
      </c>
      <c r="J82" s="2357"/>
      <c r="K82" s="2357"/>
      <c r="L82" s="2346"/>
      <c r="M82" s="2346"/>
      <c r="N82" s="2346"/>
      <c r="O82" s="2346"/>
      <c r="P82" s="2346"/>
      <c r="Q82" s="2346"/>
      <c r="R82" s="2346"/>
      <c r="S82" s="2346"/>
      <c r="T82" s="2346"/>
      <c r="U82" s="2346"/>
      <c r="V82" s="2346"/>
      <c r="W82" s="1730"/>
      <c r="X82" s="1730"/>
      <c r="Y82" s="1730"/>
      <c r="Z82" s="1730"/>
      <c r="AA82" s="1730"/>
      <c r="AB82" s="1730"/>
    </row>
    <row r="83" spans="1:28" s="1204" customFormat="1" x14ac:dyDescent="0.2">
      <c r="A83" s="438" t="s">
        <v>805</v>
      </c>
      <c r="B83" s="1209"/>
      <c r="C83" s="452">
        <f>'10'!E309</f>
        <v>0</v>
      </c>
      <c r="D83" s="452">
        <f>'10'!F309</f>
        <v>0</v>
      </c>
      <c r="E83" s="452">
        <f>'10'!G309</f>
        <v>0</v>
      </c>
      <c r="F83" s="460">
        <v>0</v>
      </c>
      <c r="G83" s="2357">
        <v>0</v>
      </c>
      <c r="H83" s="2357">
        <v>0</v>
      </c>
      <c r="I83" s="2357">
        <v>0</v>
      </c>
      <c r="J83" s="2357"/>
      <c r="K83" s="2357"/>
      <c r="L83" s="2346"/>
      <c r="M83" s="2346"/>
      <c r="N83" s="2346"/>
      <c r="O83" s="2346"/>
      <c r="P83" s="2346"/>
      <c r="Q83" s="2346"/>
      <c r="R83" s="2346"/>
      <c r="S83" s="2346"/>
      <c r="T83" s="2346"/>
      <c r="U83" s="2346"/>
      <c r="V83" s="2346"/>
      <c r="W83" s="1730"/>
      <c r="X83" s="1730"/>
      <c r="Y83" s="1730"/>
      <c r="Z83" s="1730"/>
      <c r="AA83" s="1730"/>
      <c r="AB83" s="1730"/>
    </row>
    <row r="84" spans="1:28" s="1204" customFormat="1" x14ac:dyDescent="0.2">
      <c r="A84" s="1210" t="s">
        <v>812</v>
      </c>
      <c r="B84" s="1209"/>
      <c r="C84" s="452">
        <f>'10'!E310</f>
        <v>0</v>
      </c>
      <c r="D84" s="452">
        <f>'10'!F310</f>
        <v>234938</v>
      </c>
      <c r="E84" s="452">
        <f>'10'!G310</f>
        <v>234938</v>
      </c>
      <c r="F84" s="460">
        <f>E84/D84*100</f>
        <v>100</v>
      </c>
      <c r="G84" s="2357">
        <v>0</v>
      </c>
      <c r="H84" s="2357">
        <v>234937841.5</v>
      </c>
      <c r="I84" s="2357">
        <v>234937841.5</v>
      </c>
      <c r="J84" s="2357"/>
      <c r="K84" s="2357"/>
      <c r="L84" s="2346"/>
      <c r="M84" s="2346"/>
      <c r="N84" s="2346"/>
      <c r="O84" s="2346"/>
      <c r="P84" s="2346"/>
      <c r="Q84" s="2346"/>
      <c r="R84" s="2346"/>
      <c r="S84" s="2346"/>
      <c r="T84" s="2346"/>
      <c r="U84" s="2346"/>
      <c r="V84" s="2346"/>
      <c r="W84" s="1730"/>
      <c r="X84" s="1730"/>
      <c r="Y84" s="1730"/>
      <c r="Z84" s="1730"/>
      <c r="AA84" s="1730"/>
      <c r="AB84" s="1730"/>
    </row>
    <row r="85" spans="1:28" s="1204" customFormat="1" x14ac:dyDescent="0.2">
      <c r="A85" s="1210" t="s">
        <v>813</v>
      </c>
      <c r="B85" s="1209"/>
      <c r="C85" s="452">
        <f>'10'!E311</f>
        <v>0</v>
      </c>
      <c r="D85" s="452">
        <f>'10'!F311</f>
        <v>0</v>
      </c>
      <c r="E85" s="452">
        <f>'10'!G311</f>
        <v>0</v>
      </c>
      <c r="F85" s="460">
        <v>0</v>
      </c>
      <c r="G85" s="2357">
        <v>0</v>
      </c>
      <c r="H85" s="2357">
        <v>0</v>
      </c>
      <c r="I85" s="2357">
        <v>0</v>
      </c>
      <c r="J85" s="2357"/>
      <c r="K85" s="2357"/>
      <c r="L85" s="2346"/>
      <c r="M85" s="2346"/>
      <c r="N85" s="2346"/>
      <c r="O85" s="2346"/>
      <c r="P85" s="2346"/>
      <c r="Q85" s="2346"/>
      <c r="R85" s="2346"/>
      <c r="S85" s="2346"/>
      <c r="T85" s="2346"/>
      <c r="U85" s="2346"/>
      <c r="V85" s="2346"/>
      <c r="W85" s="1730"/>
      <c r="X85" s="1730"/>
      <c r="Y85" s="1730"/>
      <c r="Z85" s="1730"/>
      <c r="AA85" s="1730"/>
      <c r="AB85" s="1730"/>
    </row>
    <row r="86" spans="1:28" s="1204" customFormat="1" x14ac:dyDescent="0.2">
      <c r="A86" s="1212" t="s">
        <v>817</v>
      </c>
      <c r="B86" s="1208"/>
      <c r="C86" s="458">
        <f>SUM(C87:C90)</f>
        <v>0</v>
      </c>
      <c r="D86" s="458">
        <f>SUM(D87:D90)</f>
        <v>2784936</v>
      </c>
      <c r="E86" s="458">
        <f>SUM(E87:E90)</f>
        <v>2784921</v>
      </c>
      <c r="F86" s="460">
        <f>E86/D86*100</f>
        <v>99.999461387981626</v>
      </c>
      <c r="G86" s="2368">
        <f>SUM(G87:G90)</f>
        <v>0</v>
      </c>
      <c r="H86" s="2368">
        <f>SUM(H87:H90)</f>
        <v>2784935715</v>
      </c>
      <c r="I86" s="2368">
        <f>SUM(I87:I90)</f>
        <v>2784921284.5100002</v>
      </c>
      <c r="J86" s="2368"/>
      <c r="K86" s="2368"/>
      <c r="L86" s="2346"/>
      <c r="M86" s="2346"/>
      <c r="N86" s="2346"/>
      <c r="O86" s="2346"/>
      <c r="P86" s="2346"/>
      <c r="Q86" s="2346"/>
      <c r="R86" s="2346"/>
      <c r="S86" s="2346"/>
      <c r="T86" s="2346"/>
      <c r="U86" s="2346"/>
      <c r="V86" s="2346"/>
      <c r="W86" s="1730"/>
      <c r="X86" s="1730"/>
      <c r="Y86" s="1730"/>
      <c r="Z86" s="1730"/>
      <c r="AA86" s="1730"/>
      <c r="AB86" s="1730"/>
    </row>
    <row r="87" spans="1:28" s="1204" customFormat="1" x14ac:dyDescent="0.2">
      <c r="A87" s="1207" t="s">
        <v>804</v>
      </c>
      <c r="B87" s="1208"/>
      <c r="C87" s="452">
        <f>'10'!E314</f>
        <v>0</v>
      </c>
      <c r="D87" s="452">
        <f>'10'!F314</f>
        <v>0</v>
      </c>
      <c r="E87" s="452">
        <f>'10'!G314</f>
        <v>0</v>
      </c>
      <c r="F87" s="460">
        <v>0</v>
      </c>
      <c r="G87" s="2370">
        <v>0</v>
      </c>
      <c r="H87" s="2370">
        <v>0</v>
      </c>
      <c r="I87" s="2370">
        <v>0</v>
      </c>
      <c r="J87" s="2370"/>
      <c r="K87" s="2370"/>
      <c r="L87" s="2346"/>
      <c r="M87" s="2346"/>
      <c r="N87" s="2346"/>
      <c r="O87" s="2346"/>
      <c r="P87" s="2346"/>
      <c r="Q87" s="2346"/>
      <c r="R87" s="2346"/>
      <c r="S87" s="2346"/>
      <c r="T87" s="2346"/>
      <c r="U87" s="2346"/>
      <c r="V87" s="2346"/>
      <c r="W87" s="1730"/>
      <c r="X87" s="1730"/>
      <c r="Y87" s="1730"/>
      <c r="Z87" s="1730"/>
      <c r="AA87" s="1730"/>
      <c r="AB87" s="1730"/>
    </row>
    <row r="88" spans="1:28" s="1204" customFormat="1" x14ac:dyDescent="0.2">
      <c r="A88" s="438" t="s">
        <v>805</v>
      </c>
      <c r="B88" s="1208"/>
      <c r="C88" s="452">
        <f>'10'!E315</f>
        <v>0</v>
      </c>
      <c r="D88" s="452">
        <f>'10'!F315</f>
        <v>0</v>
      </c>
      <c r="E88" s="452">
        <f>'10'!G315</f>
        <v>0</v>
      </c>
      <c r="F88" s="460">
        <v>0</v>
      </c>
      <c r="G88" s="2370">
        <v>0</v>
      </c>
      <c r="H88" s="2370">
        <v>0</v>
      </c>
      <c r="I88" s="2370">
        <v>0</v>
      </c>
      <c r="J88" s="2370"/>
      <c r="K88" s="2370"/>
      <c r="L88" s="2346"/>
      <c r="M88" s="2346"/>
      <c r="N88" s="2346"/>
      <c r="O88" s="2346"/>
      <c r="P88" s="2346"/>
      <c r="Q88" s="2346"/>
      <c r="R88" s="2346"/>
      <c r="S88" s="2346"/>
      <c r="T88" s="2346"/>
      <c r="U88" s="2346"/>
      <c r="V88" s="2346"/>
      <c r="W88" s="1730"/>
      <c r="X88" s="1730"/>
      <c r="Y88" s="1730"/>
      <c r="Z88" s="1730"/>
      <c r="AA88" s="1730"/>
      <c r="AB88" s="1730"/>
    </row>
    <row r="89" spans="1:28" s="1204" customFormat="1" x14ac:dyDescent="0.2">
      <c r="A89" s="439" t="s">
        <v>812</v>
      </c>
      <c r="B89" s="1208"/>
      <c r="C89" s="452">
        <f>'10'!E316</f>
        <v>0</v>
      </c>
      <c r="D89" s="452">
        <f>'10'!F316</f>
        <v>2784936</v>
      </c>
      <c r="E89" s="452">
        <f>'10'!G316</f>
        <v>2784921</v>
      </c>
      <c r="F89" s="460">
        <f>E89/D89*100</f>
        <v>99.999461387981626</v>
      </c>
      <c r="G89" s="2370">
        <v>0</v>
      </c>
      <c r="H89" s="2370">
        <v>2784935715</v>
      </c>
      <c r="I89" s="2370">
        <v>2784921284.5100002</v>
      </c>
      <c r="J89" s="2370"/>
      <c r="K89" s="2370"/>
      <c r="L89" s="2346"/>
      <c r="M89" s="2346"/>
      <c r="N89" s="2346"/>
      <c r="O89" s="2346"/>
      <c r="P89" s="2346"/>
      <c r="Q89" s="2346"/>
      <c r="R89" s="2346"/>
      <c r="S89" s="2346"/>
      <c r="T89" s="2346"/>
      <c r="U89" s="2346"/>
      <c r="V89" s="2346"/>
      <c r="W89" s="1730"/>
      <c r="X89" s="1730"/>
      <c r="Y89" s="1730"/>
      <c r="Z89" s="1730"/>
      <c r="AA89" s="1730"/>
      <c r="AB89" s="1730"/>
    </row>
    <row r="90" spans="1:28" s="1204" customFormat="1" x14ac:dyDescent="0.2">
      <c r="A90" s="1210" t="s">
        <v>813</v>
      </c>
      <c r="B90" s="1208"/>
      <c r="C90" s="452">
        <f>'10'!E317</f>
        <v>0</v>
      </c>
      <c r="D90" s="452">
        <f>'10'!F317</f>
        <v>0</v>
      </c>
      <c r="E90" s="452">
        <f>'10'!G317</f>
        <v>0</v>
      </c>
      <c r="F90" s="460">
        <v>0</v>
      </c>
      <c r="G90" s="2371">
        <v>0</v>
      </c>
      <c r="H90" s="2352">
        <v>0</v>
      </c>
      <c r="I90" s="2352">
        <v>0</v>
      </c>
      <c r="J90" s="2370"/>
      <c r="K90" s="2370"/>
      <c r="L90" s="2346"/>
      <c r="M90" s="2346"/>
      <c r="N90" s="2346"/>
      <c r="O90" s="2346"/>
      <c r="P90" s="2346"/>
      <c r="Q90" s="2346"/>
      <c r="R90" s="2346"/>
      <c r="S90" s="2346"/>
      <c r="T90" s="2346"/>
      <c r="U90" s="2346"/>
      <c r="V90" s="2346"/>
      <c r="W90" s="1730"/>
      <c r="X90" s="1730"/>
      <c r="Y90" s="1730"/>
      <c r="Z90" s="1730"/>
      <c r="AA90" s="1730"/>
      <c r="AB90" s="1730"/>
    </row>
    <row r="91" spans="1:28" ht="15" x14ac:dyDescent="0.25">
      <c r="A91" s="441" t="s">
        <v>464</v>
      </c>
      <c r="B91" s="1203">
        <v>11</v>
      </c>
      <c r="C91" s="443">
        <f>C92+C97</f>
        <v>210442</v>
      </c>
      <c r="D91" s="443">
        <f>D92+D97</f>
        <v>253972</v>
      </c>
      <c r="E91" s="443">
        <f>E92+E97</f>
        <v>251367</v>
      </c>
      <c r="F91" s="444">
        <f>E91/D91*100</f>
        <v>98.974296379128418</v>
      </c>
      <c r="G91" s="2374">
        <f>SUM(G92,G97)</f>
        <v>210442000</v>
      </c>
      <c r="H91" s="2374">
        <f>SUM(H92,H97)</f>
        <v>253972328.82999998</v>
      </c>
      <c r="I91" s="2374">
        <f>SUM(I92,I97)</f>
        <v>251367516.66</v>
      </c>
      <c r="J91" s="2374"/>
      <c r="K91" s="2374"/>
    </row>
    <row r="92" spans="1:28" s="385" customFormat="1" x14ac:dyDescent="0.2">
      <c r="A92" s="1205" t="s">
        <v>814</v>
      </c>
      <c r="B92" s="1213"/>
      <c r="C92" s="458">
        <f>SUM(C93:C96)</f>
        <v>9968</v>
      </c>
      <c r="D92" s="458">
        <f>SUM(D93:D96)</f>
        <v>17740</v>
      </c>
      <c r="E92" s="458">
        <f>SUM(E93:E96)</f>
        <v>15166</v>
      </c>
      <c r="F92" s="1214">
        <f>E92/D92*100</f>
        <v>85.490417136414891</v>
      </c>
      <c r="G92" s="2368">
        <f>SUM(G93:G96)</f>
        <v>9968000</v>
      </c>
      <c r="H92" s="2368">
        <f>SUM(H93:H96)</f>
        <v>17740618.25</v>
      </c>
      <c r="I92" s="2368">
        <f>SUM(I93:I96)</f>
        <v>15166314.08</v>
      </c>
      <c r="J92" s="2368"/>
      <c r="K92" s="2368"/>
      <c r="L92" s="2346"/>
      <c r="M92" s="2346"/>
      <c r="N92" s="2346"/>
      <c r="O92" s="2346"/>
      <c r="P92" s="2346"/>
      <c r="Q92" s="2346"/>
      <c r="R92" s="2346"/>
      <c r="S92" s="2346"/>
      <c r="T92" s="2346"/>
      <c r="U92" s="2346"/>
      <c r="V92" s="2346"/>
      <c r="W92" s="604"/>
      <c r="X92" s="604"/>
      <c r="Y92" s="604"/>
      <c r="Z92" s="604"/>
      <c r="AA92" s="604"/>
      <c r="AB92" s="604"/>
    </row>
    <row r="93" spans="1:28" s="385" customFormat="1" x14ac:dyDescent="0.2">
      <c r="A93" s="1207" t="s">
        <v>804</v>
      </c>
      <c r="B93" s="1213"/>
      <c r="C93" s="452">
        <f>'11'!E619</f>
        <v>9968</v>
      </c>
      <c r="D93" s="452">
        <f>'11'!F619</f>
        <v>17382</v>
      </c>
      <c r="E93" s="452">
        <f>'11'!G619</f>
        <v>14808</v>
      </c>
      <c r="F93" s="1214">
        <f>E93/D93*100</f>
        <v>85.191577493959272</v>
      </c>
      <c r="G93" s="2370">
        <v>9968000</v>
      </c>
      <c r="H93" s="2370">
        <v>17382618.25</v>
      </c>
      <c r="I93" s="2370">
        <v>14808314.08</v>
      </c>
      <c r="J93" s="2370"/>
      <c r="K93" s="2370"/>
      <c r="L93" s="2346"/>
      <c r="M93" s="2346"/>
      <c r="N93" s="2346"/>
      <c r="O93" s="2346"/>
      <c r="P93" s="2346"/>
      <c r="Q93" s="2346"/>
      <c r="R93" s="2346"/>
      <c r="S93" s="2346"/>
      <c r="T93" s="2346"/>
      <c r="U93" s="2346"/>
      <c r="V93" s="2346"/>
      <c r="W93" s="604"/>
      <c r="X93" s="604"/>
      <c r="Y93" s="604"/>
      <c r="Z93" s="604"/>
      <c r="AA93" s="604"/>
      <c r="AB93" s="604"/>
    </row>
    <row r="94" spans="1:28" s="385" customFormat="1" x14ac:dyDescent="0.2">
      <c r="A94" s="438" t="s">
        <v>805</v>
      </c>
      <c r="B94" s="1213"/>
      <c r="C94" s="452">
        <f>'11'!E620</f>
        <v>0</v>
      </c>
      <c r="D94" s="452">
        <f>'11'!F620</f>
        <v>0</v>
      </c>
      <c r="E94" s="452">
        <f>'11'!G620</f>
        <v>0</v>
      </c>
      <c r="F94" s="1214">
        <v>0</v>
      </c>
      <c r="G94" s="2370">
        <v>0</v>
      </c>
      <c r="H94" s="2370">
        <v>0</v>
      </c>
      <c r="I94" s="2370">
        <v>0</v>
      </c>
      <c r="J94" s="2370"/>
      <c r="K94" s="2370"/>
      <c r="L94" s="2346"/>
      <c r="M94" s="2346"/>
      <c r="N94" s="2346"/>
      <c r="O94" s="2346"/>
      <c r="P94" s="2346"/>
      <c r="Q94" s="2346"/>
      <c r="R94" s="2346"/>
      <c r="S94" s="2346"/>
      <c r="T94" s="2346"/>
      <c r="U94" s="2346"/>
      <c r="V94" s="2346"/>
      <c r="W94" s="604"/>
      <c r="X94" s="604"/>
      <c r="Y94" s="604"/>
      <c r="Z94" s="604"/>
      <c r="AA94" s="604"/>
      <c r="AB94" s="604"/>
    </row>
    <row r="95" spans="1:28" s="385" customFormat="1" x14ac:dyDescent="0.2">
      <c r="A95" s="439" t="s">
        <v>812</v>
      </c>
      <c r="B95" s="1213"/>
      <c r="C95" s="452">
        <f>'11'!E621</f>
        <v>0</v>
      </c>
      <c r="D95" s="452">
        <f>'11'!F621</f>
        <v>358</v>
      </c>
      <c r="E95" s="452">
        <f>'11'!G621</f>
        <v>358</v>
      </c>
      <c r="F95" s="1214">
        <f>E95/D95*100</f>
        <v>100</v>
      </c>
      <c r="G95" s="2370">
        <v>0</v>
      </c>
      <c r="H95" s="2370">
        <v>358000</v>
      </c>
      <c r="I95" s="2370">
        <v>358000</v>
      </c>
      <c r="J95" s="2370"/>
      <c r="K95" s="2370"/>
      <c r="L95" s="2346"/>
      <c r="M95" s="2346"/>
      <c r="N95" s="2346"/>
      <c r="O95" s="2346"/>
      <c r="P95" s="2346"/>
      <c r="Q95" s="2346"/>
      <c r="R95" s="2346"/>
      <c r="S95" s="2346"/>
      <c r="T95" s="2346"/>
      <c r="U95" s="2346"/>
      <c r="V95" s="2346"/>
      <c r="W95" s="604"/>
      <c r="X95" s="604"/>
      <c r="Y95" s="604"/>
      <c r="Z95" s="604"/>
      <c r="AA95" s="604"/>
      <c r="AB95" s="604"/>
    </row>
    <row r="96" spans="1:28" s="385" customFormat="1" x14ac:dyDescent="0.2">
      <c r="A96" s="1210" t="s">
        <v>813</v>
      </c>
      <c r="B96" s="1213"/>
      <c r="C96" s="452">
        <f>'11'!E622</f>
        <v>0</v>
      </c>
      <c r="D96" s="452">
        <f>'11'!F622</f>
        <v>0</v>
      </c>
      <c r="E96" s="452">
        <f>'11'!G622</f>
        <v>0</v>
      </c>
      <c r="F96" s="1214">
        <v>0</v>
      </c>
      <c r="G96" s="2370">
        <v>0</v>
      </c>
      <c r="H96" s="2370">
        <v>0</v>
      </c>
      <c r="I96" s="2370">
        <v>0</v>
      </c>
      <c r="J96" s="2370"/>
      <c r="K96" s="2370"/>
      <c r="L96" s="2346"/>
      <c r="M96" s="2346"/>
      <c r="N96" s="2346"/>
      <c r="O96" s="2346"/>
      <c r="P96" s="2346"/>
      <c r="Q96" s="2346"/>
      <c r="R96" s="2346"/>
      <c r="S96" s="2346"/>
      <c r="T96" s="2346"/>
      <c r="U96" s="2346"/>
      <c r="V96" s="2346"/>
      <c r="W96" s="604"/>
      <c r="X96" s="604"/>
      <c r="Y96" s="604"/>
      <c r="Z96" s="604"/>
      <c r="AA96" s="604"/>
      <c r="AB96" s="604"/>
    </row>
    <row r="97" spans="1:28" s="385" customFormat="1" x14ac:dyDescent="0.2">
      <c r="A97" s="1211" t="s">
        <v>815</v>
      </c>
      <c r="B97" s="1213"/>
      <c r="C97" s="458">
        <f>SUM(C98:C101)</f>
        <v>200474</v>
      </c>
      <c r="D97" s="458">
        <f>SUM(D98:D101)</f>
        <v>236232</v>
      </c>
      <c r="E97" s="458">
        <f>SUM(E98:E101)</f>
        <v>236201</v>
      </c>
      <c r="F97" s="1214">
        <f>E97/D97*100</f>
        <v>99.986877307054073</v>
      </c>
      <c r="G97" s="2368">
        <f>SUM(G98:G101)</f>
        <v>200474000</v>
      </c>
      <c r="H97" s="2368">
        <f>SUM(H98:H101)</f>
        <v>236231710.57999998</v>
      </c>
      <c r="I97" s="2368">
        <f>SUM(I98:I101)</f>
        <v>236201202.57999998</v>
      </c>
      <c r="J97" s="2368"/>
      <c r="K97" s="2368"/>
      <c r="L97" s="2346"/>
      <c r="M97" s="2346"/>
      <c r="N97" s="2346"/>
      <c r="O97" s="2346"/>
      <c r="P97" s="2346"/>
      <c r="Q97" s="2346"/>
      <c r="R97" s="2346"/>
      <c r="S97" s="2346"/>
      <c r="T97" s="2346"/>
      <c r="U97" s="2346"/>
      <c r="V97" s="2346"/>
      <c r="W97" s="604"/>
      <c r="X97" s="604"/>
      <c r="Y97" s="604"/>
      <c r="Z97" s="604"/>
      <c r="AA97" s="604"/>
      <c r="AB97" s="604"/>
    </row>
    <row r="98" spans="1:28" s="385" customFormat="1" x14ac:dyDescent="0.2">
      <c r="A98" s="1207" t="s">
        <v>804</v>
      </c>
      <c r="B98" s="1213"/>
      <c r="C98" s="452">
        <f>'11'!E625</f>
        <v>181500</v>
      </c>
      <c r="D98" s="452">
        <f>'11'!F625</f>
        <v>214826</v>
      </c>
      <c r="E98" s="452">
        <f>'11'!G625</f>
        <v>214825</v>
      </c>
      <c r="F98" s="1214">
        <f>E98/D98*100</f>
        <v>99.999534506996355</v>
      </c>
      <c r="G98" s="2370">
        <v>181500000</v>
      </c>
      <c r="H98" s="2370">
        <v>214825360</v>
      </c>
      <c r="I98" s="2370">
        <v>214825360</v>
      </c>
      <c r="J98" s="2370"/>
      <c r="K98" s="2370"/>
      <c r="L98" s="2346"/>
      <c r="M98" s="2346"/>
      <c r="N98" s="2346"/>
      <c r="O98" s="2346"/>
      <c r="P98" s="2346"/>
      <c r="Q98" s="2346"/>
      <c r="R98" s="2346"/>
      <c r="S98" s="2346"/>
      <c r="T98" s="2346"/>
      <c r="U98" s="2346"/>
      <c r="V98" s="2346"/>
      <c r="W98" s="604"/>
      <c r="X98" s="604"/>
      <c r="Y98" s="604"/>
      <c r="Z98" s="604"/>
      <c r="AA98" s="604"/>
      <c r="AB98" s="604"/>
    </row>
    <row r="99" spans="1:28" s="385" customFormat="1" x14ac:dyDescent="0.2">
      <c r="A99" s="438" t="s">
        <v>805</v>
      </c>
      <c r="B99" s="1213"/>
      <c r="C99" s="452">
        <f>'11'!E626</f>
        <v>18974</v>
      </c>
      <c r="D99" s="452">
        <f>'11'!F626</f>
        <v>18528</v>
      </c>
      <c r="E99" s="452">
        <f>'11'!G626</f>
        <v>18498</v>
      </c>
      <c r="F99" s="1214">
        <f>E99/D99*100</f>
        <v>99.838082901554401</v>
      </c>
      <c r="G99" s="2370">
        <v>18974000</v>
      </c>
      <c r="H99" s="2370">
        <v>18527974.699999999</v>
      </c>
      <c r="I99" s="2370">
        <v>18497466.699999999</v>
      </c>
      <c r="J99" s="2370"/>
      <c r="K99" s="2370"/>
      <c r="L99" s="2346"/>
      <c r="M99" s="2346"/>
      <c r="N99" s="2346"/>
      <c r="O99" s="2346"/>
      <c r="P99" s="2346"/>
      <c r="Q99" s="2346"/>
      <c r="R99" s="2346"/>
      <c r="S99" s="2346"/>
      <c r="T99" s="2346"/>
      <c r="U99" s="2346"/>
      <c r="V99" s="2346"/>
      <c r="W99" s="604"/>
      <c r="X99" s="604"/>
      <c r="Y99" s="604"/>
      <c r="Z99" s="604"/>
      <c r="AA99" s="604"/>
      <c r="AB99" s="604"/>
    </row>
    <row r="100" spans="1:28" s="385" customFormat="1" x14ac:dyDescent="0.2">
      <c r="A100" s="1210" t="s">
        <v>812</v>
      </c>
      <c r="B100" s="1213"/>
      <c r="C100" s="452">
        <f>'11'!E627</f>
        <v>0</v>
      </c>
      <c r="D100" s="452">
        <f>'11'!F627</f>
        <v>2878</v>
      </c>
      <c r="E100" s="452">
        <f>'11'!G627</f>
        <v>2878</v>
      </c>
      <c r="F100" s="1214">
        <f>E100/D100*100</f>
        <v>100</v>
      </c>
      <c r="G100" s="2370">
        <v>0</v>
      </c>
      <c r="H100" s="2370">
        <v>2878375.88</v>
      </c>
      <c r="I100" s="2370">
        <v>2878375.88</v>
      </c>
      <c r="J100" s="2370"/>
      <c r="K100" s="2370"/>
      <c r="L100" s="2346"/>
      <c r="M100" s="2346"/>
      <c r="N100" s="2346"/>
      <c r="O100" s="2346"/>
      <c r="P100" s="2346"/>
      <c r="Q100" s="2346"/>
      <c r="R100" s="2346"/>
      <c r="S100" s="2346"/>
      <c r="T100" s="2346"/>
      <c r="U100" s="2346"/>
      <c r="V100" s="2346"/>
      <c r="W100" s="604"/>
      <c r="X100" s="604"/>
      <c r="Y100" s="604"/>
      <c r="Z100" s="604"/>
      <c r="AA100" s="604"/>
      <c r="AB100" s="604"/>
    </row>
    <row r="101" spans="1:28" s="385" customFormat="1" x14ac:dyDescent="0.2">
      <c r="A101" s="1210" t="s">
        <v>813</v>
      </c>
      <c r="B101" s="1213"/>
      <c r="C101" s="452">
        <f>'11'!E628</f>
        <v>0</v>
      </c>
      <c r="D101" s="452">
        <f>'11'!F628</f>
        <v>0</v>
      </c>
      <c r="E101" s="452">
        <f>'11'!G628</f>
        <v>0</v>
      </c>
      <c r="F101" s="1214">
        <v>0</v>
      </c>
      <c r="G101" s="2371">
        <v>0</v>
      </c>
      <c r="H101" s="2352">
        <v>0</v>
      </c>
      <c r="I101" s="2352">
        <v>0</v>
      </c>
      <c r="J101" s="2370"/>
      <c r="K101" s="2370"/>
      <c r="L101" s="2346"/>
      <c r="M101" s="2346"/>
      <c r="N101" s="2346"/>
      <c r="O101" s="2346"/>
      <c r="P101" s="2346"/>
      <c r="Q101" s="2346"/>
      <c r="R101" s="2346"/>
      <c r="S101" s="2346"/>
      <c r="T101" s="2346"/>
      <c r="U101" s="2346"/>
      <c r="V101" s="2346"/>
      <c r="W101" s="604"/>
      <c r="X101" s="604"/>
      <c r="Y101" s="604"/>
      <c r="Z101" s="604"/>
      <c r="AA101" s="604"/>
      <c r="AB101" s="604"/>
    </row>
    <row r="102" spans="1:28" ht="15" customHeight="1" x14ac:dyDescent="0.25">
      <c r="A102" s="455" t="s">
        <v>465</v>
      </c>
      <c r="B102" s="1203">
        <v>12</v>
      </c>
      <c r="C102" s="443">
        <f>C103+C108</f>
        <v>1403213</v>
      </c>
      <c r="D102" s="443">
        <f>D103+D108</f>
        <v>1816467</v>
      </c>
      <c r="E102" s="443">
        <f>E103+E108</f>
        <v>1801543</v>
      </c>
      <c r="F102" s="444">
        <f>E102/D102*100</f>
        <v>99.178405112782116</v>
      </c>
      <c r="G102" s="2374">
        <f>SUM(G103,G108)</f>
        <v>1403213000</v>
      </c>
      <c r="H102" s="2374">
        <f>SUM(H103,H108)</f>
        <v>1816467412.9099998</v>
      </c>
      <c r="I102" s="2374">
        <f>SUM(I103,I108)</f>
        <v>1801542992.3599999</v>
      </c>
      <c r="J102" s="2374"/>
      <c r="K102" s="2374"/>
    </row>
    <row r="103" spans="1:28" ht="15" customHeight="1" x14ac:dyDescent="0.2">
      <c r="A103" s="1205" t="s">
        <v>814</v>
      </c>
      <c r="B103" s="1206"/>
      <c r="C103" s="458">
        <f>SUM(C104:C107)</f>
        <v>781160</v>
      </c>
      <c r="D103" s="458">
        <f>SUM(D104:D107)</f>
        <v>996286</v>
      </c>
      <c r="E103" s="458">
        <f>SUM(E104:E107)</f>
        <v>989874</v>
      </c>
      <c r="F103" s="1214">
        <f t="shared" ref="F103:F112" si="8">E103/D103*100</f>
        <v>99.356409705646769</v>
      </c>
      <c r="G103" s="2368">
        <f>SUM(G104:G107)</f>
        <v>781160000</v>
      </c>
      <c r="H103" s="2368">
        <f>SUM(H104:H107)</f>
        <v>996286080</v>
      </c>
      <c r="I103" s="2368">
        <f>SUM(I104:I107)</f>
        <v>989873287.11000001</v>
      </c>
      <c r="J103" s="2368"/>
      <c r="K103" s="2368"/>
    </row>
    <row r="104" spans="1:28" ht="15" customHeight="1" x14ac:dyDescent="0.2">
      <c r="A104" s="1207" t="s">
        <v>804</v>
      </c>
      <c r="B104" s="1206"/>
      <c r="C104" s="452">
        <f>'12'!E104</f>
        <v>747347</v>
      </c>
      <c r="D104" s="452">
        <f>'12'!F104</f>
        <v>752441</v>
      </c>
      <c r="E104" s="452">
        <f>'12'!G104</f>
        <v>747771</v>
      </c>
      <c r="F104" s="460">
        <f t="shared" si="8"/>
        <v>99.379353331357549</v>
      </c>
      <c r="G104" s="2370">
        <v>747347000</v>
      </c>
      <c r="H104" s="2370">
        <v>752441008</v>
      </c>
      <c r="I104" s="2370">
        <v>747770100.75999999</v>
      </c>
      <c r="J104" s="2370"/>
      <c r="K104" s="2370"/>
    </row>
    <row r="105" spans="1:28" ht="15" customHeight="1" x14ac:dyDescent="0.2">
      <c r="A105" s="438" t="s">
        <v>805</v>
      </c>
      <c r="B105" s="1206"/>
      <c r="C105" s="452">
        <f>'12'!E105</f>
        <v>33813</v>
      </c>
      <c r="D105" s="452">
        <f>'12'!F105</f>
        <v>35275</v>
      </c>
      <c r="E105" s="452">
        <f>'12'!G105</f>
        <v>33533</v>
      </c>
      <c r="F105" s="460">
        <f t="shared" si="8"/>
        <v>95.061658398299073</v>
      </c>
      <c r="G105" s="2370">
        <v>33813000</v>
      </c>
      <c r="H105" s="2370">
        <v>35275072</v>
      </c>
      <c r="I105" s="2370">
        <v>33533186.350000001</v>
      </c>
      <c r="J105" s="2370"/>
      <c r="K105" s="2370"/>
    </row>
    <row r="106" spans="1:28" ht="15" customHeight="1" x14ac:dyDescent="0.2">
      <c r="A106" s="439" t="s">
        <v>812</v>
      </c>
      <c r="B106" s="1206"/>
      <c r="C106" s="452">
        <f>'12'!E106</f>
        <v>0</v>
      </c>
      <c r="D106" s="452">
        <f>'12'!F106</f>
        <v>208570</v>
      </c>
      <c r="E106" s="452">
        <f>'12'!G106</f>
        <v>208570</v>
      </c>
      <c r="F106" s="460">
        <f t="shared" si="8"/>
        <v>100</v>
      </c>
      <c r="G106" s="2370">
        <v>0</v>
      </c>
      <c r="H106" s="2370">
        <v>208570000</v>
      </c>
      <c r="I106" s="2370">
        <v>208570000</v>
      </c>
      <c r="J106" s="2370"/>
      <c r="K106" s="2370"/>
    </row>
    <row r="107" spans="1:28" ht="15" customHeight="1" x14ac:dyDescent="0.2">
      <c r="A107" s="1210" t="s">
        <v>813</v>
      </c>
      <c r="B107" s="1206"/>
      <c r="C107" s="452">
        <f>'12'!E107</f>
        <v>0</v>
      </c>
      <c r="D107" s="452">
        <f>'12'!F107</f>
        <v>0</v>
      </c>
      <c r="E107" s="452">
        <f>'12'!G107</f>
        <v>0</v>
      </c>
      <c r="F107" s="460">
        <v>0</v>
      </c>
      <c r="G107" s="2370">
        <v>0</v>
      </c>
      <c r="H107" s="2370">
        <v>0</v>
      </c>
      <c r="I107" s="2370">
        <v>0</v>
      </c>
      <c r="J107" s="2370"/>
      <c r="K107" s="2370"/>
    </row>
    <row r="108" spans="1:28" ht="15" customHeight="1" x14ac:dyDescent="0.2">
      <c r="A108" s="1211" t="s">
        <v>815</v>
      </c>
      <c r="B108" s="1206"/>
      <c r="C108" s="458">
        <f>SUM(C109:C112)</f>
        <v>622053</v>
      </c>
      <c r="D108" s="458">
        <f>SUM(D109:D112)</f>
        <v>820181</v>
      </c>
      <c r="E108" s="458">
        <f>SUM(E109:E112)</f>
        <v>811669</v>
      </c>
      <c r="F108" s="1214">
        <f t="shared" si="8"/>
        <v>98.962180299226631</v>
      </c>
      <c r="G108" s="2368">
        <f>SUM(G109:G112)</f>
        <v>622053000</v>
      </c>
      <c r="H108" s="2368">
        <f>SUM(H109:H112)</f>
        <v>820181332.90999997</v>
      </c>
      <c r="I108" s="2368">
        <f>SUM(I109:I112)</f>
        <v>811669705.24999988</v>
      </c>
      <c r="J108" s="2368"/>
      <c r="K108" s="2368"/>
    </row>
    <row r="109" spans="1:28" ht="15" customHeight="1" x14ac:dyDescent="0.2">
      <c r="A109" s="1207" t="s">
        <v>804</v>
      </c>
      <c r="B109" s="1206"/>
      <c r="C109" s="452">
        <f>'12'!E110</f>
        <v>490553</v>
      </c>
      <c r="D109" s="452">
        <f>'12'!F110</f>
        <v>506687</v>
      </c>
      <c r="E109" s="452">
        <f>'12'!G110</f>
        <v>506687</v>
      </c>
      <c r="F109" s="460">
        <f t="shared" si="8"/>
        <v>100</v>
      </c>
      <c r="G109" s="2370">
        <v>490553000</v>
      </c>
      <c r="H109" s="2370">
        <v>506686660</v>
      </c>
      <c r="I109" s="2370">
        <v>506686660</v>
      </c>
      <c r="J109" s="2370"/>
      <c r="K109" s="2370"/>
    </row>
    <row r="110" spans="1:28" ht="15" customHeight="1" x14ac:dyDescent="0.2">
      <c r="A110" s="438" t="s">
        <v>805</v>
      </c>
      <c r="B110" s="1206"/>
      <c r="C110" s="452">
        <f>'12'!E111</f>
        <v>131500</v>
      </c>
      <c r="D110" s="452">
        <f>'12'!F111</f>
        <v>257902</v>
      </c>
      <c r="E110" s="452">
        <f>'12'!G111</f>
        <v>257902</v>
      </c>
      <c r="F110" s="460">
        <f t="shared" si="8"/>
        <v>100</v>
      </c>
      <c r="G110" s="2370">
        <v>131500000</v>
      </c>
      <c r="H110" s="2370">
        <v>257902595.78999999</v>
      </c>
      <c r="I110" s="2370">
        <v>257902275.78999999</v>
      </c>
      <c r="J110" s="2370"/>
      <c r="K110" s="2370"/>
    </row>
    <row r="111" spans="1:28" ht="15" customHeight="1" x14ac:dyDescent="0.2">
      <c r="A111" s="1210" t="s">
        <v>812</v>
      </c>
      <c r="B111" s="1206"/>
      <c r="C111" s="452">
        <f>'12'!E112</f>
        <v>0</v>
      </c>
      <c r="D111" s="452">
        <f>'12'!F112</f>
        <v>142</v>
      </c>
      <c r="E111" s="452">
        <f>'12'!G112</f>
        <v>142</v>
      </c>
      <c r="F111" s="460">
        <v>0</v>
      </c>
      <c r="G111" s="2370"/>
      <c r="H111" s="2370">
        <v>142605.29</v>
      </c>
      <c r="I111" s="2370">
        <v>142605.29</v>
      </c>
      <c r="J111" s="2370"/>
      <c r="K111" s="2370"/>
    </row>
    <row r="112" spans="1:28" ht="15" customHeight="1" x14ac:dyDescent="0.2">
      <c r="A112" s="1210" t="s">
        <v>813</v>
      </c>
      <c r="B112" s="1206"/>
      <c r="C112" s="452">
        <f>'12'!E113</f>
        <v>0</v>
      </c>
      <c r="D112" s="452">
        <f>'12'!F113</f>
        <v>55450</v>
      </c>
      <c r="E112" s="452">
        <f>'12'!G113</f>
        <v>46938</v>
      </c>
      <c r="F112" s="460">
        <f t="shared" si="8"/>
        <v>84.649233543733089</v>
      </c>
      <c r="G112" s="2371">
        <v>0</v>
      </c>
      <c r="H112" s="2352">
        <v>55449471.829999998</v>
      </c>
      <c r="I112" s="2352">
        <v>46938164.170000002</v>
      </c>
      <c r="J112" s="2370"/>
      <c r="K112" s="2370"/>
    </row>
    <row r="113" spans="1:28" ht="15" customHeight="1" x14ac:dyDescent="0.25">
      <c r="A113" s="455" t="s">
        <v>466</v>
      </c>
      <c r="B113" s="1203">
        <v>13</v>
      </c>
      <c r="C113" s="443">
        <f>C114+C119</f>
        <v>197823</v>
      </c>
      <c r="D113" s="443">
        <f>D114+D119</f>
        <v>216685</v>
      </c>
      <c r="E113" s="443">
        <f>E114+E119</f>
        <v>216581</v>
      </c>
      <c r="F113" s="444">
        <f>E113/D113*100</f>
        <v>99.952004061194828</v>
      </c>
      <c r="G113" s="2374">
        <f>SUM(G114,G119)</f>
        <v>197823000</v>
      </c>
      <c r="H113" s="2374">
        <f>SUM(H114,H119)</f>
        <v>216684867.84999999</v>
      </c>
      <c r="I113" s="2374">
        <f>SUM(I114,I119)</f>
        <v>216580956.84999999</v>
      </c>
      <c r="J113" s="2374"/>
      <c r="K113" s="2374"/>
    </row>
    <row r="114" spans="1:28" s="385" customFormat="1" x14ac:dyDescent="0.2">
      <c r="A114" s="1205" t="s">
        <v>814</v>
      </c>
      <c r="B114" s="1213"/>
      <c r="C114" s="458">
        <f>SUM(C115:C118)</f>
        <v>67700</v>
      </c>
      <c r="D114" s="458">
        <f>SUM(D115:D118)</f>
        <v>83207</v>
      </c>
      <c r="E114" s="458">
        <f>SUM(E115:E118)</f>
        <v>83108</v>
      </c>
      <c r="F114" s="1214">
        <f>E114/D114*100</f>
        <v>99.881019625752643</v>
      </c>
      <c r="G114" s="2368">
        <f>SUM(G115:G118)</f>
        <v>67700000</v>
      </c>
      <c r="H114" s="2368">
        <f>SUM(H115:H118)</f>
        <v>83207543</v>
      </c>
      <c r="I114" s="2368">
        <f>SUM(I115:I118)</f>
        <v>83108135</v>
      </c>
      <c r="J114" s="2368"/>
      <c r="K114" s="2368"/>
      <c r="L114" s="2346"/>
      <c r="M114" s="2346"/>
      <c r="N114" s="2346"/>
      <c r="O114" s="2346"/>
      <c r="P114" s="2346"/>
      <c r="Q114" s="2346"/>
      <c r="R114" s="2346"/>
      <c r="S114" s="2346"/>
      <c r="T114" s="2346"/>
      <c r="U114" s="2346"/>
      <c r="V114" s="2346"/>
      <c r="W114" s="604"/>
      <c r="X114" s="604"/>
      <c r="Y114" s="604"/>
      <c r="Z114" s="604"/>
      <c r="AA114" s="604"/>
      <c r="AB114" s="604"/>
    </row>
    <row r="115" spans="1:28" s="385" customFormat="1" x14ac:dyDescent="0.2">
      <c r="A115" s="1207" t="s">
        <v>804</v>
      </c>
      <c r="B115" s="1213"/>
      <c r="C115" s="452">
        <f>'13 '!E334</f>
        <v>67700</v>
      </c>
      <c r="D115" s="452">
        <f>'13 '!F334</f>
        <v>75847</v>
      </c>
      <c r="E115" s="452">
        <f>'13 '!G334</f>
        <v>75766</v>
      </c>
      <c r="F115" s="460">
        <f t="shared" ref="F115:F122" si="9">E115/D115*100</f>
        <v>99.893206059567291</v>
      </c>
      <c r="G115" s="2370">
        <v>67700000</v>
      </c>
      <c r="H115" s="2370">
        <v>75847543</v>
      </c>
      <c r="I115" s="2370">
        <v>75765685</v>
      </c>
      <c r="J115" s="2370"/>
      <c r="K115" s="2370"/>
      <c r="L115" s="2370"/>
      <c r="M115" s="2370"/>
      <c r="N115" s="2346"/>
      <c r="O115" s="2346"/>
      <c r="P115" s="2346"/>
      <c r="Q115" s="2346"/>
      <c r="R115" s="2346"/>
      <c r="S115" s="2346"/>
      <c r="T115" s="2346"/>
      <c r="U115" s="2346"/>
      <c r="V115" s="2346"/>
      <c r="W115" s="604"/>
      <c r="X115" s="604"/>
      <c r="Y115" s="604"/>
      <c r="Z115" s="604"/>
      <c r="AA115" s="604"/>
      <c r="AB115" s="604"/>
    </row>
    <row r="116" spans="1:28" s="385" customFormat="1" x14ac:dyDescent="0.2">
      <c r="A116" s="438" t="s">
        <v>805</v>
      </c>
      <c r="B116" s="1213"/>
      <c r="C116" s="452">
        <f>'13 '!E335</f>
        <v>0</v>
      </c>
      <c r="D116" s="452">
        <f>'13 '!F335</f>
        <v>7360</v>
      </c>
      <c r="E116" s="452">
        <f>'13 '!G335</f>
        <v>7342</v>
      </c>
      <c r="F116" s="460">
        <f t="shared" si="9"/>
        <v>99.755434782608702</v>
      </c>
      <c r="G116" s="2370">
        <v>0</v>
      </c>
      <c r="H116" s="2370">
        <v>7360000</v>
      </c>
      <c r="I116" s="2370">
        <v>7342450</v>
      </c>
      <c r="J116" s="2370"/>
      <c r="K116" s="2370"/>
      <c r="L116" s="2370"/>
      <c r="M116" s="2370"/>
      <c r="N116" s="2346"/>
      <c r="O116" s="2346"/>
      <c r="P116" s="2346"/>
      <c r="Q116" s="2346"/>
      <c r="R116" s="2346"/>
      <c r="S116" s="2346"/>
      <c r="T116" s="2346"/>
      <c r="U116" s="2346"/>
      <c r="V116" s="2346"/>
      <c r="W116" s="604"/>
      <c r="X116" s="604"/>
      <c r="Y116" s="604"/>
      <c r="Z116" s="604"/>
      <c r="AA116" s="604"/>
      <c r="AB116" s="604"/>
    </row>
    <row r="117" spans="1:28" s="385" customFormat="1" x14ac:dyDescent="0.2">
      <c r="A117" s="439" t="s">
        <v>812</v>
      </c>
      <c r="B117" s="1213"/>
      <c r="C117" s="452">
        <f>'13 '!E336</f>
        <v>0</v>
      </c>
      <c r="D117" s="452">
        <f>'13 '!F336</f>
        <v>0</v>
      </c>
      <c r="E117" s="452">
        <f>'13 '!G336</f>
        <v>0</v>
      </c>
      <c r="F117" s="460">
        <v>0</v>
      </c>
      <c r="G117" s="2370">
        <v>0</v>
      </c>
      <c r="H117" s="2370">
        <v>0</v>
      </c>
      <c r="I117" s="2370">
        <v>0</v>
      </c>
      <c r="J117" s="2370"/>
      <c r="K117" s="2370"/>
      <c r="L117" s="2370"/>
      <c r="M117" s="2370"/>
      <c r="N117" s="2346"/>
      <c r="O117" s="2346"/>
      <c r="P117" s="2346"/>
      <c r="Q117" s="2346"/>
      <c r="R117" s="2346"/>
      <c r="S117" s="2346"/>
      <c r="T117" s="2346"/>
      <c r="U117" s="2346"/>
      <c r="V117" s="2346"/>
      <c r="W117" s="604"/>
      <c r="X117" s="604"/>
      <c r="Y117" s="604"/>
      <c r="Z117" s="604"/>
      <c r="AA117" s="604"/>
      <c r="AB117" s="604"/>
    </row>
    <row r="118" spans="1:28" s="385" customFormat="1" x14ac:dyDescent="0.2">
      <c r="A118" s="1210" t="s">
        <v>813</v>
      </c>
      <c r="B118" s="1213"/>
      <c r="C118" s="452">
        <f>'13 '!E337</f>
        <v>0</v>
      </c>
      <c r="D118" s="452">
        <f>'13 '!F337</f>
        <v>0</v>
      </c>
      <c r="E118" s="452">
        <f>'13 '!G337</f>
        <v>0</v>
      </c>
      <c r="F118" s="460">
        <v>0</v>
      </c>
      <c r="G118" s="2370">
        <v>0</v>
      </c>
      <c r="H118" s="2370">
        <v>0</v>
      </c>
      <c r="I118" s="2370">
        <v>0</v>
      </c>
      <c r="J118" s="2370"/>
      <c r="K118" s="2370"/>
      <c r="L118" s="2370"/>
      <c r="M118" s="2370"/>
      <c r="N118" s="2346"/>
      <c r="O118" s="2346"/>
      <c r="P118" s="2346"/>
      <c r="Q118" s="2346"/>
      <c r="R118" s="2346"/>
      <c r="S118" s="2346"/>
      <c r="T118" s="2346"/>
      <c r="U118" s="2346"/>
      <c r="V118" s="2346"/>
      <c r="W118" s="604"/>
      <c r="X118" s="604"/>
      <c r="Y118" s="604"/>
      <c r="Z118" s="604"/>
      <c r="AA118" s="604"/>
      <c r="AB118" s="604"/>
    </row>
    <row r="119" spans="1:28" s="385" customFormat="1" x14ac:dyDescent="0.2">
      <c r="A119" s="1211" t="s">
        <v>815</v>
      </c>
      <c r="B119" s="1213"/>
      <c r="C119" s="458">
        <f>SUM(C120:C123)</f>
        <v>130123</v>
      </c>
      <c r="D119" s="458">
        <f>SUM(D120:D123)</f>
        <v>133478</v>
      </c>
      <c r="E119" s="458">
        <f>SUM(E120:E123)</f>
        <v>133473</v>
      </c>
      <c r="F119" s="1214">
        <f t="shared" si="9"/>
        <v>99.996254064340192</v>
      </c>
      <c r="G119" s="2368">
        <f>SUM(G120:G123)</f>
        <v>130123000</v>
      </c>
      <c r="H119" s="2368">
        <f>SUM(H120:H123)</f>
        <v>133477324.84999999</v>
      </c>
      <c r="I119" s="2368">
        <f>SUM(I120:I123)</f>
        <v>133472821.84999999</v>
      </c>
      <c r="J119" s="2368"/>
      <c r="K119" s="2370">
        <f t="shared" ref="K119:M120" si="10">G72+G77+G82+G87+G93+G98+G104+G109+G115+G120</f>
        <v>2095556000</v>
      </c>
      <c r="L119" s="2370">
        <f t="shared" si="10"/>
        <v>2207194248.02</v>
      </c>
      <c r="M119" s="2370">
        <f t="shared" si="10"/>
        <v>2199267890.1100001</v>
      </c>
      <c r="N119" s="2370" t="s">
        <v>811</v>
      </c>
      <c r="O119" s="2346"/>
      <c r="P119" s="2346"/>
      <c r="Q119" s="2346"/>
      <c r="R119" s="2346"/>
      <c r="S119" s="2346"/>
      <c r="T119" s="2346"/>
      <c r="U119" s="2346"/>
      <c r="V119" s="2346"/>
      <c r="W119" s="604"/>
      <c r="X119" s="604"/>
      <c r="Y119" s="604"/>
      <c r="Z119" s="604"/>
      <c r="AA119" s="604"/>
      <c r="AB119" s="604"/>
    </row>
    <row r="120" spans="1:28" s="385" customFormat="1" x14ac:dyDescent="0.2">
      <c r="A120" s="1207" t="s">
        <v>804</v>
      </c>
      <c r="B120" s="1213"/>
      <c r="C120" s="452">
        <f>'13 '!E340</f>
        <v>125432</v>
      </c>
      <c r="D120" s="452">
        <f>'13 '!F340</f>
        <v>127206</v>
      </c>
      <c r="E120" s="452">
        <f>'13 '!G340</f>
        <v>127206</v>
      </c>
      <c r="F120" s="460">
        <f t="shared" si="9"/>
        <v>100</v>
      </c>
      <c r="G120" s="2370">
        <v>125432000</v>
      </c>
      <c r="H120" s="2370">
        <v>127205579</v>
      </c>
      <c r="I120" s="2370">
        <v>127205579</v>
      </c>
      <c r="J120" s="2370"/>
      <c r="K120" s="2370">
        <f t="shared" si="10"/>
        <v>202478000</v>
      </c>
      <c r="L120" s="2370">
        <f t="shared" si="10"/>
        <v>383462585.11000001</v>
      </c>
      <c r="M120" s="2370">
        <f t="shared" si="10"/>
        <v>381667818.45999998</v>
      </c>
      <c r="N120" s="2353" t="s">
        <v>753</v>
      </c>
      <c r="O120" s="2346"/>
      <c r="P120" s="2346"/>
      <c r="Q120" s="2346"/>
      <c r="R120" s="2346"/>
      <c r="S120" s="2346"/>
      <c r="T120" s="2346"/>
      <c r="U120" s="2346"/>
      <c r="V120" s="2346"/>
      <c r="W120" s="604"/>
      <c r="X120" s="604"/>
      <c r="Y120" s="604"/>
      <c r="Z120" s="604"/>
      <c r="AA120" s="604"/>
      <c r="AB120" s="604"/>
    </row>
    <row r="121" spans="1:28" s="385" customFormat="1" x14ac:dyDescent="0.2">
      <c r="A121" s="438" t="s">
        <v>805</v>
      </c>
      <c r="B121" s="1213"/>
      <c r="C121" s="452">
        <f>'13 '!E341</f>
        <v>4691</v>
      </c>
      <c r="D121" s="452">
        <f>'13 '!F341</f>
        <v>4488</v>
      </c>
      <c r="E121" s="452">
        <f>'13 '!G341</f>
        <v>4483</v>
      </c>
      <c r="F121" s="460">
        <f t="shared" si="9"/>
        <v>99.888591800356508</v>
      </c>
      <c r="G121" s="2370">
        <v>4691000</v>
      </c>
      <c r="H121" s="2370">
        <v>4487502</v>
      </c>
      <c r="I121" s="2370">
        <v>4482999</v>
      </c>
      <c r="J121" s="2370"/>
      <c r="K121" s="2370">
        <f>+G74+G79+G84+G89+G95+G100+G106+G111+G117+G122</f>
        <v>0</v>
      </c>
      <c r="L121" s="2370">
        <f>+H74+H79+H84+H89+H95+H100+H106+H111+H117+H122</f>
        <v>5288791701.1900005</v>
      </c>
      <c r="M121" s="2370">
        <f>+I74+I79+I84+I89+I95+I100+I106+I111+I117+I122</f>
        <v>5288765652.7000008</v>
      </c>
      <c r="N121" s="2353" t="s">
        <v>855</v>
      </c>
      <c r="O121" s="2346"/>
      <c r="P121" s="2346"/>
      <c r="Q121" s="2346"/>
      <c r="R121" s="2346"/>
      <c r="S121" s="2346"/>
      <c r="T121" s="2346"/>
      <c r="U121" s="2346"/>
      <c r="V121" s="2346"/>
      <c r="W121" s="604"/>
      <c r="X121" s="604"/>
      <c r="Y121" s="604"/>
      <c r="Z121" s="604"/>
      <c r="AA121" s="604"/>
      <c r="AB121" s="604"/>
    </row>
    <row r="122" spans="1:28" s="385" customFormat="1" x14ac:dyDescent="0.2">
      <c r="A122" s="1210" t="s">
        <v>812</v>
      </c>
      <c r="B122" s="1213"/>
      <c r="C122" s="452">
        <f>'13 '!E342</f>
        <v>0</v>
      </c>
      <c r="D122" s="452">
        <f>'13 '!F342</f>
        <v>1784</v>
      </c>
      <c r="E122" s="452">
        <f>'13 '!G342</f>
        <v>1784</v>
      </c>
      <c r="F122" s="460">
        <f t="shared" si="9"/>
        <v>100</v>
      </c>
      <c r="G122" s="2370">
        <v>0</v>
      </c>
      <c r="H122" s="2370">
        <v>1784243.85</v>
      </c>
      <c r="I122" s="2370">
        <v>1784243.85</v>
      </c>
      <c r="J122" s="2370"/>
      <c r="K122" s="2370">
        <f>G75+G80+G85+G90+G96+G101+G107+G112+G118+G123</f>
        <v>0</v>
      </c>
      <c r="L122" s="2370">
        <f>H75+H80+H85+H90+H96+H101+H107+H112+H118+H123</f>
        <v>55974471.829999998</v>
      </c>
      <c r="M122" s="2370">
        <f>I75+I80+I85+I90+I96+I101+I107+I112+I118+I123</f>
        <v>47463164.170000002</v>
      </c>
      <c r="N122" s="2353" t="s">
        <v>1845</v>
      </c>
      <c r="O122" s="2346"/>
      <c r="P122" s="2346"/>
      <c r="Q122" s="2346"/>
      <c r="R122" s="2346"/>
      <c r="S122" s="2346"/>
      <c r="T122" s="2346"/>
      <c r="U122" s="2346"/>
      <c r="V122" s="2346"/>
      <c r="W122" s="604"/>
      <c r="X122" s="604"/>
      <c r="Y122" s="604"/>
      <c r="Z122" s="604"/>
      <c r="AA122" s="604"/>
      <c r="AB122" s="604"/>
    </row>
    <row r="123" spans="1:28" s="385" customFormat="1" ht="15" thickBot="1" x14ac:dyDescent="0.25">
      <c r="A123" s="1497" t="s">
        <v>813</v>
      </c>
      <c r="B123" s="1560"/>
      <c r="C123" s="496">
        <f>'13 '!E343</f>
        <v>0</v>
      </c>
      <c r="D123" s="496">
        <f>'13 '!F343</f>
        <v>0</v>
      </c>
      <c r="E123" s="496">
        <f>'13 '!G343</f>
        <v>0</v>
      </c>
      <c r="F123" s="497">
        <v>0</v>
      </c>
      <c r="G123" s="2371">
        <v>0</v>
      </c>
      <c r="H123" s="2352">
        <v>0</v>
      </c>
      <c r="I123" s="2352">
        <v>0</v>
      </c>
      <c r="J123" s="2370"/>
      <c r="K123" s="2352">
        <v>0</v>
      </c>
      <c r="L123" s="2375">
        <v>0</v>
      </c>
      <c r="M123" s="2375">
        <v>0</v>
      </c>
      <c r="N123" s="2353" t="s">
        <v>1144</v>
      </c>
      <c r="O123" s="2346"/>
      <c r="P123" s="2346"/>
      <c r="Q123" s="2346"/>
      <c r="R123" s="2346"/>
      <c r="S123" s="2346"/>
      <c r="T123" s="2346"/>
      <c r="U123" s="2346"/>
      <c r="V123" s="2346"/>
      <c r="W123" s="604"/>
      <c r="X123" s="604"/>
      <c r="Y123" s="604"/>
      <c r="Z123" s="604"/>
      <c r="AA123" s="604"/>
      <c r="AB123" s="604"/>
    </row>
    <row r="124" spans="1:28" s="385" customFormat="1" ht="15.75" hidden="1" thickTop="1" x14ac:dyDescent="0.25">
      <c r="A124" s="312"/>
      <c r="B124" s="2216"/>
      <c r="C124" s="2215">
        <f>SUM(C113,C102,C91,C70)</f>
        <v>2298034</v>
      </c>
      <c r="D124" s="2215">
        <f>SUM(D113,D102,D91,D70)</f>
        <v>7935422</v>
      </c>
      <c r="E124" s="2215">
        <f>SUM(E113,E102,E91,E70)</f>
        <v>7917164</v>
      </c>
      <c r="F124" s="188"/>
      <c r="G124" s="2350">
        <f>SUM(G113,G102,G91,G70)</f>
        <v>2298034000</v>
      </c>
      <c r="H124" s="2350">
        <f>SUM(H113,H102,H91,H70)</f>
        <v>7935423006.1499996</v>
      </c>
      <c r="I124" s="2350">
        <f>SUM(I113,I102,I91,I70)</f>
        <v>7917164525.4400005</v>
      </c>
      <c r="J124" s="2357"/>
      <c r="K124" s="2370">
        <f>K119+K120+K121+K122+K123</f>
        <v>2298034000</v>
      </c>
      <c r="L124" s="2370">
        <f>L119+L120+L121+L122+L123</f>
        <v>7935423006.1500006</v>
      </c>
      <c r="M124" s="2370">
        <f>M119+M120+M121+M122+M123</f>
        <v>7917164525.4400005</v>
      </c>
      <c r="N124" s="2353" t="s">
        <v>1143</v>
      </c>
      <c r="O124" s="2346"/>
      <c r="P124" s="2346"/>
      <c r="Q124" s="2346"/>
      <c r="R124" s="2346"/>
      <c r="S124" s="2346"/>
      <c r="T124" s="2346"/>
      <c r="U124" s="2346"/>
      <c r="V124" s="2346"/>
      <c r="W124" s="604"/>
      <c r="X124" s="604"/>
      <c r="Y124" s="604"/>
      <c r="Z124" s="604"/>
      <c r="AA124" s="604"/>
      <c r="AB124" s="604"/>
    </row>
    <row r="125" spans="1:28" s="2197" customFormat="1" ht="15" hidden="1" x14ac:dyDescent="0.25">
      <c r="A125" s="2213" t="s">
        <v>1898</v>
      </c>
      <c r="B125" s="2214"/>
      <c r="C125" s="2199">
        <f>SUM(C72,C74,C77,C79,C82,C84,C87,C89,C93,C95,C98,C100,C104,C106,C109,C111,C115,C117,C120,C122)</f>
        <v>2095556</v>
      </c>
      <c r="D125" s="2199">
        <f t="shared" ref="D125:I125" si="11">SUM(D72,D74,D77,D79,D82,D84,D87,D89,D93,D95,D98,D100,D104,D106,D109,D111,D115,D117,D120,D122)</f>
        <v>7495985</v>
      </c>
      <c r="E125" s="2199">
        <f t="shared" si="11"/>
        <v>7488034</v>
      </c>
      <c r="F125" s="2199"/>
      <c r="G125" s="2350">
        <f t="shared" si="11"/>
        <v>2095556000</v>
      </c>
      <c r="H125" s="2350">
        <f t="shared" si="11"/>
        <v>7495985949.210001</v>
      </c>
      <c r="I125" s="2350">
        <f t="shared" si="11"/>
        <v>7488033542.8100014</v>
      </c>
      <c r="J125" s="2357"/>
      <c r="K125" s="2370"/>
      <c r="L125" s="2370"/>
      <c r="M125" s="2370"/>
      <c r="N125" s="2353"/>
      <c r="O125" s="2346"/>
      <c r="P125" s="2346"/>
      <c r="Q125" s="2346"/>
      <c r="R125" s="2346"/>
      <c r="S125" s="2346"/>
      <c r="T125" s="2346"/>
      <c r="U125" s="2346"/>
      <c r="V125" s="2346"/>
    </row>
    <row r="126" spans="1:28" s="2197" customFormat="1" ht="15" hidden="1" x14ac:dyDescent="0.25">
      <c r="A126" s="2213" t="s">
        <v>1899</v>
      </c>
      <c r="B126" s="2214"/>
      <c r="C126" s="2199">
        <f>SUM(C123,C121,C118,C116,C112,C110,C107,C105,C101,C99,C96,C94,C90,C88,C85,C83,C80,C78,C75,C73)</f>
        <v>202478</v>
      </c>
      <c r="D126" s="2199">
        <f t="shared" ref="D126:I126" si="12">SUM(D123,D121,D118,D116,D112,D110,D107,D105,D101,D99,D96,D94,D90,D88,D85,D83,D80,D78,D75,D73)</f>
        <v>439437</v>
      </c>
      <c r="E126" s="2199">
        <f t="shared" si="12"/>
        <v>429130</v>
      </c>
      <c r="F126" s="2199"/>
      <c r="G126" s="2350">
        <f t="shared" si="12"/>
        <v>202478000</v>
      </c>
      <c r="H126" s="2350">
        <f t="shared" si="12"/>
        <v>439437056.94</v>
      </c>
      <c r="I126" s="2350">
        <f t="shared" si="12"/>
        <v>429130982.63</v>
      </c>
      <c r="J126" s="2357"/>
      <c r="K126" s="2370"/>
      <c r="L126" s="2370"/>
      <c r="M126" s="2370"/>
      <c r="N126" s="2353"/>
      <c r="O126" s="2346"/>
      <c r="P126" s="2346"/>
      <c r="Q126" s="2346"/>
      <c r="R126" s="2346"/>
      <c r="S126" s="2346"/>
      <c r="T126" s="2346"/>
      <c r="U126" s="2346"/>
      <c r="V126" s="2346"/>
    </row>
    <row r="127" spans="1:28" s="2197" customFormat="1" ht="15" hidden="1" x14ac:dyDescent="0.25">
      <c r="A127" s="2213"/>
      <c r="B127" s="2214"/>
      <c r="C127" s="2199">
        <f>SUM(C125:C126)</f>
        <v>2298034</v>
      </c>
      <c r="D127" s="2199">
        <f t="shared" ref="D127:I127" si="13">SUM(D125:D126)</f>
        <v>7935422</v>
      </c>
      <c r="E127" s="2199">
        <f t="shared" si="13"/>
        <v>7917164</v>
      </c>
      <c r="F127" s="2199"/>
      <c r="G127" s="2350">
        <f t="shared" si="13"/>
        <v>2298034000</v>
      </c>
      <c r="H127" s="2350">
        <f t="shared" si="13"/>
        <v>7935423006.1500006</v>
      </c>
      <c r="I127" s="2350">
        <f t="shared" si="13"/>
        <v>7917164525.4400015</v>
      </c>
      <c r="J127" s="2357"/>
      <c r="K127" s="2370"/>
      <c r="L127" s="2370"/>
      <c r="M127" s="2370"/>
      <c r="N127" s="2353"/>
      <c r="O127" s="2346"/>
      <c r="P127" s="2346"/>
      <c r="Q127" s="2346"/>
      <c r="R127" s="2346"/>
      <c r="S127" s="2346"/>
      <c r="T127" s="2346"/>
      <c r="U127" s="2346"/>
      <c r="V127" s="2346"/>
    </row>
    <row r="128" spans="1:28" ht="15.75" thickTop="1" thickBot="1" x14ac:dyDescent="0.25">
      <c r="F128" s="386" t="s">
        <v>205</v>
      </c>
      <c r="G128" s="2361"/>
      <c r="H128" s="2361"/>
      <c r="I128" s="2361"/>
      <c r="J128" s="2361"/>
      <c r="K128" s="2370"/>
      <c r="N128" s="2353"/>
    </row>
    <row r="129" spans="1:28" s="350" customFormat="1" ht="26.25" customHeight="1" thickTop="1" thickBot="1" x14ac:dyDescent="0.25">
      <c r="A129" s="1198" t="s">
        <v>799</v>
      </c>
      <c r="B129" s="1199" t="s">
        <v>802</v>
      </c>
      <c r="C129" s="543" t="s">
        <v>800</v>
      </c>
      <c r="D129" s="543" t="s">
        <v>801</v>
      </c>
      <c r="E129" s="543" t="s">
        <v>1117</v>
      </c>
      <c r="F129" s="544" t="s">
        <v>1118</v>
      </c>
      <c r="G129" s="2364"/>
      <c r="H129" s="2364"/>
      <c r="I129" s="2364"/>
      <c r="J129" s="2364"/>
      <c r="K129" s="2370"/>
      <c r="L129" s="2346"/>
      <c r="M129" s="2346"/>
      <c r="N129" s="2353"/>
      <c r="O129" s="2365"/>
      <c r="P129" s="2365"/>
      <c r="Q129" s="2365"/>
      <c r="R129" s="2365"/>
      <c r="S129" s="2365"/>
      <c r="T129" s="2365"/>
      <c r="U129" s="2365"/>
      <c r="V129" s="2365"/>
      <c r="W129" s="1726"/>
      <c r="X129" s="1726"/>
      <c r="Y129" s="1726"/>
      <c r="Z129" s="1726"/>
      <c r="AA129" s="1726"/>
      <c r="AB129" s="1726"/>
    </row>
    <row r="130" spans="1:28" s="1682" customFormat="1" ht="15.75" thickTop="1" thickBot="1" x14ac:dyDescent="0.25">
      <c r="A130" s="609">
        <v>1</v>
      </c>
      <c r="B130" s="1684">
        <v>2</v>
      </c>
      <c r="C130" s="542">
        <v>3</v>
      </c>
      <c r="D130" s="542">
        <v>4</v>
      </c>
      <c r="E130" s="542">
        <v>5</v>
      </c>
      <c r="F130" s="567" t="s">
        <v>531</v>
      </c>
      <c r="G130" s="2366"/>
      <c r="H130" s="2366"/>
      <c r="I130" s="2366"/>
      <c r="J130" s="2366"/>
      <c r="K130" s="2370"/>
      <c r="L130" s="2346"/>
      <c r="M130" s="2346"/>
      <c r="N130" s="2353"/>
      <c r="O130" s="2367"/>
      <c r="P130" s="2367"/>
      <c r="Q130" s="2367"/>
      <c r="R130" s="2367"/>
      <c r="S130" s="2367"/>
      <c r="T130" s="2367"/>
      <c r="U130" s="2367"/>
      <c r="V130" s="2367"/>
      <c r="W130" s="1727"/>
      <c r="X130" s="1727"/>
      <c r="Y130" s="1727"/>
      <c r="Z130" s="1727"/>
      <c r="AA130" s="1727"/>
      <c r="AB130" s="1727"/>
    </row>
    <row r="131" spans="1:28" s="445" customFormat="1" ht="15.75" thickTop="1" x14ac:dyDescent="0.25">
      <c r="A131" s="1215" t="s">
        <v>467</v>
      </c>
      <c r="B131" s="1206">
        <v>14</v>
      </c>
      <c r="C131" s="394">
        <f>C132+C137</f>
        <v>270785</v>
      </c>
      <c r="D131" s="394">
        <f>D132+D137</f>
        <v>284271</v>
      </c>
      <c r="E131" s="394">
        <f>E132+E137</f>
        <v>283034</v>
      </c>
      <c r="F131" s="448">
        <f>E131/D131*100</f>
        <v>99.564851849115811</v>
      </c>
      <c r="G131" s="2374">
        <f>SUM(G132,G137)</f>
        <v>270785000</v>
      </c>
      <c r="H131" s="2374">
        <f>SUM(H132,H137)</f>
        <v>284270821.13</v>
      </c>
      <c r="I131" s="2374">
        <f>SUM(I132,I137)</f>
        <v>283033956.13</v>
      </c>
      <c r="J131" s="2374"/>
      <c r="K131" s="2370"/>
      <c r="L131" s="2346"/>
      <c r="M131" s="2346"/>
      <c r="N131" s="2353"/>
      <c r="O131" s="2372"/>
      <c r="P131" s="2372"/>
      <c r="Q131" s="2372"/>
      <c r="R131" s="2372"/>
      <c r="S131" s="2372"/>
      <c r="T131" s="2372"/>
      <c r="U131" s="2372"/>
      <c r="V131" s="2372"/>
      <c r="W131" s="1729"/>
      <c r="X131" s="1729"/>
      <c r="Y131" s="1729"/>
      <c r="Z131" s="1729"/>
      <c r="AA131" s="1729"/>
      <c r="AB131" s="1729"/>
    </row>
    <row r="132" spans="1:28" s="385" customFormat="1" x14ac:dyDescent="0.2">
      <c r="A132" s="1205" t="s">
        <v>814</v>
      </c>
      <c r="B132" s="1213"/>
      <c r="C132" s="458">
        <f>SUM(C133:C136)</f>
        <v>29748</v>
      </c>
      <c r="D132" s="458">
        <f>SUM(D133:D136)</f>
        <v>31390</v>
      </c>
      <c r="E132" s="458">
        <f>SUM(E133:E136)</f>
        <v>30313</v>
      </c>
      <c r="F132" s="1214">
        <f>E132/D132*100</f>
        <v>96.568971009875753</v>
      </c>
      <c r="G132" s="2368">
        <f>SUM(G133:G136)</f>
        <v>29748000</v>
      </c>
      <c r="H132" s="2368">
        <f>SUM(H133:H136)</f>
        <v>31389199.399999999</v>
      </c>
      <c r="I132" s="2368">
        <f>SUM(I133:I136)</f>
        <v>30312468.399999999</v>
      </c>
      <c r="J132" s="2368"/>
      <c r="K132" s="2370"/>
      <c r="L132" s="2346"/>
      <c r="M132" s="2346"/>
      <c r="N132" s="2353"/>
      <c r="O132" s="2346"/>
      <c r="P132" s="2346"/>
      <c r="Q132" s="2346"/>
      <c r="R132" s="2346"/>
      <c r="S132" s="2346"/>
      <c r="T132" s="2346"/>
      <c r="U132" s="2346"/>
      <c r="V132" s="2346"/>
      <c r="W132" s="604"/>
      <c r="X132" s="604"/>
      <c r="Y132" s="604"/>
      <c r="Z132" s="604"/>
      <c r="AA132" s="604"/>
      <c r="AB132" s="604"/>
    </row>
    <row r="133" spans="1:28" s="385" customFormat="1" x14ac:dyDescent="0.2">
      <c r="A133" s="1207" t="s">
        <v>804</v>
      </c>
      <c r="B133" s="1213"/>
      <c r="C133" s="452">
        <f>'14'!E171</f>
        <v>22148</v>
      </c>
      <c r="D133" s="452">
        <f>'14'!F171</f>
        <v>22052</v>
      </c>
      <c r="E133" s="452">
        <f>'14'!G171</f>
        <v>21000</v>
      </c>
      <c r="F133" s="460">
        <f t="shared" ref="F133:F140" si="14">E133/D133*100</f>
        <v>95.229457645565034</v>
      </c>
      <c r="G133" s="2370">
        <v>22148000</v>
      </c>
      <c r="H133" s="2370">
        <v>22051560</v>
      </c>
      <c r="I133" s="2370">
        <v>20999829</v>
      </c>
      <c r="J133" s="2370"/>
      <c r="K133" s="2370"/>
      <c r="L133" s="2346"/>
      <c r="M133" s="2346"/>
      <c r="N133" s="2353"/>
      <c r="O133" s="2346"/>
      <c r="P133" s="2346"/>
      <c r="Q133" s="2346"/>
      <c r="R133" s="2346"/>
      <c r="S133" s="2346"/>
      <c r="T133" s="2346"/>
      <c r="U133" s="2346"/>
      <c r="V133" s="2346"/>
      <c r="W133" s="604"/>
      <c r="X133" s="604"/>
      <c r="Y133" s="604"/>
      <c r="Z133" s="604"/>
      <c r="AA133" s="604"/>
      <c r="AB133" s="604"/>
    </row>
    <row r="134" spans="1:28" s="385" customFormat="1" x14ac:dyDescent="0.2">
      <c r="A134" s="438" t="s">
        <v>805</v>
      </c>
      <c r="B134" s="1213"/>
      <c r="C134" s="452">
        <f>'14'!E172</f>
        <v>7000</v>
      </c>
      <c r="D134" s="452">
        <f>'14'!F172</f>
        <v>7175</v>
      </c>
      <c r="E134" s="452">
        <f>'14'!G172</f>
        <v>7150</v>
      </c>
      <c r="F134" s="460">
        <f t="shared" si="14"/>
        <v>99.651567944250871</v>
      </c>
      <c r="G134" s="2370">
        <v>7000000</v>
      </c>
      <c r="H134" s="2370">
        <v>7175000</v>
      </c>
      <c r="I134" s="2370">
        <v>7150000</v>
      </c>
      <c r="J134" s="2370"/>
      <c r="K134" s="2370"/>
      <c r="L134" s="2370"/>
      <c r="M134" s="2370"/>
      <c r="N134" s="2353"/>
      <c r="O134" s="2346"/>
      <c r="P134" s="2346"/>
      <c r="Q134" s="2346"/>
      <c r="R134" s="2346"/>
      <c r="S134" s="2346"/>
      <c r="T134" s="2346"/>
      <c r="U134" s="2346"/>
      <c r="V134" s="2346"/>
      <c r="W134" s="604"/>
      <c r="X134" s="604"/>
      <c r="Y134" s="604"/>
      <c r="Z134" s="604"/>
      <c r="AA134" s="604"/>
      <c r="AB134" s="604"/>
    </row>
    <row r="135" spans="1:28" s="385" customFormat="1" x14ac:dyDescent="0.2">
      <c r="A135" s="439" t="s">
        <v>812</v>
      </c>
      <c r="B135" s="1213"/>
      <c r="C135" s="452">
        <f>'14'!E173</f>
        <v>600</v>
      </c>
      <c r="D135" s="452">
        <f>'14'!F173</f>
        <v>2163</v>
      </c>
      <c r="E135" s="452">
        <f>'14'!G173</f>
        <v>2163</v>
      </c>
      <c r="F135" s="460">
        <f t="shared" si="14"/>
        <v>100</v>
      </c>
      <c r="G135" s="2370">
        <v>600000</v>
      </c>
      <c r="H135" s="2370">
        <v>2162639.4</v>
      </c>
      <c r="I135" s="2370">
        <v>2162639.4</v>
      </c>
      <c r="J135" s="2370"/>
      <c r="K135" s="2370"/>
      <c r="L135" s="2346"/>
      <c r="M135" s="2346"/>
      <c r="N135" s="2346"/>
      <c r="O135" s="2346"/>
      <c r="P135" s="2346"/>
      <c r="Q135" s="2346"/>
      <c r="R135" s="2346"/>
      <c r="S135" s="2346"/>
      <c r="T135" s="2346"/>
      <c r="U135" s="2346"/>
      <c r="V135" s="2346"/>
      <c r="W135" s="604"/>
      <c r="X135" s="604"/>
      <c r="Y135" s="604"/>
      <c r="Z135" s="604"/>
      <c r="AA135" s="604"/>
      <c r="AB135" s="604"/>
    </row>
    <row r="136" spans="1:28" s="385" customFormat="1" x14ac:dyDescent="0.2">
      <c r="A136" s="1210" t="s">
        <v>813</v>
      </c>
      <c r="B136" s="1213"/>
      <c r="C136" s="452">
        <f>'14'!E174</f>
        <v>0</v>
      </c>
      <c r="D136" s="452">
        <f>'14'!F174</f>
        <v>0</v>
      </c>
      <c r="E136" s="452">
        <f>'14'!G174</f>
        <v>0</v>
      </c>
      <c r="F136" s="460">
        <v>0</v>
      </c>
      <c r="G136" s="2370">
        <v>0</v>
      </c>
      <c r="H136" s="2370">
        <v>0</v>
      </c>
      <c r="I136" s="2370">
        <v>0</v>
      </c>
      <c r="J136" s="2370"/>
      <c r="K136" s="2370"/>
      <c r="L136" s="2346"/>
      <c r="M136" s="2346"/>
      <c r="N136" s="2346"/>
      <c r="O136" s="2346"/>
      <c r="P136" s="2346"/>
      <c r="Q136" s="2346"/>
      <c r="R136" s="2346"/>
      <c r="S136" s="2346"/>
      <c r="T136" s="2346"/>
      <c r="U136" s="2346"/>
      <c r="V136" s="2346"/>
      <c r="W136" s="604"/>
      <c r="X136" s="604"/>
      <c r="Y136" s="604"/>
      <c r="Z136" s="604"/>
      <c r="AA136" s="604"/>
      <c r="AB136" s="604"/>
    </row>
    <row r="137" spans="1:28" s="385" customFormat="1" x14ac:dyDescent="0.2">
      <c r="A137" s="1211" t="s">
        <v>815</v>
      </c>
      <c r="B137" s="1213"/>
      <c r="C137" s="458">
        <f>C138+C139+C140+C141</f>
        <v>241037</v>
      </c>
      <c r="D137" s="458">
        <f>D138+D139+D140+D141</f>
        <v>252881</v>
      </c>
      <c r="E137" s="458">
        <f>E138+E139+E140+E141</f>
        <v>252721</v>
      </c>
      <c r="F137" s="1214">
        <f t="shared" si="14"/>
        <v>99.936729133465946</v>
      </c>
      <c r="G137" s="2368">
        <f>SUM(G138:G141)</f>
        <v>241037000</v>
      </c>
      <c r="H137" s="2368">
        <f>SUM(H138:H141)</f>
        <v>252881621.72999999</v>
      </c>
      <c r="I137" s="2368">
        <f>SUM(I138:I141)</f>
        <v>252721487.72999999</v>
      </c>
      <c r="J137" s="2368"/>
      <c r="K137" s="2368"/>
      <c r="L137" s="2346"/>
      <c r="M137" s="2346"/>
      <c r="N137" s="2346"/>
      <c r="O137" s="2346"/>
      <c r="P137" s="2346"/>
      <c r="Q137" s="2346"/>
      <c r="R137" s="2346"/>
      <c r="S137" s="2346"/>
      <c r="T137" s="2346"/>
      <c r="U137" s="2346"/>
      <c r="V137" s="2346"/>
      <c r="W137" s="604"/>
      <c r="X137" s="604"/>
      <c r="Y137" s="604"/>
      <c r="Z137" s="604"/>
      <c r="AA137" s="604"/>
      <c r="AB137" s="604"/>
    </row>
    <row r="138" spans="1:28" s="385" customFormat="1" x14ac:dyDescent="0.2">
      <c r="A138" s="1207" t="s">
        <v>804</v>
      </c>
      <c r="B138" s="1213"/>
      <c r="C138" s="452">
        <f>'14'!E177</f>
        <v>232517</v>
      </c>
      <c r="D138" s="452">
        <f>'14'!F177</f>
        <v>234632</v>
      </c>
      <c r="E138" s="452">
        <f>'14'!G177</f>
        <v>234472</v>
      </c>
      <c r="F138" s="460">
        <f t="shared" si="14"/>
        <v>99.931808108015957</v>
      </c>
      <c r="G138" s="2370">
        <v>232517000</v>
      </c>
      <c r="H138" s="2370">
        <v>234632500.5</v>
      </c>
      <c r="I138" s="2370">
        <v>234472366.5</v>
      </c>
      <c r="J138" s="2370"/>
      <c r="K138" s="2370"/>
      <c r="L138" s="2346"/>
      <c r="M138" s="2346"/>
      <c r="N138" s="2346"/>
      <c r="O138" s="2346"/>
      <c r="P138" s="2346"/>
      <c r="Q138" s="2346"/>
      <c r="R138" s="2346"/>
      <c r="S138" s="2346"/>
      <c r="T138" s="2346"/>
      <c r="U138" s="2346"/>
      <c r="V138" s="2346"/>
      <c r="W138" s="604"/>
      <c r="X138" s="604"/>
      <c r="Y138" s="604"/>
      <c r="Z138" s="604"/>
      <c r="AA138" s="604"/>
      <c r="AB138" s="604"/>
    </row>
    <row r="139" spans="1:28" s="385" customFormat="1" x14ac:dyDescent="0.2">
      <c r="A139" s="438" t="s">
        <v>805</v>
      </c>
      <c r="B139" s="1213"/>
      <c r="C139" s="452">
        <f>'14'!E178</f>
        <v>8520</v>
      </c>
      <c r="D139" s="452">
        <f>'14'!F178</f>
        <v>11670</v>
      </c>
      <c r="E139" s="452">
        <f>'14'!G178</f>
        <v>11670</v>
      </c>
      <c r="F139" s="460">
        <f t="shared" si="14"/>
        <v>100</v>
      </c>
      <c r="G139" s="2370">
        <v>8520000</v>
      </c>
      <c r="H139" s="2370">
        <v>11669640.6</v>
      </c>
      <c r="I139" s="2370">
        <v>11669640.6</v>
      </c>
      <c r="J139" s="2370"/>
      <c r="K139" s="2370"/>
      <c r="L139" s="2346"/>
      <c r="M139" s="2346"/>
      <c r="N139" s="2346"/>
      <c r="O139" s="2346"/>
      <c r="P139" s="2346"/>
      <c r="Q139" s="2346"/>
      <c r="R139" s="2346"/>
      <c r="S139" s="2346"/>
      <c r="T139" s="2346"/>
      <c r="U139" s="2346"/>
      <c r="V139" s="2346"/>
      <c r="W139" s="604"/>
      <c r="X139" s="604"/>
      <c r="Y139" s="604"/>
      <c r="Z139" s="604"/>
      <c r="AA139" s="604"/>
      <c r="AB139" s="604"/>
    </row>
    <row r="140" spans="1:28" s="385" customFormat="1" x14ac:dyDescent="0.2">
      <c r="A140" s="1210" t="s">
        <v>812</v>
      </c>
      <c r="B140" s="1213"/>
      <c r="C140" s="452">
        <f>'14'!E179</f>
        <v>0</v>
      </c>
      <c r="D140" s="452">
        <f>'14'!F179</f>
        <v>6579</v>
      </c>
      <c r="E140" s="452">
        <f>'14'!G179</f>
        <v>6579</v>
      </c>
      <c r="F140" s="460">
        <f t="shared" si="14"/>
        <v>100</v>
      </c>
      <c r="G140" s="2370">
        <v>0</v>
      </c>
      <c r="H140" s="2370">
        <v>6579480.6299999999</v>
      </c>
      <c r="I140" s="2370">
        <v>6579480.6299999999</v>
      </c>
      <c r="J140" s="2370"/>
      <c r="K140" s="2370"/>
      <c r="L140" s="2346"/>
      <c r="M140" s="2346"/>
      <c r="N140" s="2346"/>
      <c r="O140" s="2346"/>
      <c r="P140" s="2346"/>
      <c r="Q140" s="2346"/>
      <c r="R140" s="2346"/>
      <c r="S140" s="2346"/>
      <c r="T140" s="2346"/>
      <c r="U140" s="2346"/>
      <c r="V140" s="2346"/>
      <c r="W140" s="604"/>
      <c r="X140" s="604"/>
      <c r="Y140" s="604"/>
      <c r="Z140" s="604"/>
      <c r="AA140" s="604"/>
      <c r="AB140" s="604"/>
    </row>
    <row r="141" spans="1:28" s="385" customFormat="1" x14ac:dyDescent="0.2">
      <c r="A141" s="1210" t="s">
        <v>813</v>
      </c>
      <c r="B141" s="1213"/>
      <c r="C141" s="452">
        <f>'14'!E180</f>
        <v>0</v>
      </c>
      <c r="D141" s="452">
        <f>'14'!F180</f>
        <v>0</v>
      </c>
      <c r="E141" s="452">
        <f>'14'!G180</f>
        <v>0</v>
      </c>
      <c r="F141" s="495">
        <v>0</v>
      </c>
      <c r="G141" s="2371">
        <v>0</v>
      </c>
      <c r="H141" s="2352">
        <v>0</v>
      </c>
      <c r="I141" s="2352">
        <v>0</v>
      </c>
      <c r="J141" s="2370"/>
      <c r="K141" s="2370"/>
      <c r="L141" s="2346"/>
      <c r="M141" s="2346"/>
      <c r="N141" s="2346"/>
      <c r="O141" s="2346"/>
      <c r="P141" s="2346"/>
      <c r="Q141" s="2346"/>
      <c r="R141" s="2346"/>
      <c r="S141" s="2346"/>
      <c r="T141" s="2346"/>
      <c r="U141" s="2346"/>
      <c r="V141" s="2346"/>
      <c r="W141" s="604"/>
      <c r="X141" s="604"/>
      <c r="Y141" s="604"/>
      <c r="Z141" s="604"/>
      <c r="AA141" s="604"/>
      <c r="AB141" s="604"/>
    </row>
    <row r="142" spans="1:28" s="445" customFormat="1" ht="15" x14ac:dyDescent="0.25">
      <c r="A142" s="1216" t="s">
        <v>475</v>
      </c>
      <c r="B142" s="1217">
        <v>15</v>
      </c>
      <c r="C142" s="459">
        <f>'15'!E16</f>
        <v>40</v>
      </c>
      <c r="D142" s="459">
        <f>'15'!F16</f>
        <v>20</v>
      </c>
      <c r="E142" s="459">
        <f>'15'!G16</f>
        <v>0</v>
      </c>
      <c r="F142" s="1218">
        <f>E142/D142*100</f>
        <v>0</v>
      </c>
      <c r="G142" s="2376">
        <v>40000</v>
      </c>
      <c r="H142" s="2377">
        <v>20000</v>
      </c>
      <c r="I142" s="2377">
        <v>0</v>
      </c>
      <c r="J142" s="2368"/>
      <c r="K142" s="2368"/>
      <c r="L142" s="2372"/>
      <c r="M142" s="2372"/>
      <c r="N142" s="2372"/>
      <c r="O142" s="2372"/>
      <c r="P142" s="2372"/>
      <c r="Q142" s="2372"/>
      <c r="R142" s="2372"/>
      <c r="S142" s="2372"/>
      <c r="T142" s="2372"/>
      <c r="U142" s="2372"/>
      <c r="V142" s="2372"/>
      <c r="W142" s="1729"/>
      <c r="X142" s="1729"/>
      <c r="Y142" s="1729"/>
      <c r="Z142" s="1729"/>
      <c r="AA142" s="1729"/>
      <c r="AB142" s="1729"/>
    </row>
    <row r="143" spans="1:28" s="445" customFormat="1" ht="15" x14ac:dyDescent="0.25">
      <c r="A143" s="1216" t="s">
        <v>476</v>
      </c>
      <c r="B143" s="1217">
        <v>16</v>
      </c>
      <c r="C143" s="459">
        <f>'16'!E15</f>
        <v>20</v>
      </c>
      <c r="D143" s="459">
        <f>'16'!F15</f>
        <v>0</v>
      </c>
      <c r="E143" s="459">
        <f>'16'!G15</f>
        <v>0</v>
      </c>
      <c r="F143" s="1407">
        <v>0</v>
      </c>
      <c r="G143" s="2378">
        <v>20000</v>
      </c>
      <c r="H143" s="2379">
        <v>0</v>
      </c>
      <c r="I143" s="2379">
        <v>0</v>
      </c>
      <c r="J143" s="2368"/>
      <c r="K143" s="2368"/>
      <c r="L143" s="2372"/>
      <c r="M143" s="2372"/>
      <c r="N143" s="2372"/>
      <c r="O143" s="2372"/>
      <c r="P143" s="2372"/>
      <c r="Q143" s="2372"/>
      <c r="R143" s="2372"/>
      <c r="S143" s="2372"/>
      <c r="T143" s="2372"/>
      <c r="U143" s="2372"/>
      <c r="V143" s="2372"/>
      <c r="W143" s="1729"/>
      <c r="X143" s="1729"/>
      <c r="Y143" s="1729"/>
      <c r="Z143" s="1729"/>
      <c r="AA143" s="1729"/>
      <c r="AB143" s="1729"/>
    </row>
    <row r="144" spans="1:28" s="445" customFormat="1" ht="15" x14ac:dyDescent="0.25">
      <c r="A144" s="1215" t="s">
        <v>1510</v>
      </c>
      <c r="B144" s="1408">
        <v>17</v>
      </c>
      <c r="C144" s="394">
        <f>SUM(C145:C148)</f>
        <v>944502</v>
      </c>
      <c r="D144" s="394">
        <f>SUM(D145:D148)</f>
        <v>699215</v>
      </c>
      <c r="E144" s="394">
        <f>SUM(E145:E148)</f>
        <v>607343</v>
      </c>
      <c r="F144" s="448">
        <f>E144/D144*100</f>
        <v>86.860693778022508</v>
      </c>
      <c r="G144" s="2368">
        <f>SUM(G145:G148)</f>
        <v>944502000</v>
      </c>
      <c r="H144" s="2368">
        <f>SUM(H145:H148)</f>
        <v>699214909.89999998</v>
      </c>
      <c r="I144" s="2368">
        <f>SUM(I145:I148)</f>
        <v>607343435.29999995</v>
      </c>
      <c r="J144" s="2368"/>
      <c r="K144" s="2370">
        <f>G133+G138+G145+G142+G143</f>
        <v>278228000</v>
      </c>
      <c r="L144" s="2370">
        <f>H133+H138+H145+H142+H143</f>
        <v>306331107.05000001</v>
      </c>
      <c r="M144" s="2370">
        <f>I133+I138+I145+I142+I143</f>
        <v>296192411.89999998</v>
      </c>
      <c r="N144" s="2370" t="s">
        <v>811</v>
      </c>
      <c r="O144" s="2372"/>
      <c r="P144" s="2372"/>
      <c r="Q144" s="2372"/>
      <c r="R144" s="2372"/>
      <c r="S144" s="2372"/>
      <c r="T144" s="2372"/>
      <c r="U144" s="2372"/>
      <c r="V144" s="2372"/>
      <c r="W144" s="1729"/>
      <c r="X144" s="1729"/>
      <c r="Y144" s="1729"/>
      <c r="Z144" s="1729"/>
      <c r="AA144" s="1729"/>
      <c r="AB144" s="1729"/>
    </row>
    <row r="145" spans="1:28" s="445" customFormat="1" x14ac:dyDescent="0.2">
      <c r="A145" s="438" t="s">
        <v>804</v>
      </c>
      <c r="B145" s="447"/>
      <c r="C145" s="452">
        <f>'17'!E181</f>
        <v>23503</v>
      </c>
      <c r="D145" s="452">
        <f>'17'!F181</f>
        <v>49627</v>
      </c>
      <c r="E145" s="452">
        <f>'17'!G181</f>
        <v>40720</v>
      </c>
      <c r="F145" s="460">
        <f>E145/D145*100</f>
        <v>82.052108731134268</v>
      </c>
      <c r="G145" s="2370">
        <v>23503000</v>
      </c>
      <c r="H145" s="2370">
        <v>49627046.549999997</v>
      </c>
      <c r="I145" s="2370">
        <v>40720216.399999999</v>
      </c>
      <c r="J145" s="2370"/>
      <c r="K145" s="2370">
        <f t="shared" ref="K145:M147" si="15">G134+G139+G146</f>
        <v>936519000</v>
      </c>
      <c r="L145" s="2370">
        <f t="shared" si="15"/>
        <v>666515929.95000005</v>
      </c>
      <c r="M145" s="2370">
        <f t="shared" si="15"/>
        <v>583526285.5</v>
      </c>
      <c r="N145" s="2353" t="s">
        <v>753</v>
      </c>
      <c r="O145" s="2372"/>
      <c r="P145" s="2372"/>
      <c r="Q145" s="2372"/>
      <c r="R145" s="2372"/>
      <c r="S145" s="2372"/>
      <c r="T145" s="2372"/>
      <c r="U145" s="2372"/>
      <c r="V145" s="2372"/>
      <c r="W145" s="1729"/>
      <c r="X145" s="1729"/>
      <c r="Y145" s="1729"/>
      <c r="Z145" s="1729"/>
      <c r="AA145" s="1729"/>
      <c r="AB145" s="1729"/>
    </row>
    <row r="146" spans="1:28" s="445" customFormat="1" x14ac:dyDescent="0.2">
      <c r="A146" s="438" t="s">
        <v>805</v>
      </c>
      <c r="B146" s="447"/>
      <c r="C146" s="452">
        <f>'17'!E182</f>
        <v>920999</v>
      </c>
      <c r="D146" s="452">
        <f>'17'!F182</f>
        <v>647671</v>
      </c>
      <c r="E146" s="452">
        <f>'17'!G182</f>
        <v>564706</v>
      </c>
      <c r="F146" s="460">
        <f>E146/D146*100</f>
        <v>87.190255546411677</v>
      </c>
      <c r="G146" s="2370">
        <v>920999000</v>
      </c>
      <c r="H146" s="2370">
        <v>647671289.35000002</v>
      </c>
      <c r="I146" s="2370">
        <v>564706644.89999998</v>
      </c>
      <c r="J146" s="2370"/>
      <c r="K146" s="2370">
        <f t="shared" si="15"/>
        <v>600000</v>
      </c>
      <c r="L146" s="2370">
        <f t="shared" si="15"/>
        <v>10658694.029999999</v>
      </c>
      <c r="M146" s="2370">
        <f t="shared" si="15"/>
        <v>10658694.029999999</v>
      </c>
      <c r="N146" s="2353" t="s">
        <v>855</v>
      </c>
      <c r="O146" s="2372"/>
      <c r="P146" s="2372"/>
      <c r="Q146" s="2372"/>
      <c r="R146" s="2372"/>
      <c r="S146" s="2372"/>
      <c r="T146" s="2372"/>
      <c r="U146" s="2372"/>
      <c r="V146" s="2372"/>
      <c r="W146" s="1729"/>
      <c r="X146" s="1729"/>
      <c r="Y146" s="1729"/>
      <c r="Z146" s="1729"/>
      <c r="AA146" s="1729"/>
      <c r="AB146" s="1729"/>
    </row>
    <row r="147" spans="1:28" s="445" customFormat="1" x14ac:dyDescent="0.2">
      <c r="A147" s="439" t="s">
        <v>812</v>
      </c>
      <c r="B147" s="491"/>
      <c r="C147" s="452">
        <f>'17'!E183</f>
        <v>0</v>
      </c>
      <c r="D147" s="452">
        <f>'17'!F183</f>
        <v>1917</v>
      </c>
      <c r="E147" s="452">
        <f>'17'!G183</f>
        <v>1917</v>
      </c>
      <c r="F147" s="460">
        <f>E147/D147*100</f>
        <v>100</v>
      </c>
      <c r="G147" s="2370">
        <v>0</v>
      </c>
      <c r="H147" s="2370">
        <v>1916574</v>
      </c>
      <c r="I147" s="2370">
        <v>1916574</v>
      </c>
      <c r="J147" s="2370"/>
      <c r="K147" s="2370">
        <f t="shared" si="15"/>
        <v>0</v>
      </c>
      <c r="L147" s="2370">
        <f t="shared" si="15"/>
        <v>0</v>
      </c>
      <c r="M147" s="2370">
        <f t="shared" si="15"/>
        <v>0</v>
      </c>
      <c r="N147" s="2353" t="s">
        <v>1845</v>
      </c>
      <c r="O147" s="2372"/>
      <c r="P147" s="2372"/>
      <c r="Q147" s="2372"/>
      <c r="R147" s="2372"/>
      <c r="S147" s="2372"/>
      <c r="T147" s="2372"/>
      <c r="U147" s="2372"/>
      <c r="V147" s="2372"/>
      <c r="W147" s="1729"/>
      <c r="X147" s="1729"/>
      <c r="Y147" s="1729"/>
      <c r="Z147" s="1729"/>
      <c r="AA147" s="1729"/>
      <c r="AB147" s="1729"/>
    </row>
    <row r="148" spans="1:28" s="445" customFormat="1" x14ac:dyDescent="0.2">
      <c r="A148" s="446" t="s">
        <v>813</v>
      </c>
      <c r="B148" s="493"/>
      <c r="C148" s="454">
        <f>'17'!E184</f>
        <v>0</v>
      </c>
      <c r="D148" s="454">
        <f>'17'!F184</f>
        <v>0</v>
      </c>
      <c r="E148" s="454">
        <f>'17'!G184</f>
        <v>0</v>
      </c>
      <c r="F148" s="495">
        <v>0</v>
      </c>
      <c r="G148" s="2371">
        <v>0</v>
      </c>
      <c r="H148" s="2352">
        <v>0</v>
      </c>
      <c r="I148" s="2352">
        <v>0</v>
      </c>
      <c r="J148" s="2370"/>
      <c r="K148" s="2352">
        <v>0</v>
      </c>
      <c r="L148" s="2375">
        <v>0</v>
      </c>
      <c r="M148" s="2375">
        <v>0</v>
      </c>
      <c r="N148" s="2353" t="s">
        <v>1144</v>
      </c>
      <c r="O148" s="2372"/>
      <c r="P148" s="2372"/>
      <c r="Q148" s="2372"/>
      <c r="R148" s="2372"/>
      <c r="S148" s="2372"/>
      <c r="T148" s="2372"/>
      <c r="U148" s="2372"/>
      <c r="V148" s="2372"/>
      <c r="W148" s="1729"/>
      <c r="X148" s="1729"/>
      <c r="Y148" s="1729"/>
      <c r="Z148" s="1729"/>
      <c r="AA148" s="1729"/>
      <c r="AB148" s="1729"/>
    </row>
    <row r="149" spans="1:28" s="445" customFormat="1" ht="15" x14ac:dyDescent="0.25">
      <c r="A149" s="1215" t="s">
        <v>1491</v>
      </c>
      <c r="B149" s="1206">
        <v>30</v>
      </c>
      <c r="C149" s="394">
        <f>SUM(C150:C152)</f>
        <v>41848</v>
      </c>
      <c r="D149" s="394">
        <f>SUM(D150:D152)</f>
        <v>31384</v>
      </c>
      <c r="E149" s="394">
        <f>SUM(E150:E152)</f>
        <v>17591</v>
      </c>
      <c r="F149" s="448">
        <f>E149/D149*100</f>
        <v>56.050853938312514</v>
      </c>
      <c r="G149" s="2368">
        <f>SUM(G150:G152)</f>
        <v>41848000</v>
      </c>
      <c r="H149" s="2368">
        <f>SUM(H150:H152)</f>
        <v>31383787.41</v>
      </c>
      <c r="I149" s="2368">
        <f>SUM(I150:I152)</f>
        <v>17590888</v>
      </c>
      <c r="J149" s="2368"/>
      <c r="K149" s="2370">
        <f>K144+K145+K146+K147+K148</f>
        <v>1215347000</v>
      </c>
      <c r="L149" s="2370">
        <f>L144+L145+L146+L147+L148</f>
        <v>983505731.02999997</v>
      </c>
      <c r="M149" s="2370">
        <f>M144+M145+M146+M147+M148</f>
        <v>890377391.42999995</v>
      </c>
      <c r="N149" s="2372" t="s">
        <v>1143</v>
      </c>
      <c r="O149" s="2372"/>
      <c r="P149" s="2372"/>
      <c r="Q149" s="2372"/>
      <c r="R149" s="2372"/>
      <c r="S149" s="2372"/>
      <c r="T149" s="2372"/>
      <c r="U149" s="2372"/>
      <c r="V149" s="2372"/>
      <c r="W149" s="1729"/>
      <c r="X149" s="1729"/>
      <c r="Y149" s="1729"/>
      <c r="Z149" s="1729"/>
      <c r="AA149" s="1729"/>
      <c r="AB149" s="1729"/>
    </row>
    <row r="150" spans="1:28" s="445" customFormat="1" x14ac:dyDescent="0.2">
      <c r="A150" s="1207" t="s">
        <v>804</v>
      </c>
      <c r="B150" s="1206"/>
      <c r="C150" s="452">
        <f>'30  '!E643</f>
        <v>41848</v>
      </c>
      <c r="D150" s="452">
        <f>'30  '!F643</f>
        <v>1426</v>
      </c>
      <c r="E150" s="452">
        <f>'30  '!G643</f>
        <v>130</v>
      </c>
      <c r="F150" s="460">
        <f>E150/D150*100</f>
        <v>9.1164095371669003</v>
      </c>
      <c r="G150" s="2370">
        <f>'30  '!J643</f>
        <v>41848000</v>
      </c>
      <c r="H150" s="2370">
        <f>'30  '!K643</f>
        <v>1425089.16</v>
      </c>
      <c r="I150" s="2370">
        <f>'30  '!L643</f>
        <v>129262</v>
      </c>
      <c r="J150" s="2370"/>
      <c r="K150" s="2370"/>
      <c r="L150" s="2372"/>
      <c r="M150" s="2372"/>
      <c r="N150" s="2372"/>
      <c r="O150" s="2372"/>
      <c r="P150" s="2372"/>
      <c r="Q150" s="2372"/>
      <c r="R150" s="2372"/>
      <c r="S150" s="2372"/>
      <c r="T150" s="2372"/>
      <c r="U150" s="2372"/>
      <c r="V150" s="2372"/>
      <c r="W150" s="1729"/>
      <c r="X150" s="1729"/>
      <c r="Y150" s="1729"/>
      <c r="Z150" s="1729"/>
      <c r="AA150" s="1729"/>
      <c r="AB150" s="1729"/>
    </row>
    <row r="151" spans="1:28" s="445" customFormat="1" x14ac:dyDescent="0.2">
      <c r="A151" s="1207" t="s">
        <v>805</v>
      </c>
      <c r="B151" s="1206"/>
      <c r="C151" s="452">
        <f>'30  '!E644</f>
        <v>0</v>
      </c>
      <c r="D151" s="452">
        <f>'30  '!F644</f>
        <v>29958</v>
      </c>
      <c r="E151" s="452">
        <f>'30  '!G644</f>
        <v>17428</v>
      </c>
      <c r="F151" s="460">
        <f>E151/D151*100</f>
        <v>58.174778022564922</v>
      </c>
      <c r="G151" s="2370">
        <f>'30  '!J644</f>
        <v>0</v>
      </c>
      <c r="H151" s="2370">
        <f>'30  '!K644</f>
        <v>29958698.25</v>
      </c>
      <c r="I151" s="2370">
        <f>'30  '!L644</f>
        <v>17428426</v>
      </c>
      <c r="J151" s="2370"/>
      <c r="K151" s="2370"/>
      <c r="L151" s="2372"/>
      <c r="M151" s="2372"/>
      <c r="N151" s="2372"/>
      <c r="O151" s="2372"/>
      <c r="P151" s="2372"/>
      <c r="Q151" s="2372"/>
      <c r="R151" s="2372"/>
      <c r="S151" s="2372"/>
      <c r="T151" s="2372"/>
      <c r="U151" s="2372"/>
      <c r="V151" s="2372"/>
      <c r="W151" s="1729"/>
      <c r="X151" s="1729"/>
      <c r="Y151" s="1729"/>
      <c r="Z151" s="1729"/>
      <c r="AA151" s="1729"/>
      <c r="AB151" s="1729"/>
    </row>
    <row r="152" spans="1:28" s="445" customFormat="1" x14ac:dyDescent="0.2">
      <c r="A152" s="440" t="s">
        <v>1492</v>
      </c>
      <c r="B152" s="1220"/>
      <c r="C152" s="452">
        <f>'30  '!E645</f>
        <v>0</v>
      </c>
      <c r="D152" s="452">
        <f>'30  '!F645</f>
        <v>0</v>
      </c>
      <c r="E152" s="452">
        <f>'30  '!G645</f>
        <v>33</v>
      </c>
      <c r="F152" s="495">
        <v>0</v>
      </c>
      <c r="G152" s="2352">
        <f>'30  '!J645</f>
        <v>0</v>
      </c>
      <c r="H152" s="2352">
        <f>'30  '!K645</f>
        <v>0</v>
      </c>
      <c r="I152" s="2352">
        <f>'30  '!L645</f>
        <v>33200</v>
      </c>
      <c r="J152" s="2370"/>
      <c r="K152" s="2370"/>
      <c r="L152" s="2372"/>
      <c r="M152" s="2372"/>
      <c r="N152" s="2372"/>
      <c r="O152" s="2372"/>
      <c r="P152" s="2372"/>
      <c r="Q152" s="2372"/>
      <c r="R152" s="2372"/>
      <c r="S152" s="2372"/>
      <c r="T152" s="2372"/>
      <c r="U152" s="2372"/>
      <c r="V152" s="2372"/>
      <c r="W152" s="1729"/>
      <c r="X152" s="1729"/>
      <c r="Y152" s="1729"/>
      <c r="Z152" s="1729"/>
      <c r="AA152" s="1729"/>
      <c r="AB152" s="1729"/>
    </row>
    <row r="153" spans="1:28" s="340" customFormat="1" ht="15" x14ac:dyDescent="0.25">
      <c r="A153" s="441" t="s">
        <v>1654</v>
      </c>
      <c r="B153" s="1203">
        <v>32</v>
      </c>
      <c r="C153" s="443">
        <f>SUM(C154:C156)</f>
        <v>0</v>
      </c>
      <c r="D153" s="443">
        <f>SUM(D154:D156)</f>
        <v>0</v>
      </c>
      <c r="E153" s="443">
        <f>SUM(E154:E156)</f>
        <v>0</v>
      </c>
      <c r="F153" s="460">
        <v>0</v>
      </c>
      <c r="G153" s="2368">
        <f>SUM(G154:G156)</f>
        <v>0</v>
      </c>
      <c r="H153" s="2368">
        <f>SUM(H154:H156)</f>
        <v>0</v>
      </c>
      <c r="I153" s="2368">
        <f>SUM(I154:I156)</f>
        <v>32.97</v>
      </c>
      <c r="J153" s="2368"/>
      <c r="K153" s="2368"/>
      <c r="L153" s="2369"/>
      <c r="M153" s="2369"/>
      <c r="N153" s="2369"/>
      <c r="O153" s="2369"/>
      <c r="P153" s="2369"/>
      <c r="Q153" s="2369"/>
      <c r="R153" s="2369"/>
      <c r="S153" s="2369"/>
      <c r="T153" s="2369"/>
      <c r="U153" s="2369"/>
      <c r="V153" s="2369"/>
      <c r="W153" s="1728"/>
      <c r="X153" s="1728"/>
      <c r="Y153" s="1728"/>
      <c r="Z153" s="1728"/>
      <c r="AA153" s="1728"/>
      <c r="AB153" s="1728"/>
    </row>
    <row r="154" spans="1:28" s="445" customFormat="1" x14ac:dyDescent="0.2">
      <c r="A154" s="1207" t="s">
        <v>804</v>
      </c>
      <c r="B154" s="1206"/>
      <c r="C154" s="452">
        <f>'32'!E16</f>
        <v>0</v>
      </c>
      <c r="D154" s="452">
        <f>'32'!F16</f>
        <v>0</v>
      </c>
      <c r="E154" s="452">
        <f>'32'!G16</f>
        <v>0</v>
      </c>
      <c r="F154" s="460">
        <v>0</v>
      </c>
      <c r="G154" s="2370">
        <v>0</v>
      </c>
      <c r="H154" s="2370">
        <v>0</v>
      </c>
      <c r="I154" s="2370">
        <f>'32'!L16</f>
        <v>32.97</v>
      </c>
      <c r="J154" s="2370"/>
      <c r="K154" s="2370"/>
      <c r="L154" s="2372"/>
      <c r="M154" s="2372"/>
      <c r="N154" s="2372"/>
      <c r="O154" s="2372"/>
      <c r="P154" s="2372"/>
      <c r="Q154" s="2372"/>
      <c r="R154" s="2372"/>
      <c r="S154" s="2372"/>
      <c r="T154" s="2372"/>
      <c r="U154" s="2372"/>
      <c r="V154" s="2372"/>
      <c r="W154" s="1729"/>
      <c r="X154" s="1729"/>
      <c r="Y154" s="1729"/>
      <c r="Z154" s="1729"/>
      <c r="AA154" s="1729"/>
      <c r="AB154" s="1729"/>
    </row>
    <row r="155" spans="1:28" s="445" customFormat="1" x14ac:dyDescent="0.2">
      <c r="A155" s="1207" t="s">
        <v>805</v>
      </c>
      <c r="B155" s="1206"/>
      <c r="C155" s="452">
        <f>'32'!E17</f>
        <v>0</v>
      </c>
      <c r="D155" s="452">
        <f>'32'!F17</f>
        <v>0</v>
      </c>
      <c r="E155" s="452">
        <f>'32'!G17</f>
        <v>0</v>
      </c>
      <c r="F155" s="460">
        <v>0</v>
      </c>
      <c r="G155" s="2370">
        <v>0</v>
      </c>
      <c r="H155" s="2370">
        <v>0</v>
      </c>
      <c r="I155" s="2370">
        <v>0</v>
      </c>
      <c r="J155" s="2370"/>
      <c r="K155" s="2370"/>
      <c r="L155" s="2372"/>
      <c r="M155" s="2372"/>
      <c r="N155" s="2372"/>
      <c r="O155" s="2372"/>
      <c r="P155" s="2372"/>
      <c r="Q155" s="2372"/>
      <c r="R155" s="2372"/>
      <c r="S155" s="2372"/>
      <c r="T155" s="2372"/>
      <c r="U155" s="2372"/>
      <c r="V155" s="2372"/>
      <c r="W155" s="1729"/>
      <c r="X155" s="1729"/>
      <c r="Y155" s="1729"/>
      <c r="Z155" s="1729"/>
      <c r="AA155" s="1729"/>
      <c r="AB155" s="1729"/>
    </row>
    <row r="156" spans="1:28" s="445" customFormat="1" x14ac:dyDescent="0.2">
      <c r="A156" s="440" t="s">
        <v>1492</v>
      </c>
      <c r="B156" s="1220"/>
      <c r="C156" s="452">
        <f>'32'!E18</f>
        <v>0</v>
      </c>
      <c r="D156" s="452">
        <f>'32'!F18</f>
        <v>0</v>
      </c>
      <c r="E156" s="452">
        <f>'32'!G18</f>
        <v>0</v>
      </c>
      <c r="F156" s="495">
        <v>0</v>
      </c>
      <c r="G156" s="2371">
        <v>0</v>
      </c>
      <c r="H156" s="2352">
        <v>0</v>
      </c>
      <c r="I156" s="2352">
        <v>0</v>
      </c>
      <c r="J156" s="2370"/>
      <c r="K156" s="2370"/>
      <c r="L156" s="2372"/>
      <c r="M156" s="2372"/>
      <c r="N156" s="2372"/>
      <c r="O156" s="2372"/>
      <c r="P156" s="2372"/>
      <c r="Q156" s="2372"/>
      <c r="R156" s="2372"/>
      <c r="S156" s="2372"/>
      <c r="T156" s="2372"/>
      <c r="U156" s="2372"/>
      <c r="V156" s="2372"/>
      <c r="W156" s="1729"/>
      <c r="X156" s="1729"/>
      <c r="Y156" s="1729"/>
      <c r="Z156" s="1729"/>
      <c r="AA156" s="1729"/>
      <c r="AB156" s="1729"/>
    </row>
    <row r="157" spans="1:28" s="340" customFormat="1" ht="15" x14ac:dyDescent="0.25">
      <c r="A157" s="441" t="s">
        <v>741</v>
      </c>
      <c r="B157" s="1203">
        <v>33</v>
      </c>
      <c r="C157" s="443">
        <f>SUM(C158:C160)</f>
        <v>0</v>
      </c>
      <c r="D157" s="443">
        <f>SUM(D158:D160)</f>
        <v>0</v>
      </c>
      <c r="E157" s="443">
        <f>SUM(E158:E160)</f>
        <v>939</v>
      </c>
      <c r="F157" s="448">
        <v>0</v>
      </c>
      <c r="G157" s="2368">
        <f>SUM(G158:G160)</f>
        <v>0</v>
      </c>
      <c r="H157" s="2368">
        <f>SUM(H158:H160)</f>
        <v>0</v>
      </c>
      <c r="I157" s="2368">
        <f>SUM(I158:I160)</f>
        <v>938681.7</v>
      </c>
      <c r="J157" s="2368"/>
      <c r="K157" s="2368"/>
      <c r="L157" s="2369"/>
      <c r="M157" s="2369"/>
      <c r="N157" s="2369"/>
      <c r="O157" s="2369"/>
      <c r="P157" s="2369"/>
      <c r="Q157" s="2369"/>
      <c r="R157" s="2369"/>
      <c r="S157" s="2369"/>
      <c r="T157" s="2369"/>
      <c r="U157" s="2369"/>
      <c r="V157" s="2369"/>
      <c r="W157" s="1728"/>
      <c r="X157" s="1728"/>
      <c r="Y157" s="1728"/>
      <c r="Z157" s="1728"/>
      <c r="AA157" s="1728"/>
      <c r="AB157" s="1728"/>
    </row>
    <row r="158" spans="1:28" s="445" customFormat="1" x14ac:dyDescent="0.2">
      <c r="A158" s="1207" t="s">
        <v>804</v>
      </c>
      <c r="B158" s="1206"/>
      <c r="C158" s="452">
        <f>'33 '!E39</f>
        <v>0</v>
      </c>
      <c r="D158" s="452">
        <f>'33 '!F39</f>
        <v>0</v>
      </c>
      <c r="E158" s="452">
        <f>'33 '!G39</f>
        <v>0</v>
      </c>
      <c r="F158" s="460">
        <v>0</v>
      </c>
      <c r="G158" s="2370">
        <f>'33 '!J39</f>
        <v>0</v>
      </c>
      <c r="H158" s="2370">
        <f>'33 '!K39</f>
        <v>0</v>
      </c>
      <c r="I158" s="2370">
        <f>'33 '!L39</f>
        <v>0</v>
      </c>
      <c r="J158" s="2370"/>
      <c r="K158" s="2370"/>
      <c r="L158" s="2372"/>
      <c r="M158" s="2372"/>
      <c r="N158" s="2372"/>
      <c r="O158" s="2372"/>
      <c r="P158" s="2372"/>
      <c r="Q158" s="2372"/>
      <c r="R158" s="2372"/>
      <c r="S158" s="2372"/>
      <c r="T158" s="2372"/>
      <c r="U158" s="2372"/>
      <c r="V158" s="2372"/>
      <c r="W158" s="1729"/>
      <c r="X158" s="1729"/>
      <c r="Y158" s="1729"/>
      <c r="Z158" s="1729"/>
      <c r="AA158" s="1729"/>
      <c r="AB158" s="1729"/>
    </row>
    <row r="159" spans="1:28" s="445" customFormat="1" x14ac:dyDescent="0.2">
      <c r="A159" s="1207" t="s">
        <v>805</v>
      </c>
      <c r="B159" s="1206"/>
      <c r="C159" s="452">
        <f>'33 '!E40</f>
        <v>0</v>
      </c>
      <c r="D159" s="452">
        <f>'33 '!F40</f>
        <v>0</v>
      </c>
      <c r="E159" s="452">
        <f>'33 '!G40</f>
        <v>0</v>
      </c>
      <c r="F159" s="460">
        <v>0</v>
      </c>
      <c r="G159" s="2370">
        <v>0</v>
      </c>
      <c r="H159" s="2370">
        <v>0</v>
      </c>
      <c r="I159" s="2370">
        <v>0</v>
      </c>
      <c r="J159" s="2370"/>
      <c r="K159" s="2370"/>
      <c r="L159" s="2372"/>
      <c r="M159" s="2372"/>
      <c r="N159" s="2372"/>
      <c r="O159" s="2372"/>
      <c r="P159" s="2372"/>
      <c r="Q159" s="2372"/>
      <c r="R159" s="2372"/>
      <c r="S159" s="2372"/>
      <c r="T159" s="2372"/>
      <c r="U159" s="2372"/>
      <c r="V159" s="2372"/>
      <c r="W159" s="1729"/>
      <c r="X159" s="1729"/>
      <c r="Y159" s="1729"/>
      <c r="Z159" s="1729"/>
      <c r="AA159" s="1729"/>
      <c r="AB159" s="1729"/>
    </row>
    <row r="160" spans="1:28" s="445" customFormat="1" x14ac:dyDescent="0.2">
      <c r="A160" s="440" t="s">
        <v>1492</v>
      </c>
      <c r="B160" s="1220"/>
      <c r="C160" s="454">
        <f>'33 '!E41</f>
        <v>0</v>
      </c>
      <c r="D160" s="454">
        <f>'33 '!F41</f>
        <v>0</v>
      </c>
      <c r="E160" s="454">
        <f>'33 '!G41</f>
        <v>939</v>
      </c>
      <c r="F160" s="495">
        <v>0</v>
      </c>
      <c r="G160" s="2371">
        <v>0</v>
      </c>
      <c r="H160" s="2352">
        <v>0</v>
      </c>
      <c r="I160" s="2352">
        <f>'33 '!L41</f>
        <v>938681.7</v>
      </c>
      <c r="J160" s="2370"/>
      <c r="K160" s="2370"/>
      <c r="L160" s="2372"/>
      <c r="M160" s="2372"/>
      <c r="N160" s="2372"/>
      <c r="O160" s="2372"/>
      <c r="P160" s="2372"/>
      <c r="Q160" s="2372"/>
      <c r="R160" s="2372"/>
      <c r="S160" s="2372"/>
      <c r="T160" s="2372"/>
      <c r="U160" s="2372"/>
      <c r="V160" s="2372"/>
      <c r="W160" s="1729"/>
      <c r="X160" s="1729"/>
      <c r="Y160" s="1729"/>
      <c r="Z160" s="1729"/>
      <c r="AA160" s="1729"/>
      <c r="AB160" s="1729"/>
    </row>
    <row r="161" spans="1:28" s="445" customFormat="1" ht="45" hidden="1" customHeight="1" x14ac:dyDescent="0.25">
      <c r="A161" s="455" t="s">
        <v>1552</v>
      </c>
      <c r="B161" s="1203">
        <v>41</v>
      </c>
      <c r="C161" s="394">
        <f>SUM(C162:C164)</f>
        <v>0</v>
      </c>
      <c r="D161" s="394">
        <f>SUM(D162:D164)</f>
        <v>0</v>
      </c>
      <c r="E161" s="394">
        <f>SUM(E162:E164)</f>
        <v>0</v>
      </c>
      <c r="F161" s="460">
        <v>0</v>
      </c>
      <c r="G161" s="2370"/>
      <c r="H161" s="2370"/>
      <c r="I161" s="2370"/>
      <c r="J161" s="2370"/>
      <c r="K161" s="2370"/>
      <c r="L161" s="2372"/>
      <c r="M161" s="2372"/>
      <c r="N161" s="2372"/>
      <c r="O161" s="2372"/>
      <c r="P161" s="2372"/>
      <c r="Q161" s="2372"/>
      <c r="R161" s="2372"/>
      <c r="S161" s="2372"/>
      <c r="T161" s="2372"/>
      <c r="U161" s="2372"/>
      <c r="V161" s="2372"/>
      <c r="W161" s="1729"/>
      <c r="X161" s="1729"/>
      <c r="Y161" s="1729"/>
      <c r="Z161" s="1729"/>
      <c r="AA161" s="1729"/>
      <c r="AB161" s="1729"/>
    </row>
    <row r="162" spans="1:28" s="445" customFormat="1" hidden="1" x14ac:dyDescent="0.2">
      <c r="A162" s="1207" t="s">
        <v>804</v>
      </c>
      <c r="B162" s="1206"/>
      <c r="C162" s="452">
        <v>0</v>
      </c>
      <c r="D162" s="452">
        <v>0</v>
      </c>
      <c r="E162" s="452">
        <v>0</v>
      </c>
      <c r="F162" s="460">
        <v>0</v>
      </c>
      <c r="G162" s="2370"/>
      <c r="H162" s="2370"/>
      <c r="I162" s="2370"/>
      <c r="J162" s="2370"/>
      <c r="K162" s="2370"/>
      <c r="L162" s="2372"/>
      <c r="M162" s="2372"/>
      <c r="N162" s="2372"/>
      <c r="O162" s="2372"/>
      <c r="P162" s="2372"/>
      <c r="Q162" s="2372"/>
      <c r="R162" s="2372"/>
      <c r="S162" s="2372"/>
      <c r="T162" s="2372"/>
      <c r="U162" s="2372"/>
      <c r="V162" s="2372"/>
      <c r="W162" s="1729"/>
      <c r="X162" s="1729"/>
      <c r="Y162" s="1729"/>
      <c r="Z162" s="1729"/>
      <c r="AA162" s="1729"/>
      <c r="AB162" s="1729"/>
    </row>
    <row r="163" spans="1:28" s="445" customFormat="1" hidden="1" x14ac:dyDescent="0.2">
      <c r="A163" s="1207" t="s">
        <v>805</v>
      </c>
      <c r="B163" s="1206"/>
      <c r="C163" s="452">
        <v>0</v>
      </c>
      <c r="D163" s="452">
        <v>0</v>
      </c>
      <c r="E163" s="452">
        <v>0</v>
      </c>
      <c r="F163" s="460">
        <v>0</v>
      </c>
      <c r="G163" s="2370"/>
      <c r="H163" s="2370"/>
      <c r="I163" s="2370"/>
      <c r="J163" s="2370"/>
      <c r="K163" s="2370"/>
      <c r="L163" s="2372"/>
      <c r="M163" s="2372"/>
      <c r="N163" s="2372"/>
      <c r="O163" s="2372"/>
      <c r="P163" s="2372"/>
      <c r="Q163" s="2372"/>
      <c r="R163" s="2372"/>
      <c r="S163" s="2372"/>
      <c r="T163" s="2372"/>
      <c r="U163" s="2372"/>
      <c r="V163" s="2372"/>
      <c r="W163" s="1729"/>
      <c r="X163" s="1729"/>
      <c r="Y163" s="1729"/>
      <c r="Z163" s="1729"/>
      <c r="AA163" s="1729"/>
      <c r="AB163" s="1729"/>
    </row>
    <row r="164" spans="1:28" s="445" customFormat="1" hidden="1" x14ac:dyDescent="0.2">
      <c r="A164" s="440" t="s">
        <v>1492</v>
      </c>
      <c r="B164" s="1220"/>
      <c r="C164" s="454">
        <v>0</v>
      </c>
      <c r="D164" s="454">
        <v>0</v>
      </c>
      <c r="E164" s="454">
        <v>0</v>
      </c>
      <c r="F164" s="495">
        <v>0</v>
      </c>
      <c r="G164" s="2370"/>
      <c r="H164" s="2370"/>
      <c r="I164" s="2370"/>
      <c r="J164" s="2370"/>
      <c r="K164" s="2370"/>
      <c r="L164" s="2372"/>
      <c r="M164" s="2372"/>
      <c r="N164" s="2372"/>
      <c r="O164" s="2372"/>
      <c r="P164" s="2372"/>
      <c r="Q164" s="2372"/>
      <c r="R164" s="2372"/>
      <c r="S164" s="2372"/>
      <c r="T164" s="2372"/>
      <c r="U164" s="2372"/>
      <c r="V164" s="2372"/>
      <c r="W164" s="1729"/>
      <c r="X164" s="1729"/>
      <c r="Y164" s="1729"/>
      <c r="Z164" s="1729"/>
      <c r="AA164" s="1729"/>
      <c r="AB164" s="1729"/>
    </row>
    <row r="165" spans="1:28" s="445" customFormat="1" ht="30" hidden="1" x14ac:dyDescent="0.25">
      <c r="A165" s="455" t="s">
        <v>1136</v>
      </c>
      <c r="B165" s="1203">
        <v>42</v>
      </c>
      <c r="C165" s="394">
        <f>SUM(C166:C168)</f>
        <v>0</v>
      </c>
      <c r="D165" s="394">
        <f>SUM(D166:D168)</f>
        <v>0</v>
      </c>
      <c r="E165" s="394">
        <f>SUM(E166:E168)</f>
        <v>0</v>
      </c>
      <c r="F165" s="460">
        <v>0</v>
      </c>
      <c r="G165" s="2370"/>
      <c r="H165" s="2370"/>
      <c r="I165" s="2370"/>
      <c r="J165" s="2370"/>
      <c r="K165" s="2370"/>
      <c r="L165" s="2372"/>
      <c r="M165" s="2372"/>
      <c r="N165" s="2372"/>
      <c r="O165" s="2372"/>
      <c r="P165" s="2372"/>
      <c r="Q165" s="2372"/>
      <c r="R165" s="2372"/>
      <c r="S165" s="2372"/>
      <c r="T165" s="2372"/>
      <c r="U165" s="2372"/>
      <c r="V165" s="2372"/>
      <c r="W165" s="1729"/>
      <c r="X165" s="1729"/>
      <c r="Y165" s="1729"/>
      <c r="Z165" s="1729"/>
      <c r="AA165" s="1729"/>
      <c r="AB165" s="1729"/>
    </row>
    <row r="166" spans="1:28" s="445" customFormat="1" hidden="1" x14ac:dyDescent="0.2">
      <c r="A166" s="1207" t="s">
        <v>804</v>
      </c>
      <c r="B166" s="1206"/>
      <c r="C166" s="452">
        <v>0</v>
      </c>
      <c r="D166" s="452">
        <v>0</v>
      </c>
      <c r="E166" s="452">
        <v>0</v>
      </c>
      <c r="F166" s="460">
        <v>0</v>
      </c>
      <c r="G166" s="2370"/>
      <c r="H166" s="2370"/>
      <c r="I166" s="2370"/>
      <c r="J166" s="2370"/>
      <c r="K166" s="2370"/>
      <c r="L166" s="2372"/>
      <c r="M166" s="2372"/>
      <c r="N166" s="2372"/>
      <c r="O166" s="2372"/>
      <c r="P166" s="2372"/>
      <c r="Q166" s="2372"/>
      <c r="R166" s="2372"/>
      <c r="S166" s="2372"/>
      <c r="T166" s="2372"/>
      <c r="U166" s="2372"/>
      <c r="V166" s="2372"/>
      <c r="W166" s="1729"/>
      <c r="X166" s="1729"/>
      <c r="Y166" s="1729"/>
      <c r="Z166" s="1729"/>
      <c r="AA166" s="1729"/>
      <c r="AB166" s="1729"/>
    </row>
    <row r="167" spans="1:28" s="445" customFormat="1" hidden="1" x14ac:dyDescent="0.2">
      <c r="A167" s="1207" t="s">
        <v>805</v>
      </c>
      <c r="B167" s="1206"/>
      <c r="C167" s="452">
        <v>0</v>
      </c>
      <c r="D167" s="452">
        <v>0</v>
      </c>
      <c r="E167" s="452">
        <v>0</v>
      </c>
      <c r="F167" s="460">
        <v>0</v>
      </c>
      <c r="G167" s="2370"/>
      <c r="H167" s="2370"/>
      <c r="I167" s="2370"/>
      <c r="J167" s="2370"/>
      <c r="K167" s="2370"/>
      <c r="L167" s="2372"/>
      <c r="M167" s="2372"/>
      <c r="N167" s="2372"/>
      <c r="O167" s="2372"/>
      <c r="P167" s="2372"/>
      <c r="Q167" s="2372"/>
      <c r="R167" s="2372"/>
      <c r="S167" s="2372"/>
      <c r="T167" s="2372"/>
      <c r="U167" s="2372"/>
      <c r="V167" s="2372"/>
      <c r="W167" s="1729"/>
      <c r="X167" s="1729"/>
      <c r="Y167" s="1729"/>
      <c r="Z167" s="1729"/>
      <c r="AA167" s="1729"/>
      <c r="AB167" s="1729"/>
    </row>
    <row r="168" spans="1:28" s="445" customFormat="1" hidden="1" x14ac:dyDescent="0.2">
      <c r="A168" s="440" t="s">
        <v>1492</v>
      </c>
      <c r="B168" s="1220"/>
      <c r="C168" s="454">
        <v>0</v>
      </c>
      <c r="D168" s="454">
        <v>0</v>
      </c>
      <c r="E168" s="454">
        <v>0</v>
      </c>
      <c r="F168" s="495">
        <v>0</v>
      </c>
      <c r="G168" s="2370"/>
      <c r="H168" s="2370"/>
      <c r="I168" s="2370"/>
      <c r="J168" s="2370"/>
      <c r="K168" s="2370"/>
      <c r="L168" s="2372"/>
      <c r="M168" s="2372"/>
      <c r="N168" s="2372"/>
      <c r="O168" s="2372"/>
      <c r="P168" s="2372"/>
      <c r="Q168" s="2372"/>
      <c r="R168" s="2372"/>
      <c r="S168" s="2372"/>
      <c r="T168" s="2372"/>
      <c r="U168" s="2372"/>
      <c r="V168" s="2372"/>
      <c r="W168" s="1729"/>
      <c r="X168" s="1729"/>
      <c r="Y168" s="1729"/>
      <c r="Z168" s="1729"/>
      <c r="AA168" s="1729"/>
      <c r="AB168" s="1729"/>
    </row>
    <row r="169" spans="1:28" s="445" customFormat="1" ht="46.5" hidden="1" customHeight="1" x14ac:dyDescent="0.25">
      <c r="A169" s="455" t="s">
        <v>1550</v>
      </c>
      <c r="B169" s="1203">
        <v>47</v>
      </c>
      <c r="C169" s="394">
        <f>SUM(C170:C172)</f>
        <v>0</v>
      </c>
      <c r="D169" s="394">
        <f>SUM(D170:D172)</f>
        <v>0</v>
      </c>
      <c r="E169" s="394">
        <f>SUM(E170:E172)</f>
        <v>0</v>
      </c>
      <c r="F169" s="460">
        <v>0</v>
      </c>
      <c r="G169" s="2370"/>
      <c r="H169" s="2370"/>
      <c r="I169" s="2370"/>
      <c r="J169" s="2370"/>
      <c r="K169" s="2370"/>
      <c r="L169" s="2372"/>
      <c r="M169" s="2372"/>
      <c r="N169" s="2372"/>
      <c r="O169" s="2372"/>
      <c r="P169" s="2372"/>
      <c r="Q169" s="2372"/>
      <c r="R169" s="2372"/>
      <c r="S169" s="2372"/>
      <c r="T169" s="2372"/>
      <c r="U169" s="2372"/>
      <c r="V169" s="2372"/>
      <c r="W169" s="1729"/>
      <c r="X169" s="1729"/>
      <c r="Y169" s="1729"/>
      <c r="Z169" s="1729"/>
      <c r="AA169" s="1729"/>
      <c r="AB169" s="1729"/>
    </row>
    <row r="170" spans="1:28" s="445" customFormat="1" hidden="1" x14ac:dyDescent="0.2">
      <c r="A170" s="1207" t="s">
        <v>804</v>
      </c>
      <c r="B170" s="1206"/>
      <c r="C170" s="452">
        <v>0</v>
      </c>
      <c r="D170" s="452">
        <v>0</v>
      </c>
      <c r="E170" s="452">
        <v>0</v>
      </c>
      <c r="F170" s="460">
        <v>0</v>
      </c>
      <c r="G170" s="2370"/>
      <c r="H170" s="2370"/>
      <c r="I170" s="2370"/>
      <c r="J170" s="2370"/>
      <c r="K170" s="2370"/>
      <c r="L170" s="2372"/>
      <c r="M170" s="2372"/>
      <c r="N170" s="2372"/>
      <c r="O170" s="2372"/>
      <c r="P170" s="2372"/>
      <c r="Q170" s="2372"/>
      <c r="R170" s="2372"/>
      <c r="S170" s="2372"/>
      <c r="T170" s="2372"/>
      <c r="U170" s="2372"/>
      <c r="V170" s="2372"/>
      <c r="W170" s="1729"/>
      <c r="X170" s="1729"/>
      <c r="Y170" s="1729"/>
      <c r="Z170" s="1729"/>
      <c r="AA170" s="1729"/>
      <c r="AB170" s="1729"/>
    </row>
    <row r="171" spans="1:28" s="445" customFormat="1" hidden="1" x14ac:dyDescent="0.2">
      <c r="A171" s="1207" t="s">
        <v>805</v>
      </c>
      <c r="B171" s="1206"/>
      <c r="C171" s="452">
        <v>0</v>
      </c>
      <c r="D171" s="452">
        <v>0</v>
      </c>
      <c r="E171" s="452">
        <v>0</v>
      </c>
      <c r="F171" s="460">
        <v>0</v>
      </c>
      <c r="G171" s="2370" t="e">
        <f>SUM(C150,C152,C154,C156,C158,C160,#REF!,#REF!,#REF!,#REF!,#REF!,#REF!,#REF!,#REF!,#REF!,#REF!,#REF!,#REF!,C162,C164,C166,C168,C170,C172,C174,C176)</f>
        <v>#REF!</v>
      </c>
      <c r="H171" s="2370" t="e">
        <f>SUM(D150,D152,D154,D156,D158,D160,#REF!,#REF!,#REF!,#REF!,#REF!,#REF!,#REF!,#REF!,#REF!,#REF!,#REF!,#REF!,D162,D164,D166,D168,D170,D172,D174,D176)</f>
        <v>#REF!</v>
      </c>
      <c r="I171" s="2370" t="e">
        <f>SUM(E150,E152,E154,E156,E158,E160,#REF!,#REF!,#REF!,#REF!,#REF!,#REF!,#REF!,#REF!,#REF!,#REF!,#REF!,#REF!,E162,E164,E166,E168,E170,E172,E174,E176)</f>
        <v>#REF!</v>
      </c>
      <c r="J171" s="2370"/>
      <c r="K171" s="2370"/>
      <c r="L171" s="2372"/>
      <c r="M171" s="2372"/>
      <c r="N171" s="2372"/>
      <c r="O171" s="2372"/>
      <c r="P171" s="2372"/>
      <c r="Q171" s="2372"/>
      <c r="R171" s="2372"/>
      <c r="S171" s="2372"/>
      <c r="T171" s="2372"/>
      <c r="U171" s="2372"/>
      <c r="V171" s="2372"/>
      <c r="W171" s="1729"/>
      <c r="X171" s="1729"/>
      <c r="Y171" s="1729"/>
      <c r="Z171" s="1729"/>
      <c r="AA171" s="1729"/>
      <c r="AB171" s="1729"/>
    </row>
    <row r="172" spans="1:28" s="445" customFormat="1" hidden="1" x14ac:dyDescent="0.2">
      <c r="A172" s="440" t="s">
        <v>1492</v>
      </c>
      <c r="B172" s="1223"/>
      <c r="C172" s="454">
        <v>0</v>
      </c>
      <c r="D172" s="454">
        <v>0</v>
      </c>
      <c r="E172" s="454">
        <v>0</v>
      </c>
      <c r="F172" s="498">
        <v>0</v>
      </c>
      <c r="G172" s="2370" t="e">
        <f>SUM(C151,C155,C159,#REF!,#REF!,#REF!,#REF!,#REF!,#REF!,C163,C167,C171,C175)</f>
        <v>#REF!</v>
      </c>
      <c r="H172" s="2370" t="e">
        <f>SUM(D151,D155,D159,#REF!,#REF!,#REF!,#REF!,#REF!,#REF!,D163,D167,D171,D175)</f>
        <v>#REF!</v>
      </c>
      <c r="I172" s="2370" t="e">
        <f>SUM(E151,E155,E159,#REF!,#REF!,#REF!,#REF!,#REF!,#REF!,E163,E167,E171,E175)</f>
        <v>#REF!</v>
      </c>
      <c r="J172" s="2370"/>
      <c r="K172" s="2370"/>
      <c r="L172" s="2372"/>
      <c r="M172" s="2372"/>
      <c r="N172" s="2372"/>
      <c r="O172" s="2372"/>
      <c r="P172" s="2372"/>
      <c r="Q172" s="2372"/>
      <c r="R172" s="2372"/>
      <c r="S172" s="2372"/>
      <c r="T172" s="2372"/>
      <c r="U172" s="2372"/>
      <c r="V172" s="2372"/>
      <c r="W172" s="1729"/>
      <c r="X172" s="1729"/>
      <c r="Y172" s="1729"/>
      <c r="Z172" s="1729"/>
      <c r="AA172" s="1729"/>
      <c r="AB172" s="1729"/>
    </row>
    <row r="173" spans="1:28" s="445" customFormat="1" ht="45" hidden="1" customHeight="1" x14ac:dyDescent="0.25">
      <c r="A173" s="455" t="s">
        <v>1034</v>
      </c>
      <c r="B173" s="1203">
        <v>48</v>
      </c>
      <c r="C173" s="394">
        <f>SUM(C174:C176)</f>
        <v>0</v>
      </c>
      <c r="D173" s="394">
        <f>SUM(D174:D176)</f>
        <v>0</v>
      </c>
      <c r="E173" s="394">
        <f>SUM(E174:E176)</f>
        <v>0</v>
      </c>
      <c r="F173" s="448">
        <v>0</v>
      </c>
      <c r="G173" s="2368"/>
      <c r="H173" s="2368"/>
      <c r="I173" s="2368"/>
      <c r="J173" s="2368"/>
      <c r="K173" s="2368"/>
      <c r="L173" s="2372"/>
      <c r="M173" s="2372"/>
      <c r="N173" s="2372"/>
      <c r="O173" s="2372"/>
      <c r="P173" s="2372"/>
      <c r="Q173" s="2372"/>
      <c r="R173" s="2372"/>
      <c r="S173" s="2372"/>
      <c r="T173" s="2372"/>
      <c r="U173" s="2372"/>
      <c r="V173" s="2372"/>
      <c r="W173" s="1729"/>
      <c r="X173" s="1729"/>
      <c r="Y173" s="1729"/>
      <c r="Z173" s="1729"/>
      <c r="AA173" s="1729"/>
      <c r="AB173" s="1729"/>
    </row>
    <row r="174" spans="1:28" s="445" customFormat="1" hidden="1" x14ac:dyDescent="0.2">
      <c r="A174" s="1207" t="s">
        <v>804</v>
      </c>
      <c r="B174" s="1206"/>
      <c r="C174" s="452">
        <v>0</v>
      </c>
      <c r="D174" s="452">
        <v>0</v>
      </c>
      <c r="E174" s="452">
        <v>0</v>
      </c>
      <c r="F174" s="460">
        <v>0</v>
      </c>
      <c r="G174" s="2370" t="e">
        <f>SUM(C150:C151,C154:C155,C158:C159,#REF!,#REF!,#REF!,#REF!,#REF!,#REF!,C162:C163,C166:C167,C170:C171,C174:C175)</f>
        <v>#REF!</v>
      </c>
      <c r="H174" s="2370" t="e">
        <f>SUM(D150:D151,D154:D155,D158:D159,#REF!,#REF!,#REF!,#REF!,#REF!,#REF!,D162:D163,D166:D167,D170:D171,D174:D175)</f>
        <v>#REF!</v>
      </c>
      <c r="I174" s="2370" t="e">
        <f>SUM(E150:E151,E154:E155,E158:E159,#REF!,#REF!,#REF!,#REF!,#REF!,#REF!,E162:E163,E166:E167,E170:E171,E174:E175)</f>
        <v>#REF!</v>
      </c>
      <c r="J174" s="2370"/>
      <c r="K174" s="2370"/>
      <c r="L174" s="2372"/>
      <c r="M174" s="2372"/>
      <c r="N174" s="2372"/>
      <c r="O174" s="2372"/>
      <c r="P174" s="2372"/>
      <c r="Q174" s="2372"/>
      <c r="R174" s="2372"/>
      <c r="S174" s="2372"/>
      <c r="T174" s="2372"/>
      <c r="U174" s="2372"/>
      <c r="V174" s="2372"/>
      <c r="W174" s="1729"/>
      <c r="X174" s="1729"/>
      <c r="Y174" s="1729"/>
      <c r="Z174" s="1729"/>
      <c r="AA174" s="1729"/>
      <c r="AB174" s="1729"/>
    </row>
    <row r="175" spans="1:28" s="445" customFormat="1" hidden="1" x14ac:dyDescent="0.2">
      <c r="A175" s="1207" t="s">
        <v>805</v>
      </c>
      <c r="B175" s="1206"/>
      <c r="C175" s="452">
        <v>0</v>
      </c>
      <c r="D175" s="452">
        <v>0</v>
      </c>
      <c r="E175" s="452">
        <v>0</v>
      </c>
      <c r="F175" s="460">
        <v>0</v>
      </c>
      <c r="G175" s="2370" t="e">
        <f>SUM(C152,C156,C160,#REF!,#REF!,#REF!,#REF!,#REF!,#REF!,C164,C168,C172,C176)</f>
        <v>#REF!</v>
      </c>
      <c r="H175" s="2370" t="e">
        <f>SUM(D152,D156,D160,#REF!,#REF!,#REF!,#REF!,#REF!,#REF!,D164,D168,D172,D176)</f>
        <v>#REF!</v>
      </c>
      <c r="I175" s="2370" t="e">
        <f>SUM(E152,E156,E160,#REF!,#REF!,#REF!,#REF!,#REF!,#REF!,E164,E168,E172,E176)</f>
        <v>#REF!</v>
      </c>
      <c r="J175" s="2370"/>
      <c r="K175" s="2370"/>
      <c r="L175" s="2372"/>
      <c r="M175" s="2372"/>
      <c r="N175" s="2372"/>
      <c r="O175" s="2372"/>
      <c r="P175" s="2372"/>
      <c r="Q175" s="2372"/>
      <c r="R175" s="2372"/>
      <c r="S175" s="2372"/>
      <c r="T175" s="2372"/>
      <c r="U175" s="2372"/>
      <c r="V175" s="2372"/>
      <c r="W175" s="1729"/>
      <c r="X175" s="1729"/>
      <c r="Y175" s="1729"/>
      <c r="Z175" s="1729"/>
      <c r="AA175" s="1729"/>
      <c r="AB175" s="1729"/>
    </row>
    <row r="176" spans="1:28" s="445" customFormat="1" hidden="1" x14ac:dyDescent="0.2">
      <c r="A176" s="440" t="s">
        <v>1492</v>
      </c>
      <c r="B176" s="1220"/>
      <c r="C176" s="454">
        <v>0</v>
      </c>
      <c r="D176" s="454">
        <v>0</v>
      </c>
      <c r="E176" s="454">
        <v>0</v>
      </c>
      <c r="F176" s="495">
        <v>0</v>
      </c>
      <c r="G176" s="2370"/>
      <c r="H176" s="2370"/>
      <c r="I176" s="2370"/>
      <c r="J176" s="2370"/>
      <c r="K176" s="2370"/>
      <c r="L176" s="2372"/>
      <c r="M176" s="2372"/>
      <c r="N176" s="2372"/>
      <c r="O176" s="2372"/>
      <c r="P176" s="2372"/>
      <c r="Q176" s="2372"/>
      <c r="R176" s="2372"/>
      <c r="S176" s="2372"/>
      <c r="T176" s="2372"/>
      <c r="U176" s="2372"/>
      <c r="V176" s="2372"/>
      <c r="W176" s="1729"/>
      <c r="X176" s="1729"/>
      <c r="Y176" s="1729"/>
      <c r="Z176" s="1729"/>
      <c r="AA176" s="1729"/>
      <c r="AB176" s="1729"/>
    </row>
    <row r="177" spans="1:28" s="445" customFormat="1" ht="36" hidden="1" customHeight="1" thickTop="1" x14ac:dyDescent="0.25">
      <c r="A177" s="455" t="s">
        <v>1012</v>
      </c>
      <c r="B177" s="1203">
        <v>49</v>
      </c>
      <c r="C177" s="394">
        <f>SUM(C178:C180)</f>
        <v>0</v>
      </c>
      <c r="D177" s="394">
        <f>SUM(D178:D180)</f>
        <v>0</v>
      </c>
      <c r="E177" s="394">
        <f>SUM(E178:E180)</f>
        <v>0</v>
      </c>
      <c r="F177" s="448">
        <v>0</v>
      </c>
      <c r="G177" s="2368"/>
      <c r="H177" s="2368"/>
      <c r="I177" s="2368"/>
      <c r="J177" s="2368"/>
      <c r="K177" s="2368"/>
      <c r="L177" s="2380"/>
      <c r="M177" s="2380"/>
      <c r="N177" s="2380"/>
      <c r="O177" s="2380"/>
      <c r="P177" s="2372"/>
      <c r="Q177" s="2372"/>
      <c r="R177" s="2372"/>
      <c r="S177" s="2372"/>
      <c r="T177" s="2372"/>
      <c r="U177" s="2372"/>
      <c r="V177" s="2372"/>
      <c r="W177" s="1729"/>
      <c r="X177" s="1729"/>
      <c r="Y177" s="1729"/>
      <c r="Z177" s="1729"/>
      <c r="AA177" s="1729"/>
      <c r="AB177" s="1729"/>
    </row>
    <row r="178" spans="1:28" s="445" customFormat="1" hidden="1" x14ac:dyDescent="0.2">
      <c r="A178" s="1207" t="s">
        <v>804</v>
      </c>
      <c r="B178" s="1206"/>
      <c r="C178" s="452">
        <v>0</v>
      </c>
      <c r="D178" s="452">
        <v>0</v>
      </c>
      <c r="E178" s="452">
        <v>0</v>
      </c>
      <c r="F178" s="460">
        <v>0</v>
      </c>
      <c r="G178" s="2370"/>
      <c r="H178" s="2370"/>
      <c r="I178" s="2370"/>
      <c r="J178" s="2370"/>
      <c r="K178" s="2370"/>
      <c r="L178" s="2372"/>
      <c r="M178" s="2372"/>
      <c r="N178" s="2372"/>
      <c r="O178" s="2372"/>
      <c r="P178" s="2372"/>
      <c r="Q178" s="2372"/>
      <c r="R178" s="2372"/>
      <c r="S178" s="2372"/>
      <c r="T178" s="2372"/>
      <c r="U178" s="2372"/>
      <c r="V178" s="2372"/>
      <c r="W178" s="1729"/>
      <c r="X178" s="1729"/>
      <c r="Y178" s="1729"/>
      <c r="Z178" s="1729"/>
      <c r="AA178" s="1729"/>
      <c r="AB178" s="1729"/>
    </row>
    <row r="179" spans="1:28" s="445" customFormat="1" hidden="1" x14ac:dyDescent="0.2">
      <c r="A179" s="1207" t="s">
        <v>805</v>
      </c>
      <c r="B179" s="1206"/>
      <c r="C179" s="452">
        <v>0</v>
      </c>
      <c r="D179" s="452">
        <v>0</v>
      </c>
      <c r="E179" s="452">
        <v>0</v>
      </c>
      <c r="F179" s="460">
        <v>0</v>
      </c>
      <c r="G179" s="2370"/>
      <c r="H179" s="2370"/>
      <c r="I179" s="2370"/>
      <c r="J179" s="2370"/>
      <c r="K179" s="2370"/>
      <c r="L179" s="2372"/>
      <c r="M179" s="2372"/>
      <c r="N179" s="2372"/>
      <c r="O179" s="2372"/>
      <c r="P179" s="2372"/>
      <c r="Q179" s="2372"/>
      <c r="R179" s="2372"/>
      <c r="S179" s="2372"/>
      <c r="T179" s="2372"/>
      <c r="U179" s="2372"/>
      <c r="V179" s="2372"/>
      <c r="W179" s="1729"/>
      <c r="X179" s="1729"/>
      <c r="Y179" s="1729"/>
      <c r="Z179" s="1729"/>
      <c r="AA179" s="1729"/>
      <c r="AB179" s="1729"/>
    </row>
    <row r="180" spans="1:28" s="445" customFormat="1" hidden="1" x14ac:dyDescent="0.2">
      <c r="A180" s="440" t="s">
        <v>1492</v>
      </c>
      <c r="B180" s="1220"/>
      <c r="C180" s="454">
        <v>0</v>
      </c>
      <c r="D180" s="454">
        <v>0</v>
      </c>
      <c r="E180" s="454">
        <v>0</v>
      </c>
      <c r="F180" s="495">
        <v>0</v>
      </c>
      <c r="G180" s="2370"/>
      <c r="H180" s="2370"/>
      <c r="I180" s="2370"/>
      <c r="J180" s="2370"/>
      <c r="K180" s="2370"/>
      <c r="L180" s="2372"/>
      <c r="M180" s="2372"/>
      <c r="N180" s="2372"/>
      <c r="O180" s="2372"/>
      <c r="P180" s="2372"/>
      <c r="Q180" s="2372"/>
      <c r="R180" s="2372"/>
      <c r="S180" s="2372"/>
      <c r="T180" s="2372"/>
      <c r="U180" s="2372"/>
      <c r="V180" s="2372"/>
      <c r="W180" s="1729"/>
      <c r="X180" s="1729"/>
      <c r="Y180" s="1729"/>
      <c r="Z180" s="1729"/>
      <c r="AA180" s="1729"/>
      <c r="AB180" s="1729"/>
    </row>
    <row r="181" spans="1:28" s="445" customFormat="1" ht="15.75" customHeight="1" x14ac:dyDescent="0.2">
      <c r="A181" s="2434" t="s">
        <v>49</v>
      </c>
      <c r="B181" s="1206"/>
      <c r="C181" s="452"/>
      <c r="D181" s="452"/>
      <c r="E181" s="452"/>
      <c r="F181" s="460"/>
      <c r="G181" s="2370"/>
      <c r="H181" s="2370"/>
      <c r="I181" s="2370"/>
      <c r="J181" s="2370"/>
      <c r="K181" s="2370"/>
      <c r="L181" s="2370"/>
      <c r="M181" s="2370"/>
      <c r="N181" s="2372"/>
      <c r="O181" s="2372"/>
      <c r="P181" s="2372"/>
      <c r="Q181" s="2372"/>
      <c r="R181" s="2372"/>
      <c r="S181" s="2372"/>
      <c r="T181" s="2372"/>
      <c r="U181" s="2372"/>
      <c r="V181" s="2372"/>
      <c r="W181" s="1729"/>
      <c r="X181" s="1729"/>
      <c r="Y181" s="1729"/>
      <c r="Z181" s="1729"/>
      <c r="AA181" s="1729"/>
      <c r="AB181" s="1729"/>
    </row>
    <row r="182" spans="1:28" s="445" customFormat="1" ht="16.5" customHeight="1" x14ac:dyDescent="0.25">
      <c r="A182" s="2433"/>
      <c r="B182" s="1206">
        <v>50</v>
      </c>
      <c r="C182" s="394">
        <f>C183+C184+C185</f>
        <v>0</v>
      </c>
      <c r="D182" s="394">
        <f>D183+D184+D185</f>
        <v>153787</v>
      </c>
      <c r="E182" s="394">
        <f>E183+E184+E185</f>
        <v>100820</v>
      </c>
      <c r="F182" s="448">
        <f>E182/D182*100</f>
        <v>65.558207130641733</v>
      </c>
      <c r="G182" s="2368">
        <f>SUM(G183:G185)</f>
        <v>0</v>
      </c>
      <c r="H182" s="2368">
        <f>SUM(H183:H185)</f>
        <v>153786861.56999999</v>
      </c>
      <c r="I182" s="2368">
        <f>SUM(I183:I185)</f>
        <v>100819925.27000001</v>
      </c>
      <c r="J182" s="2368"/>
      <c r="K182" s="2370"/>
      <c r="L182" s="2370"/>
      <c r="M182" s="2370"/>
      <c r="N182" s="2372"/>
      <c r="O182" s="2372"/>
      <c r="P182" s="2372"/>
      <c r="Q182" s="2372"/>
      <c r="R182" s="2372"/>
      <c r="S182" s="2372"/>
      <c r="T182" s="2372"/>
      <c r="U182" s="2372"/>
      <c r="V182" s="2372"/>
      <c r="W182" s="1729"/>
      <c r="X182" s="1729"/>
      <c r="Y182" s="1729"/>
      <c r="Z182" s="1729"/>
      <c r="AA182" s="1729"/>
      <c r="AB182" s="1729"/>
    </row>
    <row r="183" spans="1:28" s="445" customFormat="1" x14ac:dyDescent="0.2">
      <c r="A183" s="1207" t="s">
        <v>804</v>
      </c>
      <c r="B183" s="1206"/>
      <c r="C183" s="452">
        <f>'50'!E146</f>
        <v>0</v>
      </c>
      <c r="D183" s="452">
        <f>'50'!F146</f>
        <v>552</v>
      </c>
      <c r="E183" s="452">
        <f>'50'!G146</f>
        <v>551</v>
      </c>
      <c r="F183" s="460">
        <f>E183/D183*100</f>
        <v>99.818840579710141</v>
      </c>
      <c r="G183" s="2370">
        <f>'50'!K146</f>
        <v>0</v>
      </c>
      <c r="H183" s="2370">
        <f>'50'!L146</f>
        <v>552039</v>
      </c>
      <c r="I183" s="2370">
        <f>'50'!M146</f>
        <v>551438.18999999994</v>
      </c>
      <c r="J183" s="2370"/>
      <c r="K183" s="2370"/>
      <c r="L183" s="2370"/>
      <c r="M183" s="2370"/>
      <c r="N183" s="2372"/>
      <c r="O183" s="2372"/>
      <c r="P183" s="2372"/>
      <c r="Q183" s="2372"/>
      <c r="R183" s="2372"/>
      <c r="S183" s="2372"/>
      <c r="T183" s="2372"/>
      <c r="U183" s="2372"/>
      <c r="V183" s="2372"/>
      <c r="W183" s="1729"/>
      <c r="X183" s="1729"/>
      <c r="Y183" s="1729"/>
      <c r="Z183" s="1729"/>
      <c r="AA183" s="1729"/>
      <c r="AB183" s="1729"/>
    </row>
    <row r="184" spans="1:28" s="445" customFormat="1" x14ac:dyDescent="0.2">
      <c r="A184" s="1207" t="s">
        <v>805</v>
      </c>
      <c r="B184" s="1206"/>
      <c r="C184" s="452">
        <f>'50'!E147</f>
        <v>0</v>
      </c>
      <c r="D184" s="452">
        <f>'50'!F147</f>
        <v>153235</v>
      </c>
      <c r="E184" s="452">
        <f>'50'!G147</f>
        <v>96789</v>
      </c>
      <c r="F184" s="460">
        <f>E184/D184*100</f>
        <v>63.163768068652729</v>
      </c>
      <c r="G184" s="2370">
        <f>'50'!K147</f>
        <v>0</v>
      </c>
      <c r="H184" s="2370">
        <f>'50'!L147</f>
        <v>153234822.56999999</v>
      </c>
      <c r="I184" s="2370">
        <f>'50'!M147</f>
        <v>96788766.040000007</v>
      </c>
      <c r="J184" s="2370"/>
      <c r="K184" s="2370"/>
      <c r="L184" s="2370"/>
      <c r="M184" s="2370"/>
      <c r="N184" s="2372"/>
      <c r="O184" s="2372"/>
      <c r="P184" s="2372"/>
      <c r="Q184" s="2372"/>
      <c r="R184" s="2372"/>
      <c r="S184" s="2372"/>
      <c r="T184" s="2372"/>
      <c r="U184" s="2372"/>
      <c r="V184" s="2372"/>
      <c r="W184" s="1729"/>
      <c r="X184" s="1729"/>
      <c r="Y184" s="1729"/>
      <c r="Z184" s="1729"/>
      <c r="AA184" s="1729"/>
      <c r="AB184" s="1729"/>
    </row>
    <row r="185" spans="1:28" s="445" customFormat="1" x14ac:dyDescent="0.2">
      <c r="A185" s="440" t="s">
        <v>1492</v>
      </c>
      <c r="B185" s="1220"/>
      <c r="C185" s="454">
        <f>'50'!E148</f>
        <v>0</v>
      </c>
      <c r="D185" s="454">
        <f>'50'!F148</f>
        <v>0</v>
      </c>
      <c r="E185" s="454">
        <f>'50'!G148</f>
        <v>3480</v>
      </c>
      <c r="F185" s="495">
        <v>0</v>
      </c>
      <c r="G185" s="2371">
        <f>'50'!K148</f>
        <v>0</v>
      </c>
      <c r="H185" s="2352">
        <f>'50'!L148</f>
        <v>0</v>
      </c>
      <c r="I185" s="2352">
        <f>'50'!M148</f>
        <v>3479721.04</v>
      </c>
      <c r="J185" s="2370"/>
      <c r="K185" s="2370"/>
      <c r="L185" s="2370"/>
      <c r="M185" s="2370"/>
      <c r="N185" s="2372"/>
      <c r="O185" s="2372"/>
      <c r="P185" s="2372"/>
      <c r="Q185" s="2372"/>
      <c r="R185" s="2372"/>
      <c r="S185" s="2372"/>
      <c r="T185" s="2372"/>
      <c r="U185" s="2372"/>
      <c r="V185" s="2372"/>
      <c r="W185" s="1729"/>
      <c r="X185" s="1729"/>
      <c r="Y185" s="1729"/>
      <c r="Z185" s="1729"/>
      <c r="AA185" s="1729"/>
      <c r="AB185" s="1729"/>
    </row>
    <row r="186" spans="1:28" s="445" customFormat="1" ht="15.75" customHeight="1" x14ac:dyDescent="0.2">
      <c r="A186" s="2433" t="s">
        <v>50</v>
      </c>
      <c r="B186" s="1206"/>
      <c r="C186" s="452"/>
      <c r="D186" s="452"/>
      <c r="E186" s="452"/>
      <c r="F186" s="460"/>
      <c r="G186" s="2370"/>
      <c r="H186" s="2370"/>
      <c r="I186" s="2370"/>
      <c r="J186" s="2370"/>
      <c r="K186" s="2370"/>
      <c r="L186" s="2372"/>
      <c r="M186" s="2372"/>
      <c r="N186" s="2372"/>
      <c r="O186" s="2372"/>
      <c r="P186" s="2372"/>
      <c r="Q186" s="2372"/>
      <c r="R186" s="2372"/>
      <c r="S186" s="2372"/>
      <c r="T186" s="2372"/>
      <c r="U186" s="2372"/>
      <c r="V186" s="2372"/>
      <c r="W186" s="1729"/>
      <c r="X186" s="1729"/>
      <c r="Y186" s="1729"/>
      <c r="Z186" s="1729"/>
      <c r="AA186" s="1729"/>
      <c r="AB186" s="1729"/>
    </row>
    <row r="187" spans="1:28" s="445" customFormat="1" ht="17.25" customHeight="1" x14ac:dyDescent="0.25">
      <c r="A187" s="2433"/>
      <c r="B187" s="2088">
        <v>51</v>
      </c>
      <c r="C187" s="394">
        <f>C188+C189+C190</f>
        <v>0</v>
      </c>
      <c r="D187" s="394">
        <f>D188+D189+D190</f>
        <v>0</v>
      </c>
      <c r="E187" s="394">
        <f>E188+E189+E190</f>
        <v>0</v>
      </c>
      <c r="F187" s="448">
        <v>0</v>
      </c>
      <c r="G187" s="2368">
        <v>0</v>
      </c>
      <c r="H187" s="2368">
        <v>0</v>
      </c>
      <c r="I187" s="2368">
        <f>I188</f>
        <v>-262</v>
      </c>
      <c r="J187" s="2368"/>
      <c r="K187" s="2368"/>
      <c r="L187" s="2372"/>
      <c r="M187" s="2372"/>
      <c r="N187" s="2372"/>
      <c r="O187" s="2372"/>
      <c r="P187" s="2372"/>
      <c r="Q187" s="2372"/>
      <c r="R187" s="2372"/>
      <c r="S187" s="2372"/>
      <c r="T187" s="2372"/>
      <c r="U187" s="2372"/>
      <c r="V187" s="2372"/>
      <c r="W187" s="1729"/>
      <c r="X187" s="1729"/>
      <c r="Y187" s="1729"/>
      <c r="Z187" s="1729"/>
      <c r="AA187" s="1729"/>
      <c r="AB187" s="1729"/>
    </row>
    <row r="188" spans="1:28" s="445" customFormat="1" x14ac:dyDescent="0.2">
      <c r="A188" s="1207" t="s">
        <v>804</v>
      </c>
      <c r="B188" s="1206"/>
      <c r="C188" s="452">
        <f>'51 '!E24</f>
        <v>0</v>
      </c>
      <c r="D188" s="452">
        <f>'51 '!F24</f>
        <v>0</v>
      </c>
      <c r="E188" s="452">
        <f>'51 '!G24</f>
        <v>0</v>
      </c>
      <c r="F188" s="460">
        <v>0</v>
      </c>
      <c r="G188" s="2370">
        <v>0</v>
      </c>
      <c r="H188" s="2370">
        <v>0</v>
      </c>
      <c r="I188" s="2370">
        <v>-262</v>
      </c>
      <c r="J188" s="2370"/>
      <c r="K188" s="2370"/>
      <c r="L188" s="2372"/>
      <c r="M188" s="2372"/>
      <c r="N188" s="2372"/>
      <c r="O188" s="2372"/>
      <c r="P188" s="2372"/>
      <c r="Q188" s="2372"/>
      <c r="R188" s="2372"/>
      <c r="S188" s="2372"/>
      <c r="T188" s="2372"/>
      <c r="U188" s="2372"/>
      <c r="V188" s="2372"/>
      <c r="W188" s="1729"/>
      <c r="X188" s="1729"/>
      <c r="Y188" s="1729"/>
      <c r="Z188" s="1729"/>
      <c r="AA188" s="1729"/>
      <c r="AB188" s="1729"/>
    </row>
    <row r="189" spans="1:28" s="445" customFormat="1" x14ac:dyDescent="0.2">
      <c r="A189" s="1207" t="s">
        <v>805</v>
      </c>
      <c r="B189" s="1206"/>
      <c r="C189" s="452">
        <f>'51 '!E25</f>
        <v>0</v>
      </c>
      <c r="D189" s="452">
        <f>'51 '!F25</f>
        <v>0</v>
      </c>
      <c r="E189" s="452">
        <f>'51 '!G25</f>
        <v>0</v>
      </c>
      <c r="F189" s="460">
        <v>0</v>
      </c>
      <c r="G189" s="2370">
        <v>0</v>
      </c>
      <c r="H189" s="2370">
        <v>0</v>
      </c>
      <c r="I189" s="2370">
        <v>0</v>
      </c>
      <c r="J189" s="2370"/>
      <c r="K189" s="2370"/>
      <c r="L189" s="2372"/>
      <c r="M189" s="2372"/>
      <c r="N189" s="2372"/>
      <c r="O189" s="2372"/>
      <c r="P189" s="2372"/>
      <c r="Q189" s="2372"/>
      <c r="R189" s="2372"/>
      <c r="S189" s="2372"/>
      <c r="T189" s="2372"/>
      <c r="U189" s="2372"/>
      <c r="V189" s="2372"/>
      <c r="W189" s="1729"/>
      <c r="X189" s="1729"/>
      <c r="Y189" s="1729"/>
      <c r="Z189" s="1729"/>
      <c r="AA189" s="1729"/>
      <c r="AB189" s="1729"/>
    </row>
    <row r="190" spans="1:28" s="445" customFormat="1" x14ac:dyDescent="0.2">
      <c r="A190" s="440" t="s">
        <v>1492</v>
      </c>
      <c r="B190" s="1220"/>
      <c r="C190" s="454">
        <f>'51 '!E26</f>
        <v>0</v>
      </c>
      <c r="D190" s="454">
        <f>'51 '!F26</f>
        <v>0</v>
      </c>
      <c r="E190" s="454">
        <f>'51 '!G26</f>
        <v>0</v>
      </c>
      <c r="F190" s="495">
        <v>0</v>
      </c>
      <c r="G190" s="2371">
        <v>0</v>
      </c>
      <c r="H190" s="2352">
        <v>0</v>
      </c>
      <c r="I190" s="2352">
        <v>0</v>
      </c>
      <c r="J190" s="2370"/>
      <c r="K190" s="2370"/>
      <c r="L190" s="2372"/>
      <c r="M190" s="2372"/>
      <c r="N190" s="2372"/>
      <c r="O190" s="2372"/>
      <c r="P190" s="2372"/>
      <c r="Q190" s="2372"/>
      <c r="R190" s="2372"/>
      <c r="S190" s="2372"/>
      <c r="T190" s="2372"/>
      <c r="U190" s="2372"/>
      <c r="V190" s="2372"/>
      <c r="W190" s="1729"/>
      <c r="X190" s="1729"/>
      <c r="Y190" s="1729"/>
      <c r="Z190" s="1729"/>
      <c r="AA190" s="1729"/>
      <c r="AB190" s="1729"/>
    </row>
    <row r="191" spans="1:28" s="445" customFormat="1" ht="16.5" customHeight="1" x14ac:dyDescent="0.2">
      <c r="A191" s="2435" t="s">
        <v>1168</v>
      </c>
      <c r="B191" s="1206"/>
      <c r="C191" s="452"/>
      <c r="D191" s="452"/>
      <c r="E191" s="452"/>
      <c r="F191" s="460"/>
      <c r="G191" s="2370"/>
      <c r="H191" s="2370"/>
      <c r="I191" s="2370"/>
      <c r="J191" s="2370"/>
      <c r="K191" s="2370"/>
      <c r="L191" s="2372"/>
      <c r="M191" s="2372"/>
      <c r="N191" s="2372"/>
      <c r="O191" s="2372"/>
      <c r="P191" s="2372"/>
      <c r="Q191" s="2372"/>
      <c r="R191" s="2372"/>
      <c r="S191" s="2372"/>
      <c r="T191" s="2372"/>
      <c r="U191" s="2372"/>
      <c r="V191" s="2372"/>
      <c r="W191" s="1729"/>
      <c r="X191" s="1729"/>
      <c r="Y191" s="1729"/>
      <c r="Z191" s="1729"/>
      <c r="AA191" s="1729"/>
      <c r="AB191" s="1729"/>
    </row>
    <row r="192" spans="1:28" s="445" customFormat="1" ht="29.25" customHeight="1" x14ac:dyDescent="0.25">
      <c r="A192" s="2436"/>
      <c r="B192" s="1206">
        <v>52</v>
      </c>
      <c r="C192" s="394">
        <f>C193+C194+C195</f>
        <v>0</v>
      </c>
      <c r="D192" s="394">
        <f>D193+D194+D195</f>
        <v>895</v>
      </c>
      <c r="E192" s="394">
        <f>E193+E194+E195</f>
        <v>2</v>
      </c>
      <c r="F192" s="448">
        <f>E192/D192*100</f>
        <v>0.22346368715083798</v>
      </c>
      <c r="G192" s="2368">
        <f>SUM(G193:G195)</f>
        <v>0</v>
      </c>
      <c r="H192" s="2368">
        <f>SUM(H193:H195)</f>
        <v>895000</v>
      </c>
      <c r="I192" s="2368">
        <f>SUM(I193:I195)</f>
        <v>1601.06</v>
      </c>
      <c r="J192" s="2368"/>
      <c r="K192" s="2368"/>
      <c r="L192" s="2372"/>
      <c r="M192" s="2372"/>
      <c r="N192" s="2372"/>
      <c r="O192" s="2372"/>
      <c r="P192" s="2372"/>
      <c r="Q192" s="2372"/>
      <c r="R192" s="2372"/>
      <c r="S192" s="2372"/>
      <c r="T192" s="2372"/>
      <c r="U192" s="2372"/>
      <c r="V192" s="2372"/>
      <c r="W192" s="1729"/>
      <c r="X192" s="1729"/>
      <c r="Y192" s="1729"/>
      <c r="Z192" s="1729"/>
      <c r="AA192" s="1729"/>
      <c r="AB192" s="1729"/>
    </row>
    <row r="193" spans="1:28" s="445" customFormat="1" x14ac:dyDescent="0.2">
      <c r="A193" s="1207" t="s">
        <v>804</v>
      </c>
      <c r="B193" s="1206"/>
      <c r="C193" s="452">
        <f>'52 '!E17</f>
        <v>0</v>
      </c>
      <c r="D193" s="452">
        <f>'52 '!F17</f>
        <v>895</v>
      </c>
      <c r="E193" s="452">
        <f>'52 '!G17</f>
        <v>0</v>
      </c>
      <c r="F193" s="460">
        <f>E193/D193*100</f>
        <v>0</v>
      </c>
      <c r="G193" s="2370">
        <f>'52 '!J17</f>
        <v>0</v>
      </c>
      <c r="H193" s="2370">
        <f>'52 '!K17</f>
        <v>895000</v>
      </c>
      <c r="I193" s="2370">
        <f>'52 '!L17</f>
        <v>0</v>
      </c>
      <c r="J193" s="2370"/>
      <c r="K193" s="2370"/>
      <c r="L193" s="2372"/>
      <c r="M193" s="2372"/>
      <c r="N193" s="2372"/>
      <c r="O193" s="2372"/>
      <c r="P193" s="2372"/>
      <c r="Q193" s="2372"/>
      <c r="R193" s="2372"/>
      <c r="S193" s="2372"/>
      <c r="T193" s="2372"/>
      <c r="U193" s="2372"/>
      <c r="V193" s="2372"/>
      <c r="W193" s="1729"/>
      <c r="X193" s="1729"/>
      <c r="Y193" s="1729"/>
      <c r="Z193" s="1729"/>
      <c r="AA193" s="1729"/>
      <c r="AB193" s="1729"/>
    </row>
    <row r="194" spans="1:28" s="445" customFormat="1" x14ac:dyDescent="0.2">
      <c r="A194" s="1207" t="s">
        <v>805</v>
      </c>
      <c r="B194" s="1206"/>
      <c r="C194" s="452">
        <f>'52 '!E18</f>
        <v>0</v>
      </c>
      <c r="D194" s="452">
        <f>'52 '!F18</f>
        <v>0</v>
      </c>
      <c r="E194" s="452">
        <f>'52 '!G18</f>
        <v>0</v>
      </c>
      <c r="F194" s="460">
        <v>0</v>
      </c>
      <c r="G194" s="2370">
        <v>0</v>
      </c>
      <c r="H194" s="2370">
        <v>0</v>
      </c>
      <c r="I194" s="2370">
        <v>0</v>
      </c>
      <c r="J194" s="2370"/>
      <c r="K194" s="2370"/>
      <c r="L194" s="2372"/>
      <c r="M194" s="2372"/>
      <c r="N194" s="2372"/>
      <c r="O194" s="2372"/>
      <c r="P194" s="2372"/>
      <c r="Q194" s="2372"/>
      <c r="R194" s="2372"/>
      <c r="S194" s="2372"/>
      <c r="T194" s="2372"/>
      <c r="U194" s="2372"/>
      <c r="V194" s="2372"/>
      <c r="W194" s="1729"/>
      <c r="X194" s="1729"/>
      <c r="Y194" s="1729"/>
      <c r="Z194" s="1729"/>
      <c r="AA194" s="1729"/>
      <c r="AB194" s="1729"/>
    </row>
    <row r="195" spans="1:28" s="445" customFormat="1" x14ac:dyDescent="0.2">
      <c r="A195" s="440" t="s">
        <v>1492</v>
      </c>
      <c r="B195" s="1220"/>
      <c r="C195" s="454">
        <f>'52 '!E19</f>
        <v>0</v>
      </c>
      <c r="D195" s="454">
        <f>'52 '!F19</f>
        <v>0</v>
      </c>
      <c r="E195" s="454">
        <f>'52 '!G19</f>
        <v>2</v>
      </c>
      <c r="F195" s="495">
        <v>0</v>
      </c>
      <c r="G195" s="2371">
        <v>0</v>
      </c>
      <c r="H195" s="2352">
        <v>0</v>
      </c>
      <c r="I195" s="2352">
        <f>'52 '!L19</f>
        <v>1601.06</v>
      </c>
      <c r="J195" s="2370"/>
      <c r="K195" s="2370"/>
      <c r="L195" s="2372"/>
      <c r="M195" s="2372"/>
      <c r="N195" s="2372"/>
      <c r="O195" s="2372"/>
      <c r="P195" s="2372"/>
      <c r="Q195" s="2372"/>
      <c r="R195" s="2372"/>
      <c r="S195" s="2372"/>
      <c r="T195" s="2372"/>
      <c r="U195" s="2372"/>
      <c r="V195" s="2372"/>
      <c r="W195" s="1729"/>
      <c r="X195" s="1729"/>
      <c r="Y195" s="1729"/>
      <c r="Z195" s="1729"/>
      <c r="AA195" s="1729"/>
      <c r="AB195" s="1729"/>
    </row>
    <row r="196" spans="1:28" s="445" customFormat="1" ht="14.25" customHeight="1" x14ac:dyDescent="0.2">
      <c r="A196" s="2434" t="s">
        <v>936</v>
      </c>
      <c r="B196" s="1206"/>
      <c r="C196" s="452"/>
      <c r="D196" s="452"/>
      <c r="E196" s="452"/>
      <c r="F196" s="460"/>
      <c r="G196" s="2370"/>
      <c r="H196" s="2370"/>
      <c r="I196" s="2370"/>
      <c r="J196" s="2370"/>
      <c r="K196" s="2370"/>
      <c r="L196" s="2372"/>
      <c r="M196" s="2372"/>
      <c r="N196" s="2372"/>
      <c r="O196" s="2372"/>
      <c r="P196" s="2372"/>
      <c r="Q196" s="2372"/>
      <c r="R196" s="2372"/>
      <c r="S196" s="2372"/>
      <c r="T196" s="2372"/>
      <c r="U196" s="2372"/>
      <c r="V196" s="2372"/>
      <c r="W196" s="1729"/>
      <c r="X196" s="1729"/>
      <c r="Y196" s="1729"/>
      <c r="Z196" s="1729"/>
      <c r="AA196" s="1729"/>
      <c r="AB196" s="1729"/>
    </row>
    <row r="197" spans="1:28" s="445" customFormat="1" ht="32.25" customHeight="1" x14ac:dyDescent="0.25">
      <c r="A197" s="2433"/>
      <c r="B197" s="1206">
        <v>53</v>
      </c>
      <c r="C197" s="394">
        <f>C198+C199+C200</f>
        <v>0</v>
      </c>
      <c r="D197" s="394">
        <f>D198+D199+D200</f>
        <v>6672</v>
      </c>
      <c r="E197" s="394">
        <f>E198+E199+E200</f>
        <v>3827</v>
      </c>
      <c r="F197" s="448">
        <f>E197/D197*100</f>
        <v>57.359112709832139</v>
      </c>
      <c r="G197" s="2368">
        <f>SUM(G198:G200)</f>
        <v>0</v>
      </c>
      <c r="H197" s="2368">
        <f>SUM(H198:H200)</f>
        <v>6672108.6299999999</v>
      </c>
      <c r="I197" s="2368">
        <f>SUM(I198:I200)</f>
        <v>3826582.35</v>
      </c>
      <c r="J197" s="2368"/>
      <c r="K197" s="2370"/>
      <c r="L197" s="2370"/>
      <c r="M197" s="2370"/>
      <c r="N197" s="2370"/>
      <c r="O197" s="2372"/>
      <c r="P197" s="2372"/>
      <c r="Q197" s="2372"/>
      <c r="R197" s="2372"/>
      <c r="S197" s="2372"/>
      <c r="T197" s="2372"/>
      <c r="U197" s="2372"/>
      <c r="V197" s="2372"/>
      <c r="W197" s="1729"/>
      <c r="X197" s="1729"/>
      <c r="Y197" s="1729"/>
      <c r="Z197" s="1729"/>
      <c r="AA197" s="1729"/>
      <c r="AB197" s="1729"/>
    </row>
    <row r="198" spans="1:28" s="445" customFormat="1" x14ac:dyDescent="0.2">
      <c r="A198" s="1207" t="s">
        <v>804</v>
      </c>
      <c r="B198" s="1206"/>
      <c r="C198" s="452">
        <f>'53 '!E34</f>
        <v>0</v>
      </c>
      <c r="D198" s="452">
        <f>'53 '!F34</f>
        <v>6672</v>
      </c>
      <c r="E198" s="452">
        <f>'53 '!G34</f>
        <v>3827</v>
      </c>
      <c r="F198" s="460">
        <f>E198/D198*100</f>
        <v>57.359112709832139</v>
      </c>
      <c r="G198" s="2370">
        <v>0</v>
      </c>
      <c r="H198" s="2370">
        <f>'53 '!K34</f>
        <v>6672108.6299999999</v>
      </c>
      <c r="I198" s="2370">
        <f>'53 '!L34</f>
        <v>3826582.35</v>
      </c>
      <c r="J198" s="2370"/>
      <c r="K198" s="2370"/>
      <c r="L198" s="2370"/>
      <c r="M198" s="2370"/>
      <c r="N198" s="2353"/>
      <c r="O198" s="2372"/>
      <c r="P198" s="2372"/>
      <c r="Q198" s="2372"/>
      <c r="R198" s="2372"/>
      <c r="S198" s="2372"/>
      <c r="T198" s="2372"/>
      <c r="U198" s="2372"/>
      <c r="V198" s="2372"/>
      <c r="W198" s="1729"/>
      <c r="X198" s="1729"/>
      <c r="Y198" s="1729"/>
      <c r="Z198" s="1729"/>
      <c r="AA198" s="1729"/>
      <c r="AB198" s="1729"/>
    </row>
    <row r="199" spans="1:28" s="445" customFormat="1" x14ac:dyDescent="0.2">
      <c r="A199" s="1207" t="s">
        <v>805</v>
      </c>
      <c r="B199" s="1206"/>
      <c r="C199" s="452">
        <f>'53 '!E35</f>
        <v>0</v>
      </c>
      <c r="D199" s="452">
        <f>'53 '!F35</f>
        <v>0</v>
      </c>
      <c r="E199" s="452">
        <f>'53 '!G35</f>
        <v>0</v>
      </c>
      <c r="F199" s="460">
        <v>0</v>
      </c>
      <c r="G199" s="2373">
        <v>0</v>
      </c>
      <c r="H199" s="2370">
        <v>0</v>
      </c>
      <c r="I199" s="2370">
        <v>0</v>
      </c>
      <c r="J199" s="2370"/>
      <c r="K199" s="2370"/>
      <c r="L199" s="2372"/>
      <c r="M199" s="2372"/>
      <c r="N199" s="2353"/>
      <c r="O199" s="2372"/>
      <c r="P199" s="2372"/>
      <c r="Q199" s="2372"/>
      <c r="R199" s="2372"/>
      <c r="S199" s="2372"/>
      <c r="T199" s="2372"/>
      <c r="U199" s="2372"/>
      <c r="V199" s="2372"/>
      <c r="W199" s="1729"/>
      <c r="X199" s="1729"/>
      <c r="Y199" s="1729"/>
      <c r="Z199" s="1729"/>
      <c r="AA199" s="1729"/>
      <c r="AB199" s="1729"/>
    </row>
    <row r="200" spans="1:28" s="445" customFormat="1" ht="15" thickBot="1" x14ac:dyDescent="0.25">
      <c r="A200" s="1221" t="s">
        <v>1492</v>
      </c>
      <c r="B200" s="1222"/>
      <c r="C200" s="496">
        <f>'53 '!E36</f>
        <v>0</v>
      </c>
      <c r="D200" s="496">
        <f>'53 '!F36</f>
        <v>0</v>
      </c>
      <c r="E200" s="496">
        <f>'53 '!G36</f>
        <v>0</v>
      </c>
      <c r="F200" s="497">
        <v>0</v>
      </c>
      <c r="G200" s="2371">
        <v>0</v>
      </c>
      <c r="H200" s="2352">
        <v>0</v>
      </c>
      <c r="I200" s="2352">
        <v>0</v>
      </c>
      <c r="J200" s="2370"/>
      <c r="K200" s="2370"/>
      <c r="L200" s="2372"/>
      <c r="M200" s="2372"/>
      <c r="N200" s="2353"/>
      <c r="O200" s="2372"/>
      <c r="P200" s="2372"/>
      <c r="Q200" s="2372"/>
      <c r="R200" s="2372"/>
      <c r="S200" s="2372"/>
      <c r="T200" s="2372"/>
      <c r="U200" s="2372"/>
      <c r="V200" s="2372"/>
      <c r="W200" s="1729"/>
      <c r="X200" s="1729"/>
      <c r="Y200" s="1729"/>
      <c r="Z200" s="1729"/>
      <c r="AA200" s="1729"/>
      <c r="AB200" s="1729"/>
    </row>
    <row r="201" spans="1:28" s="2372" customFormat="1" ht="15" thickTop="1" x14ac:dyDescent="0.2">
      <c r="A201" s="2400"/>
      <c r="B201" s="2401"/>
      <c r="C201" s="2402">
        <f>C131+C142+C143+C144+C149+C153+C157+C182+C187+C192+C197</f>
        <v>1257195</v>
      </c>
      <c r="D201" s="2402">
        <f>D131+D142+D143+D144+D149+D153+D157+D182+D187+D192+D197</f>
        <v>1176244</v>
      </c>
      <c r="E201" s="2402">
        <f>E131+E142+E143+E144+E149+E153+E157+E182+E187+E192+E197</f>
        <v>1013556</v>
      </c>
      <c r="F201" s="2403"/>
      <c r="G201" s="2368">
        <f>G197+G192+G182+G157+G153+G149+G144+G143+G142+G131+G187</f>
        <v>1257195000</v>
      </c>
      <c r="H201" s="2368">
        <f>H197+H192+H182+H157+H153+H149+H144+H143+H142+H131</f>
        <v>1176243488.6399999</v>
      </c>
      <c r="I201" s="2368">
        <f>I197+I192+I182+I157+I153+I149+I144+I143+I142+I131+I187</f>
        <v>1013554840.78</v>
      </c>
      <c r="J201" s="2370"/>
      <c r="K201" s="2370">
        <f>K149+G149++G153+G157+G182+G187+G192+G197</f>
        <v>1257195000</v>
      </c>
      <c r="L201" s="2370">
        <f>L149+H149++H153+H157+H182+H187+H192+H197</f>
        <v>1176243488.6400001</v>
      </c>
      <c r="M201" s="2370">
        <f>M149+I149++I153+I157+I182+I187+I192+I197</f>
        <v>1013554840.78</v>
      </c>
      <c r="N201" s="2353"/>
    </row>
    <row r="202" spans="1:28" s="2372" customFormat="1" x14ac:dyDescent="0.2">
      <c r="A202" s="2354" t="s">
        <v>1898</v>
      </c>
      <c r="B202" s="2401"/>
      <c r="C202" s="2402">
        <f>SUM(C133,C135,C138,C140,C142,C143,C145,C147,C150,C152,C154,C156,C158,C160,C183,C185,C188,C190,C193,C195,C198,C200)</f>
        <v>320676</v>
      </c>
      <c r="D202" s="2402">
        <f t="shared" ref="D202:I202" si="16">SUM(D133,D135,D138,D140,D142,D143,D145,D147,D150,D152,D154,D156,D158,D160,D183,D185,D188,D190,D193,D195,D198,D200)</f>
        <v>326535</v>
      </c>
      <c r="E202" s="2402">
        <f t="shared" si="16"/>
        <v>315813</v>
      </c>
      <c r="F202" s="2402">
        <f t="shared" si="16"/>
        <v>743.50773731142442</v>
      </c>
      <c r="G202" s="2357">
        <f t="shared" si="16"/>
        <v>320676000</v>
      </c>
      <c r="H202" s="2357">
        <f t="shared" si="16"/>
        <v>326534037.87</v>
      </c>
      <c r="I202" s="2357">
        <f t="shared" si="16"/>
        <v>315811363.24000007</v>
      </c>
      <c r="J202" s="2370"/>
      <c r="K202" s="2370"/>
    </row>
    <row r="203" spans="1:28" s="2372" customFormat="1" x14ac:dyDescent="0.2">
      <c r="A203" s="2354" t="s">
        <v>1899</v>
      </c>
      <c r="B203" s="2401"/>
      <c r="C203" s="2402">
        <f>SUM(C134,C136,C139,C141,C146,C148,C151,C155,C159,C184,C189,C194,C199)</f>
        <v>936519</v>
      </c>
      <c r="D203" s="2402">
        <f t="shared" ref="D203:I203" si="17">SUM(D134,D136,D139,D141,D146,D148,D151,D155,D159,D184,D189,D194,D199)</f>
        <v>849709</v>
      </c>
      <c r="E203" s="2402">
        <f t="shared" si="17"/>
        <v>697743</v>
      </c>
      <c r="F203" s="2402">
        <f t="shared" si="17"/>
        <v>408.1803695818802</v>
      </c>
      <c r="G203" s="2357">
        <f t="shared" si="17"/>
        <v>936519000</v>
      </c>
      <c r="H203" s="2357">
        <f t="shared" si="17"/>
        <v>849709450.76999998</v>
      </c>
      <c r="I203" s="2357">
        <f t="shared" si="17"/>
        <v>697743477.53999996</v>
      </c>
      <c r="J203" s="2370"/>
      <c r="K203" s="2370"/>
    </row>
    <row r="204" spans="1:28" s="2202" customFormat="1" hidden="1" x14ac:dyDescent="0.2">
      <c r="A204" s="2203"/>
      <c r="B204" s="2217"/>
      <c r="C204" s="2198">
        <f>SUM(C202:C203)</f>
        <v>1257195</v>
      </c>
      <c r="D204" s="2198">
        <f t="shared" ref="D204:I204" si="18">SUM(D202:D203)</f>
        <v>1176244</v>
      </c>
      <c r="E204" s="2198">
        <f t="shared" si="18"/>
        <v>1013556</v>
      </c>
      <c r="F204" s="2198">
        <f t="shared" si="18"/>
        <v>1151.6881068933046</v>
      </c>
      <c r="G204" s="2357">
        <f t="shared" si="18"/>
        <v>1257195000</v>
      </c>
      <c r="H204" s="2357">
        <f t="shared" si="18"/>
        <v>1176243488.6399999</v>
      </c>
      <c r="I204" s="2357">
        <f t="shared" si="18"/>
        <v>1013554840.78</v>
      </c>
      <c r="J204" s="2370"/>
      <c r="K204" s="2370"/>
      <c r="L204" s="2372"/>
      <c r="M204" s="2372"/>
      <c r="N204" s="2372"/>
      <c r="O204" s="2372"/>
      <c r="P204" s="2372"/>
      <c r="Q204" s="2372"/>
      <c r="R204" s="2372"/>
      <c r="S204" s="2372"/>
      <c r="T204" s="2372"/>
      <c r="U204" s="2372"/>
      <c r="V204" s="2372"/>
    </row>
    <row r="205" spans="1:28" ht="15" thickBot="1" x14ac:dyDescent="0.25">
      <c r="F205" s="386" t="s">
        <v>205</v>
      </c>
      <c r="G205" s="2361"/>
      <c r="H205" s="2361"/>
      <c r="I205" s="2361"/>
      <c r="J205" s="2361"/>
      <c r="K205" s="2361"/>
    </row>
    <row r="206" spans="1:28" s="350" customFormat="1" ht="26.25" customHeight="1" thickTop="1" thickBot="1" x14ac:dyDescent="0.25">
      <c r="A206" s="1198" t="s">
        <v>799</v>
      </c>
      <c r="B206" s="1199" t="s">
        <v>802</v>
      </c>
      <c r="C206" s="543" t="s">
        <v>800</v>
      </c>
      <c r="D206" s="543" t="s">
        <v>801</v>
      </c>
      <c r="E206" s="543" t="s">
        <v>1117</v>
      </c>
      <c r="F206" s="544" t="s">
        <v>1118</v>
      </c>
      <c r="G206" s="2364"/>
      <c r="H206" s="2364"/>
      <c r="I206" s="2364"/>
      <c r="J206" s="2364"/>
      <c r="K206" s="2364"/>
      <c r="L206" s="2365"/>
      <c r="M206" s="2365"/>
      <c r="N206" s="2365"/>
      <c r="O206" s="2365"/>
      <c r="P206" s="2365"/>
      <c r="Q206" s="2365"/>
      <c r="R206" s="2365"/>
      <c r="S206" s="2365"/>
      <c r="T206" s="2365"/>
      <c r="U206" s="2365"/>
      <c r="V206" s="2365"/>
      <c r="W206" s="1726"/>
      <c r="X206" s="1726"/>
      <c r="Y206" s="1726"/>
      <c r="Z206" s="1726"/>
      <c r="AA206" s="1726"/>
      <c r="AB206" s="1726"/>
    </row>
    <row r="207" spans="1:28" s="1682" customFormat="1" ht="12.75" thickTop="1" thickBot="1" x14ac:dyDescent="0.25">
      <c r="A207" s="609">
        <v>1</v>
      </c>
      <c r="B207" s="1684">
        <v>2</v>
      </c>
      <c r="C207" s="542">
        <v>3</v>
      </c>
      <c r="D207" s="542">
        <v>4</v>
      </c>
      <c r="E207" s="542">
        <v>5</v>
      </c>
      <c r="F207" s="567" t="s">
        <v>531</v>
      </c>
      <c r="G207" s="2366"/>
      <c r="H207" s="2366"/>
      <c r="I207" s="2366"/>
      <c r="J207" s="2366"/>
      <c r="K207" s="2366"/>
      <c r="L207" s="2367"/>
      <c r="M207" s="2367"/>
      <c r="N207" s="2367"/>
      <c r="O207" s="2367"/>
      <c r="P207" s="2367"/>
      <c r="Q207" s="2367"/>
      <c r="R207" s="2367"/>
      <c r="S207" s="2367"/>
      <c r="T207" s="2367"/>
      <c r="U207" s="2367"/>
      <c r="V207" s="2367"/>
      <c r="W207" s="1727"/>
      <c r="X207" s="1727"/>
      <c r="Y207" s="1727"/>
      <c r="Z207" s="1727"/>
      <c r="AA207" s="1727"/>
      <c r="AB207" s="1727"/>
    </row>
    <row r="208" spans="1:28" s="445" customFormat="1" ht="15.75" customHeight="1" thickTop="1" x14ac:dyDescent="0.2">
      <c r="A208" s="2434" t="s">
        <v>1219</v>
      </c>
      <c r="B208" s="1206"/>
      <c r="C208" s="452"/>
      <c r="D208" s="452"/>
      <c r="E208" s="452"/>
      <c r="F208" s="460"/>
      <c r="G208" s="2370"/>
      <c r="H208" s="2370"/>
      <c r="I208" s="2370"/>
      <c r="J208" s="2370"/>
      <c r="K208" s="2370"/>
      <c r="L208" s="2372"/>
      <c r="M208" s="2372"/>
      <c r="N208" s="2372"/>
      <c r="O208" s="2372"/>
      <c r="P208" s="2372"/>
      <c r="Q208" s="2372"/>
      <c r="R208" s="2372"/>
      <c r="S208" s="2372"/>
      <c r="T208" s="2372"/>
      <c r="U208" s="2372"/>
      <c r="V208" s="2372"/>
      <c r="W208" s="1729"/>
      <c r="X208" s="1729"/>
      <c r="Y208" s="1729"/>
      <c r="Z208" s="1729"/>
      <c r="AA208" s="1729"/>
      <c r="AB208" s="1729"/>
    </row>
    <row r="209" spans="1:28" s="445" customFormat="1" ht="17.25" customHeight="1" x14ac:dyDescent="0.25">
      <c r="A209" s="2433"/>
      <c r="B209" s="1206">
        <v>54</v>
      </c>
      <c r="C209" s="394">
        <f>C210+C211+C212</f>
        <v>0</v>
      </c>
      <c r="D209" s="394">
        <f>D210+D211+D212</f>
        <v>577</v>
      </c>
      <c r="E209" s="394">
        <f>E210+E211+E212</f>
        <v>407</v>
      </c>
      <c r="F209" s="448">
        <f>E209/D209*100</f>
        <v>70.537261698440219</v>
      </c>
      <c r="G209" s="2368">
        <f>SUM(G210:G212)</f>
        <v>0</v>
      </c>
      <c r="H209" s="2368">
        <f>SUM(H210:H212)</f>
        <v>577248.66</v>
      </c>
      <c r="I209" s="2368">
        <f>SUM(I210:I212)</f>
        <v>406997</v>
      </c>
      <c r="J209" s="2368"/>
      <c r="K209" s="2368"/>
      <c r="L209" s="2372"/>
      <c r="M209" s="2372"/>
      <c r="N209" s="2372"/>
      <c r="O209" s="2372"/>
      <c r="P209" s="2372"/>
      <c r="Q209" s="2372"/>
      <c r="R209" s="2372"/>
      <c r="S209" s="2372"/>
      <c r="T209" s="2372"/>
      <c r="U209" s="2372"/>
      <c r="V209" s="2372"/>
      <c r="W209" s="1729"/>
      <c r="X209" s="1729"/>
      <c r="Y209" s="1729"/>
      <c r="Z209" s="1729"/>
      <c r="AA209" s="1729"/>
      <c r="AB209" s="1729"/>
    </row>
    <row r="210" spans="1:28" s="445" customFormat="1" x14ac:dyDescent="0.2">
      <c r="A210" s="1207" t="s">
        <v>804</v>
      </c>
      <c r="B210" s="1206"/>
      <c r="C210" s="452">
        <f>'54 '!E21</f>
        <v>0</v>
      </c>
      <c r="D210" s="452">
        <f>'54 '!F21</f>
        <v>577</v>
      </c>
      <c r="E210" s="452">
        <f>'54 '!G21</f>
        <v>407</v>
      </c>
      <c r="F210" s="460">
        <f>E210/D210*100</f>
        <v>70.537261698440219</v>
      </c>
      <c r="G210" s="2370">
        <v>0</v>
      </c>
      <c r="H210" s="2370">
        <f>'54 '!K21</f>
        <v>577248.66</v>
      </c>
      <c r="I210" s="2370">
        <f>'54 '!L21</f>
        <v>406997</v>
      </c>
      <c r="J210" s="2370"/>
      <c r="K210" s="2370"/>
      <c r="L210" s="2372"/>
      <c r="M210" s="2372"/>
      <c r="N210" s="2372"/>
      <c r="O210" s="2372"/>
      <c r="P210" s="2372"/>
      <c r="Q210" s="2372"/>
      <c r="R210" s="2372"/>
      <c r="S210" s="2372"/>
      <c r="T210" s="2372"/>
      <c r="U210" s="2372"/>
      <c r="V210" s="2372"/>
      <c r="W210" s="1729"/>
      <c r="X210" s="1729"/>
      <c r="Y210" s="1729"/>
      <c r="Z210" s="1729"/>
      <c r="AA210" s="1729"/>
      <c r="AB210" s="1729"/>
    </row>
    <row r="211" spans="1:28" s="445" customFormat="1" x14ac:dyDescent="0.2">
      <c r="A211" s="1207" t="s">
        <v>805</v>
      </c>
      <c r="B211" s="1206"/>
      <c r="C211" s="452">
        <f>'54 '!E22</f>
        <v>0</v>
      </c>
      <c r="D211" s="452">
        <f>'54 '!F22</f>
        <v>0</v>
      </c>
      <c r="E211" s="452">
        <f>'54 '!G22</f>
        <v>0</v>
      </c>
      <c r="F211" s="460">
        <v>0</v>
      </c>
      <c r="G211" s="2373">
        <v>0</v>
      </c>
      <c r="H211" s="2370">
        <v>0</v>
      </c>
      <c r="I211" s="2370">
        <v>0</v>
      </c>
      <c r="J211" s="2370"/>
      <c r="K211" s="2370"/>
      <c r="L211" s="2372"/>
      <c r="M211" s="2372"/>
      <c r="N211" s="2372"/>
      <c r="O211" s="2372"/>
      <c r="P211" s="2372"/>
      <c r="Q211" s="2372"/>
      <c r="R211" s="2372"/>
      <c r="S211" s="2372"/>
      <c r="T211" s="2372"/>
      <c r="U211" s="2372"/>
      <c r="V211" s="2372"/>
      <c r="W211" s="1729"/>
      <c r="X211" s="1729"/>
      <c r="Y211" s="1729"/>
      <c r="Z211" s="1729"/>
      <c r="AA211" s="1729"/>
      <c r="AB211" s="1729"/>
    </row>
    <row r="212" spans="1:28" s="445" customFormat="1" x14ac:dyDescent="0.2">
      <c r="A212" s="440" t="s">
        <v>1492</v>
      </c>
      <c r="B212" s="1220"/>
      <c r="C212" s="454">
        <f>'54 '!E23</f>
        <v>0</v>
      </c>
      <c r="D212" s="454">
        <f>'54 '!F23</f>
        <v>0</v>
      </c>
      <c r="E212" s="454">
        <f>'54 '!G23</f>
        <v>0</v>
      </c>
      <c r="F212" s="495">
        <v>0</v>
      </c>
      <c r="G212" s="2371">
        <v>0</v>
      </c>
      <c r="H212" s="2352">
        <v>0</v>
      </c>
      <c r="I212" s="2352">
        <v>0</v>
      </c>
      <c r="J212" s="2370"/>
      <c r="K212" s="2370"/>
      <c r="L212" s="2372"/>
      <c r="M212" s="2372"/>
      <c r="N212" s="2372"/>
      <c r="O212" s="2372"/>
      <c r="P212" s="2372"/>
      <c r="Q212" s="2372"/>
      <c r="R212" s="2372"/>
      <c r="S212" s="2372"/>
      <c r="T212" s="2372"/>
      <c r="U212" s="2372"/>
      <c r="V212" s="2372"/>
      <c r="W212" s="1729"/>
      <c r="X212" s="1729"/>
      <c r="Y212" s="1729"/>
      <c r="Z212" s="1729"/>
      <c r="AA212" s="1729"/>
      <c r="AB212" s="1729"/>
    </row>
    <row r="213" spans="1:28" s="445" customFormat="1" ht="17.25" customHeight="1" x14ac:dyDescent="0.2">
      <c r="A213" s="2434" t="s">
        <v>1024</v>
      </c>
      <c r="B213" s="1206"/>
      <c r="C213" s="452"/>
      <c r="D213" s="452"/>
      <c r="E213" s="452"/>
      <c r="F213" s="460"/>
      <c r="G213" s="2370"/>
      <c r="H213" s="2370"/>
      <c r="I213" s="2370"/>
      <c r="J213" s="2370"/>
      <c r="K213" s="2370"/>
      <c r="L213" s="2372"/>
      <c r="M213" s="2372"/>
      <c r="N213" s="2372"/>
      <c r="O213" s="2372"/>
      <c r="P213" s="2372"/>
      <c r="Q213" s="2372"/>
      <c r="R213" s="2372"/>
      <c r="S213" s="2372"/>
      <c r="T213" s="2372"/>
      <c r="U213" s="2372"/>
      <c r="V213" s="2372"/>
      <c r="W213" s="1729"/>
      <c r="X213" s="1729"/>
      <c r="Y213" s="1729"/>
      <c r="Z213" s="1729"/>
      <c r="AA213" s="1729"/>
      <c r="AB213" s="1729"/>
    </row>
    <row r="214" spans="1:28" s="445" customFormat="1" ht="16.5" customHeight="1" x14ac:dyDescent="0.25">
      <c r="A214" s="2433"/>
      <c r="B214" s="1206">
        <v>55</v>
      </c>
      <c r="C214" s="394">
        <f>C215+C216+C217</f>
        <v>0</v>
      </c>
      <c r="D214" s="394">
        <f>D215+D216+D217</f>
        <v>183</v>
      </c>
      <c r="E214" s="394">
        <f>E215+E216+E217</f>
        <v>98</v>
      </c>
      <c r="F214" s="448">
        <f>E214/D214*100</f>
        <v>53.551912568306015</v>
      </c>
      <c r="G214" s="2368">
        <f>SUM(G215:G217)</f>
        <v>0</v>
      </c>
      <c r="H214" s="2368">
        <f>SUM(H215:H217)</f>
        <v>182837.32</v>
      </c>
      <c r="I214" s="2368">
        <f>SUM(I215:I217)</f>
        <v>98073</v>
      </c>
      <c r="J214" s="2368"/>
      <c r="K214" s="2368"/>
      <c r="L214" s="2372"/>
      <c r="M214" s="2372"/>
      <c r="N214" s="2372"/>
      <c r="O214" s="2372"/>
      <c r="P214" s="2372"/>
      <c r="Q214" s="2372"/>
      <c r="R214" s="2372"/>
      <c r="S214" s="2372"/>
      <c r="T214" s="2372"/>
      <c r="U214" s="2372"/>
      <c r="V214" s="2372"/>
      <c r="W214" s="1729"/>
      <c r="X214" s="1729"/>
      <c r="Y214" s="1729"/>
      <c r="Z214" s="1729"/>
      <c r="AA214" s="1729"/>
      <c r="AB214" s="1729"/>
    </row>
    <row r="215" spans="1:28" s="445" customFormat="1" x14ac:dyDescent="0.2">
      <c r="A215" s="1207" t="s">
        <v>804</v>
      </c>
      <c r="B215" s="1206"/>
      <c r="C215" s="452">
        <f>'55 '!E25</f>
        <v>0</v>
      </c>
      <c r="D215" s="452">
        <f>'55 '!F25</f>
        <v>183</v>
      </c>
      <c r="E215" s="452">
        <f>'55 '!G25</f>
        <v>98</v>
      </c>
      <c r="F215" s="460">
        <f>E215/D215*100</f>
        <v>53.551912568306015</v>
      </c>
      <c r="G215" s="2370">
        <v>0</v>
      </c>
      <c r="H215" s="2370">
        <f>'55 '!K25</f>
        <v>182837.32</v>
      </c>
      <c r="I215" s="2370">
        <f>'55 '!L25</f>
        <v>98073</v>
      </c>
      <c r="J215" s="2370"/>
      <c r="K215" s="2370"/>
      <c r="L215" s="2372"/>
      <c r="M215" s="2372"/>
      <c r="N215" s="2372"/>
      <c r="O215" s="2372"/>
      <c r="P215" s="2372"/>
      <c r="Q215" s="2372"/>
      <c r="R215" s="2372"/>
      <c r="S215" s="2372"/>
      <c r="T215" s="2372"/>
      <c r="U215" s="2372"/>
      <c r="V215" s="2372"/>
      <c r="W215" s="1729"/>
      <c r="X215" s="1729"/>
      <c r="Y215" s="1729"/>
      <c r="Z215" s="1729"/>
      <c r="AA215" s="1729"/>
      <c r="AB215" s="1729"/>
    </row>
    <row r="216" spans="1:28" s="445" customFormat="1" x14ac:dyDescent="0.2">
      <c r="A216" s="1207" t="s">
        <v>805</v>
      </c>
      <c r="B216" s="1206"/>
      <c r="C216" s="452">
        <f>'55 '!E26</f>
        <v>0</v>
      </c>
      <c r="D216" s="452">
        <f>'55 '!F26</f>
        <v>0</v>
      </c>
      <c r="E216" s="452">
        <f>'55 '!G26</f>
        <v>0</v>
      </c>
      <c r="F216" s="460">
        <v>0</v>
      </c>
      <c r="G216" s="2370">
        <v>0</v>
      </c>
      <c r="H216" s="2370">
        <v>0</v>
      </c>
      <c r="I216" s="2370">
        <v>0</v>
      </c>
      <c r="J216" s="2370"/>
      <c r="K216" s="2370"/>
      <c r="L216" s="2372"/>
      <c r="M216" s="2372"/>
      <c r="N216" s="2372"/>
      <c r="O216" s="2372"/>
      <c r="P216" s="2372"/>
      <c r="Q216" s="2372"/>
      <c r="R216" s="2372"/>
      <c r="S216" s="2372"/>
      <c r="T216" s="2372"/>
      <c r="U216" s="2372"/>
      <c r="V216" s="2372"/>
      <c r="W216" s="1729"/>
      <c r="X216" s="1729"/>
      <c r="Y216" s="1729"/>
      <c r="Z216" s="1729"/>
      <c r="AA216" s="1729"/>
      <c r="AB216" s="1729"/>
    </row>
    <row r="217" spans="1:28" s="445" customFormat="1" x14ac:dyDescent="0.2">
      <c r="A217" s="440" t="s">
        <v>1492</v>
      </c>
      <c r="B217" s="1220"/>
      <c r="C217" s="454">
        <f>'55 '!E27</f>
        <v>0</v>
      </c>
      <c r="D217" s="454">
        <f>'55 '!F27</f>
        <v>0</v>
      </c>
      <c r="E217" s="454">
        <f>'55 '!G27</f>
        <v>0</v>
      </c>
      <c r="F217" s="495">
        <v>0</v>
      </c>
      <c r="G217" s="2371">
        <v>0</v>
      </c>
      <c r="H217" s="2352">
        <v>0</v>
      </c>
      <c r="I217" s="2352">
        <v>0</v>
      </c>
      <c r="J217" s="2370"/>
      <c r="K217" s="2370"/>
      <c r="L217" s="2372"/>
      <c r="M217" s="2372"/>
      <c r="N217" s="2372"/>
      <c r="O217" s="2372"/>
      <c r="P217" s="2372"/>
      <c r="Q217" s="2372"/>
      <c r="R217" s="2372"/>
      <c r="S217" s="2372"/>
      <c r="T217" s="2372"/>
      <c r="U217" s="2372"/>
      <c r="V217" s="2372"/>
      <c r="W217" s="1729"/>
      <c r="X217" s="1729"/>
      <c r="Y217" s="1729"/>
      <c r="Z217" s="1729"/>
      <c r="AA217" s="1729"/>
      <c r="AB217" s="1729"/>
    </row>
    <row r="218" spans="1:28" s="445" customFormat="1" ht="14.25" customHeight="1" x14ac:dyDescent="0.2">
      <c r="A218" s="2434" t="s">
        <v>1197</v>
      </c>
      <c r="B218" s="1206"/>
      <c r="C218" s="452"/>
      <c r="D218" s="452"/>
      <c r="E218" s="452"/>
      <c r="F218" s="460"/>
      <c r="G218" s="2370"/>
      <c r="H218" s="2370"/>
      <c r="I218" s="2370"/>
      <c r="J218" s="2370"/>
      <c r="K218" s="2370"/>
      <c r="L218" s="2372"/>
      <c r="M218" s="2372"/>
      <c r="N218" s="2372"/>
      <c r="O218" s="2372"/>
      <c r="P218" s="2372"/>
      <c r="Q218" s="2372"/>
      <c r="R218" s="2372"/>
      <c r="S218" s="2372"/>
      <c r="T218" s="2372"/>
      <c r="U218" s="2372"/>
      <c r="V218" s="2372"/>
      <c r="W218" s="1729"/>
      <c r="X218" s="1729"/>
      <c r="Y218" s="1729"/>
      <c r="Z218" s="1729"/>
      <c r="AA218" s="1729"/>
      <c r="AB218" s="1729"/>
    </row>
    <row r="219" spans="1:28" s="445" customFormat="1" ht="15" x14ac:dyDescent="0.25">
      <c r="A219" s="2433"/>
      <c r="B219" s="1206">
        <v>56</v>
      </c>
      <c r="C219" s="394">
        <f>C220+C221+C222</f>
        <v>0</v>
      </c>
      <c r="D219" s="394">
        <f>D220+D221+D222</f>
        <v>107362</v>
      </c>
      <c r="E219" s="394">
        <f>E220+E221+E222</f>
        <v>60885</v>
      </c>
      <c r="F219" s="448">
        <f>E219/D219*100</f>
        <v>56.710009127996877</v>
      </c>
      <c r="G219" s="2368">
        <f>SUM(G220:G222)</f>
        <v>0</v>
      </c>
      <c r="H219" s="2368">
        <f>SUM(H220:H222)</f>
        <v>107362456.34</v>
      </c>
      <c r="I219" s="2368">
        <f>SUM(I220:I222)</f>
        <v>60885049.659999996</v>
      </c>
      <c r="J219" s="2368"/>
      <c r="K219" s="2368"/>
      <c r="L219" s="2372"/>
      <c r="M219" s="2372"/>
      <c r="N219" s="2372"/>
      <c r="O219" s="2372"/>
      <c r="P219" s="2372"/>
      <c r="Q219" s="2372"/>
      <c r="R219" s="2372"/>
      <c r="S219" s="2372"/>
      <c r="T219" s="2372"/>
      <c r="U219" s="2372"/>
      <c r="V219" s="2372"/>
      <c r="W219" s="1729"/>
      <c r="X219" s="1729"/>
      <c r="Y219" s="1729"/>
      <c r="Z219" s="1729"/>
      <c r="AA219" s="1729"/>
      <c r="AB219" s="1729"/>
    </row>
    <row r="220" spans="1:28" s="445" customFormat="1" x14ac:dyDescent="0.2">
      <c r="A220" s="1207" t="s">
        <v>804</v>
      </c>
      <c r="B220" s="1206"/>
      <c r="C220" s="452">
        <f>'56 '!E411</f>
        <v>0</v>
      </c>
      <c r="D220" s="452">
        <f>'56 '!F411</f>
        <v>102299</v>
      </c>
      <c r="E220" s="452">
        <f>'56 '!G411</f>
        <v>60764</v>
      </c>
      <c r="F220" s="460">
        <f>E220/D220*100</f>
        <v>59.398430092180767</v>
      </c>
      <c r="G220" s="2370">
        <v>0</v>
      </c>
      <c r="H220" s="2370">
        <f>'56 '!K411</f>
        <v>102299780.3</v>
      </c>
      <c r="I220" s="2370">
        <f>'56 '!L411</f>
        <v>60763849.659999996</v>
      </c>
      <c r="J220" s="2370"/>
      <c r="K220" s="2370"/>
      <c r="L220" s="2372"/>
      <c r="M220" s="2372"/>
      <c r="N220" s="2372"/>
      <c r="O220" s="2372"/>
      <c r="P220" s="2372"/>
      <c r="Q220" s="2372"/>
      <c r="R220" s="2372"/>
      <c r="S220" s="2372"/>
      <c r="T220" s="2372"/>
      <c r="U220" s="2372"/>
      <c r="V220" s="2372"/>
      <c r="W220" s="1729"/>
      <c r="X220" s="1729"/>
      <c r="Y220" s="1729"/>
      <c r="Z220" s="1729"/>
      <c r="AA220" s="1729"/>
      <c r="AB220" s="1729"/>
    </row>
    <row r="221" spans="1:28" s="445" customFormat="1" x14ac:dyDescent="0.2">
      <c r="A221" s="1207" t="s">
        <v>805</v>
      </c>
      <c r="B221" s="1206"/>
      <c r="C221" s="452">
        <f>'56 '!E412</f>
        <v>0</v>
      </c>
      <c r="D221" s="452">
        <f>'56 '!F412</f>
        <v>5063</v>
      </c>
      <c r="E221" s="452">
        <f>'56 '!G412</f>
        <v>121</v>
      </c>
      <c r="F221" s="460">
        <f>E221/D221*100</f>
        <v>2.3898874185265653</v>
      </c>
      <c r="G221" s="2370">
        <v>0</v>
      </c>
      <c r="H221" s="2370">
        <f>'56 '!K412</f>
        <v>5062676.04</v>
      </c>
      <c r="I221" s="2370">
        <f>'56 '!L412</f>
        <v>121200</v>
      </c>
      <c r="J221" s="2370"/>
      <c r="K221" s="2370"/>
      <c r="L221" s="2372"/>
      <c r="M221" s="2372"/>
      <c r="N221" s="2372"/>
      <c r="O221" s="2372"/>
      <c r="P221" s="2372"/>
      <c r="Q221" s="2372"/>
      <c r="R221" s="2372"/>
      <c r="S221" s="2372"/>
      <c r="T221" s="2372"/>
      <c r="U221" s="2372"/>
      <c r="V221" s="2372"/>
      <c r="W221" s="1729"/>
      <c r="X221" s="1729"/>
      <c r="Y221" s="1729"/>
      <c r="Z221" s="1729"/>
      <c r="AA221" s="1729"/>
      <c r="AB221" s="1729"/>
    </row>
    <row r="222" spans="1:28" s="445" customFormat="1" x14ac:dyDescent="0.2">
      <c r="A222" s="440" t="s">
        <v>1492</v>
      </c>
      <c r="B222" s="1220"/>
      <c r="C222" s="454">
        <f>'56 '!E413</f>
        <v>0</v>
      </c>
      <c r="D222" s="454">
        <f>'56 '!F413</f>
        <v>0</v>
      </c>
      <c r="E222" s="454">
        <f>'56 '!G413</f>
        <v>0</v>
      </c>
      <c r="F222" s="495">
        <v>0</v>
      </c>
      <c r="G222" s="2371">
        <v>0</v>
      </c>
      <c r="H222" s="2352">
        <f>'56 '!K413</f>
        <v>0</v>
      </c>
      <c r="I222" s="2352">
        <f>'56 '!L413</f>
        <v>0</v>
      </c>
      <c r="J222" s="2370"/>
      <c r="K222" s="2370"/>
      <c r="L222" s="2372"/>
      <c r="M222" s="2372"/>
      <c r="N222" s="2372"/>
      <c r="O222" s="2372"/>
      <c r="P222" s="2372"/>
      <c r="Q222" s="2372"/>
      <c r="R222" s="2372"/>
      <c r="S222" s="2372"/>
      <c r="T222" s="2372"/>
      <c r="U222" s="2372"/>
      <c r="V222" s="2372"/>
      <c r="W222" s="1729"/>
      <c r="X222" s="1729"/>
      <c r="Y222" s="1729"/>
      <c r="Z222" s="1729"/>
      <c r="AA222" s="1729"/>
      <c r="AB222" s="1729"/>
    </row>
    <row r="223" spans="1:28" s="445" customFormat="1" ht="14.25" customHeight="1" x14ac:dyDescent="0.2">
      <c r="A223" s="2434" t="s">
        <v>956</v>
      </c>
      <c r="B223" s="1206"/>
      <c r="C223" s="452"/>
      <c r="D223" s="452"/>
      <c r="E223" s="452"/>
      <c r="F223" s="460"/>
      <c r="G223" s="2370"/>
      <c r="H223" s="2370"/>
      <c r="I223" s="2370"/>
      <c r="J223" s="2370"/>
      <c r="K223" s="2370"/>
      <c r="L223" s="2372"/>
      <c r="M223" s="2372"/>
      <c r="N223" s="2372"/>
      <c r="O223" s="2372"/>
      <c r="P223" s="2372"/>
      <c r="Q223" s="2372"/>
      <c r="R223" s="2372"/>
      <c r="S223" s="2372"/>
      <c r="T223" s="2372"/>
      <c r="U223" s="2372"/>
      <c r="V223" s="2372"/>
      <c r="W223" s="1729"/>
      <c r="X223" s="1729"/>
      <c r="Y223" s="1729"/>
      <c r="Z223" s="1729"/>
      <c r="AA223" s="1729"/>
      <c r="AB223" s="1729"/>
    </row>
    <row r="224" spans="1:28" s="445" customFormat="1" ht="15" x14ac:dyDescent="0.25">
      <c r="A224" s="2433"/>
      <c r="B224" s="1206"/>
      <c r="C224" s="394"/>
      <c r="D224" s="394"/>
      <c r="E224" s="394"/>
      <c r="F224" s="448"/>
      <c r="G224" s="2368"/>
      <c r="H224" s="2368"/>
      <c r="I224" s="2368"/>
      <c r="J224" s="2368"/>
      <c r="K224" s="2368"/>
      <c r="L224" s="2372"/>
      <c r="M224" s="2372"/>
      <c r="N224" s="2372"/>
      <c r="O224" s="2372"/>
      <c r="P224" s="2372"/>
      <c r="Q224" s="2372"/>
      <c r="R224" s="2372"/>
      <c r="S224" s="2372"/>
      <c r="T224" s="2372"/>
      <c r="U224" s="2372"/>
      <c r="V224" s="2372"/>
      <c r="W224" s="1729"/>
      <c r="X224" s="1729"/>
      <c r="Y224" s="1729"/>
      <c r="Z224" s="1729"/>
      <c r="AA224" s="1729"/>
      <c r="AB224" s="1729"/>
    </row>
    <row r="225" spans="1:28" s="445" customFormat="1" ht="30.75" customHeight="1" x14ac:dyDescent="0.25">
      <c r="A225" s="2433"/>
      <c r="B225" s="1206">
        <v>57</v>
      </c>
      <c r="C225" s="394">
        <f>C226+C227+C228</f>
        <v>0</v>
      </c>
      <c r="D225" s="394">
        <f>D226+D227+D228</f>
        <v>43645</v>
      </c>
      <c r="E225" s="394">
        <f>E226+E227+E228</f>
        <v>28791</v>
      </c>
      <c r="F225" s="448">
        <f>E225/D225*100</f>
        <v>65.966319165998399</v>
      </c>
      <c r="G225" s="2368">
        <f>SUM(G226:G228)</f>
        <v>0</v>
      </c>
      <c r="H225" s="2368">
        <f>SUM(H226:H228)</f>
        <v>43644689.57</v>
      </c>
      <c r="I225" s="2368">
        <f>SUM(I226:I228)</f>
        <v>28791439.59</v>
      </c>
      <c r="J225" s="2368"/>
      <c r="K225" s="2368"/>
      <c r="L225" s="2372"/>
      <c r="M225" s="2372"/>
      <c r="N225" s="2372"/>
      <c r="O225" s="2372"/>
      <c r="P225" s="2372"/>
      <c r="Q225" s="2372"/>
      <c r="R225" s="2372"/>
      <c r="S225" s="2372"/>
      <c r="T225" s="2372"/>
      <c r="U225" s="2372"/>
      <c r="V225" s="2372"/>
      <c r="W225" s="1729"/>
      <c r="X225" s="1729"/>
      <c r="Y225" s="1729"/>
      <c r="Z225" s="1729"/>
      <c r="AA225" s="1729"/>
      <c r="AB225" s="1729"/>
    </row>
    <row r="226" spans="1:28" s="445" customFormat="1" x14ac:dyDescent="0.2">
      <c r="A226" s="1207" t="s">
        <v>804</v>
      </c>
      <c r="B226" s="1206"/>
      <c r="C226" s="452">
        <f>'57 '!E221</f>
        <v>0</v>
      </c>
      <c r="D226" s="452">
        <f>'57 '!F221</f>
        <v>41925</v>
      </c>
      <c r="E226" s="452">
        <f>'57 '!G221</f>
        <v>28627</v>
      </c>
      <c r="F226" s="460">
        <f>E226/D226*100</f>
        <v>68.281454979129393</v>
      </c>
      <c r="G226" s="2370">
        <f>'57 '!J221</f>
        <v>0</v>
      </c>
      <c r="H226" s="2370">
        <f>'57 '!K221</f>
        <v>41924747.57</v>
      </c>
      <c r="I226" s="2370">
        <f>'57 '!L221</f>
        <v>28627439.59</v>
      </c>
      <c r="J226" s="2370"/>
      <c r="K226" s="2370"/>
      <c r="L226" s="2372"/>
      <c r="M226" s="2372"/>
      <c r="N226" s="2372"/>
      <c r="O226" s="2372"/>
      <c r="P226" s="2372"/>
      <c r="Q226" s="2372"/>
      <c r="R226" s="2372"/>
      <c r="S226" s="2372"/>
      <c r="T226" s="2372"/>
      <c r="U226" s="2372"/>
      <c r="V226" s="2372"/>
      <c r="W226" s="1729"/>
      <c r="X226" s="1729"/>
      <c r="Y226" s="1729"/>
      <c r="Z226" s="1729"/>
      <c r="AA226" s="1729"/>
      <c r="AB226" s="1729"/>
    </row>
    <row r="227" spans="1:28" s="445" customFormat="1" x14ac:dyDescent="0.2">
      <c r="A227" s="1207" t="s">
        <v>805</v>
      </c>
      <c r="B227" s="1206"/>
      <c r="C227" s="452">
        <f>'57 '!E222</f>
        <v>0</v>
      </c>
      <c r="D227" s="452">
        <f>'57 '!F222</f>
        <v>1720</v>
      </c>
      <c r="E227" s="452">
        <f>'57 '!G222</f>
        <v>164</v>
      </c>
      <c r="F227" s="460">
        <f>E227/D227*100</f>
        <v>9.5348837209302335</v>
      </c>
      <c r="G227" s="2370">
        <f>'57 '!J222</f>
        <v>0</v>
      </c>
      <c r="H227" s="2370">
        <f>'57 '!K222</f>
        <v>1719942</v>
      </c>
      <c r="I227" s="2370">
        <f>'57 '!L222</f>
        <v>164000</v>
      </c>
      <c r="J227" s="2370"/>
      <c r="K227" s="2370"/>
      <c r="L227" s="2372"/>
      <c r="M227" s="2372"/>
      <c r="N227" s="2372"/>
      <c r="O227" s="2372"/>
      <c r="P227" s="2372"/>
      <c r="Q227" s="2372"/>
      <c r="R227" s="2372"/>
      <c r="S227" s="2372"/>
      <c r="T227" s="2372"/>
      <c r="U227" s="2372"/>
      <c r="V227" s="2372"/>
      <c r="W227" s="1729"/>
      <c r="X227" s="1729"/>
      <c r="Y227" s="1729"/>
      <c r="Z227" s="1729"/>
      <c r="AA227" s="1729"/>
      <c r="AB227" s="1729"/>
    </row>
    <row r="228" spans="1:28" s="445" customFormat="1" x14ac:dyDescent="0.2">
      <c r="A228" s="440" t="s">
        <v>1492</v>
      </c>
      <c r="B228" s="1220"/>
      <c r="C228" s="454">
        <f>'57 '!E223</f>
        <v>0</v>
      </c>
      <c r="D228" s="454">
        <f>'57 '!F223</f>
        <v>0</v>
      </c>
      <c r="E228" s="454">
        <f>'57 '!G223</f>
        <v>0</v>
      </c>
      <c r="F228" s="495">
        <v>0</v>
      </c>
      <c r="G228" s="2371">
        <f>'57 '!J223</f>
        <v>0</v>
      </c>
      <c r="H228" s="2352">
        <f>'57 '!K223</f>
        <v>0</v>
      </c>
      <c r="I228" s="2352">
        <f>'57 '!L223</f>
        <v>0</v>
      </c>
      <c r="J228" s="2370"/>
      <c r="K228" s="2370"/>
      <c r="L228" s="2372"/>
      <c r="M228" s="2372"/>
      <c r="N228" s="2372"/>
      <c r="O228" s="2372"/>
      <c r="P228" s="2372"/>
      <c r="Q228" s="2372"/>
      <c r="R228" s="2372"/>
      <c r="S228" s="2372"/>
      <c r="T228" s="2372"/>
      <c r="U228" s="2372"/>
      <c r="V228" s="2372"/>
      <c r="W228" s="1729"/>
      <c r="X228" s="1729"/>
      <c r="Y228" s="1729"/>
      <c r="Z228" s="1729"/>
      <c r="AA228" s="1729"/>
      <c r="AB228" s="1729"/>
    </row>
    <row r="229" spans="1:28" s="445" customFormat="1" ht="15" customHeight="1" x14ac:dyDescent="0.2">
      <c r="A229" s="2433" t="s">
        <v>394</v>
      </c>
      <c r="B229" s="1206"/>
      <c r="C229" s="452"/>
      <c r="D229" s="452"/>
      <c r="E229" s="452"/>
      <c r="F229" s="460"/>
      <c r="G229" s="2370"/>
      <c r="H229" s="2370"/>
      <c r="I229" s="2370"/>
      <c r="J229" s="2370"/>
      <c r="K229" s="2370"/>
      <c r="L229" s="2372"/>
      <c r="M229" s="2372"/>
      <c r="N229" s="2372"/>
      <c r="O229" s="2372"/>
      <c r="P229" s="2372"/>
      <c r="Q229" s="2372"/>
      <c r="R229" s="2372"/>
      <c r="S229" s="2372"/>
      <c r="T229" s="2372"/>
      <c r="U229" s="2372"/>
      <c r="V229" s="2372"/>
      <c r="W229" s="1729"/>
      <c r="X229" s="1729"/>
      <c r="Y229" s="1729"/>
      <c r="Z229" s="1729"/>
      <c r="AA229" s="1729"/>
      <c r="AB229" s="1729"/>
    </row>
    <row r="230" spans="1:28" s="445" customFormat="1" ht="29.25" customHeight="1" x14ac:dyDescent="0.25">
      <c r="A230" s="2433"/>
      <c r="B230" s="1206">
        <v>58</v>
      </c>
      <c r="C230" s="394">
        <f>C231+C232+C233</f>
        <v>0</v>
      </c>
      <c r="D230" s="394">
        <f>D231+D232+D233</f>
        <v>52200</v>
      </c>
      <c r="E230" s="394">
        <f>E231+E232+E233</f>
        <v>29390</v>
      </c>
      <c r="F230" s="448">
        <f>E230/D230*100</f>
        <v>56.30268199233717</v>
      </c>
      <c r="G230" s="2368">
        <f>SUM(G231:G233)</f>
        <v>0</v>
      </c>
      <c r="H230" s="2368">
        <f>SUM(H231:H233)</f>
        <v>52199511.219999999</v>
      </c>
      <c r="I230" s="2368">
        <f>SUM(I231:I233)</f>
        <v>29390232.66</v>
      </c>
      <c r="J230" s="2368"/>
      <c r="K230" s="2368"/>
      <c r="L230" s="2372"/>
      <c r="M230" s="2372"/>
      <c r="N230" s="2372"/>
      <c r="O230" s="2372"/>
      <c r="P230" s="2372"/>
      <c r="Q230" s="2372"/>
      <c r="R230" s="2372"/>
      <c r="S230" s="2372"/>
      <c r="T230" s="2372"/>
      <c r="U230" s="2372"/>
      <c r="V230" s="2372"/>
      <c r="W230" s="1729"/>
      <c r="X230" s="1729"/>
      <c r="Y230" s="1729"/>
      <c r="Z230" s="1729"/>
      <c r="AA230" s="1729"/>
      <c r="AB230" s="1729"/>
    </row>
    <row r="231" spans="1:28" s="445" customFormat="1" x14ac:dyDescent="0.2">
      <c r="A231" s="1207" t="s">
        <v>804</v>
      </c>
      <c r="B231" s="1206"/>
      <c r="C231" s="452">
        <f>'58 '!E230</f>
        <v>0</v>
      </c>
      <c r="D231" s="452">
        <f>'58 '!F230</f>
        <v>49264</v>
      </c>
      <c r="E231" s="452">
        <f>'58 '!G230</f>
        <v>29145</v>
      </c>
      <c r="F231" s="460">
        <f>E231/D231*100</f>
        <v>59.160847677817472</v>
      </c>
      <c r="G231" s="2370">
        <f>'58 '!J230</f>
        <v>0</v>
      </c>
      <c r="H231" s="2370">
        <f>'58 '!K230</f>
        <v>49263906.219999999</v>
      </c>
      <c r="I231" s="2370">
        <f>'58 '!L230</f>
        <v>29145003.859999999</v>
      </c>
      <c r="J231" s="2370"/>
      <c r="K231" s="2370"/>
      <c r="L231" s="2372"/>
      <c r="M231" s="2372"/>
      <c r="N231" s="2372"/>
      <c r="O231" s="2372"/>
      <c r="P231" s="2372"/>
      <c r="Q231" s="2372"/>
      <c r="R231" s="2372"/>
      <c r="S231" s="2372"/>
      <c r="T231" s="2372"/>
      <c r="U231" s="2372"/>
      <c r="V231" s="2372"/>
      <c r="W231" s="1729"/>
      <c r="X231" s="1729"/>
      <c r="Y231" s="1729"/>
      <c r="Z231" s="1729"/>
      <c r="AA231" s="1729"/>
      <c r="AB231" s="1729"/>
    </row>
    <row r="232" spans="1:28" s="445" customFormat="1" x14ac:dyDescent="0.2">
      <c r="A232" s="1207" t="s">
        <v>805</v>
      </c>
      <c r="B232" s="1206"/>
      <c r="C232" s="452">
        <f>'58 '!E231</f>
        <v>0</v>
      </c>
      <c r="D232" s="452">
        <f>'58 '!F231</f>
        <v>2936</v>
      </c>
      <c r="E232" s="452">
        <f>'58 '!G231</f>
        <v>245</v>
      </c>
      <c r="F232" s="460">
        <f>E232/D232*100</f>
        <v>8.3446866485013622</v>
      </c>
      <c r="G232" s="2370">
        <f>'58 '!J231</f>
        <v>0</v>
      </c>
      <c r="H232" s="2370">
        <f>'58 '!K231</f>
        <v>2935605</v>
      </c>
      <c r="I232" s="2370">
        <f>'58 '!L231</f>
        <v>245228.79999999999</v>
      </c>
      <c r="J232" s="2370"/>
      <c r="K232" s="2370"/>
      <c r="L232" s="2372"/>
      <c r="M232" s="2372"/>
      <c r="N232" s="2372"/>
      <c r="O232" s="2372"/>
      <c r="P232" s="2372"/>
      <c r="Q232" s="2372"/>
      <c r="R232" s="2372"/>
      <c r="S232" s="2372"/>
      <c r="T232" s="2372"/>
      <c r="U232" s="2372"/>
      <c r="V232" s="2372"/>
      <c r="W232" s="1729"/>
      <c r="X232" s="1729"/>
      <c r="Y232" s="1729"/>
      <c r="Z232" s="1729"/>
      <c r="AA232" s="1729"/>
      <c r="AB232" s="1729"/>
    </row>
    <row r="233" spans="1:28" s="445" customFormat="1" x14ac:dyDescent="0.2">
      <c r="A233" s="440" t="s">
        <v>1492</v>
      </c>
      <c r="B233" s="1220"/>
      <c r="C233" s="454">
        <f>'58 '!E232</f>
        <v>0</v>
      </c>
      <c r="D233" s="454">
        <f>'58 '!F232</f>
        <v>0</v>
      </c>
      <c r="E233" s="454">
        <f>'58 '!G232</f>
        <v>0</v>
      </c>
      <c r="F233" s="495">
        <v>0</v>
      </c>
      <c r="G233" s="2371">
        <f>'58 '!J232</f>
        <v>0</v>
      </c>
      <c r="H233" s="2352">
        <f>'58 '!K232</f>
        <v>0</v>
      </c>
      <c r="I233" s="2352">
        <f>'58 '!L232</f>
        <v>0</v>
      </c>
      <c r="J233" s="2370"/>
      <c r="K233" s="2370"/>
      <c r="L233" s="2372"/>
      <c r="M233" s="2372"/>
      <c r="N233" s="2372"/>
      <c r="O233" s="2372"/>
      <c r="P233" s="2372"/>
      <c r="Q233" s="2372"/>
      <c r="R233" s="2372"/>
      <c r="S233" s="2372"/>
      <c r="T233" s="2372"/>
      <c r="U233" s="2372"/>
      <c r="V233" s="2372"/>
      <c r="W233" s="1729"/>
      <c r="X233" s="1729"/>
      <c r="Y233" s="1729"/>
      <c r="Z233" s="1729"/>
      <c r="AA233" s="1729"/>
      <c r="AB233" s="1729"/>
    </row>
    <row r="234" spans="1:28" s="445" customFormat="1" ht="15" x14ac:dyDescent="0.25">
      <c r="A234" s="1224" t="s">
        <v>397</v>
      </c>
      <c r="B234" s="1206">
        <v>59</v>
      </c>
      <c r="C234" s="394">
        <f>C235+C236+C237</f>
        <v>26793</v>
      </c>
      <c r="D234" s="394">
        <f>D235+D236+D237</f>
        <v>172655</v>
      </c>
      <c r="E234" s="394">
        <f>E235+E236+E237</f>
        <v>175292</v>
      </c>
      <c r="F234" s="448">
        <f>E234/D234*100</f>
        <v>101.52732327473863</v>
      </c>
      <c r="G234" s="2368">
        <f>SUM(G235:G237)</f>
        <v>26793000</v>
      </c>
      <c r="H234" s="2368">
        <f>SUM(H235:H237)</f>
        <v>172655372.95000002</v>
      </c>
      <c r="I234" s="2368">
        <f>SUM(I235:I237)</f>
        <v>175292030.69999999</v>
      </c>
      <c r="J234" s="2368"/>
      <c r="K234" s="2368"/>
      <c r="L234" s="2372"/>
      <c r="M234" s="2372"/>
      <c r="N234" s="2372"/>
      <c r="O234" s="2372"/>
      <c r="P234" s="2372"/>
      <c r="Q234" s="2372"/>
      <c r="R234" s="2372"/>
      <c r="S234" s="2372"/>
      <c r="T234" s="2372"/>
      <c r="U234" s="2372"/>
      <c r="V234" s="2372"/>
      <c r="W234" s="1729"/>
      <c r="X234" s="1729"/>
      <c r="Y234" s="1729"/>
      <c r="Z234" s="1729"/>
      <c r="AA234" s="1729"/>
      <c r="AB234" s="1729"/>
    </row>
    <row r="235" spans="1:28" s="445" customFormat="1" x14ac:dyDescent="0.2">
      <c r="A235" s="1207" t="s">
        <v>804</v>
      </c>
      <c r="B235" s="1206"/>
      <c r="C235" s="452">
        <f>'59 '!E306</f>
        <v>22593</v>
      </c>
      <c r="D235" s="452">
        <f>'59 '!F306</f>
        <v>23454</v>
      </c>
      <c r="E235" s="452">
        <f>'59 '!G306</f>
        <v>13784</v>
      </c>
      <c r="F235" s="460">
        <f>E235/D235*100</f>
        <v>58.770359000596919</v>
      </c>
      <c r="G235" s="2370">
        <f>'59 '!J306</f>
        <v>22593000</v>
      </c>
      <c r="H235" s="2370">
        <f>'59 '!K306</f>
        <v>23453969.899999999</v>
      </c>
      <c r="I235" s="2370">
        <f>'59 '!L306</f>
        <v>13784346.48</v>
      </c>
      <c r="J235" s="2370"/>
      <c r="K235" s="2370"/>
      <c r="L235" s="2372"/>
      <c r="M235" s="2372"/>
      <c r="N235" s="2372"/>
      <c r="O235" s="2372"/>
      <c r="P235" s="2372"/>
      <c r="Q235" s="2372"/>
      <c r="R235" s="2372"/>
      <c r="S235" s="2372"/>
      <c r="T235" s="2372"/>
      <c r="U235" s="2372"/>
      <c r="V235" s="2372"/>
      <c r="W235" s="1729"/>
      <c r="X235" s="1729"/>
      <c r="Y235" s="1729"/>
      <c r="Z235" s="1729"/>
      <c r="AA235" s="1729"/>
      <c r="AB235" s="1729"/>
    </row>
    <row r="236" spans="1:28" s="445" customFormat="1" x14ac:dyDescent="0.2">
      <c r="A236" s="1207" t="s">
        <v>805</v>
      </c>
      <c r="B236" s="1206"/>
      <c r="C236" s="452">
        <f>'59 '!E307</f>
        <v>4200</v>
      </c>
      <c r="D236" s="452">
        <f>'59 '!F307</f>
        <v>149201</v>
      </c>
      <c r="E236" s="452">
        <f>'59 '!G307</f>
        <v>128384</v>
      </c>
      <c r="F236" s="460">
        <f>E236/D236*100</f>
        <v>86.047680645572072</v>
      </c>
      <c r="G236" s="2373">
        <f>'59 '!J307</f>
        <v>4200000</v>
      </c>
      <c r="H236" s="2370">
        <f>'59 '!K307</f>
        <v>149201403.05000001</v>
      </c>
      <c r="I236" s="2370">
        <f>'59 '!L307</f>
        <v>128383267.02</v>
      </c>
      <c r="J236" s="2370"/>
      <c r="K236" s="2370"/>
      <c r="L236" s="2372"/>
      <c r="M236" s="2372"/>
      <c r="N236" s="2372"/>
      <c r="O236" s="2372"/>
      <c r="P236" s="2372"/>
      <c r="Q236" s="2372"/>
      <c r="R236" s="2372"/>
      <c r="S236" s="2372"/>
      <c r="T236" s="2372"/>
      <c r="U236" s="2372"/>
      <c r="V236" s="2372"/>
      <c r="W236" s="1729"/>
      <c r="X236" s="1729"/>
      <c r="Y236" s="1729"/>
      <c r="Z236" s="1729"/>
      <c r="AA236" s="1729"/>
      <c r="AB236" s="1729"/>
    </row>
    <row r="237" spans="1:28" s="445" customFormat="1" x14ac:dyDescent="0.2">
      <c r="A237" s="440" t="s">
        <v>1492</v>
      </c>
      <c r="B237" s="1220"/>
      <c r="C237" s="454">
        <f>'59 '!E308</f>
        <v>0</v>
      </c>
      <c r="D237" s="454">
        <f>'59 '!F308</f>
        <v>0</v>
      </c>
      <c r="E237" s="454">
        <f>'59 '!G308</f>
        <v>33124</v>
      </c>
      <c r="F237" s="495">
        <v>0</v>
      </c>
      <c r="G237" s="2371">
        <f>'59 '!J308</f>
        <v>0</v>
      </c>
      <c r="H237" s="2352">
        <f>'59 '!K308</f>
        <v>0</v>
      </c>
      <c r="I237" s="2352">
        <f>'59 '!L308</f>
        <v>33124417.199999999</v>
      </c>
      <c r="J237" s="2370"/>
      <c r="K237" s="2370"/>
      <c r="L237" s="2372"/>
      <c r="M237" s="2372"/>
      <c r="N237" s="2372"/>
      <c r="O237" s="2372"/>
      <c r="P237" s="2372"/>
      <c r="Q237" s="2372"/>
      <c r="R237" s="2372"/>
      <c r="S237" s="2372"/>
      <c r="T237" s="2372"/>
      <c r="U237" s="2372"/>
      <c r="V237" s="2372"/>
      <c r="W237" s="1729"/>
      <c r="X237" s="1729"/>
      <c r="Y237" s="1729"/>
      <c r="Z237" s="1729"/>
      <c r="AA237" s="1729"/>
      <c r="AB237" s="1729"/>
    </row>
    <row r="238" spans="1:28" s="445" customFormat="1" ht="14.25" customHeight="1" x14ac:dyDescent="0.2">
      <c r="A238" s="2434" t="s">
        <v>1027</v>
      </c>
      <c r="B238" s="1206"/>
      <c r="C238" s="452"/>
      <c r="D238" s="452"/>
      <c r="E238" s="452"/>
      <c r="F238" s="460"/>
      <c r="G238" s="2370"/>
      <c r="H238" s="2370"/>
      <c r="I238" s="2370"/>
      <c r="J238" s="2370"/>
      <c r="K238" s="2370"/>
      <c r="L238" s="2372"/>
      <c r="M238" s="2372"/>
      <c r="N238" s="2372"/>
      <c r="O238" s="2372"/>
      <c r="P238" s="2372"/>
      <c r="Q238" s="2372"/>
      <c r="R238" s="2372"/>
      <c r="S238" s="2372"/>
      <c r="T238" s="2372"/>
      <c r="U238" s="2372"/>
      <c r="V238" s="2372"/>
      <c r="W238" s="1729"/>
      <c r="X238" s="1729"/>
      <c r="Y238" s="1729"/>
      <c r="Z238" s="1729"/>
      <c r="AA238" s="1729"/>
      <c r="AB238" s="1729"/>
    </row>
    <row r="239" spans="1:28" s="445" customFormat="1" ht="15" x14ac:dyDescent="0.25">
      <c r="A239" s="2433"/>
      <c r="B239" s="1206">
        <v>60</v>
      </c>
      <c r="C239" s="394">
        <f>C240+C241+C242</f>
        <v>0</v>
      </c>
      <c r="D239" s="394">
        <f>D240+D241+D242</f>
        <v>159379</v>
      </c>
      <c r="E239" s="394">
        <f>E240+E241+E242</f>
        <v>112150</v>
      </c>
      <c r="F239" s="448">
        <f>E239/D239*100</f>
        <v>70.366861380733965</v>
      </c>
      <c r="G239" s="2368">
        <f>SUM(G240:G242)</f>
        <v>0</v>
      </c>
      <c r="H239" s="2368">
        <f>SUM(H240:H242)</f>
        <v>159379101.78999999</v>
      </c>
      <c r="I239" s="2368">
        <f>SUM(I240:I242)</f>
        <v>112150441.70999999</v>
      </c>
      <c r="J239" s="2368"/>
      <c r="K239" s="2368"/>
      <c r="L239" s="2372"/>
      <c r="M239" s="2372"/>
      <c r="N239" s="2372"/>
      <c r="O239" s="2372"/>
      <c r="P239" s="2372"/>
      <c r="Q239" s="2372"/>
      <c r="R239" s="2372"/>
      <c r="S239" s="2372"/>
      <c r="T239" s="2372"/>
      <c r="U239" s="2372"/>
      <c r="V239" s="2372"/>
      <c r="W239" s="1729"/>
      <c r="X239" s="1729"/>
      <c r="Y239" s="1729"/>
      <c r="Z239" s="1729"/>
      <c r="AA239" s="1729"/>
      <c r="AB239" s="1729"/>
    </row>
    <row r="240" spans="1:28" s="445" customFormat="1" x14ac:dyDescent="0.2">
      <c r="A240" s="1207" t="s">
        <v>804</v>
      </c>
      <c r="B240" s="1206"/>
      <c r="C240" s="452">
        <f>'60 '!E78</f>
        <v>0</v>
      </c>
      <c r="D240" s="452">
        <f>'60 '!F78</f>
        <v>159379</v>
      </c>
      <c r="E240" s="452">
        <f>'60 '!G78</f>
        <v>111191</v>
      </c>
      <c r="F240" s="460">
        <f>E240/D240*100</f>
        <v>69.76515099228881</v>
      </c>
      <c r="G240" s="2370">
        <f>'60 '!J78</f>
        <v>0</v>
      </c>
      <c r="H240" s="2370">
        <f>'60 '!K78</f>
        <v>159379101.78999999</v>
      </c>
      <c r="I240" s="2370">
        <f>'60 '!L78</f>
        <v>111191441.70999999</v>
      </c>
      <c r="J240" s="2370"/>
      <c r="K240" s="2370"/>
      <c r="L240" s="2370"/>
      <c r="M240" s="2370"/>
      <c r="N240" s="2372"/>
      <c r="O240" s="2372"/>
      <c r="P240" s="2372"/>
      <c r="Q240" s="2372"/>
      <c r="R240" s="2372"/>
      <c r="S240" s="2372"/>
      <c r="T240" s="2372"/>
      <c r="U240" s="2372"/>
      <c r="V240" s="2372"/>
      <c r="W240" s="1729"/>
      <c r="X240" s="1729"/>
      <c r="Y240" s="1729"/>
      <c r="Z240" s="1729"/>
      <c r="AA240" s="1729"/>
      <c r="AB240" s="1729"/>
    </row>
    <row r="241" spans="1:28" s="445" customFormat="1" x14ac:dyDescent="0.2">
      <c r="A241" s="1207" t="s">
        <v>805</v>
      </c>
      <c r="B241" s="1206"/>
      <c r="C241" s="452">
        <f>'60 '!E79</f>
        <v>0</v>
      </c>
      <c r="D241" s="452">
        <f>'60 '!F79</f>
        <v>0</v>
      </c>
      <c r="E241" s="452">
        <f>'60 '!G79</f>
        <v>0</v>
      </c>
      <c r="F241" s="460">
        <v>0</v>
      </c>
      <c r="G241" s="2370">
        <f>'60 '!J79</f>
        <v>0</v>
      </c>
      <c r="H241" s="2370">
        <f>'60 '!K79</f>
        <v>0</v>
      </c>
      <c r="I241" s="2370">
        <f>'60 '!L79</f>
        <v>0</v>
      </c>
      <c r="J241" s="2370"/>
      <c r="K241" s="2370"/>
      <c r="L241" s="2370"/>
      <c r="M241" s="2370"/>
      <c r="N241" s="2372"/>
      <c r="O241" s="2372"/>
      <c r="P241" s="2372"/>
      <c r="Q241" s="2372"/>
      <c r="R241" s="2372"/>
      <c r="S241" s="2372"/>
      <c r="T241" s="2372"/>
      <c r="U241" s="2372"/>
      <c r="V241" s="2372"/>
      <c r="W241" s="1729"/>
      <c r="X241" s="1729"/>
      <c r="Y241" s="1729"/>
      <c r="Z241" s="1729"/>
      <c r="AA241" s="1729"/>
      <c r="AB241" s="1729"/>
    </row>
    <row r="242" spans="1:28" s="445" customFormat="1" x14ac:dyDescent="0.2">
      <c r="A242" s="440" t="s">
        <v>1492</v>
      </c>
      <c r="B242" s="1220"/>
      <c r="C242" s="454">
        <f>'60 '!E80</f>
        <v>0</v>
      </c>
      <c r="D242" s="454">
        <f>'60 '!F80</f>
        <v>0</v>
      </c>
      <c r="E242" s="454">
        <f>'60 '!G80</f>
        <v>959</v>
      </c>
      <c r="F242" s="495">
        <v>0</v>
      </c>
      <c r="G242" s="2371">
        <f>'60 '!J80</f>
        <v>0</v>
      </c>
      <c r="H242" s="2352">
        <f>'60 '!K80</f>
        <v>0</v>
      </c>
      <c r="I242" s="2352">
        <f>'60 '!L80</f>
        <v>959000</v>
      </c>
      <c r="J242" s="2381"/>
      <c r="K242" s="2370"/>
      <c r="L242" s="2370"/>
      <c r="M242" s="2370"/>
      <c r="N242" s="2372"/>
      <c r="O242" s="2372"/>
      <c r="P242" s="2372"/>
      <c r="Q242" s="2372"/>
      <c r="R242" s="2372"/>
      <c r="S242" s="2372"/>
      <c r="T242" s="2372"/>
      <c r="U242" s="2372"/>
      <c r="V242" s="2372"/>
      <c r="W242" s="1729"/>
      <c r="X242" s="1729"/>
      <c r="Y242" s="1729"/>
      <c r="Z242" s="1729"/>
      <c r="AA242" s="1729"/>
      <c r="AB242" s="1729"/>
    </row>
    <row r="243" spans="1:28" s="445" customFormat="1" ht="14.25" customHeight="1" x14ac:dyDescent="0.2">
      <c r="A243" s="2433" t="s">
        <v>1224</v>
      </c>
      <c r="B243" s="1206"/>
      <c r="C243" s="452"/>
      <c r="D243" s="452"/>
      <c r="E243" s="452"/>
      <c r="F243" s="460"/>
      <c r="G243" s="2370"/>
      <c r="H243" s="2370"/>
      <c r="I243" s="2370"/>
      <c r="J243" s="2370"/>
      <c r="K243" s="2370"/>
      <c r="L243" s="2372"/>
      <c r="M243" s="2372"/>
      <c r="N243" s="2372"/>
      <c r="O243" s="2372"/>
      <c r="P243" s="2372"/>
      <c r="Q243" s="2372"/>
      <c r="R243" s="2372"/>
      <c r="S243" s="2372"/>
      <c r="T243" s="2372"/>
      <c r="U243" s="2372"/>
      <c r="V243" s="2372"/>
      <c r="W243" s="1729"/>
      <c r="X243" s="1729"/>
      <c r="Y243" s="1729"/>
      <c r="Z243" s="1729"/>
      <c r="AA243" s="1729"/>
      <c r="AB243" s="1729"/>
    </row>
    <row r="244" spans="1:28" s="445" customFormat="1" ht="15" x14ac:dyDescent="0.25">
      <c r="A244" s="2433"/>
      <c r="B244" s="1206">
        <v>61</v>
      </c>
      <c r="C244" s="394">
        <f>C245+C246+C247</f>
        <v>13</v>
      </c>
      <c r="D244" s="394">
        <f>D245+D246+D247</f>
        <v>4315</v>
      </c>
      <c r="E244" s="394">
        <f>E245+E246+E247</f>
        <v>4535</v>
      </c>
      <c r="F244" s="448">
        <f>E244/D244*100</f>
        <v>105.09849362688297</v>
      </c>
      <c r="G244" s="2368">
        <f>SUM(G245:G247)</f>
        <v>13000</v>
      </c>
      <c r="H244" s="2368">
        <f>SUM(H245:H247)</f>
        <v>4315181.2699999996</v>
      </c>
      <c r="I244" s="2368">
        <f>SUM(I245:I247)</f>
        <v>4534686.5200000005</v>
      </c>
      <c r="J244" s="2368"/>
      <c r="K244" s="2368"/>
      <c r="L244" s="2372"/>
      <c r="M244" s="2372"/>
      <c r="N244" s="2372"/>
      <c r="O244" s="2372"/>
      <c r="P244" s="2372"/>
      <c r="Q244" s="2372"/>
      <c r="R244" s="2372"/>
      <c r="S244" s="2372"/>
      <c r="T244" s="2372"/>
      <c r="U244" s="2372"/>
      <c r="V244" s="2372"/>
      <c r="W244" s="1729"/>
      <c r="X244" s="1729"/>
      <c r="Y244" s="1729"/>
      <c r="Z244" s="1729"/>
      <c r="AA244" s="1729"/>
      <c r="AB244" s="1729"/>
    </row>
    <row r="245" spans="1:28" s="445" customFormat="1" x14ac:dyDescent="0.2">
      <c r="A245" s="1207" t="s">
        <v>804</v>
      </c>
      <c r="B245" s="1206"/>
      <c r="C245" s="452">
        <f>'61  '!E29</f>
        <v>13</v>
      </c>
      <c r="D245" s="452">
        <f>'61  '!F29</f>
        <v>777</v>
      </c>
      <c r="E245" s="452">
        <f>'61  '!G29</f>
        <v>764</v>
      </c>
      <c r="F245" s="460">
        <f>E245/D245*100</f>
        <v>98.326898326898331</v>
      </c>
      <c r="G245" s="2370">
        <f>'61  '!J29</f>
        <v>13000</v>
      </c>
      <c r="H245" s="2370">
        <f>'61  '!K29</f>
        <v>776769.68</v>
      </c>
      <c r="I245" s="2370">
        <f>'61  '!L29</f>
        <v>763345.87</v>
      </c>
      <c r="J245" s="2370"/>
      <c r="K245" s="2370"/>
      <c r="L245" s="2372"/>
      <c r="M245" s="2372"/>
      <c r="N245" s="2372"/>
      <c r="O245" s="2372"/>
      <c r="P245" s="2372"/>
      <c r="Q245" s="2372"/>
      <c r="R245" s="2372"/>
      <c r="S245" s="2372"/>
      <c r="T245" s="2372"/>
      <c r="U245" s="2372"/>
      <c r="V245" s="2372"/>
      <c r="W245" s="1729"/>
      <c r="X245" s="1729"/>
      <c r="Y245" s="1729"/>
      <c r="Z245" s="1729"/>
      <c r="AA245" s="1729"/>
      <c r="AB245" s="1729"/>
    </row>
    <row r="246" spans="1:28" s="445" customFormat="1" x14ac:dyDescent="0.2">
      <c r="A246" s="1207" t="s">
        <v>805</v>
      </c>
      <c r="B246" s="1206"/>
      <c r="C246" s="452">
        <f>'61  '!E30</f>
        <v>0</v>
      </c>
      <c r="D246" s="452">
        <f>'61  '!F30</f>
        <v>3538</v>
      </c>
      <c r="E246" s="452">
        <f>'61  '!G30</f>
        <v>3538</v>
      </c>
      <c r="F246" s="460">
        <f>E246/D246*100</f>
        <v>100</v>
      </c>
      <c r="G246" s="2370">
        <f>'61  '!J30</f>
        <v>0</v>
      </c>
      <c r="H246" s="2370">
        <f>'61  '!K30</f>
        <v>3538411.59</v>
      </c>
      <c r="I246" s="2370">
        <f>'61  '!L30</f>
        <v>3538411.58</v>
      </c>
      <c r="J246" s="2370"/>
      <c r="K246" s="2370"/>
      <c r="L246" s="2372"/>
      <c r="M246" s="2372"/>
      <c r="N246" s="2372"/>
      <c r="O246" s="2372"/>
      <c r="P246" s="2372"/>
      <c r="Q246" s="2372"/>
      <c r="R246" s="2372"/>
      <c r="S246" s="2372"/>
      <c r="T246" s="2372"/>
      <c r="U246" s="2372"/>
      <c r="V246" s="2372"/>
      <c r="W246" s="1729"/>
      <c r="X246" s="1729"/>
      <c r="Y246" s="1729"/>
      <c r="Z246" s="1729"/>
      <c r="AA246" s="1729"/>
      <c r="AB246" s="1729"/>
    </row>
    <row r="247" spans="1:28" s="445" customFormat="1" x14ac:dyDescent="0.2">
      <c r="A247" s="440" t="s">
        <v>1492</v>
      </c>
      <c r="B247" s="1220"/>
      <c r="C247" s="454">
        <f>'61  '!E31</f>
        <v>0</v>
      </c>
      <c r="D247" s="454">
        <f>'61  '!F31</f>
        <v>0</v>
      </c>
      <c r="E247" s="454">
        <f>'61  '!G31</f>
        <v>233</v>
      </c>
      <c r="F247" s="495">
        <v>0</v>
      </c>
      <c r="G247" s="2371">
        <f>'61  '!J31</f>
        <v>0</v>
      </c>
      <c r="H247" s="2352">
        <f>'61  '!K31</f>
        <v>0</v>
      </c>
      <c r="I247" s="2352">
        <f>'61  '!L31</f>
        <v>232929.07</v>
      </c>
      <c r="J247" s="2370"/>
      <c r="K247" s="2370"/>
      <c r="L247" s="2372"/>
      <c r="M247" s="2372"/>
      <c r="N247" s="2372"/>
      <c r="O247" s="2372"/>
      <c r="P247" s="2372"/>
      <c r="Q247" s="2372"/>
      <c r="R247" s="2372"/>
      <c r="S247" s="2372"/>
      <c r="T247" s="2372"/>
      <c r="U247" s="2372"/>
      <c r="V247" s="2372"/>
      <c r="W247" s="1729"/>
      <c r="X247" s="1729"/>
      <c r="Y247" s="1729"/>
      <c r="Z247" s="1729"/>
      <c r="AA247" s="1729"/>
      <c r="AB247" s="1729"/>
    </row>
    <row r="248" spans="1:28" s="445" customFormat="1" ht="14.25" customHeight="1" x14ac:dyDescent="0.2">
      <c r="A248" s="2433" t="s">
        <v>1228</v>
      </c>
      <c r="B248" s="1206"/>
      <c r="C248" s="452"/>
      <c r="D248" s="452"/>
      <c r="E248" s="452"/>
      <c r="F248" s="460"/>
      <c r="G248" s="2370"/>
      <c r="H248" s="2370"/>
      <c r="I248" s="2370"/>
      <c r="J248" s="2370"/>
      <c r="K248" s="2370"/>
      <c r="L248" s="2372"/>
      <c r="M248" s="2372"/>
      <c r="N248" s="2372"/>
      <c r="O248" s="2372"/>
      <c r="P248" s="2372"/>
      <c r="Q248" s="2372"/>
      <c r="R248" s="2372"/>
      <c r="S248" s="2372"/>
      <c r="T248" s="2372"/>
      <c r="U248" s="2372"/>
      <c r="V248" s="2372"/>
      <c r="W248" s="1729"/>
      <c r="X248" s="1729"/>
      <c r="Y248" s="1729"/>
      <c r="Z248" s="1729"/>
      <c r="AA248" s="1729"/>
      <c r="AB248" s="1729"/>
    </row>
    <row r="249" spans="1:28" s="445" customFormat="1" ht="15" x14ac:dyDescent="0.25">
      <c r="A249" s="2433"/>
      <c r="B249" s="1206">
        <v>62</v>
      </c>
      <c r="C249" s="394">
        <f>C250+C251+C252</f>
        <v>15</v>
      </c>
      <c r="D249" s="394">
        <f>D250+D251+D252</f>
        <v>3115</v>
      </c>
      <c r="E249" s="394">
        <f>E250+E251+E252</f>
        <v>3363</v>
      </c>
      <c r="F249" s="448">
        <f>E249/D249*100</f>
        <v>107.96147672552168</v>
      </c>
      <c r="G249" s="2368">
        <f>SUM(G250:G252)</f>
        <v>15000</v>
      </c>
      <c r="H249" s="2368">
        <f>SUM(H250:H252)</f>
        <v>3114708.7</v>
      </c>
      <c r="I249" s="2368">
        <f>SUM(I250:I252)</f>
        <v>3363035.06</v>
      </c>
      <c r="J249" s="2368"/>
      <c r="K249" s="2368"/>
      <c r="L249" s="2372"/>
      <c r="M249" s="2372"/>
      <c r="N249" s="2372"/>
      <c r="O249" s="2372"/>
      <c r="P249" s="2372"/>
      <c r="Q249" s="2372"/>
      <c r="R249" s="2372"/>
      <c r="S249" s="2372"/>
      <c r="T249" s="2372"/>
      <c r="U249" s="2372"/>
      <c r="V249" s="2372"/>
      <c r="W249" s="1729"/>
      <c r="X249" s="1729"/>
      <c r="Y249" s="1729"/>
      <c r="Z249" s="1729"/>
      <c r="AA249" s="1729"/>
      <c r="AB249" s="1729"/>
    </row>
    <row r="250" spans="1:28" s="445" customFormat="1" x14ac:dyDescent="0.2">
      <c r="A250" s="1207" t="s">
        <v>804</v>
      </c>
      <c r="B250" s="1206"/>
      <c r="C250" s="452">
        <f>'62  '!E43</f>
        <v>15</v>
      </c>
      <c r="D250" s="452">
        <f>'62  '!F43</f>
        <v>38</v>
      </c>
      <c r="E250" s="452">
        <f>'62  '!G43</f>
        <v>28</v>
      </c>
      <c r="F250" s="460">
        <f>E250/D250*100</f>
        <v>73.68421052631578</v>
      </c>
      <c r="G250" s="2370">
        <f>'62  '!J43</f>
        <v>15000</v>
      </c>
      <c r="H250" s="2370">
        <f>'62  '!K43</f>
        <v>37623.199999999997</v>
      </c>
      <c r="I250" s="2370">
        <f>'62  '!L43</f>
        <v>27562.880000000001</v>
      </c>
      <c r="J250" s="2370"/>
      <c r="K250" s="2370"/>
      <c r="L250" s="2372"/>
      <c r="M250" s="2372"/>
      <c r="N250" s="2372"/>
      <c r="O250" s="2372"/>
      <c r="P250" s="2372"/>
      <c r="Q250" s="2372"/>
      <c r="R250" s="2372"/>
      <c r="S250" s="2372"/>
      <c r="T250" s="2372"/>
      <c r="U250" s="2372"/>
      <c r="V250" s="2372"/>
      <c r="W250" s="1729"/>
      <c r="X250" s="1729"/>
      <c r="Y250" s="1729"/>
      <c r="Z250" s="1729"/>
      <c r="AA250" s="1729"/>
      <c r="AB250" s="1729"/>
    </row>
    <row r="251" spans="1:28" s="445" customFormat="1" x14ac:dyDescent="0.2">
      <c r="A251" s="1207" t="s">
        <v>805</v>
      </c>
      <c r="B251" s="1206"/>
      <c r="C251" s="452">
        <f>'62  '!E44</f>
        <v>0</v>
      </c>
      <c r="D251" s="452">
        <f>'62  '!F44</f>
        <v>3077</v>
      </c>
      <c r="E251" s="452">
        <f>'62  '!G44</f>
        <v>3077</v>
      </c>
      <c r="F251" s="460">
        <f>E251/D251*100</f>
        <v>100</v>
      </c>
      <c r="G251" s="2370">
        <f>'62  '!J44</f>
        <v>0</v>
      </c>
      <c r="H251" s="2370">
        <f>'62  '!K44</f>
        <v>3077085.5</v>
      </c>
      <c r="I251" s="2370">
        <f>'62  '!L44</f>
        <v>3077085.5</v>
      </c>
      <c r="J251" s="2370"/>
      <c r="K251" s="2370"/>
      <c r="L251" s="2372"/>
      <c r="M251" s="2372"/>
      <c r="N251" s="2372"/>
      <c r="O251" s="2372"/>
      <c r="P251" s="2372"/>
      <c r="Q251" s="2372"/>
      <c r="R251" s="2372"/>
      <c r="S251" s="2372"/>
      <c r="T251" s="2372"/>
      <c r="U251" s="2372"/>
      <c r="V251" s="2372"/>
      <c r="W251" s="1729"/>
      <c r="X251" s="1729"/>
      <c r="Y251" s="1729"/>
      <c r="Z251" s="1729"/>
      <c r="AA251" s="1729"/>
      <c r="AB251" s="1729"/>
    </row>
    <row r="252" spans="1:28" s="445" customFormat="1" x14ac:dyDescent="0.2">
      <c r="A252" s="440" t="s">
        <v>1492</v>
      </c>
      <c r="B252" s="1220"/>
      <c r="C252" s="454">
        <f>'62  '!E45</f>
        <v>0</v>
      </c>
      <c r="D252" s="454">
        <f>'62  '!F45</f>
        <v>0</v>
      </c>
      <c r="E252" s="454">
        <f>'62  '!G45</f>
        <v>258</v>
      </c>
      <c r="F252" s="495">
        <v>0</v>
      </c>
      <c r="G252" s="2371">
        <f>'62  '!J45</f>
        <v>0</v>
      </c>
      <c r="H252" s="2352">
        <f>'62  '!K45</f>
        <v>0</v>
      </c>
      <c r="I252" s="2352">
        <f>'62  '!L45</f>
        <v>258386.68</v>
      </c>
      <c r="J252" s="2370"/>
      <c r="K252" s="2370"/>
      <c r="L252" s="2372"/>
      <c r="M252" s="2372"/>
      <c r="N252" s="2372"/>
      <c r="O252" s="2372"/>
      <c r="P252" s="2372"/>
      <c r="Q252" s="2372"/>
      <c r="R252" s="2372"/>
      <c r="S252" s="2372"/>
      <c r="T252" s="2372"/>
      <c r="U252" s="2372"/>
      <c r="V252" s="2372"/>
      <c r="W252" s="1729"/>
      <c r="X252" s="1729"/>
      <c r="Y252" s="1729"/>
      <c r="Z252" s="1729"/>
      <c r="AA252" s="1729"/>
      <c r="AB252" s="1729"/>
    </row>
    <row r="253" spans="1:28" s="445" customFormat="1" ht="14.25" customHeight="1" x14ac:dyDescent="0.2">
      <c r="A253" s="2434" t="s">
        <v>584</v>
      </c>
      <c r="B253" s="1206"/>
      <c r="C253" s="452"/>
      <c r="D253" s="452"/>
      <c r="E253" s="452"/>
      <c r="F253" s="460"/>
      <c r="G253" s="2370"/>
      <c r="H253" s="2370"/>
      <c r="I253" s="2370"/>
      <c r="J253" s="2370"/>
      <c r="K253" s="2370"/>
      <c r="L253" s="2372"/>
      <c r="M253" s="2372"/>
      <c r="N253" s="2372"/>
      <c r="O253" s="2372"/>
      <c r="P253" s="2372"/>
      <c r="Q253" s="2372"/>
      <c r="R253" s="2372"/>
      <c r="S253" s="2372"/>
      <c r="T253" s="2372"/>
      <c r="U253" s="2372"/>
      <c r="V253" s="2372"/>
      <c r="W253" s="1729"/>
      <c r="X253" s="1729"/>
      <c r="Y253" s="1729"/>
      <c r="Z253" s="1729"/>
      <c r="AA253" s="1729"/>
      <c r="AB253" s="1729"/>
    </row>
    <row r="254" spans="1:28" s="445" customFormat="1" ht="15" x14ac:dyDescent="0.25">
      <c r="A254" s="2433"/>
      <c r="B254" s="1206">
        <v>63</v>
      </c>
      <c r="C254" s="394">
        <f>C255+C256+C257</f>
        <v>0</v>
      </c>
      <c r="D254" s="394">
        <f>D255+D256+D257</f>
        <v>55853</v>
      </c>
      <c r="E254" s="394">
        <f>E255+E256+E257</f>
        <v>27325</v>
      </c>
      <c r="F254" s="448">
        <f>E254/D254*100</f>
        <v>48.923065905143858</v>
      </c>
      <c r="G254" s="2368">
        <f>SUM(G255:G257)</f>
        <v>0</v>
      </c>
      <c r="H254" s="2368">
        <f>SUM(H255:H257)</f>
        <v>55852731.789999999</v>
      </c>
      <c r="I254" s="2368">
        <f>SUM(I255:I257)</f>
        <v>27325373.699999999</v>
      </c>
      <c r="J254" s="2368"/>
      <c r="K254" s="2368"/>
      <c r="L254" s="2372"/>
      <c r="M254" s="2382"/>
      <c r="N254" s="2372"/>
      <c r="O254" s="2372"/>
      <c r="P254" s="2372"/>
      <c r="Q254" s="2372"/>
      <c r="R254" s="2372"/>
      <c r="S254" s="2372"/>
      <c r="T254" s="2372"/>
      <c r="U254" s="2372"/>
      <c r="V254" s="2372"/>
      <c r="W254" s="1729"/>
      <c r="X254" s="1729"/>
      <c r="Y254" s="1729"/>
      <c r="Z254" s="1729"/>
      <c r="AA254" s="1729"/>
      <c r="AB254" s="1729"/>
    </row>
    <row r="255" spans="1:28" s="445" customFormat="1" x14ac:dyDescent="0.2">
      <c r="A255" s="1207" t="s">
        <v>804</v>
      </c>
      <c r="B255" s="1206"/>
      <c r="C255" s="452">
        <f>'63 '!E115</f>
        <v>0</v>
      </c>
      <c r="D255" s="452">
        <f>'63 '!F115</f>
        <v>54846</v>
      </c>
      <c r="E255" s="452">
        <f>'63 '!G115</f>
        <v>26985</v>
      </c>
      <c r="F255" s="460">
        <f>E255/D255*100</f>
        <v>49.201400284432779</v>
      </c>
      <c r="G255" s="2370">
        <f>'63 '!J115</f>
        <v>0</v>
      </c>
      <c r="H255" s="2370">
        <f>'63 '!K115</f>
        <v>54845782.789999999</v>
      </c>
      <c r="I255" s="2370">
        <f>'63 '!L115</f>
        <v>26985373.699999999</v>
      </c>
      <c r="J255" s="2370"/>
      <c r="K255" s="2370"/>
      <c r="L255" s="2370"/>
      <c r="M255" s="2370"/>
      <c r="N255" s="2372"/>
      <c r="O255" s="2372"/>
      <c r="P255" s="2372"/>
      <c r="Q255" s="2372"/>
      <c r="R255" s="2372"/>
      <c r="S255" s="2372"/>
      <c r="T255" s="2372"/>
      <c r="U255" s="2372"/>
      <c r="V255" s="2372"/>
      <c r="W255" s="1729"/>
      <c r="X255" s="1729"/>
      <c r="Y255" s="1729"/>
      <c r="Z255" s="1729"/>
      <c r="AA255" s="1729"/>
      <c r="AB255" s="1729"/>
    </row>
    <row r="256" spans="1:28" s="445" customFormat="1" x14ac:dyDescent="0.2">
      <c r="A256" s="1207" t="s">
        <v>805</v>
      </c>
      <c r="B256" s="1206"/>
      <c r="C256" s="452">
        <f>'63 '!E116</f>
        <v>0</v>
      </c>
      <c r="D256" s="452">
        <f>'63 '!F116</f>
        <v>1007</v>
      </c>
      <c r="E256" s="452">
        <f>'63 '!G116</f>
        <v>340</v>
      </c>
      <c r="F256" s="460">
        <f>E256/D256*100</f>
        <v>33.763654419066533</v>
      </c>
      <c r="G256" s="2373">
        <f>'63 '!J116</f>
        <v>0</v>
      </c>
      <c r="H256" s="2370">
        <f>'63 '!K116</f>
        <v>1006949</v>
      </c>
      <c r="I256" s="2370">
        <f>'63 '!L116</f>
        <v>340000</v>
      </c>
      <c r="J256" s="2370"/>
      <c r="K256" s="2370"/>
      <c r="L256" s="2370"/>
      <c r="M256" s="2370"/>
      <c r="N256" s="2372"/>
      <c r="O256" s="2372"/>
      <c r="P256" s="2372"/>
      <c r="Q256" s="2372"/>
      <c r="R256" s="2372"/>
      <c r="S256" s="2372"/>
      <c r="T256" s="2372"/>
      <c r="U256" s="2372"/>
      <c r="V256" s="2372"/>
      <c r="W256" s="1729"/>
      <c r="X256" s="1729"/>
      <c r="Y256" s="1729"/>
      <c r="Z256" s="1729"/>
      <c r="AA256" s="1729"/>
      <c r="AB256" s="1729"/>
    </row>
    <row r="257" spans="1:28" s="445" customFormat="1" ht="15" thickBot="1" x14ac:dyDescent="0.25">
      <c r="A257" s="1221" t="s">
        <v>1492</v>
      </c>
      <c r="B257" s="1222"/>
      <c r="C257" s="496">
        <f>'63 '!E117</f>
        <v>0</v>
      </c>
      <c r="D257" s="496">
        <f>'63 '!F117</f>
        <v>0</v>
      </c>
      <c r="E257" s="496">
        <f>'63 '!G117</f>
        <v>0</v>
      </c>
      <c r="F257" s="497">
        <v>0</v>
      </c>
      <c r="G257" s="2371">
        <f>'63 '!J117</f>
        <v>0</v>
      </c>
      <c r="H257" s="2352">
        <f>'63 '!K117</f>
        <v>0</v>
      </c>
      <c r="I257" s="2352">
        <f>'63 '!L117</f>
        <v>0</v>
      </c>
      <c r="J257" s="2370"/>
      <c r="K257" s="2383"/>
      <c r="L257" s="2383"/>
      <c r="M257" s="2383"/>
      <c r="N257" s="2372"/>
      <c r="O257" s="2372"/>
      <c r="P257" s="2372"/>
      <c r="Q257" s="2372"/>
      <c r="R257" s="2372"/>
      <c r="S257" s="2372"/>
      <c r="T257" s="2372"/>
      <c r="U257" s="2372"/>
      <c r="V257" s="2372"/>
      <c r="W257" s="1729"/>
      <c r="X257" s="1729"/>
      <c r="Y257" s="1729"/>
      <c r="Z257" s="1729"/>
      <c r="AA257" s="1729"/>
      <c r="AB257" s="1729"/>
    </row>
    <row r="258" spans="1:28" s="2372" customFormat="1" ht="15" thickTop="1" x14ac:dyDescent="0.2">
      <c r="A258" s="2400"/>
      <c r="B258" s="2401"/>
      <c r="C258" s="2402">
        <f>C209+C214+C219+C225+C230+C234+C239+C244+C249+C254</f>
        <v>26821</v>
      </c>
      <c r="D258" s="2402">
        <f>D209+D214+D219+D225+D230+D234+D239+D244+D249+D254</f>
        <v>599284</v>
      </c>
      <c r="E258" s="2402">
        <f>E209+E214+E219+E225+E230+E234+E239+E244+E249+E254</f>
        <v>442236</v>
      </c>
      <c r="F258" s="2403"/>
      <c r="G258" s="2368">
        <f>G209+G214+G219+G225+G230+G234+G239+G244+G249+G254</f>
        <v>26821000</v>
      </c>
      <c r="H258" s="2368">
        <f>H209+H214+H219+H225+H230+H234+H239+H244+H249+H254</f>
        <v>599283839.61000001</v>
      </c>
      <c r="I258" s="2368">
        <f>I209+I214+I219+I225+I230+I234+I239+I244+I249+I254</f>
        <v>442237359.59999996</v>
      </c>
      <c r="J258" s="2370"/>
      <c r="K258" s="2383"/>
      <c r="L258" s="2383"/>
      <c r="M258" s="2383"/>
    </row>
    <row r="259" spans="1:28" s="2372" customFormat="1" hidden="1" x14ac:dyDescent="0.2">
      <c r="A259" s="2354" t="s">
        <v>1898</v>
      </c>
      <c r="B259" s="2401"/>
      <c r="C259" s="2402">
        <f>SUM(C210,C212,C215,C217,C220,C222,C226,C228,C231,C233,C235,C237,C240,C242,C245,C247,C250,C252,C255,C257)</f>
        <v>22621</v>
      </c>
      <c r="D259" s="2402">
        <f t="shared" ref="D259:I259" si="19">SUM(D210,D212,D215,D217,D220,D222,D226,D228,D231,D233,D235,D237,D240,D242,D245,D247,D250,D252,D255,D257)</f>
        <v>432742</v>
      </c>
      <c r="E259" s="2402">
        <f t="shared" si="19"/>
        <v>306367</v>
      </c>
      <c r="F259" s="2402">
        <f t="shared" si="19"/>
        <v>660.67792614640643</v>
      </c>
      <c r="G259" s="2357">
        <f t="shared" si="19"/>
        <v>22621000</v>
      </c>
      <c r="H259" s="2357">
        <f t="shared" si="19"/>
        <v>432741767.43000001</v>
      </c>
      <c r="I259" s="2357">
        <f t="shared" si="19"/>
        <v>306368166.69999999</v>
      </c>
      <c r="J259" s="2370"/>
      <c r="K259" s="2383"/>
      <c r="L259" s="2383"/>
      <c r="M259" s="2383"/>
    </row>
    <row r="260" spans="1:28" s="2372" customFormat="1" hidden="1" x14ac:dyDescent="0.2">
      <c r="A260" s="2354" t="s">
        <v>1899</v>
      </c>
      <c r="B260" s="2401"/>
      <c r="C260" s="2402">
        <f>SUM(C256,C251,C246,C241,C236,C232,C227,C221,C216,C211)</f>
        <v>4200</v>
      </c>
      <c r="D260" s="2402">
        <f t="shared" ref="D260:I260" si="20">SUM(D256,D251,D246,D241,D236,D232,D227,D221,D216,D211)</f>
        <v>166542</v>
      </c>
      <c r="E260" s="2402">
        <f t="shared" si="20"/>
        <v>135869</v>
      </c>
      <c r="F260" s="2402">
        <f t="shared" si="20"/>
        <v>340.08079285259674</v>
      </c>
      <c r="G260" s="2357">
        <f t="shared" si="20"/>
        <v>4200000</v>
      </c>
      <c r="H260" s="2357">
        <f t="shared" si="20"/>
        <v>166542072.18000001</v>
      </c>
      <c r="I260" s="2357">
        <f t="shared" si="20"/>
        <v>135869192.90000001</v>
      </c>
      <c r="J260" s="2370"/>
      <c r="K260" s="2383"/>
      <c r="L260" s="2383"/>
      <c r="M260" s="2383"/>
    </row>
    <row r="261" spans="1:28" s="2372" customFormat="1" x14ac:dyDescent="0.2">
      <c r="A261" s="2400"/>
      <c r="B261" s="2401"/>
      <c r="C261" s="2402">
        <f>SUM(C259:C260)</f>
        <v>26821</v>
      </c>
      <c r="D261" s="2402">
        <f t="shared" ref="D261:I261" si="21">SUM(D259:D260)</f>
        <v>599284</v>
      </c>
      <c r="E261" s="2402">
        <f t="shared" si="21"/>
        <v>442236</v>
      </c>
      <c r="F261" s="2402">
        <f t="shared" si="21"/>
        <v>1000.7587189990031</v>
      </c>
      <c r="G261" s="2357">
        <f t="shared" si="21"/>
        <v>26821000</v>
      </c>
      <c r="H261" s="2357">
        <f t="shared" si="21"/>
        <v>599283839.61000001</v>
      </c>
      <c r="I261" s="2357">
        <f t="shared" si="21"/>
        <v>442237359.60000002</v>
      </c>
      <c r="J261" s="2370"/>
      <c r="K261" s="2383"/>
      <c r="L261" s="2383"/>
      <c r="M261" s="2383"/>
    </row>
    <row r="262" spans="1:28" s="445" customFormat="1" x14ac:dyDescent="0.2">
      <c r="A262" s="388"/>
      <c r="B262" s="1219"/>
      <c r="C262" s="499"/>
      <c r="D262" s="499"/>
      <c r="E262" s="499"/>
      <c r="F262" s="188"/>
      <c r="G262" s="2370"/>
      <c r="H262" s="2370"/>
      <c r="I262" s="2370"/>
      <c r="J262" s="2370"/>
      <c r="K262" s="2383"/>
      <c r="L262" s="2383"/>
      <c r="M262" s="2383"/>
      <c r="N262" s="2372"/>
      <c r="O262" s="2372"/>
      <c r="P262" s="2372"/>
      <c r="Q262" s="2372"/>
      <c r="R262" s="2372"/>
      <c r="S262" s="2372"/>
      <c r="T262" s="2372"/>
      <c r="U262" s="2372"/>
      <c r="V262" s="2372"/>
      <c r="W262" s="1729"/>
      <c r="X262" s="1729"/>
      <c r="Y262" s="1729"/>
      <c r="Z262" s="1729"/>
      <c r="AA262" s="1729"/>
      <c r="AB262" s="1729"/>
    </row>
    <row r="263" spans="1:28" ht="15" thickBot="1" x14ac:dyDescent="0.25">
      <c r="F263" s="386" t="s">
        <v>205</v>
      </c>
      <c r="G263" s="2361"/>
      <c r="H263" s="2361"/>
      <c r="I263" s="2361"/>
      <c r="J263" s="2361"/>
      <c r="K263" s="2361"/>
    </row>
    <row r="264" spans="1:28" s="350" customFormat="1" ht="26.25" customHeight="1" thickTop="1" thickBot="1" x14ac:dyDescent="0.25">
      <c r="A264" s="1198" t="s">
        <v>799</v>
      </c>
      <c r="B264" s="1199" t="s">
        <v>802</v>
      </c>
      <c r="C264" s="543" t="s">
        <v>800</v>
      </c>
      <c r="D264" s="543" t="s">
        <v>801</v>
      </c>
      <c r="E264" s="543" t="s">
        <v>1117</v>
      </c>
      <c r="F264" s="544" t="s">
        <v>1118</v>
      </c>
      <c r="G264" s="2364"/>
      <c r="H264" s="2364"/>
      <c r="I264" s="2364"/>
      <c r="J264" s="2364"/>
      <c r="K264" s="2364"/>
      <c r="L264" s="2365"/>
      <c r="M264" s="2365"/>
      <c r="N264" s="2365"/>
      <c r="O264" s="2365"/>
      <c r="P264" s="2365"/>
      <c r="Q264" s="2365"/>
      <c r="R264" s="2365"/>
      <c r="S264" s="2365"/>
      <c r="T264" s="2365"/>
      <c r="U264" s="2365"/>
      <c r="V264" s="2365"/>
      <c r="W264" s="1726"/>
      <c r="X264" s="1726"/>
      <c r="Y264" s="1726"/>
      <c r="Z264" s="1726"/>
      <c r="AA264" s="1726"/>
      <c r="AB264" s="1726"/>
    </row>
    <row r="265" spans="1:28" s="1682" customFormat="1" ht="12.75" thickTop="1" thickBot="1" x14ac:dyDescent="0.25">
      <c r="A265" s="609">
        <v>1</v>
      </c>
      <c r="B265" s="1684">
        <v>2</v>
      </c>
      <c r="C265" s="542">
        <v>3</v>
      </c>
      <c r="D265" s="542">
        <v>4</v>
      </c>
      <c r="E265" s="542">
        <v>5</v>
      </c>
      <c r="F265" s="567" t="s">
        <v>531</v>
      </c>
      <c r="G265" s="2366"/>
      <c r="H265" s="2366"/>
      <c r="I265" s="2366"/>
      <c r="J265" s="2366"/>
      <c r="K265" s="2366"/>
      <c r="L265" s="2367"/>
      <c r="M265" s="2367"/>
      <c r="N265" s="2367"/>
      <c r="O265" s="2367"/>
      <c r="P265" s="2367"/>
      <c r="Q265" s="2367"/>
      <c r="R265" s="2367"/>
      <c r="S265" s="2367"/>
      <c r="T265" s="2367"/>
      <c r="U265" s="2367"/>
      <c r="V265" s="2367"/>
      <c r="W265" s="1727"/>
      <c r="X265" s="1727"/>
      <c r="Y265" s="1727"/>
      <c r="Z265" s="1727"/>
      <c r="AA265" s="1727"/>
      <c r="AB265" s="1727"/>
    </row>
    <row r="266" spans="1:28" s="445" customFormat="1" ht="15" thickTop="1" x14ac:dyDescent="0.2">
      <c r="A266" s="2437" t="s">
        <v>1337</v>
      </c>
      <c r="B266" s="1206"/>
      <c r="C266" s="452"/>
      <c r="D266" s="452"/>
      <c r="E266" s="452"/>
      <c r="F266" s="460"/>
      <c r="G266" s="2370"/>
      <c r="H266" s="2370"/>
      <c r="I266" s="2370"/>
      <c r="J266" s="2370"/>
      <c r="K266" s="2370"/>
      <c r="L266" s="2372"/>
      <c r="M266" s="2372"/>
      <c r="N266" s="2372"/>
      <c r="O266" s="2372"/>
      <c r="P266" s="2372"/>
      <c r="Q266" s="2372"/>
      <c r="R266" s="2372"/>
      <c r="S266" s="2372"/>
      <c r="T266" s="2372"/>
      <c r="U266" s="2372"/>
      <c r="V266" s="2372"/>
      <c r="W266" s="1729"/>
      <c r="X266" s="1729"/>
      <c r="Y266" s="1729"/>
      <c r="Z266" s="1729"/>
      <c r="AA266" s="1729"/>
      <c r="AB266" s="1729"/>
    </row>
    <row r="267" spans="1:28" s="445" customFormat="1" ht="15" x14ac:dyDescent="0.25">
      <c r="A267" s="2438"/>
      <c r="B267" s="1206">
        <v>64</v>
      </c>
      <c r="C267" s="394">
        <f>C268+C269+C270</f>
        <v>2586</v>
      </c>
      <c r="D267" s="394">
        <f>D268+D269+D270</f>
        <v>21296</v>
      </c>
      <c r="E267" s="394">
        <f>E268+E269+E270</f>
        <v>10174</v>
      </c>
      <c r="F267" s="448">
        <f>E267/D267*100</f>
        <v>47.774229902329076</v>
      </c>
      <c r="G267" s="2368">
        <f>SUM(G268:G270)</f>
        <v>2586000</v>
      </c>
      <c r="H267" s="2368">
        <f>SUM(H268:H270)</f>
        <v>21295748.109999999</v>
      </c>
      <c r="I267" s="2368">
        <f>SUM(I268:I270)</f>
        <v>10174483.98</v>
      </c>
      <c r="J267" s="2368"/>
      <c r="K267" s="2368"/>
      <c r="L267" s="2372"/>
      <c r="M267" s="2372"/>
      <c r="N267" s="2372"/>
      <c r="O267" s="2372"/>
      <c r="P267" s="2372"/>
      <c r="Q267" s="2372"/>
      <c r="R267" s="2372"/>
      <c r="S267" s="2372"/>
      <c r="T267" s="2372"/>
      <c r="U267" s="2372"/>
      <c r="V267" s="2372"/>
      <c r="W267" s="1729"/>
      <c r="X267" s="1729"/>
      <c r="Y267" s="1729"/>
      <c r="Z267" s="1729"/>
      <c r="AA267" s="1729"/>
      <c r="AB267" s="1729"/>
    </row>
    <row r="268" spans="1:28" s="445" customFormat="1" x14ac:dyDescent="0.2">
      <c r="A268" s="1207" t="s">
        <v>804</v>
      </c>
      <c r="B268" s="1206"/>
      <c r="C268" s="452">
        <f>'64 '!E129</f>
        <v>2586</v>
      </c>
      <c r="D268" s="452">
        <f>'64 '!F129</f>
        <v>21296</v>
      </c>
      <c r="E268" s="452">
        <f>'64 '!G129</f>
        <v>9931</v>
      </c>
      <c r="F268" s="460">
        <f>E268/D268*100</f>
        <v>46.633170548459809</v>
      </c>
      <c r="G268" s="2370">
        <f>'64 '!J129</f>
        <v>2586000</v>
      </c>
      <c r="H268" s="2370">
        <f>'64 '!K129</f>
        <v>21295748.109999999</v>
      </c>
      <c r="I268" s="2370">
        <f>'64 '!L129</f>
        <v>9931801.0800000001</v>
      </c>
      <c r="J268" s="2370"/>
      <c r="K268" s="2370"/>
      <c r="L268" s="2372"/>
      <c r="M268" s="2372"/>
      <c r="N268" s="2372"/>
      <c r="O268" s="2372"/>
      <c r="P268" s="2372"/>
      <c r="Q268" s="2372"/>
      <c r="R268" s="2372"/>
      <c r="S268" s="2372"/>
      <c r="T268" s="2372"/>
      <c r="U268" s="2372"/>
      <c r="V268" s="2372"/>
      <c r="W268" s="1729"/>
      <c r="X268" s="1729"/>
      <c r="Y268" s="1729"/>
      <c r="Z268" s="1729"/>
      <c r="AA268" s="1729"/>
      <c r="AB268" s="1729"/>
    </row>
    <row r="269" spans="1:28" s="445" customFormat="1" x14ac:dyDescent="0.2">
      <c r="A269" s="1207" t="s">
        <v>805</v>
      </c>
      <c r="B269" s="1206"/>
      <c r="C269" s="452">
        <f>'64 '!E130</f>
        <v>0</v>
      </c>
      <c r="D269" s="452">
        <f>'64 '!F130</f>
        <v>0</v>
      </c>
      <c r="E269" s="452">
        <f>'64 '!G130</f>
        <v>0</v>
      </c>
      <c r="F269" s="460">
        <v>0</v>
      </c>
      <c r="G269" s="2370">
        <f>'64 '!J130</f>
        <v>0</v>
      </c>
      <c r="H269" s="2370">
        <f>'64 '!K130</f>
        <v>0</v>
      </c>
      <c r="I269" s="2370">
        <f>'64 '!L130</f>
        <v>0</v>
      </c>
      <c r="J269" s="2370"/>
      <c r="K269" s="2370"/>
      <c r="L269" s="2372"/>
      <c r="M269" s="2372"/>
      <c r="N269" s="2372"/>
      <c r="O269" s="2372"/>
      <c r="P269" s="2372"/>
      <c r="Q269" s="2372"/>
      <c r="R269" s="2372"/>
      <c r="S269" s="2372"/>
      <c r="T269" s="2372"/>
      <c r="U269" s="2372"/>
      <c r="V269" s="2372"/>
      <c r="W269" s="1729"/>
      <c r="X269" s="1729"/>
      <c r="Y269" s="1729"/>
      <c r="Z269" s="1729"/>
      <c r="AA269" s="1729"/>
      <c r="AB269" s="1729"/>
    </row>
    <row r="270" spans="1:28" s="445" customFormat="1" x14ac:dyDescent="0.2">
      <c r="A270" s="440" t="s">
        <v>1492</v>
      </c>
      <c r="B270" s="1220"/>
      <c r="C270" s="454">
        <f>'64 '!E131</f>
        <v>0</v>
      </c>
      <c r="D270" s="454">
        <f>'64 '!F131</f>
        <v>0</v>
      </c>
      <c r="E270" s="454">
        <f>'64 '!G131</f>
        <v>243</v>
      </c>
      <c r="F270" s="495">
        <v>0</v>
      </c>
      <c r="G270" s="2371">
        <f>'64 '!J131</f>
        <v>0</v>
      </c>
      <c r="H270" s="2352">
        <f>'64 '!K131</f>
        <v>0</v>
      </c>
      <c r="I270" s="2352">
        <f>'64 '!L131</f>
        <v>242682.9</v>
      </c>
      <c r="J270" s="2370"/>
      <c r="K270" s="2370"/>
      <c r="L270" s="2372"/>
      <c r="M270" s="2372"/>
      <c r="N270" s="2372"/>
      <c r="O270" s="2372"/>
      <c r="P270" s="2372"/>
      <c r="Q270" s="2372"/>
      <c r="R270" s="2372"/>
      <c r="S270" s="2372"/>
      <c r="T270" s="2372"/>
      <c r="U270" s="2372"/>
      <c r="V270" s="2372"/>
      <c r="W270" s="1729"/>
      <c r="X270" s="1729"/>
      <c r="Y270" s="1729"/>
      <c r="Z270" s="1729"/>
      <c r="AA270" s="1729"/>
      <c r="AB270" s="1729"/>
    </row>
    <row r="271" spans="1:28" s="445" customFormat="1" x14ac:dyDescent="0.2">
      <c r="A271" s="2437" t="s">
        <v>386</v>
      </c>
      <c r="B271" s="1206"/>
      <c r="C271" s="452"/>
      <c r="D271" s="452"/>
      <c r="E271" s="452"/>
      <c r="F271" s="460"/>
      <c r="G271" s="2370"/>
      <c r="H271" s="2370"/>
      <c r="I271" s="2370"/>
      <c r="J271" s="2370"/>
      <c r="K271" s="2370"/>
      <c r="L271" s="2372"/>
      <c r="M271" s="2372"/>
      <c r="N271" s="2372"/>
      <c r="O271" s="2372"/>
      <c r="P271" s="2372"/>
      <c r="Q271" s="2372"/>
      <c r="R271" s="2372"/>
      <c r="S271" s="2372"/>
      <c r="T271" s="2372"/>
      <c r="U271" s="2372"/>
      <c r="V271" s="2372"/>
      <c r="W271" s="1729"/>
      <c r="X271" s="1729"/>
      <c r="Y271" s="1729"/>
      <c r="Z271" s="1729"/>
      <c r="AA271" s="1729"/>
      <c r="AB271" s="1729"/>
    </row>
    <row r="272" spans="1:28" s="445" customFormat="1" ht="15" x14ac:dyDescent="0.25">
      <c r="A272" s="2438"/>
      <c r="B272" s="1206">
        <v>65</v>
      </c>
      <c r="C272" s="394">
        <f>C273+C274+C275</f>
        <v>7821</v>
      </c>
      <c r="D272" s="394">
        <f>D273+D274+D275</f>
        <v>7300</v>
      </c>
      <c r="E272" s="394">
        <f>E273+E274+E275</f>
        <v>5100</v>
      </c>
      <c r="F272" s="448">
        <f>E272/D272*100</f>
        <v>69.863013698630141</v>
      </c>
      <c r="G272" s="2384">
        <f>SUM(G273:G275)</f>
        <v>7821000</v>
      </c>
      <c r="H272" s="2384">
        <f>SUM(H273:H275)</f>
        <v>7300000</v>
      </c>
      <c r="I272" s="2384">
        <f>SUM(I273:I275)</f>
        <v>5099933.0500000007</v>
      </c>
      <c r="J272" s="2384"/>
      <c r="K272" s="2384"/>
      <c r="L272" s="2372"/>
      <c r="M272" s="2372"/>
      <c r="N272" s="2372"/>
      <c r="O272" s="2372"/>
      <c r="P272" s="2372"/>
      <c r="Q272" s="2372"/>
      <c r="R272" s="2372"/>
      <c r="S272" s="2372"/>
      <c r="T272" s="2372"/>
      <c r="U272" s="2372"/>
      <c r="V272" s="2372"/>
      <c r="W272" s="1729"/>
      <c r="X272" s="1729"/>
      <c r="Y272" s="1729"/>
      <c r="Z272" s="1729"/>
      <c r="AA272" s="1729"/>
      <c r="AB272" s="1729"/>
    </row>
    <row r="273" spans="1:28" s="445" customFormat="1" x14ac:dyDescent="0.2">
      <c r="A273" s="1207" t="s">
        <v>804</v>
      </c>
      <c r="B273" s="1206"/>
      <c r="C273" s="452">
        <f>'65 '!E64</f>
        <v>7321</v>
      </c>
      <c r="D273" s="452">
        <f>'65 '!F64</f>
        <v>6800</v>
      </c>
      <c r="E273" s="452">
        <f>'65 '!G64</f>
        <v>2955</v>
      </c>
      <c r="F273" s="460">
        <f>E273/D273*100</f>
        <v>43.455882352941174</v>
      </c>
      <c r="G273" s="2383">
        <f>'65 '!J64</f>
        <v>7321000</v>
      </c>
      <c r="H273" s="2383">
        <f>'65 '!K64</f>
        <v>6800000</v>
      </c>
      <c r="I273" s="2383">
        <f>'65 '!L64</f>
        <v>2954783.37</v>
      </c>
      <c r="J273" s="2383"/>
      <c r="K273" s="2383"/>
      <c r="L273" s="2372"/>
      <c r="M273" s="2372"/>
      <c r="N273" s="2372"/>
      <c r="O273" s="2372"/>
      <c r="P273" s="2372"/>
      <c r="Q273" s="2372"/>
      <c r="R273" s="2372"/>
      <c r="S273" s="2372"/>
      <c r="T273" s="2372"/>
      <c r="U273" s="2372"/>
      <c r="V273" s="2372"/>
      <c r="W273" s="1729"/>
      <c r="X273" s="1729"/>
      <c r="Y273" s="1729"/>
      <c r="Z273" s="1729"/>
      <c r="AA273" s="1729"/>
      <c r="AB273" s="1729"/>
    </row>
    <row r="274" spans="1:28" s="445" customFormat="1" x14ac:dyDescent="0.2">
      <c r="A274" s="1207" t="s">
        <v>805</v>
      </c>
      <c r="B274" s="1206"/>
      <c r="C274" s="452">
        <f>'65 '!E65</f>
        <v>500</v>
      </c>
      <c r="D274" s="452">
        <f>'65 '!F65</f>
        <v>500</v>
      </c>
      <c r="E274" s="452">
        <f>'65 '!G65</f>
        <v>0</v>
      </c>
      <c r="F274" s="460">
        <v>0</v>
      </c>
      <c r="G274" s="2370">
        <f>'65 '!J65</f>
        <v>500000</v>
      </c>
      <c r="H274" s="2370">
        <f>'65 '!K65</f>
        <v>500000</v>
      </c>
      <c r="I274" s="2370">
        <f>'65 '!L65</f>
        <v>0</v>
      </c>
      <c r="J274" s="2370"/>
      <c r="K274" s="2370"/>
      <c r="L274" s="2372"/>
      <c r="M274" s="2372"/>
      <c r="N274" s="2372"/>
      <c r="O274" s="2372"/>
      <c r="P274" s="2372"/>
      <c r="Q274" s="2372"/>
      <c r="R274" s="2372"/>
      <c r="S274" s="2372"/>
      <c r="T274" s="2372"/>
      <c r="U274" s="2372"/>
      <c r="V274" s="2372"/>
      <c r="W274" s="1729"/>
      <c r="X274" s="1729"/>
      <c r="Y274" s="1729"/>
      <c r="Z274" s="1729"/>
      <c r="AA274" s="1729"/>
      <c r="AB274" s="1729"/>
    </row>
    <row r="275" spans="1:28" s="445" customFormat="1" x14ac:dyDescent="0.2">
      <c r="A275" s="440" t="s">
        <v>1492</v>
      </c>
      <c r="B275" s="1220"/>
      <c r="C275" s="454">
        <f>'65 '!E66</f>
        <v>0</v>
      </c>
      <c r="D275" s="454">
        <f>'65 '!F66</f>
        <v>0</v>
      </c>
      <c r="E275" s="454">
        <f>'65 '!G66</f>
        <v>2145</v>
      </c>
      <c r="F275" s="495">
        <v>0</v>
      </c>
      <c r="G275" s="2371">
        <f>'65 '!J66</f>
        <v>0</v>
      </c>
      <c r="H275" s="2352">
        <f>'65 '!K66</f>
        <v>0</v>
      </c>
      <c r="I275" s="2352">
        <f>'65 '!L66</f>
        <v>2145149.6800000002</v>
      </c>
      <c r="J275" s="2370"/>
      <c r="K275" s="2370"/>
      <c r="L275" s="2372"/>
      <c r="M275" s="2372"/>
      <c r="N275" s="2372"/>
      <c r="O275" s="2372"/>
      <c r="P275" s="2372"/>
      <c r="Q275" s="2372"/>
      <c r="R275" s="2372"/>
      <c r="S275" s="2372"/>
      <c r="T275" s="2372"/>
      <c r="U275" s="2372"/>
      <c r="V275" s="2372"/>
      <c r="W275" s="1729"/>
      <c r="X275" s="1729"/>
      <c r="Y275" s="1729"/>
      <c r="Z275" s="1729"/>
      <c r="AA275" s="1729"/>
      <c r="AB275" s="1729"/>
    </row>
    <row r="276" spans="1:28" s="445" customFormat="1" x14ac:dyDescent="0.2">
      <c r="A276" s="2434" t="s">
        <v>1846</v>
      </c>
      <c r="B276" s="1206"/>
      <c r="C276" s="452"/>
      <c r="D276" s="452"/>
      <c r="E276" s="452"/>
      <c r="F276" s="460"/>
      <c r="G276" s="2370"/>
      <c r="H276" s="2370"/>
      <c r="I276" s="2370"/>
      <c r="J276" s="2370"/>
      <c r="K276" s="2370"/>
      <c r="L276" s="2372"/>
      <c r="M276" s="2372"/>
      <c r="N276" s="2372"/>
      <c r="O276" s="2372"/>
      <c r="P276" s="2372"/>
      <c r="Q276" s="2372"/>
      <c r="R276" s="2372"/>
      <c r="S276" s="2372"/>
      <c r="T276" s="2372"/>
      <c r="U276" s="2372"/>
      <c r="V276" s="2372"/>
      <c r="W276" s="1729"/>
      <c r="X276" s="1729"/>
      <c r="Y276" s="1729"/>
      <c r="Z276" s="1729"/>
      <c r="AA276" s="1729"/>
      <c r="AB276" s="1729"/>
    </row>
    <row r="277" spans="1:28" s="445" customFormat="1" ht="15" x14ac:dyDescent="0.25">
      <c r="A277" s="2438"/>
      <c r="B277" s="1206">
        <v>66</v>
      </c>
      <c r="C277" s="394">
        <f>C278+C279+C280</f>
        <v>0</v>
      </c>
      <c r="D277" s="394">
        <f>D278+D279+D280</f>
        <v>42088</v>
      </c>
      <c r="E277" s="394">
        <f>E278+E279+E280</f>
        <v>0</v>
      </c>
      <c r="F277" s="448">
        <f>E277/D277*100</f>
        <v>0</v>
      </c>
      <c r="G277" s="2384">
        <f>SUM(G278:G280)</f>
        <v>0</v>
      </c>
      <c r="H277" s="2384">
        <f>SUM(H278:H280)</f>
        <v>42087742.5</v>
      </c>
      <c r="I277" s="2384">
        <f>SUM(I278:I280)</f>
        <v>0</v>
      </c>
      <c r="J277" s="2370"/>
      <c r="K277" s="2370"/>
      <c r="L277" s="2372"/>
      <c r="M277" s="2372"/>
      <c r="N277" s="2372"/>
      <c r="O277" s="2372"/>
      <c r="P277" s="2372"/>
      <c r="Q277" s="2372"/>
      <c r="R277" s="2372"/>
      <c r="S277" s="2372"/>
      <c r="T277" s="2372"/>
      <c r="U277" s="2372"/>
      <c r="V277" s="2372"/>
      <c r="W277" s="1729"/>
      <c r="X277" s="1729"/>
      <c r="Y277" s="1729"/>
      <c r="Z277" s="1729"/>
      <c r="AA277" s="1729"/>
      <c r="AB277" s="1729"/>
    </row>
    <row r="278" spans="1:28" s="445" customFormat="1" x14ac:dyDescent="0.2">
      <c r="A278" s="1207" t="s">
        <v>804</v>
      </c>
      <c r="B278" s="1206"/>
      <c r="C278" s="452">
        <f>'66'!E33</f>
        <v>0</v>
      </c>
      <c r="D278" s="452">
        <f>'66'!F33</f>
        <v>39089</v>
      </c>
      <c r="E278" s="452">
        <f>'66'!G33</f>
        <v>0</v>
      </c>
      <c r="F278" s="460">
        <f>E278/D278*100</f>
        <v>0</v>
      </c>
      <c r="G278" s="2383">
        <f>'66'!J33</f>
        <v>0</v>
      </c>
      <c r="H278" s="2383">
        <f>'66'!K33</f>
        <v>39089406.5</v>
      </c>
      <c r="I278" s="2383">
        <f>'66'!L33</f>
        <v>0</v>
      </c>
      <c r="J278" s="2383"/>
      <c r="K278" s="2383"/>
      <c r="L278" s="2372"/>
      <c r="M278" s="2372"/>
      <c r="N278" s="2372"/>
      <c r="O278" s="2372"/>
      <c r="P278" s="2372"/>
      <c r="Q278" s="2372"/>
      <c r="R278" s="2372"/>
      <c r="S278" s="2372"/>
      <c r="T278" s="2372"/>
      <c r="U278" s="2372"/>
      <c r="V278" s="2372"/>
      <c r="W278" s="1729"/>
      <c r="X278" s="1729"/>
      <c r="Y278" s="1729"/>
      <c r="Z278" s="1729"/>
      <c r="AA278" s="1729"/>
      <c r="AB278" s="1729"/>
    </row>
    <row r="279" spans="1:28" s="445" customFormat="1" x14ac:dyDescent="0.2">
      <c r="A279" s="1207" t="s">
        <v>805</v>
      </c>
      <c r="B279" s="1206"/>
      <c r="C279" s="452">
        <f>'66'!E34</f>
        <v>0</v>
      </c>
      <c r="D279" s="452">
        <f>'66'!F34</f>
        <v>2999</v>
      </c>
      <c r="E279" s="452">
        <f>'66'!G34</f>
        <v>0</v>
      </c>
      <c r="F279" s="460">
        <v>0</v>
      </c>
      <c r="G279" s="2370">
        <f>'66'!J34</f>
        <v>0</v>
      </c>
      <c r="H279" s="2370">
        <f>'66'!K34</f>
        <v>2998336</v>
      </c>
      <c r="I279" s="2370">
        <f>'66'!L34</f>
        <v>0</v>
      </c>
      <c r="J279" s="2370"/>
      <c r="K279" s="2370"/>
      <c r="L279" s="2372"/>
      <c r="M279" s="2372"/>
      <c r="N279" s="2372"/>
      <c r="O279" s="2372"/>
      <c r="P279" s="2372"/>
      <c r="Q279" s="2372"/>
      <c r="R279" s="2372"/>
      <c r="S279" s="2372"/>
      <c r="T279" s="2372"/>
      <c r="U279" s="2372"/>
      <c r="V279" s="2372"/>
      <c r="W279" s="1729"/>
      <c r="X279" s="1729"/>
      <c r="Y279" s="1729"/>
      <c r="Z279" s="1729"/>
      <c r="AA279" s="1729"/>
      <c r="AB279" s="1729"/>
    </row>
    <row r="280" spans="1:28" s="445" customFormat="1" x14ac:dyDescent="0.2">
      <c r="A280" s="440" t="s">
        <v>1492</v>
      </c>
      <c r="B280" s="1220"/>
      <c r="C280" s="454">
        <f>'66'!E35</f>
        <v>0</v>
      </c>
      <c r="D280" s="454">
        <f>'66'!F35</f>
        <v>0</v>
      </c>
      <c r="E280" s="454">
        <f>'66'!G35</f>
        <v>0</v>
      </c>
      <c r="F280" s="495">
        <v>0</v>
      </c>
      <c r="G280" s="2371">
        <f>'66'!J35</f>
        <v>0</v>
      </c>
      <c r="H280" s="2352">
        <f>'66'!K35</f>
        <v>0</v>
      </c>
      <c r="I280" s="2352">
        <f>'66'!L35</f>
        <v>0</v>
      </c>
      <c r="J280" s="2370"/>
      <c r="K280" s="2370"/>
      <c r="L280" s="2372"/>
      <c r="M280" s="2372"/>
      <c r="N280" s="2372"/>
      <c r="O280" s="2372"/>
      <c r="P280" s="2372"/>
      <c r="Q280" s="2372"/>
      <c r="R280" s="2372"/>
      <c r="S280" s="2372"/>
      <c r="T280" s="2372"/>
      <c r="U280" s="2372"/>
      <c r="V280" s="2372"/>
      <c r="W280" s="1729"/>
      <c r="X280" s="1729"/>
      <c r="Y280" s="1729"/>
      <c r="Z280" s="1729"/>
      <c r="AA280" s="1729"/>
      <c r="AB280" s="1729"/>
    </row>
    <row r="281" spans="1:28" s="445" customFormat="1" x14ac:dyDescent="0.2">
      <c r="A281" s="2434" t="s">
        <v>1847</v>
      </c>
      <c r="B281" s="1206"/>
      <c r="C281" s="452"/>
      <c r="D281" s="452"/>
      <c r="E281" s="452"/>
      <c r="F281" s="460"/>
      <c r="G281" s="2370"/>
      <c r="H281" s="2370"/>
      <c r="I281" s="2370"/>
      <c r="J281" s="2370"/>
      <c r="K281" s="2370"/>
      <c r="L281" s="2372"/>
      <c r="M281" s="2372"/>
      <c r="N281" s="2372"/>
      <c r="O281" s="2372"/>
      <c r="P281" s="2372"/>
      <c r="Q281" s="2372"/>
      <c r="R281" s="2372"/>
      <c r="S281" s="2372"/>
      <c r="T281" s="2372"/>
      <c r="U281" s="2372"/>
      <c r="V281" s="2372"/>
      <c r="W281" s="1729"/>
      <c r="X281" s="1729"/>
      <c r="Y281" s="1729"/>
      <c r="Z281" s="1729"/>
      <c r="AA281" s="1729"/>
      <c r="AB281" s="1729"/>
    </row>
    <row r="282" spans="1:28" s="445" customFormat="1" ht="15" x14ac:dyDescent="0.25">
      <c r="A282" s="2438"/>
      <c r="B282" s="1206">
        <v>67</v>
      </c>
      <c r="C282" s="394">
        <f>C283+C284+C285</f>
        <v>0</v>
      </c>
      <c r="D282" s="394">
        <f>D283+D284+D285</f>
        <v>15305</v>
      </c>
      <c r="E282" s="394">
        <f>E283+E284+E285</f>
        <v>0</v>
      </c>
      <c r="F282" s="448">
        <f>E282/D282*100</f>
        <v>0</v>
      </c>
      <c r="G282" s="2384">
        <f>SUM(G283:G285)</f>
        <v>0</v>
      </c>
      <c r="H282" s="2384">
        <f>SUM(H283:H285)</f>
        <v>15304635</v>
      </c>
      <c r="I282" s="2384">
        <f>SUM(I283:I285)</f>
        <v>0</v>
      </c>
      <c r="J282" s="2370"/>
      <c r="K282" s="2370"/>
      <c r="L282" s="2372"/>
      <c r="M282" s="2372"/>
      <c r="N282" s="2372"/>
      <c r="O282" s="2372"/>
      <c r="P282" s="2372"/>
      <c r="Q282" s="2372"/>
      <c r="R282" s="2372"/>
      <c r="S282" s="2372"/>
      <c r="T282" s="2372"/>
      <c r="U282" s="2372"/>
      <c r="V282" s="2372"/>
      <c r="W282" s="1729"/>
      <c r="X282" s="1729"/>
      <c r="Y282" s="1729"/>
      <c r="Z282" s="1729"/>
      <c r="AA282" s="1729"/>
      <c r="AB282" s="1729"/>
    </row>
    <row r="283" spans="1:28" s="445" customFormat="1" x14ac:dyDescent="0.2">
      <c r="A283" s="1207" t="s">
        <v>804</v>
      </c>
      <c r="B283" s="1206"/>
      <c r="C283" s="452">
        <f>'67'!E33</f>
        <v>0</v>
      </c>
      <c r="D283" s="452">
        <f>'67'!F33</f>
        <v>14805</v>
      </c>
      <c r="E283" s="452">
        <f>'67'!G33</f>
        <v>0</v>
      </c>
      <c r="F283" s="460">
        <f>E283/D283*100</f>
        <v>0</v>
      </c>
      <c r="G283" s="2383">
        <f>'67'!J33</f>
        <v>0</v>
      </c>
      <c r="H283" s="2383">
        <f>'67'!K33</f>
        <v>14804781</v>
      </c>
      <c r="I283" s="2383">
        <f>'67'!L33</f>
        <v>0</v>
      </c>
      <c r="J283" s="2383"/>
      <c r="K283" s="2383"/>
      <c r="L283" s="2372"/>
      <c r="M283" s="2372"/>
      <c r="N283" s="2372"/>
      <c r="O283" s="2372"/>
      <c r="P283" s="2372"/>
      <c r="Q283" s="2372"/>
      <c r="R283" s="2372"/>
      <c r="S283" s="2372"/>
      <c r="T283" s="2372"/>
      <c r="U283" s="2372"/>
      <c r="V283" s="2372"/>
      <c r="W283" s="1729"/>
      <c r="X283" s="1729"/>
      <c r="Y283" s="1729"/>
      <c r="Z283" s="1729"/>
      <c r="AA283" s="1729"/>
      <c r="AB283" s="1729"/>
    </row>
    <row r="284" spans="1:28" s="445" customFormat="1" x14ac:dyDescent="0.2">
      <c r="A284" s="1207" t="s">
        <v>805</v>
      </c>
      <c r="B284" s="1206"/>
      <c r="C284" s="452">
        <f>'67'!E34</f>
        <v>0</v>
      </c>
      <c r="D284" s="452">
        <f>'67'!F34</f>
        <v>500</v>
      </c>
      <c r="E284" s="452">
        <f>'67'!G34</f>
        <v>0</v>
      </c>
      <c r="F284" s="460">
        <v>0</v>
      </c>
      <c r="G284" s="2370">
        <f>'67'!J34</f>
        <v>0</v>
      </c>
      <c r="H284" s="2370">
        <f>'67'!K34</f>
        <v>499854</v>
      </c>
      <c r="I284" s="2370">
        <f>'67'!L34</f>
        <v>0</v>
      </c>
      <c r="J284" s="2370"/>
      <c r="K284" s="2370"/>
      <c r="L284" s="2372"/>
      <c r="M284" s="2372"/>
      <c r="N284" s="2372"/>
      <c r="O284" s="2372"/>
      <c r="P284" s="2372"/>
      <c r="Q284" s="2372"/>
      <c r="R284" s="2372"/>
      <c r="S284" s="2372"/>
      <c r="T284" s="2372"/>
      <c r="U284" s="2372"/>
      <c r="V284" s="2372"/>
      <c r="W284" s="1729"/>
      <c r="X284" s="1729"/>
      <c r="Y284" s="1729"/>
      <c r="Z284" s="1729"/>
      <c r="AA284" s="1729"/>
      <c r="AB284" s="1729"/>
    </row>
    <row r="285" spans="1:28" s="445" customFormat="1" x14ac:dyDescent="0.2">
      <c r="A285" s="440" t="s">
        <v>1492</v>
      </c>
      <c r="B285" s="1220"/>
      <c r="C285" s="454">
        <f>'67'!E35</f>
        <v>0</v>
      </c>
      <c r="D285" s="454">
        <f>'67'!F35</f>
        <v>0</v>
      </c>
      <c r="E285" s="454">
        <f>'67'!G35</f>
        <v>0</v>
      </c>
      <c r="F285" s="495">
        <v>0</v>
      </c>
      <c r="G285" s="2371">
        <f>'67'!J35</f>
        <v>0</v>
      </c>
      <c r="H285" s="2352">
        <f>'67'!K35</f>
        <v>0</v>
      </c>
      <c r="I285" s="2352">
        <f>'67'!L35</f>
        <v>0</v>
      </c>
      <c r="J285" s="2370"/>
      <c r="K285" s="2370"/>
      <c r="L285" s="2372"/>
      <c r="M285" s="2372"/>
      <c r="N285" s="2372"/>
      <c r="O285" s="2372"/>
      <c r="P285" s="2372"/>
      <c r="Q285" s="2372"/>
      <c r="R285" s="2372"/>
      <c r="S285" s="2372"/>
      <c r="T285" s="2372"/>
      <c r="U285" s="2372"/>
      <c r="V285" s="2372"/>
      <c r="W285" s="1729"/>
      <c r="X285" s="1729"/>
      <c r="Y285" s="1729"/>
      <c r="Z285" s="1729"/>
      <c r="AA285" s="1729"/>
      <c r="AB285" s="1729"/>
    </row>
    <row r="286" spans="1:28" s="445" customFormat="1" x14ac:dyDescent="0.2">
      <c r="A286" s="2434" t="s">
        <v>1848</v>
      </c>
      <c r="B286" s="1206"/>
      <c r="C286" s="452"/>
      <c r="D286" s="452"/>
      <c r="E286" s="452"/>
      <c r="F286" s="460"/>
      <c r="G286" s="2370"/>
      <c r="H286" s="2370"/>
      <c r="I286" s="2370"/>
      <c r="J286" s="2370"/>
      <c r="K286" s="2370"/>
      <c r="L286" s="2372"/>
      <c r="M286" s="2372"/>
      <c r="N286" s="2372"/>
      <c r="O286" s="2372"/>
      <c r="P286" s="2372"/>
      <c r="Q286" s="2372"/>
      <c r="R286" s="2372"/>
      <c r="S286" s="2372"/>
      <c r="T286" s="2372"/>
      <c r="U286" s="2372"/>
      <c r="V286" s="2372"/>
      <c r="W286" s="1729"/>
      <c r="X286" s="1729"/>
      <c r="Y286" s="1729"/>
      <c r="Z286" s="1729"/>
      <c r="AA286" s="1729"/>
      <c r="AB286" s="1729"/>
    </row>
    <row r="287" spans="1:28" s="445" customFormat="1" x14ac:dyDescent="0.2">
      <c r="A287" s="2438"/>
      <c r="B287" s="1206"/>
      <c r="C287" s="452"/>
      <c r="D287" s="452"/>
      <c r="E287" s="452"/>
      <c r="F287" s="460"/>
      <c r="G287" s="2370"/>
      <c r="H287" s="2370"/>
      <c r="I287" s="2370"/>
      <c r="J287" s="2370"/>
      <c r="K287" s="2370"/>
      <c r="L287" s="2372"/>
      <c r="M287" s="2372"/>
      <c r="N287" s="2372"/>
      <c r="O287" s="2372"/>
      <c r="P287" s="2372"/>
      <c r="Q287" s="2372"/>
      <c r="R287" s="2372"/>
      <c r="S287" s="2372"/>
      <c r="T287" s="2372"/>
      <c r="U287" s="2372"/>
      <c r="V287" s="2372"/>
      <c r="W287" s="1729"/>
      <c r="X287" s="1729"/>
      <c r="Y287" s="1729"/>
      <c r="Z287" s="1729"/>
      <c r="AA287" s="1729"/>
      <c r="AB287" s="1729"/>
    </row>
    <row r="288" spans="1:28" s="445" customFormat="1" ht="15" x14ac:dyDescent="0.25">
      <c r="A288" s="2438"/>
      <c r="B288" s="1206">
        <v>68</v>
      </c>
      <c r="C288" s="394">
        <f>C289+C290+C291</f>
        <v>0</v>
      </c>
      <c r="D288" s="394">
        <f>D289+D290+D291</f>
        <v>19131</v>
      </c>
      <c r="E288" s="394">
        <f>E289+E290+E291</f>
        <v>0</v>
      </c>
      <c r="F288" s="448">
        <f>E288/D288*100</f>
        <v>0</v>
      </c>
      <c r="G288" s="2384">
        <f>SUM(G289:G291)</f>
        <v>0</v>
      </c>
      <c r="H288" s="2384">
        <f>SUM(H289:H291)</f>
        <v>19130790</v>
      </c>
      <c r="I288" s="2384">
        <f>SUM(I289:I291)</f>
        <v>0</v>
      </c>
      <c r="J288" s="2370"/>
      <c r="K288" s="2370"/>
      <c r="L288" s="2372"/>
      <c r="M288" s="2372"/>
      <c r="N288" s="2372"/>
      <c r="O288" s="2372"/>
      <c r="P288" s="2372"/>
      <c r="Q288" s="2372"/>
      <c r="R288" s="2372"/>
      <c r="S288" s="2372"/>
      <c r="T288" s="2372"/>
      <c r="U288" s="2372"/>
      <c r="V288" s="2372"/>
      <c r="W288" s="1729"/>
      <c r="X288" s="1729"/>
      <c r="Y288" s="1729"/>
      <c r="Z288" s="1729"/>
      <c r="AA288" s="1729"/>
      <c r="AB288" s="1729"/>
    </row>
    <row r="289" spans="1:28" s="445" customFormat="1" x14ac:dyDescent="0.2">
      <c r="A289" s="1207" t="s">
        <v>804</v>
      </c>
      <c r="B289" s="1206"/>
      <c r="C289" s="452">
        <f>'68'!E33</f>
        <v>0</v>
      </c>
      <c r="D289" s="452">
        <f>'68'!F33</f>
        <v>18631</v>
      </c>
      <c r="E289" s="452">
        <f>'68'!G33</f>
        <v>0</v>
      </c>
      <c r="F289" s="460">
        <f>E289/D289*100</f>
        <v>0</v>
      </c>
      <c r="G289" s="2383">
        <f>'68'!J33</f>
        <v>0</v>
      </c>
      <c r="H289" s="2383">
        <f>'68'!K33</f>
        <v>18630936</v>
      </c>
      <c r="I289" s="2383">
        <f>'68'!L33</f>
        <v>0</v>
      </c>
      <c r="J289" s="2383"/>
      <c r="K289" s="2383"/>
      <c r="L289" s="2372"/>
      <c r="M289" s="2372"/>
      <c r="N289" s="2372"/>
      <c r="O289" s="2372"/>
      <c r="P289" s="2372"/>
      <c r="Q289" s="2372"/>
      <c r="R289" s="2372"/>
      <c r="S289" s="2372"/>
      <c r="T289" s="2372"/>
      <c r="U289" s="2372"/>
      <c r="V289" s="2372"/>
      <c r="W289" s="1729"/>
      <c r="X289" s="1729"/>
      <c r="Y289" s="1729"/>
      <c r="Z289" s="1729"/>
      <c r="AA289" s="1729"/>
      <c r="AB289" s="1729"/>
    </row>
    <row r="290" spans="1:28" s="445" customFormat="1" x14ac:dyDescent="0.2">
      <c r="A290" s="1207" t="s">
        <v>805</v>
      </c>
      <c r="B290" s="1206"/>
      <c r="C290" s="452">
        <f>'68'!E34</f>
        <v>0</v>
      </c>
      <c r="D290" s="452">
        <f>'68'!F34</f>
        <v>500</v>
      </c>
      <c r="E290" s="452">
        <f>'68'!G34</f>
        <v>0</v>
      </c>
      <c r="F290" s="460">
        <v>0</v>
      </c>
      <c r="G290" s="2370">
        <f>'68'!J34</f>
        <v>0</v>
      </c>
      <c r="H290" s="2370">
        <f>'68'!K34</f>
        <v>499854</v>
      </c>
      <c r="I290" s="2370">
        <f>'68'!L34</f>
        <v>0</v>
      </c>
      <c r="J290" s="2370"/>
      <c r="K290" s="2370"/>
      <c r="L290" s="2372"/>
      <c r="M290" s="2372"/>
      <c r="N290" s="2372"/>
      <c r="O290" s="2372"/>
      <c r="P290" s="2372"/>
      <c r="Q290" s="2372"/>
      <c r="R290" s="2372"/>
      <c r="S290" s="2372"/>
      <c r="T290" s="2372"/>
      <c r="U290" s="2372"/>
      <c r="V290" s="2372"/>
      <c r="W290" s="1729"/>
      <c r="X290" s="1729"/>
      <c r="Y290" s="1729"/>
      <c r="Z290" s="1729"/>
      <c r="AA290" s="1729"/>
      <c r="AB290" s="1729"/>
    </row>
    <row r="291" spans="1:28" s="445" customFormat="1" x14ac:dyDescent="0.2">
      <c r="A291" s="440" t="s">
        <v>1492</v>
      </c>
      <c r="B291" s="1220"/>
      <c r="C291" s="454">
        <f>'68'!E35</f>
        <v>0</v>
      </c>
      <c r="D291" s="454">
        <f>'68'!F35</f>
        <v>0</v>
      </c>
      <c r="E291" s="454">
        <f>'68'!G35</f>
        <v>0</v>
      </c>
      <c r="F291" s="495">
        <v>0</v>
      </c>
      <c r="G291" s="2371">
        <f>'68'!J35</f>
        <v>0</v>
      </c>
      <c r="H291" s="2352">
        <f>'68'!K35</f>
        <v>0</v>
      </c>
      <c r="I291" s="2352">
        <f>'68'!L35</f>
        <v>0</v>
      </c>
      <c r="J291" s="2370"/>
      <c r="K291" s="2370"/>
      <c r="L291" s="2372"/>
      <c r="M291" s="2372"/>
      <c r="N291" s="2372"/>
      <c r="O291" s="2372"/>
      <c r="P291" s="2372"/>
      <c r="Q291" s="2372"/>
      <c r="R291" s="2372"/>
      <c r="S291" s="2372"/>
      <c r="T291" s="2372"/>
      <c r="U291" s="2372"/>
      <c r="V291" s="2372"/>
      <c r="W291" s="1729"/>
      <c r="X291" s="1729"/>
      <c r="Y291" s="1729"/>
      <c r="Z291" s="1729"/>
      <c r="AA291" s="1729"/>
      <c r="AB291" s="1729"/>
    </row>
    <row r="292" spans="1:28" s="445" customFormat="1" x14ac:dyDescent="0.2">
      <c r="A292" s="2434" t="s">
        <v>1849</v>
      </c>
      <c r="B292" s="1206"/>
      <c r="C292" s="452"/>
      <c r="D292" s="452"/>
      <c r="E292" s="452"/>
      <c r="F292" s="460"/>
      <c r="G292" s="2370"/>
      <c r="H292" s="2370"/>
      <c r="I292" s="2370"/>
      <c r="J292" s="2370"/>
      <c r="K292" s="2370"/>
      <c r="L292" s="2372"/>
      <c r="M292" s="2372"/>
      <c r="N292" s="2372"/>
      <c r="O292" s="2372"/>
      <c r="P292" s="2372"/>
      <c r="Q292" s="2372"/>
      <c r="R292" s="2372"/>
      <c r="S292" s="2372"/>
      <c r="T292" s="2372"/>
      <c r="U292" s="2372"/>
      <c r="V292" s="2372"/>
      <c r="W292" s="1729"/>
      <c r="X292" s="1729"/>
      <c r="Y292" s="1729"/>
      <c r="Z292" s="1729"/>
      <c r="AA292" s="1729"/>
      <c r="AB292" s="1729"/>
    </row>
    <row r="293" spans="1:28" s="445" customFormat="1" ht="15" x14ac:dyDescent="0.25">
      <c r="A293" s="2438"/>
      <c r="B293" s="1206">
        <v>69</v>
      </c>
      <c r="C293" s="394">
        <f>C294+C295+C296</f>
        <v>0</v>
      </c>
      <c r="D293" s="394">
        <f>D294+D295+D296</f>
        <v>0</v>
      </c>
      <c r="E293" s="394">
        <f>E294+E295+E296</f>
        <v>1</v>
      </c>
      <c r="F293" s="448">
        <v>0</v>
      </c>
      <c r="G293" s="2384">
        <f>SUM(G294:G296)</f>
        <v>0</v>
      </c>
      <c r="H293" s="2384">
        <f>SUM(H294:H296)</f>
        <v>0</v>
      </c>
      <c r="I293" s="2384">
        <f>SUM(I294:I296)</f>
        <v>800</v>
      </c>
      <c r="J293" s="2370"/>
      <c r="K293" s="2370"/>
      <c r="L293" s="2372"/>
      <c r="M293" s="2372"/>
      <c r="N293" s="2372"/>
      <c r="O293" s="2372"/>
      <c r="P293" s="2372"/>
      <c r="Q293" s="2372"/>
      <c r="R293" s="2372"/>
      <c r="S293" s="2372"/>
      <c r="T293" s="2372"/>
      <c r="U293" s="2372"/>
      <c r="V293" s="2372"/>
      <c r="W293" s="1729"/>
      <c r="X293" s="1729"/>
      <c r="Y293" s="1729"/>
      <c r="Z293" s="1729"/>
      <c r="AA293" s="1729"/>
      <c r="AB293" s="1729"/>
    </row>
    <row r="294" spans="1:28" s="445" customFormat="1" x14ac:dyDescent="0.2">
      <c r="A294" s="1207" t="s">
        <v>804</v>
      </c>
      <c r="B294" s="1206"/>
      <c r="C294" s="452">
        <f>'69'!E33</f>
        <v>0</v>
      </c>
      <c r="D294" s="452">
        <f>'69'!F33</f>
        <v>0</v>
      </c>
      <c r="E294" s="452">
        <f>'69'!G33</f>
        <v>1</v>
      </c>
      <c r="F294" s="460">
        <v>0</v>
      </c>
      <c r="G294" s="2383">
        <f>'65 '!J85</f>
        <v>0</v>
      </c>
      <c r="H294" s="2383">
        <f>'65 '!K85</f>
        <v>0</v>
      </c>
      <c r="I294" s="2383">
        <f>'69'!L33</f>
        <v>800</v>
      </c>
      <c r="J294" s="2383"/>
      <c r="K294" s="2383"/>
      <c r="L294" s="2372"/>
      <c r="M294" s="2372"/>
      <c r="N294" s="2372"/>
      <c r="O294" s="2372"/>
      <c r="P294" s="2372"/>
      <c r="Q294" s="2372"/>
      <c r="R294" s="2372"/>
      <c r="S294" s="2372"/>
      <c r="T294" s="2372"/>
      <c r="U294" s="2372"/>
      <c r="V294" s="2372"/>
      <c r="W294" s="1729"/>
      <c r="X294" s="1729"/>
      <c r="Y294" s="1729"/>
      <c r="Z294" s="1729"/>
      <c r="AA294" s="1729"/>
      <c r="AB294" s="1729"/>
    </row>
    <row r="295" spans="1:28" s="445" customFormat="1" x14ac:dyDescent="0.2">
      <c r="A295" s="1207" t="s">
        <v>805</v>
      </c>
      <c r="B295" s="1206"/>
      <c r="C295" s="452">
        <v>0</v>
      </c>
      <c r="D295" s="452">
        <f>'65 '!F86</f>
        <v>0</v>
      </c>
      <c r="E295" s="452">
        <f>'65 '!G86</f>
        <v>0</v>
      </c>
      <c r="F295" s="460">
        <v>0</v>
      </c>
      <c r="G295" s="2370">
        <f>'65 '!J86</f>
        <v>0</v>
      </c>
      <c r="H295" s="2370">
        <f>'65 '!K86</f>
        <v>0</v>
      </c>
      <c r="I295" s="2370">
        <f>'65 '!L86</f>
        <v>0</v>
      </c>
      <c r="J295" s="2370"/>
      <c r="K295" s="2370"/>
      <c r="L295" s="2372"/>
      <c r="M295" s="2372"/>
      <c r="N295" s="2372"/>
      <c r="O295" s="2372"/>
      <c r="P295" s="2372"/>
      <c r="Q295" s="2372"/>
      <c r="R295" s="2372"/>
      <c r="S295" s="2372"/>
      <c r="T295" s="2372"/>
      <c r="U295" s="2372"/>
      <c r="V295" s="2372"/>
      <c r="W295" s="1729"/>
      <c r="X295" s="1729"/>
      <c r="Y295" s="1729"/>
      <c r="Z295" s="1729"/>
      <c r="AA295" s="1729"/>
      <c r="AB295" s="1729"/>
    </row>
    <row r="296" spans="1:28" s="445" customFormat="1" x14ac:dyDescent="0.2">
      <c r="A296" s="440" t="s">
        <v>1492</v>
      </c>
      <c r="B296" s="1220"/>
      <c r="C296" s="454">
        <f>'65 '!E87</f>
        <v>0</v>
      </c>
      <c r="D296" s="454">
        <f>'65 '!F87</f>
        <v>0</v>
      </c>
      <c r="E296" s="454">
        <f>'65 '!G87</f>
        <v>0</v>
      </c>
      <c r="F296" s="495">
        <v>0</v>
      </c>
      <c r="G296" s="2371">
        <f>'65 '!J87</f>
        <v>0</v>
      </c>
      <c r="H296" s="2352">
        <f>'65 '!K87</f>
        <v>0</v>
      </c>
      <c r="I296" s="2352">
        <f>'65 '!L87</f>
        <v>0</v>
      </c>
      <c r="J296" s="2370"/>
      <c r="K296" s="2370"/>
      <c r="L296" s="2372"/>
      <c r="M296" s="2372"/>
      <c r="N296" s="2372"/>
      <c r="O296" s="2372"/>
      <c r="P296" s="2372"/>
      <c r="Q296" s="2372"/>
      <c r="R296" s="2372"/>
      <c r="S296" s="2372"/>
      <c r="T296" s="2372"/>
      <c r="U296" s="2372"/>
      <c r="V296" s="2372"/>
      <c r="W296" s="1729"/>
      <c r="X296" s="1729"/>
      <c r="Y296" s="1729"/>
      <c r="Z296" s="1729"/>
      <c r="AA296" s="1729"/>
      <c r="AB296" s="1729"/>
    </row>
    <row r="297" spans="1:28" s="445" customFormat="1" x14ac:dyDescent="0.2">
      <c r="A297" s="2434" t="s">
        <v>1836</v>
      </c>
      <c r="B297" s="1206"/>
      <c r="C297" s="452"/>
      <c r="D297" s="452"/>
      <c r="E297" s="452"/>
      <c r="F297" s="460"/>
      <c r="G297" s="2370"/>
      <c r="H297" s="2370"/>
      <c r="I297" s="2370"/>
      <c r="J297" s="2370"/>
      <c r="K297" s="2370"/>
      <c r="L297" s="2372"/>
      <c r="M297" s="2372"/>
      <c r="N297" s="2372"/>
      <c r="O297" s="2372"/>
      <c r="P297" s="2372"/>
      <c r="Q297" s="2372"/>
      <c r="R297" s="2372"/>
      <c r="S297" s="2372"/>
      <c r="T297" s="2372"/>
      <c r="U297" s="2372"/>
      <c r="V297" s="2372"/>
      <c r="W297" s="1729"/>
      <c r="X297" s="1729"/>
      <c r="Y297" s="1729"/>
      <c r="Z297" s="1729"/>
      <c r="AA297" s="1729"/>
      <c r="AB297" s="1729"/>
    </row>
    <row r="298" spans="1:28" s="445" customFormat="1" ht="15" x14ac:dyDescent="0.25">
      <c r="A298" s="2438"/>
      <c r="B298" s="1206">
        <v>70</v>
      </c>
      <c r="C298" s="394">
        <f>C299+C300+C301</f>
        <v>0</v>
      </c>
      <c r="D298" s="394">
        <f>D299+D300+D301</f>
        <v>521</v>
      </c>
      <c r="E298" s="394">
        <f>E299+E300+E301</f>
        <v>0</v>
      </c>
      <c r="F298" s="448">
        <f>E298/D298*100</f>
        <v>0</v>
      </c>
      <c r="G298" s="2384">
        <f>SUM(G299:G301)</f>
        <v>0</v>
      </c>
      <c r="H298" s="2384">
        <f>SUM(H299:H301)</f>
        <v>521000</v>
      </c>
      <c r="I298" s="2384">
        <f>SUM(I299:I301)</f>
        <v>373.4</v>
      </c>
      <c r="J298" s="2370"/>
      <c r="K298" s="2370"/>
      <c r="L298" s="2372"/>
      <c r="M298" s="2372"/>
      <c r="N298" s="2372"/>
      <c r="O298" s="2372"/>
      <c r="P298" s="2372"/>
      <c r="Q298" s="2372"/>
      <c r="R298" s="2372"/>
      <c r="S298" s="2372"/>
      <c r="T298" s="2372"/>
      <c r="U298" s="2372"/>
      <c r="V298" s="2372"/>
      <c r="W298" s="1729"/>
      <c r="X298" s="1729"/>
      <c r="Y298" s="1729"/>
      <c r="Z298" s="1729"/>
      <c r="AA298" s="1729"/>
      <c r="AB298" s="1729"/>
    </row>
    <row r="299" spans="1:28" s="445" customFormat="1" x14ac:dyDescent="0.2">
      <c r="A299" s="1207" t="s">
        <v>804</v>
      </c>
      <c r="B299" s="1206"/>
      <c r="C299" s="452">
        <f>'70'!E64</f>
        <v>0</v>
      </c>
      <c r="D299" s="452">
        <f>'70'!F64</f>
        <v>521</v>
      </c>
      <c r="E299" s="452">
        <f>'70'!G64</f>
        <v>0</v>
      </c>
      <c r="F299" s="460">
        <f>E299/D299*100</f>
        <v>0</v>
      </c>
      <c r="G299" s="2383">
        <f>'65 '!J90</f>
        <v>0</v>
      </c>
      <c r="H299" s="2383">
        <f>'70'!K64</f>
        <v>521000</v>
      </c>
      <c r="I299" s="2383">
        <f>'70'!L64</f>
        <v>373.4</v>
      </c>
      <c r="J299" s="2383"/>
      <c r="K299" s="2383"/>
      <c r="L299" s="2372"/>
      <c r="M299" s="2372"/>
      <c r="N299" s="2370"/>
      <c r="O299" s="2372"/>
      <c r="P299" s="2372"/>
      <c r="Q299" s="2372"/>
      <c r="R299" s="2372"/>
      <c r="S299" s="2372"/>
      <c r="T299" s="2372"/>
      <c r="U299" s="2372"/>
      <c r="V299" s="2372"/>
      <c r="W299" s="1729"/>
      <c r="X299" s="1729"/>
      <c r="Y299" s="1729"/>
      <c r="Z299" s="1729"/>
      <c r="AA299" s="1729"/>
      <c r="AB299" s="1729"/>
    </row>
    <row r="300" spans="1:28" s="445" customFormat="1" x14ac:dyDescent="0.2">
      <c r="A300" s="1207" t="s">
        <v>805</v>
      </c>
      <c r="B300" s="1206"/>
      <c r="C300" s="452">
        <f>'65 '!E91</f>
        <v>0</v>
      </c>
      <c r="D300" s="452">
        <f>'65 '!F91</f>
        <v>0</v>
      </c>
      <c r="E300" s="452">
        <f>'65 '!G91</f>
        <v>0</v>
      </c>
      <c r="F300" s="460">
        <v>0</v>
      </c>
      <c r="G300" s="2370">
        <f>'65 '!J91</f>
        <v>0</v>
      </c>
      <c r="H300" s="2370">
        <f>'65 '!K91</f>
        <v>0</v>
      </c>
      <c r="I300" s="2370">
        <f>'65 '!L91</f>
        <v>0</v>
      </c>
      <c r="J300" s="2370"/>
      <c r="K300" s="2370"/>
      <c r="L300" s="2372"/>
      <c r="M300" s="2372"/>
      <c r="N300" s="2370"/>
      <c r="O300" s="2372"/>
      <c r="P300" s="2372"/>
      <c r="Q300" s="2372"/>
      <c r="R300" s="2372"/>
      <c r="S300" s="2372"/>
      <c r="T300" s="2372"/>
      <c r="U300" s="2372"/>
      <c r="V300" s="2372"/>
      <c r="W300" s="1729"/>
      <c r="X300" s="1729"/>
      <c r="Y300" s="1729"/>
      <c r="Z300" s="1729"/>
      <c r="AA300" s="1729"/>
      <c r="AB300" s="1729"/>
    </row>
    <row r="301" spans="1:28" s="445" customFormat="1" x14ac:dyDescent="0.2">
      <c r="A301" s="440" t="s">
        <v>1492</v>
      </c>
      <c r="B301" s="1220"/>
      <c r="C301" s="454">
        <f>'65 '!E92</f>
        <v>0</v>
      </c>
      <c r="D301" s="454">
        <f>'65 '!F92</f>
        <v>0</v>
      </c>
      <c r="E301" s="454">
        <f>'65 '!G92</f>
        <v>0</v>
      </c>
      <c r="F301" s="495">
        <v>0</v>
      </c>
      <c r="G301" s="2371">
        <f>'65 '!J92</f>
        <v>0</v>
      </c>
      <c r="H301" s="2352">
        <f>'65 '!K92</f>
        <v>0</v>
      </c>
      <c r="I301" s="2352">
        <f>'65 '!L92</f>
        <v>0</v>
      </c>
      <c r="J301" s="2370"/>
      <c r="K301" s="2370">
        <f t="shared" ref="K301:M302" si="22">G150+G154+G158+G183+G188+G193+G198+G210+G215+G220+G226+G231+G235+G240+G245+G250+G255+G268+G273+G278+G283+G289+G294+G299+G305</f>
        <v>74376000</v>
      </c>
      <c r="L301" s="2370">
        <f t="shared" si="22"/>
        <v>543427875.82999992</v>
      </c>
      <c r="M301" s="2370">
        <f t="shared" si="22"/>
        <v>289188485.10999995</v>
      </c>
      <c r="N301" s="2385" t="s">
        <v>1851</v>
      </c>
      <c r="O301" s="2372"/>
      <c r="P301" s="2372"/>
      <c r="Q301" s="2372"/>
      <c r="R301" s="2372"/>
      <c r="S301" s="2372"/>
      <c r="T301" s="2372"/>
      <c r="U301" s="2372"/>
      <c r="V301" s="2372"/>
      <c r="W301" s="1729"/>
      <c r="X301" s="1729"/>
      <c r="Y301" s="1729"/>
      <c r="Z301" s="1729"/>
      <c r="AA301" s="1729"/>
      <c r="AB301" s="1729"/>
    </row>
    <row r="302" spans="1:28" s="445" customFormat="1" x14ac:dyDescent="0.2">
      <c r="A302" s="2434" t="s">
        <v>1850</v>
      </c>
      <c r="B302" s="1206"/>
      <c r="C302" s="452"/>
      <c r="D302" s="452"/>
      <c r="E302" s="452"/>
      <c r="F302" s="460"/>
      <c r="G302" s="2370"/>
      <c r="H302" s="2370"/>
      <c r="I302" s="2370"/>
      <c r="J302" s="2370"/>
      <c r="K302" s="2370">
        <f t="shared" si="22"/>
        <v>4700000</v>
      </c>
      <c r="L302" s="2370">
        <f t="shared" si="22"/>
        <v>354233636.99999994</v>
      </c>
      <c r="M302" s="2370">
        <f t="shared" si="22"/>
        <v>250086384.94000003</v>
      </c>
      <c r="N302" s="2353" t="s">
        <v>1852</v>
      </c>
      <c r="O302" s="2372"/>
      <c r="P302" s="2372"/>
      <c r="Q302" s="2372"/>
      <c r="R302" s="2372"/>
      <c r="S302" s="2372"/>
      <c r="T302" s="2372"/>
      <c r="U302" s="2372"/>
      <c r="V302" s="2372"/>
      <c r="W302" s="1729"/>
      <c r="X302" s="1729"/>
      <c r="Y302" s="1729"/>
      <c r="Z302" s="1729"/>
      <c r="AA302" s="1729"/>
      <c r="AB302" s="1729"/>
    </row>
    <row r="303" spans="1:28" s="445" customFormat="1" x14ac:dyDescent="0.2">
      <c r="A303" s="2438"/>
      <c r="B303" s="1206"/>
      <c r="C303" s="452"/>
      <c r="D303" s="452"/>
      <c r="E303" s="452"/>
      <c r="F303" s="460"/>
      <c r="G303" s="2370"/>
      <c r="H303" s="2370"/>
      <c r="I303" s="2370"/>
      <c r="J303" s="2370"/>
      <c r="K303" s="2352">
        <f>G152+G156+G160+G185+G190+G195+G200+G212+G217+G222+G228+G233+G242+G247+G252+G257+G270+G275+G280+G285+G291+G296+G301+G307</f>
        <v>0</v>
      </c>
      <c r="L303" s="2352">
        <f>H152+H156+H160+H185+H190+H195+H200+H212+H217+H222+H228+H233+H242+H247+H252+H257+H270+H275+H280+H285+H291+H296+H301+H307</f>
        <v>0</v>
      </c>
      <c r="M303" s="2352">
        <f>I152+I156+I160+I185+I190+I195+I200+I212+I217+I222+I228+I233+I242+I247+I252+I257+I270+I275+I280+I285+I291+I296+I301+I307+I237</f>
        <v>41415769.329999998</v>
      </c>
      <c r="N303" s="2353" t="s">
        <v>1853</v>
      </c>
      <c r="O303" s="2372"/>
      <c r="P303" s="2372"/>
      <c r="Q303" s="2372"/>
      <c r="R303" s="2372"/>
      <c r="S303" s="2372"/>
      <c r="T303" s="2372"/>
      <c r="U303" s="2372"/>
      <c r="V303" s="2372"/>
      <c r="W303" s="1729"/>
      <c r="X303" s="1729"/>
      <c r="Y303" s="1729"/>
      <c r="Z303" s="1729"/>
      <c r="AA303" s="1729"/>
      <c r="AB303" s="1729"/>
    </row>
    <row r="304" spans="1:28" s="445" customFormat="1" ht="15" x14ac:dyDescent="0.25">
      <c r="A304" s="2438"/>
      <c r="B304" s="1206">
        <v>71</v>
      </c>
      <c r="C304" s="394">
        <f>C305+C306+C307</f>
        <v>0</v>
      </c>
      <c r="D304" s="394">
        <f>D305+D306+D307</f>
        <v>0</v>
      </c>
      <c r="E304" s="394">
        <f>E305+E306+E307</f>
        <v>0</v>
      </c>
      <c r="F304" s="448">
        <v>0</v>
      </c>
      <c r="G304" s="2384">
        <f>SUM(G305:G307)</f>
        <v>0</v>
      </c>
      <c r="H304" s="2384">
        <f>SUM(H305:H307)</f>
        <v>0</v>
      </c>
      <c r="I304" s="2384">
        <f>SUM(I305:I307)</f>
        <v>240</v>
      </c>
      <c r="J304" s="2370"/>
      <c r="K304" s="2368">
        <f>K301+K302+K303</f>
        <v>79076000</v>
      </c>
      <c r="L304" s="2368">
        <f>L301+L302+L303</f>
        <v>897661512.82999992</v>
      </c>
      <c r="M304" s="2368">
        <f>M301+M302+M303</f>
        <v>580690639.38</v>
      </c>
      <c r="N304" s="2386" t="s">
        <v>1856</v>
      </c>
      <c r="O304" s="2372"/>
      <c r="P304" s="2372"/>
      <c r="Q304" s="2372"/>
      <c r="R304" s="2372"/>
      <c r="S304" s="2372"/>
      <c r="T304" s="2372"/>
      <c r="U304" s="2372"/>
      <c r="V304" s="2372"/>
      <c r="W304" s="1729"/>
      <c r="X304" s="1729"/>
      <c r="Y304" s="1729"/>
      <c r="Z304" s="1729"/>
      <c r="AA304" s="1729"/>
      <c r="AB304" s="1729"/>
    </row>
    <row r="305" spans="1:28" s="445" customFormat="1" x14ac:dyDescent="0.2">
      <c r="A305" s="1207" t="s">
        <v>804</v>
      </c>
      <c r="B305" s="1206"/>
      <c r="C305" s="452">
        <f>'71'!E33</f>
        <v>0</v>
      </c>
      <c r="D305" s="452">
        <f>'71'!F33</f>
        <v>0</v>
      </c>
      <c r="E305" s="452">
        <f>'71'!G33</f>
        <v>0</v>
      </c>
      <c r="F305" s="460">
        <v>0</v>
      </c>
      <c r="G305" s="2383">
        <f>'65 '!J96</f>
        <v>0</v>
      </c>
      <c r="H305" s="2383">
        <f>'65 '!K96</f>
        <v>0</v>
      </c>
      <c r="I305" s="2383">
        <f>'71'!L33</f>
        <v>240</v>
      </c>
      <c r="J305" s="2383"/>
      <c r="K305" s="2383"/>
      <c r="L305" s="2372"/>
      <c r="M305" s="2372"/>
      <c r="N305" s="2372"/>
      <c r="O305" s="2372"/>
      <c r="P305" s="2372"/>
      <c r="Q305" s="2372"/>
      <c r="R305" s="2372"/>
      <c r="S305" s="2372"/>
      <c r="T305" s="2372"/>
      <c r="U305" s="2372"/>
      <c r="V305" s="2372"/>
      <c r="W305" s="1729"/>
      <c r="X305" s="1729"/>
      <c r="Y305" s="1729"/>
      <c r="Z305" s="1729"/>
      <c r="AA305" s="1729"/>
      <c r="AB305" s="1729"/>
    </row>
    <row r="306" spans="1:28" s="445" customFormat="1" x14ac:dyDescent="0.2">
      <c r="A306" s="1207" t="s">
        <v>805</v>
      </c>
      <c r="B306" s="1206"/>
      <c r="C306" s="452">
        <f>'65 '!E97</f>
        <v>0</v>
      </c>
      <c r="D306" s="452">
        <f>'65 '!F97</f>
        <v>0</v>
      </c>
      <c r="E306" s="452">
        <f>'65 '!G97</f>
        <v>0</v>
      </c>
      <c r="F306" s="460">
        <v>0</v>
      </c>
      <c r="G306" s="2370">
        <f>'65 '!J97</f>
        <v>0</v>
      </c>
      <c r="H306" s="2370">
        <f>'65 '!K97</f>
        <v>0</v>
      </c>
      <c r="I306" s="2370">
        <f>'65 '!L97</f>
        <v>0</v>
      </c>
      <c r="J306" s="2370"/>
      <c r="K306" s="2370"/>
      <c r="L306" s="2372"/>
      <c r="M306" s="2372"/>
      <c r="N306" s="2372"/>
      <c r="O306" s="2372"/>
      <c r="P306" s="2372"/>
      <c r="Q306" s="2372"/>
      <c r="R306" s="2372"/>
      <c r="S306" s="2372"/>
      <c r="T306" s="2372"/>
      <c r="U306" s="2372"/>
      <c r="V306" s="2372"/>
      <c r="W306" s="1729"/>
      <c r="X306" s="1729"/>
      <c r="Y306" s="1729"/>
      <c r="Z306" s="1729"/>
      <c r="AA306" s="1729"/>
      <c r="AB306" s="1729"/>
    </row>
    <row r="307" spans="1:28" s="445" customFormat="1" x14ac:dyDescent="0.2">
      <c r="A307" s="440" t="s">
        <v>1492</v>
      </c>
      <c r="B307" s="1220"/>
      <c r="C307" s="454">
        <f>'65 '!E98</f>
        <v>0</v>
      </c>
      <c r="D307" s="454">
        <f>'65 '!F98</f>
        <v>0</v>
      </c>
      <c r="E307" s="454">
        <f>'65 '!G98</f>
        <v>0</v>
      </c>
      <c r="F307" s="495">
        <v>0</v>
      </c>
      <c r="G307" s="2371">
        <f>'65 '!J98</f>
        <v>0</v>
      </c>
      <c r="H307" s="2352">
        <f>'65 '!K98</f>
        <v>0</v>
      </c>
      <c r="I307" s="2352">
        <f>'65 '!L98</f>
        <v>0</v>
      </c>
      <c r="J307" s="2370"/>
      <c r="K307" s="2370"/>
      <c r="L307" s="2372"/>
      <c r="M307" s="2372"/>
      <c r="N307" s="2372"/>
      <c r="O307" s="2372"/>
      <c r="P307" s="2372"/>
      <c r="Q307" s="2372"/>
      <c r="R307" s="2372"/>
      <c r="S307" s="2372"/>
      <c r="T307" s="2372"/>
      <c r="U307" s="2372"/>
      <c r="V307" s="2372"/>
      <c r="W307" s="1729"/>
      <c r="X307" s="1729"/>
      <c r="Y307" s="1729"/>
      <c r="Z307" s="1729"/>
      <c r="AA307" s="1729"/>
      <c r="AB307" s="1729"/>
    </row>
    <row r="308" spans="1:28" s="445" customFormat="1" ht="15" x14ac:dyDescent="0.25">
      <c r="A308" s="455" t="s">
        <v>1137</v>
      </c>
      <c r="B308" s="1203">
        <v>99</v>
      </c>
      <c r="C308" s="443">
        <f>C309+C310</f>
        <v>40000</v>
      </c>
      <c r="D308" s="443">
        <f>SUM(D309:D310)</f>
        <v>64235</v>
      </c>
      <c r="E308" s="443">
        <f>SUM(E309:E310)</f>
        <v>61048</v>
      </c>
      <c r="F308" s="460">
        <f>E308/D308*100</f>
        <v>95.038530396201452</v>
      </c>
      <c r="G308" s="2368">
        <v>40000000</v>
      </c>
      <c r="H308" s="2368">
        <f>SUM(H309:H310)</f>
        <v>64235343.659999996</v>
      </c>
      <c r="I308" s="2368">
        <f>SUM(I309:I310)</f>
        <v>61047577.5</v>
      </c>
      <c r="J308" s="2368"/>
      <c r="K308" s="2368">
        <f t="shared" ref="K308:M309" si="23">K51+K119+K144+K301+G309+G312</f>
        <v>3173222000</v>
      </c>
      <c r="L308" s="2368">
        <f t="shared" si="23"/>
        <v>4031840705.5800004</v>
      </c>
      <c r="M308" s="2368">
        <f t="shared" si="23"/>
        <v>3348607317.8700004</v>
      </c>
      <c r="N308" s="2353" t="s">
        <v>811</v>
      </c>
      <c r="O308" s="2372"/>
      <c r="P308" s="2372"/>
      <c r="Q308" s="2372"/>
      <c r="R308" s="2372"/>
      <c r="S308" s="2372"/>
      <c r="T308" s="2372"/>
      <c r="U308" s="2372"/>
      <c r="V308" s="2372"/>
      <c r="W308" s="1729"/>
      <c r="X308" s="1729"/>
      <c r="Y308" s="1729"/>
      <c r="Z308" s="1729"/>
      <c r="AA308" s="1729"/>
      <c r="AB308" s="1729"/>
    </row>
    <row r="309" spans="1:28" s="445" customFormat="1" x14ac:dyDescent="0.2">
      <c r="A309" s="1207" t="s">
        <v>804</v>
      </c>
      <c r="B309" s="1206"/>
      <c r="C309" s="452">
        <f>SUM('F - 99'!E24)</f>
        <v>20000</v>
      </c>
      <c r="D309" s="452">
        <f>SUM('F - 99'!F24)</f>
        <v>26000</v>
      </c>
      <c r="E309" s="452">
        <f>SUM('F - 99'!G24)</f>
        <v>25851</v>
      </c>
      <c r="F309" s="460">
        <f>E309/D309*100</f>
        <v>99.426923076923075</v>
      </c>
      <c r="G309" s="2370">
        <v>20000000</v>
      </c>
      <c r="H309" s="2370">
        <v>26000000</v>
      </c>
      <c r="I309" s="2370">
        <v>25851143.5</v>
      </c>
      <c r="J309" s="2370"/>
      <c r="K309" s="2368">
        <f t="shared" si="23"/>
        <v>1202582000</v>
      </c>
      <c r="L309" s="2368">
        <f t="shared" si="23"/>
        <v>1527717252.72</v>
      </c>
      <c r="M309" s="2368">
        <f t="shared" si="23"/>
        <v>1331994422.25</v>
      </c>
      <c r="N309" s="2353" t="s">
        <v>753</v>
      </c>
      <c r="O309" s="2372"/>
      <c r="P309" s="2372"/>
      <c r="Q309" s="2372"/>
      <c r="R309" s="2372"/>
      <c r="S309" s="2372"/>
      <c r="T309" s="2372"/>
      <c r="U309" s="2372"/>
      <c r="V309" s="2372"/>
      <c r="W309" s="1729"/>
      <c r="X309" s="1729"/>
      <c r="Y309" s="1729"/>
      <c r="Z309" s="1729"/>
      <c r="AA309" s="1729"/>
      <c r="AB309" s="1729"/>
    </row>
    <row r="310" spans="1:28" s="445" customFormat="1" x14ac:dyDescent="0.2">
      <c r="A310" s="440" t="s">
        <v>805</v>
      </c>
      <c r="B310" s="1220"/>
      <c r="C310" s="454">
        <f>SUM('F - 99'!E25)</f>
        <v>20000</v>
      </c>
      <c r="D310" s="454">
        <f>SUM('F - 99'!F25)</f>
        <v>38235</v>
      </c>
      <c r="E310" s="454">
        <f>SUM('F - 99'!G25)</f>
        <v>35197</v>
      </c>
      <c r="F310" s="495">
        <f>E310/D310*100</f>
        <v>92.054400418464752</v>
      </c>
      <c r="G310" s="2371">
        <v>20000000</v>
      </c>
      <c r="H310" s="2352">
        <v>38235343.659999996</v>
      </c>
      <c r="I310" s="2352">
        <v>35196434</v>
      </c>
      <c r="J310" s="2370"/>
      <c r="K310" s="2368">
        <f t="shared" ref="K310:M311" si="24">K146+K121+K53</f>
        <v>600000</v>
      </c>
      <c r="L310" s="2368">
        <f t="shared" si="24"/>
        <v>5322365836.2200003</v>
      </c>
      <c r="M310" s="2368">
        <f t="shared" si="24"/>
        <v>5312595988.5600004</v>
      </c>
      <c r="N310" s="2353" t="s">
        <v>855</v>
      </c>
      <c r="O310" s="2372"/>
      <c r="P310" s="2372"/>
      <c r="Q310" s="2372"/>
      <c r="R310" s="2372"/>
      <c r="S310" s="2372"/>
      <c r="T310" s="2372"/>
      <c r="U310" s="2372"/>
      <c r="V310" s="2372"/>
      <c r="W310" s="1729"/>
      <c r="X310" s="1729"/>
      <c r="Y310" s="1729"/>
      <c r="Z310" s="1729"/>
      <c r="AA310" s="1729"/>
      <c r="AB310" s="1729"/>
    </row>
    <row r="311" spans="1:28" s="445" customFormat="1" ht="15" x14ac:dyDescent="0.25">
      <c r="A311" s="1133" t="s">
        <v>175</v>
      </c>
      <c r="B311" s="1206">
        <v>199</v>
      </c>
      <c r="C311" s="394">
        <f>SUM(C312:C313)</f>
        <v>6369</v>
      </c>
      <c r="D311" s="394">
        <f>SUM(D312:D313)</f>
        <v>6892</v>
      </c>
      <c r="E311" s="394">
        <f>SUM(E312:E313)</f>
        <v>6144</v>
      </c>
      <c r="F311" s="460">
        <f>E311/D311*100</f>
        <v>89.146836912362161</v>
      </c>
      <c r="G311" s="2368">
        <v>6369000</v>
      </c>
      <c r="H311" s="2368">
        <v>6891737.8399999999</v>
      </c>
      <c r="I311" s="2368">
        <v>6143464.0999999996</v>
      </c>
      <c r="J311" s="2368"/>
      <c r="K311" s="2368">
        <f t="shared" si="24"/>
        <v>0</v>
      </c>
      <c r="L311" s="2368">
        <f t="shared" si="24"/>
        <v>61666239.589999996</v>
      </c>
      <c r="M311" s="2368">
        <f t="shared" si="24"/>
        <v>53154931.93</v>
      </c>
      <c r="N311" s="2353" t="s">
        <v>1845</v>
      </c>
      <c r="O311" s="2372"/>
      <c r="P311" s="2372"/>
      <c r="Q311" s="2372"/>
      <c r="R311" s="2372"/>
      <c r="S311" s="2372"/>
      <c r="T311" s="2372"/>
      <c r="U311" s="2372"/>
      <c r="V311" s="2372"/>
      <c r="W311" s="1729"/>
      <c r="X311" s="1729"/>
      <c r="Y311" s="1729"/>
      <c r="Z311" s="1729"/>
      <c r="AA311" s="1729"/>
      <c r="AB311" s="1729"/>
    </row>
    <row r="312" spans="1:28" s="445" customFormat="1" x14ac:dyDescent="0.2">
      <c r="A312" s="1207" t="s">
        <v>804</v>
      </c>
      <c r="B312" s="1206"/>
      <c r="C312" s="452">
        <f>SUM('F -199 '!E29)</f>
        <v>6369</v>
      </c>
      <c r="D312" s="452">
        <f>SUM('F -199 '!F29)</f>
        <v>6892</v>
      </c>
      <c r="E312" s="452">
        <f>SUM('F -199 '!G29)</f>
        <v>6144</v>
      </c>
      <c r="F312" s="460">
        <f>E312/D312*100</f>
        <v>89.146836912362161</v>
      </c>
      <c r="G312" s="2370">
        <v>6369000</v>
      </c>
      <c r="H312" s="2370">
        <v>6891737.8399999999</v>
      </c>
      <c r="I312" s="2370">
        <v>6143464.0999999996</v>
      </c>
      <c r="J312" s="2370"/>
      <c r="K312" s="2384">
        <f>K303+K148+K123+K63</f>
        <v>6359000</v>
      </c>
      <c r="L312" s="2384">
        <f>L303+L148+L123+L63</f>
        <v>6371050</v>
      </c>
      <c r="M312" s="2384">
        <f>M303+M148+M123+M63</f>
        <v>47060469.329999998</v>
      </c>
      <c r="N312" s="2353" t="s">
        <v>1144</v>
      </c>
      <c r="O312" s="2372"/>
      <c r="P312" s="2372"/>
      <c r="Q312" s="2372"/>
      <c r="R312" s="2372"/>
      <c r="S312" s="2372"/>
      <c r="T312" s="2372"/>
      <c r="U312" s="2372"/>
      <c r="V312" s="2372"/>
      <c r="W312" s="1729"/>
      <c r="X312" s="1729"/>
      <c r="Y312" s="1729"/>
      <c r="Z312" s="1729"/>
      <c r="AA312" s="1729"/>
      <c r="AB312" s="1729"/>
    </row>
    <row r="313" spans="1:28" s="445" customFormat="1" ht="15" thickBot="1" x14ac:dyDescent="0.25">
      <c r="A313" s="440" t="s">
        <v>805</v>
      </c>
      <c r="B313" s="1220"/>
      <c r="C313" s="454">
        <f>SUM('F -199 '!E30)</f>
        <v>0</v>
      </c>
      <c r="D313" s="454">
        <f>SUM('F -199 '!F30)</f>
        <v>0</v>
      </c>
      <c r="E313" s="454">
        <f>SUM('F -199 '!G30)</f>
        <v>0</v>
      </c>
      <c r="F313" s="495">
        <v>0</v>
      </c>
      <c r="G313" s="2371"/>
      <c r="H313" s="2352"/>
      <c r="I313" s="2352"/>
      <c r="J313" s="2370"/>
      <c r="K313" s="2387">
        <f>SUM(K308:K312)</f>
        <v>4382763000</v>
      </c>
      <c r="L313" s="2387">
        <f>SUM(L308:L312)</f>
        <v>10949961084.110001</v>
      </c>
      <c r="M313" s="2387">
        <f>SUM(M308:M312)</f>
        <v>10093413129.940001</v>
      </c>
      <c r="N313" s="2386" t="s">
        <v>961</v>
      </c>
      <c r="O313" s="2372"/>
      <c r="P313" s="2372"/>
      <c r="Q313" s="2372"/>
      <c r="R313" s="2372"/>
      <c r="S313" s="2372"/>
      <c r="T313" s="2372"/>
      <c r="U313" s="2372"/>
      <c r="V313" s="2372"/>
      <c r="W313" s="1729"/>
      <c r="X313" s="1729"/>
      <c r="Y313" s="1729"/>
      <c r="Z313" s="1729"/>
      <c r="AA313" s="1729"/>
      <c r="AB313" s="1729"/>
    </row>
    <row r="314" spans="1:28" s="445" customFormat="1" ht="16.5" hidden="1" thickTop="1" thickBot="1" x14ac:dyDescent="0.3">
      <c r="A314" s="1678"/>
      <c r="B314" s="1679"/>
      <c r="C314" s="1680" t="e">
        <f>SUM(#REF!,C311,C308,C272,C267,C254,C249,C244)</f>
        <v>#REF!</v>
      </c>
      <c r="D314" s="1680" t="e">
        <f>SUM(#REF!,D311,D308,D272,D267,D254,D249,D244)</f>
        <v>#REF!</v>
      </c>
      <c r="E314" s="1680" t="e">
        <f>SUM(#REF!,E311,E308,E272,E267,E254,E249,E244)</f>
        <v>#REF!</v>
      </c>
      <c r="F314" s="460"/>
      <c r="G314" s="2388" t="e">
        <f>SUM(#REF!,G311,G308,G272,G267,G254,G249,G244)</f>
        <v>#REF!</v>
      </c>
      <c r="H314" s="2388" t="e">
        <f>SUM(#REF!,H311,H308,H272,H267,H254,H249,H244)</f>
        <v>#REF!</v>
      </c>
      <c r="I314" s="2388" t="e">
        <f>SUM(#REF!,I311,I308,I272,I267,I254,I249,I244)</f>
        <v>#REF!</v>
      </c>
      <c r="J314" s="2384"/>
      <c r="K314" s="2384">
        <f t="shared" ref="K314:M315" si="25">SUM(K308,K310)</f>
        <v>3173822000</v>
      </c>
      <c r="L314" s="2384">
        <f t="shared" si="25"/>
        <v>9354206541.8000011</v>
      </c>
      <c r="M314" s="2384">
        <f t="shared" si="25"/>
        <v>8661203306.4300003</v>
      </c>
      <c r="N314" s="2372"/>
      <c r="O314" s="2372"/>
      <c r="P314" s="2372"/>
      <c r="Q314" s="2372"/>
      <c r="R314" s="2372"/>
      <c r="S314" s="2372"/>
      <c r="T314" s="2372"/>
      <c r="U314" s="2372"/>
      <c r="V314" s="2372"/>
      <c r="W314" s="1729"/>
      <c r="X314" s="1729"/>
      <c r="Y314" s="1729"/>
      <c r="Z314" s="1729"/>
      <c r="AA314" s="1729"/>
      <c r="AB314" s="1729"/>
    </row>
    <row r="315" spans="1:28" ht="26.25" customHeight="1" thickTop="1" thickBot="1" x14ac:dyDescent="0.3">
      <c r="A315" s="2439" t="s">
        <v>1494</v>
      </c>
      <c r="B315" s="2440"/>
      <c r="C315" s="1225">
        <f>SUM(C201,C258,C124,C63,C267,C272,C277,C282,C288,C293,C298,C304,C308,C311)</f>
        <v>4382763</v>
      </c>
      <c r="D315" s="1225">
        <f>SUM(D201,D258,D124,D63,D267,D272,D277,D282,D288,D293,D298,D304,D308,D311)</f>
        <v>10949961</v>
      </c>
      <c r="E315" s="1225">
        <f>SUM(E201,E258,E124,E63,E267,E272,E277,E282,E288,E293,E298,E304,E308,E311)</f>
        <v>10093413</v>
      </c>
      <c r="F315" s="1226">
        <f>E315/D315*100</f>
        <v>92.177615975070594</v>
      </c>
      <c r="G315" s="2389">
        <f>SUM(G124,G63,G201,G258,G267,G272,G308,G311,G304,G298,G293,G288,G282,G277)</f>
        <v>4382763000</v>
      </c>
      <c r="H315" s="2389">
        <f>SUM(H124,H63,H201,H258,H267,H272,H308,H311,H304,H298,H293,H288,H282,H277)</f>
        <v>10949961084.110001</v>
      </c>
      <c r="I315" s="2389">
        <f>SUM(I124,I63,I201,I258,I267,I272,I308,I311,I304,I298,I293,I288,I282,I277)</f>
        <v>10093413129.940001</v>
      </c>
      <c r="J315" s="2350"/>
      <c r="K315" s="2368">
        <f t="shared" si="25"/>
        <v>1202582000</v>
      </c>
      <c r="L315" s="2368">
        <f t="shared" si="25"/>
        <v>1589383492.3099999</v>
      </c>
      <c r="M315" s="2368">
        <f t="shared" si="25"/>
        <v>1385149354.1800001</v>
      </c>
      <c r="N315" s="2353" t="s">
        <v>1854</v>
      </c>
    </row>
    <row r="316" spans="1:28" ht="22.5" customHeight="1" thickTop="1" x14ac:dyDescent="0.2">
      <c r="A316" s="1227" t="s">
        <v>1693</v>
      </c>
      <c r="C316" s="529">
        <f>SUM(C12,C23)</f>
        <v>6359</v>
      </c>
      <c r="D316" s="529">
        <f>D12+D23+D44+D152+D156+D160++D195+D270+D275+D164+D168+D172+D176+D180+D185+D190+D200+D212+D217+D222+D228+D233+D237+D242+D247+D252+D257</f>
        <v>6371</v>
      </c>
      <c r="E316" s="529">
        <f>E12+E23+E44+E152+E156+E160++E195+E270+E275+E164+E168+E172+E176+E180+E185+E190+E200+E212+E217+E222+E228+E233+E237+E242+E247+E252+E257</f>
        <v>47061</v>
      </c>
      <c r="F316" s="188">
        <f>E316/D316*100</f>
        <v>738.67524721393818</v>
      </c>
      <c r="G316" s="2357">
        <f>K316</f>
        <v>6359000</v>
      </c>
      <c r="H316" s="2357">
        <f>L316</f>
        <v>6371050</v>
      </c>
      <c r="I316" s="2357">
        <f>M316</f>
        <v>47060469.329999998</v>
      </c>
      <c r="J316" s="2357"/>
      <c r="K316" s="2368">
        <f>SUM(K312)</f>
        <v>6359000</v>
      </c>
      <c r="L316" s="2368">
        <f>SUM(L312)</f>
        <v>6371050</v>
      </c>
      <c r="M316" s="2368">
        <f>SUM(M312)</f>
        <v>47060469.329999998</v>
      </c>
      <c r="N316" s="2353" t="s">
        <v>1144</v>
      </c>
    </row>
    <row r="317" spans="1:28" ht="48" thickBot="1" x14ac:dyDescent="0.3">
      <c r="A317" s="1228" t="s">
        <v>1505</v>
      </c>
      <c r="B317" s="1229"/>
      <c r="C317" s="1230">
        <f>C315-C316</f>
        <v>4376404</v>
      </c>
      <c r="D317" s="1230">
        <f>D315-D316</f>
        <v>10943590</v>
      </c>
      <c r="E317" s="1231">
        <f>E315-E316</f>
        <v>10046352</v>
      </c>
      <c r="F317" s="1232">
        <f>E317/D317*100</f>
        <v>91.801246208967996</v>
      </c>
      <c r="G317" s="2390">
        <f>G315-G316</f>
        <v>4376404000</v>
      </c>
      <c r="H317" s="2390">
        <f>H315-H316</f>
        <v>10943590034.110001</v>
      </c>
      <c r="I317" s="2390">
        <f>I315-I316</f>
        <v>10046352660.610001</v>
      </c>
      <c r="J317" s="2350"/>
      <c r="K317" s="2368">
        <f>K313</f>
        <v>4382763000</v>
      </c>
      <c r="L317" s="2368">
        <f>L313</f>
        <v>10949961084.110001</v>
      </c>
      <c r="M317" s="2368">
        <f>M313</f>
        <v>10093413129.940001</v>
      </c>
      <c r="N317" s="2353" t="s">
        <v>961</v>
      </c>
    </row>
    <row r="318" spans="1:28" ht="15.75" thickTop="1" x14ac:dyDescent="0.25">
      <c r="F318" s="2404" t="s">
        <v>1900</v>
      </c>
      <c r="G318" s="2388">
        <v>35971000</v>
      </c>
      <c r="H318" s="2388">
        <v>35971000</v>
      </c>
      <c r="I318" s="2388">
        <v>35969938.850000001</v>
      </c>
      <c r="K318" s="2384">
        <f>-K316</f>
        <v>-6359000</v>
      </c>
      <c r="L318" s="2384">
        <f>-L316</f>
        <v>-6371050</v>
      </c>
      <c r="M318" s="2384">
        <f>-M316</f>
        <v>-47060469.329999998</v>
      </c>
      <c r="N318" s="2353" t="s">
        <v>1144</v>
      </c>
    </row>
    <row r="319" spans="1:28" hidden="1" x14ac:dyDescent="0.2">
      <c r="C319" s="529">
        <f>SUM(C150,C183,C312,C309)</f>
        <v>68217</v>
      </c>
      <c r="D319" s="529" t="e">
        <f>SUM(D150,D158,#REF!,D166,D183,D188,D193,D198,D210,D215,D220,D226,D231,D235,D240,D245,D250,D255,D309,D312,#REF!)</f>
        <v>#REF!</v>
      </c>
      <c r="E319" s="529" t="e">
        <f>SUM(E150,E158,#REF!,E166,E183,E188,E193,E198,E210,E215,E220,E226,E231,E235,E240,E245,E250,E255,E309,E312,E174,E162,#REF!,#REF!,#REF!,#REF!,E178,#REF!,#REF!)</f>
        <v>#REF!</v>
      </c>
      <c r="F319" s="927" t="s">
        <v>811</v>
      </c>
      <c r="G319" s="2391"/>
      <c r="H319" s="2391"/>
      <c r="I319" s="2391"/>
      <c r="J319" s="2392"/>
      <c r="K319" s="2384"/>
      <c r="L319" s="2386"/>
      <c r="M319" s="2386"/>
    </row>
    <row r="320" spans="1:28" hidden="1" x14ac:dyDescent="0.2">
      <c r="C320" s="529">
        <f>SUM(C313,C310,C179,C175,C171)</f>
        <v>20000</v>
      </c>
      <c r="D320" s="529">
        <f>SUM(D151,,D184,D194,D221,D227,D232,D236,D246,D251,D256,D310)</f>
        <v>387970</v>
      </c>
      <c r="E320" s="529">
        <f>SUM(E151,,E184,E194,E221,E227,E232,E236,E246,E251,E256,E310)</f>
        <v>285283</v>
      </c>
      <c r="F320" s="927" t="s">
        <v>753</v>
      </c>
      <c r="G320" s="2391"/>
      <c r="H320" s="2391"/>
      <c r="I320" s="2391"/>
      <c r="J320" s="2392"/>
      <c r="K320" s="2384">
        <v>40282000</v>
      </c>
      <c r="L320" s="2384">
        <v>130433731.23</v>
      </c>
      <c r="M320" s="2384">
        <v>130430824.8</v>
      </c>
    </row>
    <row r="321" spans="1:22" hidden="1" x14ac:dyDescent="0.2">
      <c r="C321" s="529">
        <f>SUM(C180,C176,C172)</f>
        <v>0</v>
      </c>
      <c r="D321" s="529">
        <f>SUM(D180,D176,D172)</f>
        <v>0</v>
      </c>
      <c r="E321" s="529" t="e">
        <f>SUM(E180,E176,E172,E237,E195,E190,E185,#REF!,E160,E152)</f>
        <v>#REF!</v>
      </c>
      <c r="F321" s="927" t="s">
        <v>1144</v>
      </c>
      <c r="G321" s="2391"/>
      <c r="H321" s="2391"/>
      <c r="I321" s="2391"/>
      <c r="J321" s="2392"/>
      <c r="K321" s="2393"/>
      <c r="L321" s="2386"/>
      <c r="M321" s="2386"/>
    </row>
    <row r="322" spans="1:22" ht="15" hidden="1" x14ac:dyDescent="0.25">
      <c r="C322" s="1495">
        <f>SUM(C319:C321)</f>
        <v>88217</v>
      </c>
      <c r="D322" s="1495" t="e">
        <f>SUM(D319:D321)</f>
        <v>#REF!</v>
      </c>
      <c r="E322" s="1495" t="e">
        <f>SUM(E319:E321)</f>
        <v>#REF!</v>
      </c>
      <c r="F322" s="1028" t="s">
        <v>919</v>
      </c>
      <c r="G322" s="2391"/>
      <c r="H322" s="2391"/>
      <c r="I322" s="2391"/>
      <c r="J322" s="2391"/>
      <c r="K322" s="2393"/>
      <c r="L322" s="2386"/>
      <c r="M322" s="2386"/>
    </row>
    <row r="323" spans="1:22" hidden="1" x14ac:dyDescent="0.2">
      <c r="C323" s="529">
        <f>C311+C182+C149+C308</f>
        <v>88217</v>
      </c>
      <c r="D323" s="529" t="e">
        <f>D311+D308+D254+D249+D244+D239+D234+D230+D225+D219+D214+D209+D197+D192+D187+D182+D165+#REF!+D157+D149+#REF!</f>
        <v>#REF!</v>
      </c>
      <c r="E323" s="529" t="e">
        <f>E311+E308+E254+E249+E244+E239+E234+E230+E225+E219+E214+E209+E197+E192+E187+E182+E165+#REF!+E157+E149+#REF!+#REF!+#REF!+#REF!+E173+#REF!+E161+E177+#REF!</f>
        <v>#REF!</v>
      </c>
      <c r="F323" s="927" t="s">
        <v>920</v>
      </c>
      <c r="G323" s="2391"/>
      <c r="H323" s="2391"/>
      <c r="I323" s="2391"/>
      <c r="J323" s="2392"/>
      <c r="K323" s="2393"/>
      <c r="L323" s="2386"/>
      <c r="M323" s="2386"/>
    </row>
    <row r="324" spans="1:22" hidden="1" x14ac:dyDescent="0.2">
      <c r="E324" s="529" t="e">
        <f>E321+E59</f>
        <v>#REF!</v>
      </c>
      <c r="F324" s="927" t="s">
        <v>867</v>
      </c>
      <c r="G324" s="2391"/>
      <c r="H324" s="2391"/>
      <c r="I324" s="2391"/>
      <c r="J324" s="2392"/>
      <c r="K324" s="2393"/>
      <c r="L324" s="2386"/>
      <c r="M324" s="2386"/>
    </row>
    <row r="325" spans="1:22" ht="15" hidden="1" x14ac:dyDescent="0.25">
      <c r="C325" s="1233" t="e">
        <f>SUM(C322,#REF!,C62)</f>
        <v>#REF!</v>
      </c>
      <c r="D325" s="1233" t="e">
        <f>SUM(D322,#REF!,D62)</f>
        <v>#REF!</v>
      </c>
      <c r="E325" s="1233" t="e">
        <f>SUM(E322,#REF!,E62)</f>
        <v>#REF!</v>
      </c>
      <c r="F325" s="529" t="s">
        <v>1143</v>
      </c>
      <c r="G325" s="2388"/>
      <c r="H325" s="2388"/>
      <c r="I325" s="2388"/>
      <c r="K325" s="2393"/>
      <c r="L325" s="2386"/>
      <c r="M325" s="2386"/>
    </row>
    <row r="326" spans="1:22" ht="15" hidden="1" x14ac:dyDescent="0.25">
      <c r="C326" s="1234">
        <v>59211</v>
      </c>
      <c r="D326" s="1234">
        <v>247085</v>
      </c>
      <c r="E326" s="1234">
        <v>245923</v>
      </c>
      <c r="F326" s="529" t="s">
        <v>155</v>
      </c>
      <c r="G326" s="2388"/>
      <c r="H326" s="2388"/>
      <c r="I326" s="2388"/>
      <c r="K326" s="2393"/>
      <c r="L326" s="2386"/>
      <c r="M326" s="2386"/>
    </row>
    <row r="327" spans="1:22" ht="16.5" customHeight="1" x14ac:dyDescent="0.25">
      <c r="A327" s="67"/>
      <c r="B327" s="1235"/>
      <c r="C327" s="1039"/>
      <c r="D327" s="1039"/>
      <c r="E327" s="1039"/>
      <c r="F327" s="1496"/>
      <c r="G327" s="2368">
        <f>SUM(G317:G318)</f>
        <v>4412375000</v>
      </c>
      <c r="H327" s="2368">
        <f>SUM(H317:H318)</f>
        <v>10979561034.110001</v>
      </c>
      <c r="I327" s="2368">
        <f>SUM(I317:I318)</f>
        <v>10082322599.460001</v>
      </c>
      <c r="J327" s="2370"/>
      <c r="K327" s="2384">
        <f>SUM(K317:K318)</f>
        <v>4376404000</v>
      </c>
      <c r="L327" s="2384">
        <f>SUM(L317:L318)</f>
        <v>10943590034.110001</v>
      </c>
      <c r="M327" s="2384">
        <f>SUM(M317:M318)</f>
        <v>10046352660.610001</v>
      </c>
      <c r="N327" s="2353" t="s">
        <v>1857</v>
      </c>
    </row>
    <row r="328" spans="1:22" s="2197" customFormat="1" ht="16.5" hidden="1" customHeight="1" x14ac:dyDescent="0.25">
      <c r="A328" s="2213" t="s">
        <v>1898</v>
      </c>
      <c r="B328" s="2218"/>
      <c r="C328" s="2220">
        <f>SUM(C268,C270,C273,C275,C278,C280,C283,C285,C289,C291,C294,C296,C299,C301,C305,C307,C309,C312)</f>
        <v>36276</v>
      </c>
      <c r="D328" s="2220">
        <f t="shared" ref="D328:I328" si="26">SUM(D268,D270,D273,D275,D278,D280,D283,D285,D289,D291,D294,D296,D299,D301,D305,D307,D309,D312)</f>
        <v>134034</v>
      </c>
      <c r="E328" s="2220">
        <f t="shared" si="26"/>
        <v>47270</v>
      </c>
      <c r="F328" s="2220"/>
      <c r="G328" s="2394">
        <f t="shared" si="26"/>
        <v>36276000</v>
      </c>
      <c r="H328" s="2394">
        <f t="shared" si="26"/>
        <v>134033609.45</v>
      </c>
      <c r="I328" s="2394">
        <f t="shared" si="26"/>
        <v>47270438.030000001</v>
      </c>
      <c r="J328" s="2370"/>
      <c r="K328" s="2384"/>
      <c r="L328" s="2384"/>
      <c r="M328" s="2384"/>
      <c r="N328" s="2353"/>
      <c r="O328" s="2346"/>
      <c r="P328" s="2346"/>
      <c r="Q328" s="2346"/>
      <c r="R328" s="2346"/>
      <c r="S328" s="2346"/>
      <c r="T328" s="2346"/>
      <c r="U328" s="2346"/>
      <c r="V328" s="2346"/>
    </row>
    <row r="329" spans="1:22" s="2197" customFormat="1" ht="16.5" hidden="1" customHeight="1" x14ac:dyDescent="0.25">
      <c r="A329" s="2213" t="s">
        <v>1899</v>
      </c>
      <c r="B329" s="2218"/>
      <c r="C329" s="2220">
        <f>SUM(C269,C274,C279,C284,C290,C295,C300,C306,C310,C313)</f>
        <v>20500</v>
      </c>
      <c r="D329" s="2220">
        <f t="shared" ref="D329:I329" si="27">SUM(D269,D274,D279,D284,D290,D295,D300,D306,D310,D313)</f>
        <v>42734</v>
      </c>
      <c r="E329" s="2220">
        <f t="shared" si="27"/>
        <v>35197</v>
      </c>
      <c r="F329" s="2220"/>
      <c r="G329" s="2394">
        <f t="shared" si="27"/>
        <v>20500000</v>
      </c>
      <c r="H329" s="2394">
        <f t="shared" si="27"/>
        <v>42733387.659999996</v>
      </c>
      <c r="I329" s="2394">
        <f t="shared" si="27"/>
        <v>35196434</v>
      </c>
      <c r="J329" s="2370"/>
      <c r="K329" s="2384"/>
      <c r="L329" s="2384"/>
      <c r="M329" s="2384"/>
      <c r="N329" s="2353"/>
      <c r="O329" s="2346"/>
      <c r="P329" s="2346"/>
      <c r="Q329" s="2346"/>
      <c r="R329" s="2346"/>
      <c r="S329" s="2346"/>
      <c r="T329" s="2346"/>
      <c r="U329" s="2346"/>
      <c r="V329" s="2346"/>
    </row>
    <row r="330" spans="1:22" s="2197" customFormat="1" ht="16.5" hidden="1" customHeight="1" x14ac:dyDescent="0.25">
      <c r="A330" s="2219"/>
      <c r="B330" s="2218"/>
      <c r="C330" s="2220">
        <f>SUM(C328:C329)</f>
        <v>56776</v>
      </c>
      <c r="D330" s="2220">
        <f t="shared" ref="D330:I330" si="28">SUM(D328:D329)</f>
        <v>176768</v>
      </c>
      <c r="E330" s="2220">
        <f t="shared" si="28"/>
        <v>82467</v>
      </c>
      <c r="F330" s="2220"/>
      <c r="G330" s="2394">
        <f t="shared" si="28"/>
        <v>56776000</v>
      </c>
      <c r="H330" s="2394">
        <f t="shared" si="28"/>
        <v>176766997.11000001</v>
      </c>
      <c r="I330" s="2394">
        <f t="shared" si="28"/>
        <v>82466872.030000001</v>
      </c>
      <c r="J330" s="2370"/>
      <c r="K330" s="2384"/>
      <c r="L330" s="2384"/>
      <c r="M330" s="2384"/>
      <c r="N330" s="2353"/>
      <c r="O330" s="2346"/>
      <c r="P330" s="2346"/>
      <c r="Q330" s="2346"/>
      <c r="R330" s="2346"/>
      <c r="S330" s="2346"/>
      <c r="T330" s="2346"/>
      <c r="U330" s="2346"/>
      <c r="V330" s="2346"/>
    </row>
    <row r="331" spans="1:22" ht="18" x14ac:dyDescent="0.25">
      <c r="A331" s="67"/>
      <c r="B331" s="1235"/>
      <c r="C331" s="1039"/>
      <c r="D331" s="1039"/>
      <c r="E331" s="1039"/>
      <c r="F331" s="1236"/>
      <c r="G331" s="2368"/>
      <c r="H331" s="2368"/>
      <c r="I331" s="2395"/>
      <c r="J331" s="2396"/>
      <c r="K331" s="2384">
        <v>35971000</v>
      </c>
      <c r="L331" s="2384">
        <v>35971000</v>
      </c>
      <c r="M331" s="2384">
        <v>35969938.850000001</v>
      </c>
      <c r="N331" s="2346" t="s">
        <v>1855</v>
      </c>
    </row>
    <row r="332" spans="1:22" ht="18.75" thickBot="1" x14ac:dyDescent="0.3">
      <c r="A332" s="67" t="s">
        <v>1694</v>
      </c>
      <c r="B332" s="1235"/>
      <c r="C332" s="1039"/>
      <c r="D332" s="1039"/>
      <c r="E332" s="1039"/>
      <c r="F332" s="1236"/>
      <c r="G332" s="2397"/>
      <c r="H332" s="2397"/>
      <c r="I332" s="2397"/>
      <c r="J332" s="2397"/>
      <c r="K332" s="2387">
        <f>SUM(K327:K331)</f>
        <v>4412375000</v>
      </c>
      <c r="L332" s="2387">
        <f>SUM(L327:L331)</f>
        <v>10979561034.110001</v>
      </c>
      <c r="M332" s="2387">
        <f>SUM(M327:M331)</f>
        <v>10082322599.460001</v>
      </c>
    </row>
    <row r="333" spans="1:22" ht="13.5" thickTop="1" x14ac:dyDescent="0.2">
      <c r="A333" s="2428" t="s">
        <v>1695</v>
      </c>
      <c r="B333" s="2429"/>
      <c r="C333" s="2429"/>
      <c r="D333" s="2429"/>
      <c r="E333" s="2429"/>
      <c r="F333" s="2429"/>
      <c r="G333" s="2398"/>
      <c r="H333" s="2398"/>
      <c r="I333" s="2398"/>
      <c r="J333" s="2398"/>
      <c r="K333" s="2398"/>
    </row>
    <row r="334" spans="1:22" x14ac:dyDescent="0.2">
      <c r="A334" s="2429"/>
      <c r="B334" s="2429"/>
      <c r="C334" s="2429"/>
      <c r="D334" s="2429"/>
      <c r="E334" s="2429"/>
      <c r="F334" s="2429"/>
      <c r="G334" s="2370"/>
      <c r="H334" s="2370"/>
      <c r="I334" s="2370"/>
      <c r="J334" s="2370"/>
      <c r="K334" s="2370"/>
    </row>
    <row r="336" spans="1:22" ht="15" x14ac:dyDescent="0.25">
      <c r="G336" s="2388"/>
      <c r="H336" s="2388"/>
      <c r="I336" s="2388"/>
    </row>
    <row r="337" spans="1:22" ht="15" hidden="1" x14ac:dyDescent="0.25">
      <c r="D337" s="167"/>
      <c r="E337" s="167"/>
      <c r="F337" s="167"/>
      <c r="G337" s="2388"/>
      <c r="H337" s="2388"/>
      <c r="I337" s="2388"/>
    </row>
    <row r="338" spans="1:22" s="2204" customFormat="1" ht="15" hidden="1" x14ac:dyDescent="0.25">
      <c r="A338" s="2209" t="s">
        <v>1894</v>
      </c>
      <c r="B338" s="2208"/>
      <c r="C338" s="2201">
        <f>SUM(C7,C13,C18,C24,C29,C34,C39,C45,C50,C71,C81,C86,C92,C103,C114,C132,C142,C143,C144)</f>
        <v>2648061</v>
      </c>
      <c r="D338" s="2201">
        <f>SUM(D7,D13,D18,D24,D29,D34,D39,D45,D50,D71,D81,D86,D92,D103,D114,D132,D142,D143,D144)</f>
        <v>6024390</v>
      </c>
      <c r="E338" s="2201">
        <f>SUM(E7,E13,E18,E24,E29,E34,E39,E45,E50,E71,E81,E86,E92,E103,E114,E132,E142,E143,E144)</f>
        <v>5497480</v>
      </c>
      <c r="F338" s="2201"/>
      <c r="G338" s="2388">
        <f>SUM(G7,G13,G18,G24,G29,G34,G39,G45,G50,G71,G81,G86,G92,G103,G114,G132,G142,G143,G144)</f>
        <v>2648061000</v>
      </c>
      <c r="H338" s="2388">
        <f>SUM(H7,H13,H18,H24,H29,H34,H39,H45,H50,H71,H81,H86,H92,H103,H114,H132,H142,H143,H144)</f>
        <v>6024391563.5699997</v>
      </c>
      <c r="I338" s="2388">
        <f>SUM(I7,I13,I18,I24,I29,I34,I39,I45,I50,I71,I81,I86,I92,I103,I114,I132,I142,I143,I144)</f>
        <v>5497478703.4099998</v>
      </c>
      <c r="J338" s="2388"/>
      <c r="K338" s="2388"/>
      <c r="L338" s="2369"/>
      <c r="M338" s="2369"/>
      <c r="N338" s="2369"/>
      <c r="O338" s="2369"/>
      <c r="P338" s="2369"/>
      <c r="Q338" s="2369"/>
      <c r="R338" s="2369"/>
      <c r="S338" s="2369"/>
      <c r="T338" s="2369"/>
      <c r="U338" s="2369"/>
      <c r="V338" s="2369"/>
    </row>
    <row r="339" spans="1:22" s="2204" customFormat="1" ht="15" hidden="1" x14ac:dyDescent="0.25">
      <c r="A339" s="2207" t="s">
        <v>791</v>
      </c>
      <c r="B339" s="2208"/>
      <c r="C339" s="2201">
        <f>SUM(C76,C97,C108,C119,C137)</f>
        <v>1609257</v>
      </c>
      <c r="D339" s="2201">
        <f>SUM(D76,D97,D108,D119,D137)</f>
        <v>3956781</v>
      </c>
      <c r="E339" s="2201">
        <f>SUM(E76,E97,E108,E119,E137)</f>
        <v>3948051</v>
      </c>
      <c r="F339" s="2201"/>
      <c r="G339" s="2388">
        <f>SUM(G76,G97,G108,G119,G137)</f>
        <v>1609257000</v>
      </c>
      <c r="H339" s="2388">
        <f>SUM(H76,H97,H108,H119,H137)</f>
        <v>3956780926.21</v>
      </c>
      <c r="I339" s="2388">
        <f>SUM(I76,I97,I108,I119,I137)</f>
        <v>3948052745.5500002</v>
      </c>
      <c r="J339" s="2388"/>
      <c r="K339" s="2388"/>
      <c r="L339" s="2369"/>
      <c r="M339" s="2369"/>
      <c r="N339" s="2369"/>
      <c r="O339" s="2369"/>
      <c r="P339" s="2369"/>
      <c r="Q339" s="2369"/>
      <c r="R339" s="2369"/>
      <c r="S339" s="2369"/>
      <c r="T339" s="2369"/>
      <c r="U339" s="2369"/>
      <c r="V339" s="2369"/>
    </row>
    <row r="340" spans="1:22" s="2204" customFormat="1" ht="15" hidden="1" x14ac:dyDescent="0.25">
      <c r="A340" s="2207" t="s">
        <v>1652</v>
      </c>
      <c r="B340" s="2208"/>
      <c r="C340" s="2201">
        <f>SUM(C304,C298,C293,C288,C282,C277,C272,C267,C254,C249,C244,C239,C234,C230,C225,C219,C214,C209,C197,C192,C187,C182,C157,C153,C149)</f>
        <v>79076</v>
      </c>
      <c r="D340" s="2201">
        <f t="shared" ref="D340:I340" si="29">SUM(D304,D298,D293,D288,D282,D277,D272,D267,D254,D249,D244,D239,D234,D230,D225,D219,D214,D209,D197,D192,D187,D182,D157,D153,D149)</f>
        <v>897663</v>
      </c>
      <c r="E340" s="2201">
        <f t="shared" si="29"/>
        <v>580690</v>
      </c>
      <c r="F340" s="2201"/>
      <c r="G340" s="2388">
        <f t="shared" si="29"/>
        <v>79076000</v>
      </c>
      <c r="H340" s="2388">
        <f t="shared" si="29"/>
        <v>897661512.83000004</v>
      </c>
      <c r="I340" s="2388">
        <f t="shared" si="29"/>
        <v>580690639.38000011</v>
      </c>
      <c r="J340" s="2399"/>
      <c r="K340" s="2388"/>
      <c r="L340" s="2369"/>
      <c r="M340" s="2369"/>
      <c r="N340" s="2369"/>
      <c r="O340" s="2369"/>
      <c r="P340" s="2369"/>
      <c r="Q340" s="2369"/>
      <c r="R340" s="2369"/>
      <c r="S340" s="2369"/>
      <c r="T340" s="2369"/>
      <c r="U340" s="2369"/>
      <c r="V340" s="2369"/>
    </row>
    <row r="341" spans="1:22" s="2204" customFormat="1" ht="15" hidden="1" x14ac:dyDescent="0.25">
      <c r="A341" s="2207" t="s">
        <v>175</v>
      </c>
      <c r="B341" s="2208"/>
      <c r="C341" s="2201">
        <f>SUM(C311)</f>
        <v>6369</v>
      </c>
      <c r="D341" s="2201">
        <f t="shared" ref="D341:I341" si="30">SUM(D311)</f>
        <v>6892</v>
      </c>
      <c r="E341" s="2201">
        <f t="shared" si="30"/>
        <v>6144</v>
      </c>
      <c r="F341" s="2201"/>
      <c r="G341" s="2388">
        <f t="shared" si="30"/>
        <v>6369000</v>
      </c>
      <c r="H341" s="2388">
        <f t="shared" si="30"/>
        <v>6891737.8399999999</v>
      </c>
      <c r="I341" s="2388">
        <f t="shared" si="30"/>
        <v>6143464.0999999996</v>
      </c>
      <c r="J341" s="2388"/>
      <c r="K341" s="2388"/>
      <c r="L341" s="2369"/>
      <c r="M341" s="2369"/>
      <c r="N341" s="2369"/>
      <c r="O341" s="2369"/>
      <c r="P341" s="2369"/>
      <c r="Q341" s="2369"/>
      <c r="R341" s="2369"/>
      <c r="S341" s="2369"/>
      <c r="T341" s="2369"/>
      <c r="U341" s="2369"/>
      <c r="V341" s="2369"/>
    </row>
    <row r="342" spans="1:22" s="2204" customFormat="1" ht="15" hidden="1" x14ac:dyDescent="0.25">
      <c r="A342" s="2209" t="s">
        <v>1895</v>
      </c>
      <c r="B342" s="2208"/>
      <c r="C342" s="2201">
        <f>SUM(C308)</f>
        <v>40000</v>
      </c>
      <c r="D342" s="2201">
        <f t="shared" ref="D342:I342" si="31">SUM(D308)</f>
        <v>64235</v>
      </c>
      <c r="E342" s="2201">
        <f t="shared" si="31"/>
        <v>61048</v>
      </c>
      <c r="F342" s="2201"/>
      <c r="G342" s="2388">
        <f t="shared" si="31"/>
        <v>40000000</v>
      </c>
      <c r="H342" s="2388">
        <f t="shared" si="31"/>
        <v>64235343.659999996</v>
      </c>
      <c r="I342" s="2388">
        <f t="shared" si="31"/>
        <v>61047577.5</v>
      </c>
      <c r="J342" s="2388"/>
      <c r="K342" s="2388"/>
      <c r="L342" s="2369"/>
      <c r="M342" s="2369"/>
      <c r="N342" s="2369"/>
      <c r="O342" s="2369"/>
      <c r="P342" s="2369"/>
      <c r="Q342" s="2369"/>
      <c r="R342" s="2369"/>
      <c r="S342" s="2369"/>
      <c r="T342" s="2369"/>
      <c r="U342" s="2369"/>
      <c r="V342" s="2369"/>
    </row>
    <row r="343" spans="1:22" s="2204" customFormat="1" ht="15.75" hidden="1" thickBot="1" x14ac:dyDescent="0.3">
      <c r="A343" s="2210" t="s">
        <v>1143</v>
      </c>
      <c r="B343" s="2211"/>
      <c r="C343" s="2212">
        <f>SUM(C338:C342)</f>
        <v>4382763</v>
      </c>
      <c r="D343" s="2212">
        <f t="shared" ref="D343:I343" si="32">SUM(D338:D342)</f>
        <v>10949961</v>
      </c>
      <c r="E343" s="2212">
        <f t="shared" si="32"/>
        <v>10093413</v>
      </c>
      <c r="F343" s="2212"/>
      <c r="G343" s="2390">
        <f t="shared" si="32"/>
        <v>4382763000</v>
      </c>
      <c r="H343" s="2390">
        <f t="shared" si="32"/>
        <v>10949961084.109999</v>
      </c>
      <c r="I343" s="2390">
        <f t="shared" si="32"/>
        <v>10093413129.940001</v>
      </c>
      <c r="J343" s="2388"/>
      <c r="K343" s="2388"/>
      <c r="L343" s="2369"/>
      <c r="M343" s="2369"/>
      <c r="N343" s="2369"/>
      <c r="O343" s="2369"/>
      <c r="P343" s="2369"/>
      <c r="Q343" s="2369"/>
      <c r="R343" s="2369"/>
      <c r="S343" s="2369"/>
      <c r="T343" s="2369"/>
      <c r="U343" s="2369"/>
      <c r="V343" s="2369"/>
    </row>
    <row r="344" spans="1:22" s="2202" customFormat="1" ht="15.75" hidden="1" thickTop="1" x14ac:dyDescent="0.25">
      <c r="A344" s="2204" t="s">
        <v>1144</v>
      </c>
      <c r="B344" s="2200"/>
      <c r="C344" s="2201">
        <f>SUM(C152,C160,C185,C195,C237,C242,C247,C252,C270,C275,C12,C23)</f>
        <v>6359</v>
      </c>
      <c r="D344" s="2201">
        <f>SUM(D152,D160,D185,D195,D237,D242,D247,D252,D270,D275,D12,D23)</f>
        <v>6371</v>
      </c>
      <c r="E344" s="2201">
        <f>SUM(E152,E160,E185,E195,E237,E242,E247,E252,E270,E275,E12,E23)</f>
        <v>47061</v>
      </c>
      <c r="F344" s="2201"/>
      <c r="G344" s="2388">
        <f>SUM(G152,G160,G185,G195,G237,G242,G247,G252,G270,G275,G12,G23)</f>
        <v>6359000</v>
      </c>
      <c r="H344" s="2388">
        <f>SUM(H152,H160,H185,H195,H237,H242,H247,H252,H270,H275,H12,H23)</f>
        <v>6371050</v>
      </c>
      <c r="I344" s="2388">
        <f>SUM(I152,I160,I185,I195,I237,I242,I247,I252,I270,I275,I12,I23)</f>
        <v>47060469.329999998</v>
      </c>
      <c r="J344" s="2388"/>
      <c r="K344" s="2388"/>
      <c r="L344" s="2372"/>
      <c r="M344" s="2372"/>
      <c r="N344" s="2372"/>
      <c r="O344" s="2372"/>
      <c r="P344" s="2372"/>
      <c r="Q344" s="2372"/>
      <c r="R344" s="2372"/>
      <c r="S344" s="2372"/>
      <c r="T344" s="2372"/>
      <c r="U344" s="2372"/>
      <c r="V344" s="2372"/>
    </row>
    <row r="345" spans="1:22" s="2202" customFormat="1" ht="15.75" hidden="1" thickBot="1" x14ac:dyDescent="0.3">
      <c r="A345" s="2210" t="s">
        <v>1897</v>
      </c>
      <c r="B345" s="2206"/>
      <c r="C345" s="2212">
        <f>C343-C344</f>
        <v>4376404</v>
      </c>
      <c r="D345" s="2212">
        <f t="shared" ref="D345:I345" si="33">D343-D344</f>
        <v>10943590</v>
      </c>
      <c r="E345" s="2212">
        <f t="shared" si="33"/>
        <v>10046352</v>
      </c>
      <c r="F345" s="2212"/>
      <c r="G345" s="2390">
        <f t="shared" si="33"/>
        <v>4376404000</v>
      </c>
      <c r="H345" s="2390">
        <f t="shared" si="33"/>
        <v>10943590034.109999</v>
      </c>
      <c r="I345" s="2390">
        <f t="shared" si="33"/>
        <v>10046352660.610001</v>
      </c>
      <c r="J345" s="2388"/>
      <c r="K345" s="2388"/>
      <c r="L345" s="2372"/>
      <c r="M345" s="2372"/>
      <c r="N345" s="2372"/>
      <c r="O345" s="2372"/>
      <c r="P345" s="2372"/>
      <c r="Q345" s="2372"/>
      <c r="R345" s="2372"/>
      <c r="S345" s="2372"/>
      <c r="T345" s="2372"/>
      <c r="U345" s="2372"/>
      <c r="V345" s="2372"/>
    </row>
    <row r="346" spans="1:22" s="2202" customFormat="1" ht="15.75" hidden="1" thickTop="1" x14ac:dyDescent="0.25">
      <c r="A346" s="2204"/>
      <c r="B346" s="2200"/>
      <c r="C346" s="2201"/>
      <c r="D346" s="2199"/>
      <c r="E346" s="2199"/>
      <c r="F346" s="2199"/>
      <c r="G346" s="2388"/>
      <c r="H346" s="2388"/>
      <c r="I346" s="2388"/>
      <c r="J346" s="2388"/>
      <c r="K346" s="2388"/>
      <c r="L346" s="2372"/>
      <c r="M346" s="2372"/>
      <c r="N346" s="2372"/>
      <c r="O346" s="2372"/>
      <c r="P346" s="2372"/>
      <c r="Q346" s="2372"/>
      <c r="R346" s="2372"/>
      <c r="S346" s="2372"/>
      <c r="T346" s="2372"/>
      <c r="U346" s="2372"/>
      <c r="V346" s="2372"/>
    </row>
    <row r="347" spans="1:22" s="2204" customFormat="1" ht="15" hidden="1" x14ac:dyDescent="0.25">
      <c r="A347" s="2204" t="s">
        <v>1119</v>
      </c>
      <c r="B347" s="2208"/>
      <c r="C347" s="2201">
        <f>SUM(C64,C125,C202,C259,C328)</f>
        <v>3180181</v>
      </c>
      <c r="D347" s="2201">
        <f t="shared" ref="D347:I347" si="34">SUM(D64,D125,D202,D259,D328)</f>
        <v>9360578</v>
      </c>
      <c r="E347" s="2201">
        <f t="shared" si="34"/>
        <v>8708265</v>
      </c>
      <c r="F347" s="2201"/>
      <c r="G347" s="2388">
        <f t="shared" si="34"/>
        <v>3180181000</v>
      </c>
      <c r="H347" s="2388">
        <f t="shared" si="34"/>
        <v>9360577591.8000031</v>
      </c>
      <c r="I347" s="2388">
        <f t="shared" si="34"/>
        <v>8708263775.7600021</v>
      </c>
      <c r="J347" s="2388"/>
      <c r="K347" s="2388"/>
      <c r="L347" s="2369"/>
      <c r="M347" s="2369"/>
      <c r="N347" s="2369"/>
      <c r="O347" s="2369"/>
      <c r="P347" s="2369"/>
      <c r="Q347" s="2369"/>
      <c r="R347" s="2369"/>
      <c r="S347" s="2369"/>
      <c r="T347" s="2369"/>
      <c r="U347" s="2369"/>
      <c r="V347" s="2369"/>
    </row>
    <row r="348" spans="1:22" s="2204" customFormat="1" ht="15" hidden="1" x14ac:dyDescent="0.25">
      <c r="A348" s="2204" t="s">
        <v>1896</v>
      </c>
      <c r="B348" s="2208"/>
      <c r="C348" s="2201">
        <f>SUM(C65,C126,C203,C260,C329)</f>
        <v>1202582</v>
      </c>
      <c r="D348" s="2201">
        <f t="shared" ref="D348:I348" si="35">SUM(D65,D126,D203,D260,D329)</f>
        <v>1589383</v>
      </c>
      <c r="E348" s="2201">
        <f t="shared" si="35"/>
        <v>1385148</v>
      </c>
      <c r="F348" s="2201"/>
      <c r="G348" s="2388">
        <f t="shared" si="35"/>
        <v>1202582000</v>
      </c>
      <c r="H348" s="2388">
        <f t="shared" si="35"/>
        <v>1589383492.3100002</v>
      </c>
      <c r="I348" s="2388">
        <f t="shared" si="35"/>
        <v>1385149354.1800001</v>
      </c>
      <c r="J348" s="2388"/>
      <c r="K348" s="2388"/>
      <c r="L348" s="2369"/>
      <c r="M348" s="2369"/>
      <c r="N348" s="2369"/>
      <c r="O348" s="2369"/>
      <c r="P348" s="2369"/>
      <c r="Q348" s="2369"/>
      <c r="R348" s="2369"/>
      <c r="S348" s="2369"/>
      <c r="T348" s="2369"/>
      <c r="U348" s="2369"/>
      <c r="V348" s="2369"/>
    </row>
    <row r="349" spans="1:22" s="2204" customFormat="1" ht="15.75" hidden="1" thickBot="1" x14ac:dyDescent="0.3">
      <c r="A349" s="2210" t="s">
        <v>1143</v>
      </c>
      <c r="B349" s="2211"/>
      <c r="C349" s="2212">
        <f>SUM(C347:C348)</f>
        <v>4382763</v>
      </c>
      <c r="D349" s="2212">
        <f t="shared" ref="D349:I349" si="36">SUM(D347:D348)</f>
        <v>10949961</v>
      </c>
      <c r="E349" s="2212">
        <f t="shared" si="36"/>
        <v>10093413</v>
      </c>
      <c r="F349" s="2212"/>
      <c r="G349" s="2390">
        <f t="shared" si="36"/>
        <v>4382763000</v>
      </c>
      <c r="H349" s="2390">
        <f t="shared" si="36"/>
        <v>10949961084.110003</v>
      </c>
      <c r="I349" s="2390">
        <f t="shared" si="36"/>
        <v>10093413129.940002</v>
      </c>
      <c r="J349" s="2388"/>
      <c r="K349" s="2388"/>
      <c r="L349" s="2369"/>
      <c r="M349" s="2369"/>
      <c r="N349" s="2369"/>
      <c r="O349" s="2369"/>
      <c r="P349" s="2369"/>
      <c r="Q349" s="2369"/>
      <c r="R349" s="2369"/>
      <c r="S349" s="2369"/>
      <c r="T349" s="2369"/>
      <c r="U349" s="2369"/>
      <c r="V349" s="2369"/>
    </row>
    <row r="350" spans="1:22" s="2202" customFormat="1" ht="15.75" hidden="1" thickTop="1" x14ac:dyDescent="0.25">
      <c r="A350" s="2204" t="s">
        <v>1144</v>
      </c>
      <c r="B350" s="2200"/>
      <c r="C350" s="2201">
        <f>SUM(C12,C23,C152,C160,C185,C195,C237,C242,C247,C252,C270,C275)</f>
        <v>6359</v>
      </c>
      <c r="D350" s="2201">
        <f>SUM(D12,D23,D152,D160,D185,D195,D237,D242,D247,D252,D270,D275)</f>
        <v>6371</v>
      </c>
      <c r="E350" s="2201">
        <f>SUM(E12,E23,E152,E160,E185,E195,E237,E242,E247,E252,E270,E275)</f>
        <v>47061</v>
      </c>
      <c r="F350" s="2201"/>
      <c r="G350" s="2388">
        <f>SUM(G12,G23,G152,G160,G185,G195,G237,G242,G247,G252,G270,G275)</f>
        <v>6359000</v>
      </c>
      <c r="H350" s="2388">
        <f>SUM(H12,H23,H152,H160,H185,H195,H237,H242,H247,H252,H270,H275)</f>
        <v>6371050</v>
      </c>
      <c r="I350" s="2388">
        <f>SUM(I12,I23,I152,I160,I185,I195,I237,I242,I247,I252,I270,I275)</f>
        <v>47060469.329999998</v>
      </c>
      <c r="J350" s="2388"/>
      <c r="K350" s="2388"/>
      <c r="L350" s="2372"/>
      <c r="M350" s="2372"/>
      <c r="N350" s="2372"/>
      <c r="O350" s="2372"/>
      <c r="P350" s="2372"/>
      <c r="Q350" s="2372"/>
      <c r="R350" s="2372"/>
      <c r="S350" s="2372"/>
      <c r="T350" s="2372"/>
      <c r="U350" s="2372"/>
      <c r="V350" s="2372"/>
    </row>
    <row r="351" spans="1:22" s="2202" customFormat="1" ht="15.75" hidden="1" thickBot="1" x14ac:dyDescent="0.3">
      <c r="A351" s="2210" t="s">
        <v>1897</v>
      </c>
      <c r="B351" s="2206"/>
      <c r="C351" s="2212">
        <f>C349-C350</f>
        <v>4376404</v>
      </c>
      <c r="D351" s="2212">
        <f t="shared" ref="D351:I351" si="37">D349-D350</f>
        <v>10943590</v>
      </c>
      <c r="E351" s="2212">
        <f t="shared" si="37"/>
        <v>10046352</v>
      </c>
      <c r="F351" s="2212"/>
      <c r="G351" s="2390">
        <f t="shared" si="37"/>
        <v>4376404000</v>
      </c>
      <c r="H351" s="2390">
        <f t="shared" si="37"/>
        <v>10943590034.110003</v>
      </c>
      <c r="I351" s="2390">
        <f t="shared" si="37"/>
        <v>10046352660.610003</v>
      </c>
      <c r="J351" s="2388"/>
      <c r="K351" s="2388"/>
      <c r="L351" s="2372"/>
      <c r="M351" s="2372"/>
      <c r="N351" s="2372"/>
      <c r="O351" s="2372"/>
      <c r="P351" s="2372"/>
      <c r="Q351" s="2372"/>
      <c r="R351" s="2372"/>
      <c r="S351" s="2372"/>
      <c r="T351" s="2372"/>
      <c r="U351" s="2372"/>
      <c r="V351" s="2372"/>
    </row>
    <row r="352" spans="1:22" ht="15" hidden="1" thickTop="1" x14ac:dyDescent="0.2"/>
    <row r="353" spans="1:9" hidden="1" x14ac:dyDescent="0.2"/>
    <row r="354" spans="1:9" hidden="1" x14ac:dyDescent="0.2"/>
    <row r="355" spans="1:9" ht="15" hidden="1" x14ac:dyDescent="0.25">
      <c r="A355" s="2222" t="s">
        <v>1901</v>
      </c>
      <c r="D355" s="2223">
        <f t="shared" ref="D355:F355" si="38">SUM(D12,D23)</f>
        <v>6371</v>
      </c>
      <c r="E355" s="2223">
        <f t="shared" si="38"/>
        <v>5645</v>
      </c>
      <c r="F355" s="2223">
        <f t="shared" si="38"/>
        <v>175.84790305354426</v>
      </c>
      <c r="G355" s="2388">
        <f>SUM(G12,G23)</f>
        <v>6359000</v>
      </c>
      <c r="H355" s="2388">
        <f t="shared" ref="H355:I355" si="39">SUM(H12,H23)</f>
        <v>6371050</v>
      </c>
      <c r="I355" s="2388">
        <f t="shared" si="39"/>
        <v>5644700</v>
      </c>
    </row>
    <row r="356" spans="1:9" ht="15" hidden="1" x14ac:dyDescent="0.25">
      <c r="D356" s="2221"/>
      <c r="E356" s="2223">
        <f t="shared" ref="E356:F356" si="40">SUM(E152,E160,E185,E195,E237,E242,E247,E252,E270,E275)</f>
        <v>41416</v>
      </c>
      <c r="F356" s="2223">
        <f t="shared" si="40"/>
        <v>0</v>
      </c>
      <c r="G356" s="2388">
        <f>SUM(G152,G160,G185,G195,G237,G242,G247,G252,G270,G275)</f>
        <v>0</v>
      </c>
      <c r="H356" s="2388">
        <f t="shared" ref="H356:I356" si="41">SUM(H152,H160,H185,H195,H237,H242,H247,H252,H270,H275)</f>
        <v>0</v>
      </c>
      <c r="I356" s="2388">
        <f t="shared" si="41"/>
        <v>41415769.329999998</v>
      </c>
    </row>
    <row r="357" spans="1:9" ht="15" hidden="1" x14ac:dyDescent="0.25">
      <c r="D357" s="2221"/>
      <c r="E357" s="2223">
        <f t="shared" ref="E357:F357" si="42">SUM(E355:E356)</f>
        <v>47061</v>
      </c>
      <c r="F357" s="2223">
        <f t="shared" si="42"/>
        <v>175.84790305354426</v>
      </c>
      <c r="G357" s="2388">
        <f>SUM(G355:G356)</f>
        <v>6359000</v>
      </c>
      <c r="H357" s="2388">
        <f t="shared" ref="H357:I357" si="43">SUM(H355:H356)</f>
        <v>6371050</v>
      </c>
      <c r="I357" s="2388">
        <f t="shared" si="43"/>
        <v>47060469.329999998</v>
      </c>
    </row>
    <row r="358" spans="1:9" ht="15" x14ac:dyDescent="0.25">
      <c r="D358" s="2221"/>
      <c r="E358" s="2222"/>
      <c r="F358" s="2222"/>
      <c r="G358" s="2388"/>
      <c r="H358" s="2388"/>
      <c r="I358" s="2388"/>
    </row>
    <row r="359" spans="1:9" ht="15" x14ac:dyDescent="0.25">
      <c r="D359" s="2221"/>
      <c r="E359" s="2222"/>
      <c r="F359" s="2222"/>
      <c r="G359" s="2388"/>
      <c r="H359" s="2388"/>
      <c r="I359" s="2388"/>
    </row>
    <row r="360" spans="1:9" ht="15" x14ac:dyDescent="0.25">
      <c r="D360" s="2221"/>
      <c r="E360" s="2222"/>
      <c r="F360" s="2222"/>
      <c r="G360" s="2388"/>
      <c r="H360" s="2388"/>
      <c r="I360" s="2388"/>
    </row>
  </sheetData>
  <mergeCells count="25">
    <mergeCell ref="A229:A230"/>
    <mergeCell ref="A302:A304"/>
    <mergeCell ref="A315:B315"/>
    <mergeCell ref="A266:A267"/>
    <mergeCell ref="A276:A277"/>
    <mergeCell ref="A281:A282"/>
    <mergeCell ref="A286:A288"/>
    <mergeCell ref="A292:A293"/>
    <mergeCell ref="A297:A298"/>
    <mergeCell ref="A333:F334"/>
    <mergeCell ref="A1:F1"/>
    <mergeCell ref="A2:F2"/>
    <mergeCell ref="A243:A244"/>
    <mergeCell ref="A248:A249"/>
    <mergeCell ref="A223:A225"/>
    <mergeCell ref="A238:A239"/>
    <mergeCell ref="A208:A209"/>
    <mergeCell ref="A213:A214"/>
    <mergeCell ref="A218:A219"/>
    <mergeCell ref="A181:A182"/>
    <mergeCell ref="A186:A187"/>
    <mergeCell ref="A191:A192"/>
    <mergeCell ref="A196:A197"/>
    <mergeCell ref="A271:A272"/>
    <mergeCell ref="A253:A254"/>
  </mergeCells>
  <phoneticPr fontId="33" type="noConversion"/>
  <pageMargins left="0.78740157480314965" right="0.78740157480314965" top="0.78740157480314965" bottom="0.98425196850393704" header="0.51181102362204722" footer="0.51181102362204722"/>
  <pageSetup paperSize="9" scale="85" firstPageNumber="13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 enableFormatConditionsCalculation="0">
    <tabColor rgb="FF00B0F0"/>
  </sheetPr>
  <dimension ref="A1:I91"/>
  <sheetViews>
    <sheetView showGridLines="0" zoomScaleNormal="100" workbookViewId="0">
      <selection activeCell="D46" sqref="D46"/>
    </sheetView>
  </sheetViews>
  <sheetFormatPr defaultRowHeight="12.75" x14ac:dyDescent="0.2"/>
  <cols>
    <col min="1" max="1" width="4.7109375" style="673" customWidth="1"/>
    <col min="2" max="2" width="4.7109375" style="1070" customWidth="1"/>
    <col min="3" max="3" width="8.7109375" style="1137" customWidth="1"/>
    <col min="4" max="4" width="47.28515625" style="572" customWidth="1"/>
    <col min="5" max="5" width="13.5703125" style="531" customWidth="1"/>
    <col min="6" max="7" width="13.42578125" style="531" customWidth="1"/>
    <col min="8" max="8" width="8.140625" style="1499" customWidth="1"/>
    <col min="9" max="16384" width="9.140625" style="572"/>
  </cols>
  <sheetData>
    <row r="1" spans="1:9" ht="18.75" thickBot="1" x14ac:dyDescent="0.3">
      <c r="A1" s="501" t="s">
        <v>492</v>
      </c>
      <c r="B1" s="502"/>
      <c r="C1" s="513"/>
      <c r="D1" s="1498"/>
      <c r="E1" s="505" t="s">
        <v>493</v>
      </c>
      <c r="H1" s="374"/>
    </row>
    <row r="2" spans="1:9" ht="12.75" customHeight="1" x14ac:dyDescent="0.25">
      <c r="A2" s="6"/>
      <c r="B2" s="28"/>
      <c r="C2" s="10"/>
      <c r="D2" s="139"/>
      <c r="E2" s="137"/>
      <c r="F2" s="16"/>
      <c r="G2" s="17"/>
      <c r="H2" s="374"/>
    </row>
    <row r="3" spans="1:9" ht="12.75" customHeight="1" x14ac:dyDescent="0.25">
      <c r="A3" s="67" t="s">
        <v>470</v>
      </c>
      <c r="B3" s="28"/>
      <c r="C3" s="540" t="s">
        <v>468</v>
      </c>
      <c r="D3" s="671"/>
      <c r="E3" s="137"/>
      <c r="F3" s="16"/>
      <c r="G3" s="17"/>
      <c r="H3" s="374"/>
    </row>
    <row r="4" spans="1:9" ht="12.75" customHeight="1" x14ac:dyDescent="0.25">
      <c r="A4" s="6"/>
      <c r="B4" s="28"/>
      <c r="C4" s="540" t="s">
        <v>469</v>
      </c>
      <c r="D4" s="719"/>
      <c r="E4" s="138"/>
      <c r="F4" s="16"/>
      <c r="G4" s="17"/>
      <c r="H4" s="374"/>
    </row>
    <row r="5" spans="1:9" ht="12.75" customHeight="1" x14ac:dyDescent="0.25">
      <c r="A5" s="6"/>
      <c r="B5" s="28"/>
      <c r="C5" s="10"/>
      <c r="D5" s="139"/>
      <c r="E5" s="137"/>
      <c r="F5" s="16"/>
      <c r="G5" s="17"/>
      <c r="H5" s="374"/>
    </row>
    <row r="6" spans="1:9" ht="18" x14ac:dyDescent="0.25">
      <c r="A6" s="33" t="s">
        <v>1119</v>
      </c>
      <c r="B6" s="28"/>
      <c r="C6" s="10"/>
      <c r="D6" s="139"/>
      <c r="E6" s="137"/>
      <c r="F6" s="16"/>
      <c r="G6" s="17"/>
      <c r="H6" s="374"/>
    </row>
    <row r="7" spans="1:9" ht="13.5" thickBot="1" x14ac:dyDescent="0.25">
      <c r="B7" s="673"/>
      <c r="C7" s="674"/>
      <c r="F7" s="1061"/>
      <c r="H7" s="1499" t="s">
        <v>205</v>
      </c>
    </row>
    <row r="8" spans="1:9" s="107" customFormat="1" ht="20.25" customHeight="1" thickTop="1" thickBot="1" x14ac:dyDescent="0.25">
      <c r="A8" s="675" t="s">
        <v>206</v>
      </c>
      <c r="B8" s="676" t="s">
        <v>207</v>
      </c>
      <c r="C8" s="677" t="s">
        <v>888</v>
      </c>
      <c r="D8" s="866" t="s">
        <v>208</v>
      </c>
      <c r="E8" s="866" t="s">
        <v>209</v>
      </c>
      <c r="F8" s="866" t="s">
        <v>1116</v>
      </c>
      <c r="G8" s="866" t="s">
        <v>1117</v>
      </c>
      <c r="H8" s="1168" t="s">
        <v>1118</v>
      </c>
    </row>
    <row r="9" spans="1:9" s="549" customFormat="1" thickTop="1" thickBot="1" x14ac:dyDescent="0.25">
      <c r="A9" s="609">
        <v>1</v>
      </c>
      <c r="B9" s="542">
        <v>2</v>
      </c>
      <c r="C9" s="542">
        <v>3</v>
      </c>
      <c r="D9" s="542">
        <v>4</v>
      </c>
      <c r="E9" s="1175">
        <v>5</v>
      </c>
      <c r="F9" s="1175">
        <v>6</v>
      </c>
      <c r="G9" s="610">
        <v>7</v>
      </c>
      <c r="H9" s="1176" t="s">
        <v>914</v>
      </c>
      <c r="I9" s="1177"/>
    </row>
    <row r="10" spans="1:9" s="1237" customFormat="1" ht="15.75" thickTop="1" x14ac:dyDescent="0.25">
      <c r="A10" s="50">
        <v>6113</v>
      </c>
      <c r="B10" s="1242">
        <v>5019</v>
      </c>
      <c r="C10" s="1248"/>
      <c r="D10" s="1238" t="s">
        <v>1557</v>
      </c>
      <c r="E10" s="1255">
        <v>200</v>
      </c>
      <c r="F10" s="168">
        <v>175</v>
      </c>
      <c r="G10" s="373">
        <v>68</v>
      </c>
      <c r="H10" s="1244">
        <f>(G10/F10)*100</f>
        <v>38.857142857142854</v>
      </c>
    </row>
    <row r="11" spans="1:9" s="1237" customFormat="1" ht="15" x14ac:dyDescent="0.25">
      <c r="A11" s="50">
        <v>6113</v>
      </c>
      <c r="B11" s="19">
        <v>5021</v>
      </c>
      <c r="C11" s="1249"/>
      <c r="D11" s="1238" t="s">
        <v>494</v>
      </c>
      <c r="E11" s="48">
        <v>4400</v>
      </c>
      <c r="F11" s="168">
        <v>4200</v>
      </c>
      <c r="G11" s="315">
        <v>3682</v>
      </c>
      <c r="H11" s="1244">
        <f>(G11/F11)*100</f>
        <v>87.666666666666671</v>
      </c>
    </row>
    <row r="12" spans="1:9" s="1237" customFormat="1" ht="15" x14ac:dyDescent="0.25">
      <c r="A12" s="50">
        <v>6113</v>
      </c>
      <c r="B12" s="19">
        <v>5023</v>
      </c>
      <c r="C12" s="1249"/>
      <c r="D12" s="1238" t="s">
        <v>1448</v>
      </c>
      <c r="E12" s="48">
        <v>11800</v>
      </c>
      <c r="F12" s="168">
        <v>11800</v>
      </c>
      <c r="G12" s="315">
        <v>11484</v>
      </c>
      <c r="H12" s="1244">
        <f t="shared" ref="H12:H23" si="0">(G12/F12)*100</f>
        <v>97.322033898305079</v>
      </c>
    </row>
    <row r="13" spans="1:9" s="1237" customFormat="1" ht="15" x14ac:dyDescent="0.25">
      <c r="A13" s="50">
        <v>6113</v>
      </c>
      <c r="B13" s="19">
        <v>5031</v>
      </c>
      <c r="C13" s="1249"/>
      <c r="D13" s="1238" t="s">
        <v>305</v>
      </c>
      <c r="E13" s="48">
        <v>1950</v>
      </c>
      <c r="F13" s="168">
        <v>1950</v>
      </c>
      <c r="G13" s="315">
        <v>1900</v>
      </c>
      <c r="H13" s="1244">
        <f t="shared" si="0"/>
        <v>97.435897435897431</v>
      </c>
    </row>
    <row r="14" spans="1:9" s="1237" customFormat="1" ht="15" x14ac:dyDescent="0.25">
      <c r="A14" s="50">
        <v>6113</v>
      </c>
      <c r="B14" s="19">
        <v>5032</v>
      </c>
      <c r="C14" s="1249"/>
      <c r="D14" s="1238" t="s">
        <v>1558</v>
      </c>
      <c r="E14" s="48">
        <v>1500</v>
      </c>
      <c r="F14" s="168">
        <v>1500</v>
      </c>
      <c r="G14" s="315">
        <v>1382</v>
      </c>
      <c r="H14" s="1244">
        <f t="shared" si="0"/>
        <v>92.13333333333334</v>
      </c>
    </row>
    <row r="15" spans="1:9" s="1237" customFormat="1" ht="15" x14ac:dyDescent="0.25">
      <c r="A15" s="50">
        <v>6113</v>
      </c>
      <c r="B15" s="19">
        <v>5039</v>
      </c>
      <c r="C15" s="1249"/>
      <c r="D15" s="1238" t="s">
        <v>39</v>
      </c>
      <c r="E15" s="48">
        <v>50</v>
      </c>
      <c r="F15" s="168">
        <v>50</v>
      </c>
      <c r="G15" s="315">
        <v>23</v>
      </c>
      <c r="H15" s="1244">
        <f t="shared" si="0"/>
        <v>46</v>
      </c>
    </row>
    <row r="16" spans="1:9" s="1237" customFormat="1" ht="15" x14ac:dyDescent="0.25">
      <c r="A16" s="50">
        <v>6113</v>
      </c>
      <c r="B16" s="19">
        <v>5136</v>
      </c>
      <c r="C16" s="1249"/>
      <c r="D16" s="1238" t="s">
        <v>307</v>
      </c>
      <c r="E16" s="48">
        <v>50</v>
      </c>
      <c r="F16" s="168">
        <v>50</v>
      </c>
      <c r="G16" s="315">
        <v>0</v>
      </c>
      <c r="H16" s="1244">
        <f t="shared" si="0"/>
        <v>0</v>
      </c>
    </row>
    <row r="17" spans="1:8" s="1237" customFormat="1" ht="15" x14ac:dyDescent="0.25">
      <c r="A17" s="50">
        <v>6113</v>
      </c>
      <c r="B17" s="19">
        <v>5137</v>
      </c>
      <c r="C17" s="1249"/>
      <c r="D17" s="1238" t="s">
        <v>40</v>
      </c>
      <c r="E17" s="48">
        <v>1160</v>
      </c>
      <c r="F17" s="168">
        <v>680</v>
      </c>
      <c r="G17" s="315">
        <v>386</v>
      </c>
      <c r="H17" s="1244">
        <f t="shared" si="0"/>
        <v>56.764705882352942</v>
      </c>
    </row>
    <row r="18" spans="1:8" s="1237" customFormat="1" ht="15" x14ac:dyDescent="0.25">
      <c r="A18" s="50">
        <v>6113</v>
      </c>
      <c r="B18" s="19">
        <v>5139</v>
      </c>
      <c r="C18" s="1249"/>
      <c r="D18" s="1238" t="s">
        <v>379</v>
      </c>
      <c r="E18" s="48">
        <v>1050</v>
      </c>
      <c r="F18" s="168">
        <v>1150</v>
      </c>
      <c r="G18" s="315">
        <v>1071</v>
      </c>
      <c r="H18" s="1244">
        <f t="shared" si="0"/>
        <v>93.130434782608688</v>
      </c>
    </row>
    <row r="19" spans="1:8" s="1237" customFormat="1" ht="15" x14ac:dyDescent="0.25">
      <c r="A19" s="50">
        <v>6113</v>
      </c>
      <c r="B19" s="19">
        <v>5142</v>
      </c>
      <c r="C19" s="1249"/>
      <c r="D19" s="1238" t="s">
        <v>380</v>
      </c>
      <c r="E19" s="48">
        <v>20</v>
      </c>
      <c r="F19" s="168">
        <v>20</v>
      </c>
      <c r="G19" s="315">
        <v>0</v>
      </c>
      <c r="H19" s="1244">
        <f t="shared" si="0"/>
        <v>0</v>
      </c>
    </row>
    <row r="20" spans="1:8" s="1237" customFormat="1" ht="15" x14ac:dyDescent="0.25">
      <c r="A20" s="50">
        <v>6113</v>
      </c>
      <c r="B20" s="19">
        <v>5151</v>
      </c>
      <c r="C20" s="1249"/>
      <c r="D20" s="87" t="s">
        <v>1089</v>
      </c>
      <c r="E20" s="48">
        <v>30</v>
      </c>
      <c r="F20" s="168">
        <v>35</v>
      </c>
      <c r="G20" s="315">
        <v>33</v>
      </c>
      <c r="H20" s="1244">
        <f t="shared" si="0"/>
        <v>94.285714285714278</v>
      </c>
    </row>
    <row r="21" spans="1:8" s="1237" customFormat="1" ht="15" x14ac:dyDescent="0.25">
      <c r="A21" s="50">
        <v>6113</v>
      </c>
      <c r="B21" s="19">
        <v>5152</v>
      </c>
      <c r="C21" s="1249"/>
      <c r="D21" s="1238" t="s">
        <v>1092</v>
      </c>
      <c r="E21" s="48">
        <v>170</v>
      </c>
      <c r="F21" s="168">
        <v>300</v>
      </c>
      <c r="G21" s="315">
        <v>227</v>
      </c>
      <c r="H21" s="1244">
        <f t="shared" si="0"/>
        <v>75.666666666666671</v>
      </c>
    </row>
    <row r="22" spans="1:8" s="1237" customFormat="1" ht="15" x14ac:dyDescent="0.25">
      <c r="A22" s="50">
        <v>6113</v>
      </c>
      <c r="B22" s="31">
        <v>5154</v>
      </c>
      <c r="C22" s="1249"/>
      <c r="D22" s="1238" t="s">
        <v>381</v>
      </c>
      <c r="E22" s="48">
        <v>330</v>
      </c>
      <c r="F22" s="168">
        <v>330</v>
      </c>
      <c r="G22" s="315">
        <v>324</v>
      </c>
      <c r="H22" s="1244">
        <f t="shared" si="0"/>
        <v>98.181818181818187</v>
      </c>
    </row>
    <row r="23" spans="1:8" s="1237" customFormat="1" ht="15" x14ac:dyDescent="0.25">
      <c r="A23" s="50">
        <v>6113</v>
      </c>
      <c r="B23" s="19">
        <v>5156</v>
      </c>
      <c r="C23" s="1249"/>
      <c r="D23" s="1238" t="s">
        <v>382</v>
      </c>
      <c r="E23" s="48">
        <v>450</v>
      </c>
      <c r="F23" s="168">
        <v>520</v>
      </c>
      <c r="G23" s="315">
        <v>478</v>
      </c>
      <c r="H23" s="1244">
        <f t="shared" si="0"/>
        <v>91.92307692307692</v>
      </c>
    </row>
    <row r="24" spans="1:8" s="1237" customFormat="1" ht="15" x14ac:dyDescent="0.25">
      <c r="A24" s="50">
        <v>6113</v>
      </c>
      <c r="B24" s="19">
        <v>5161</v>
      </c>
      <c r="C24" s="1249"/>
      <c r="D24" s="1238" t="s">
        <v>383</v>
      </c>
      <c r="E24" s="48">
        <v>10</v>
      </c>
      <c r="F24" s="168">
        <v>10</v>
      </c>
      <c r="G24" s="315">
        <v>0</v>
      </c>
      <c r="H24" s="1244">
        <f>(G24/F24)*100</f>
        <v>0</v>
      </c>
    </row>
    <row r="25" spans="1:8" s="1237" customFormat="1" ht="15" x14ac:dyDescent="0.25">
      <c r="A25" s="50">
        <v>6113</v>
      </c>
      <c r="B25" s="19">
        <v>5162</v>
      </c>
      <c r="C25" s="1249"/>
      <c r="D25" s="1238" t="s">
        <v>1093</v>
      </c>
      <c r="E25" s="48">
        <v>500</v>
      </c>
      <c r="F25" s="168">
        <v>345</v>
      </c>
      <c r="G25" s="315">
        <v>307</v>
      </c>
      <c r="H25" s="1244">
        <f>(G25/F25)*100</f>
        <v>88.985507246376812</v>
      </c>
    </row>
    <row r="26" spans="1:8" s="1237" customFormat="1" ht="15" x14ac:dyDescent="0.25">
      <c r="A26" s="50">
        <v>6113</v>
      </c>
      <c r="B26" s="19">
        <v>5163</v>
      </c>
      <c r="C26" s="1249"/>
      <c r="D26" s="1238" t="s">
        <v>1128</v>
      </c>
      <c r="E26" s="48">
        <v>80</v>
      </c>
      <c r="F26" s="168">
        <v>65</v>
      </c>
      <c r="G26" s="315">
        <v>34</v>
      </c>
      <c r="H26" s="1244">
        <f t="shared" ref="H26:H34" si="1">(G26/F26)*100</f>
        <v>52.307692307692314</v>
      </c>
    </row>
    <row r="27" spans="1:8" s="1237" customFormat="1" ht="15" x14ac:dyDescent="0.25">
      <c r="A27" s="50">
        <v>6113</v>
      </c>
      <c r="B27" s="19">
        <v>5164</v>
      </c>
      <c r="C27" s="1249"/>
      <c r="D27" s="1238" t="s">
        <v>1129</v>
      </c>
      <c r="E27" s="48">
        <v>200</v>
      </c>
      <c r="F27" s="168">
        <v>200</v>
      </c>
      <c r="G27" s="315">
        <v>185</v>
      </c>
      <c r="H27" s="1244">
        <f t="shared" si="1"/>
        <v>92.5</v>
      </c>
    </row>
    <row r="28" spans="1:8" s="1237" customFormat="1" ht="15" x14ac:dyDescent="0.25">
      <c r="A28" s="50">
        <v>6113</v>
      </c>
      <c r="B28" s="19">
        <v>5166</v>
      </c>
      <c r="C28" s="1249"/>
      <c r="D28" s="1238" t="s">
        <v>1130</v>
      </c>
      <c r="E28" s="48">
        <v>1100</v>
      </c>
      <c r="F28" s="168">
        <v>1050</v>
      </c>
      <c r="G28" s="315">
        <v>888</v>
      </c>
      <c r="H28" s="1244">
        <f t="shared" si="1"/>
        <v>84.571428571428569</v>
      </c>
    </row>
    <row r="29" spans="1:8" s="1237" customFormat="1" ht="15" x14ac:dyDescent="0.25">
      <c r="A29" s="50">
        <v>6113</v>
      </c>
      <c r="B29" s="19">
        <v>5167</v>
      </c>
      <c r="C29" s="1249"/>
      <c r="D29" s="1238" t="s">
        <v>1132</v>
      </c>
      <c r="E29" s="48">
        <v>100</v>
      </c>
      <c r="F29" s="168">
        <v>100</v>
      </c>
      <c r="G29" s="315">
        <v>1</v>
      </c>
      <c r="H29" s="1244">
        <f t="shared" si="1"/>
        <v>1</v>
      </c>
    </row>
    <row r="30" spans="1:8" s="1237" customFormat="1" ht="15" x14ac:dyDescent="0.25">
      <c r="A30" s="50">
        <v>6113</v>
      </c>
      <c r="B30" s="19">
        <v>5169</v>
      </c>
      <c r="C30" s="1249"/>
      <c r="D30" s="1238" t="s">
        <v>1080</v>
      </c>
      <c r="E30" s="48">
        <v>8900</v>
      </c>
      <c r="F30" s="168">
        <v>8270</v>
      </c>
      <c r="G30" s="315">
        <v>5102</v>
      </c>
      <c r="H30" s="1244">
        <f t="shared" si="1"/>
        <v>61.692865779927452</v>
      </c>
    </row>
    <row r="31" spans="1:8" s="1237" customFormat="1" ht="15" x14ac:dyDescent="0.25">
      <c r="A31" s="50">
        <v>6113</v>
      </c>
      <c r="B31" s="19">
        <v>5171</v>
      </c>
      <c r="C31" s="1249"/>
      <c r="D31" s="1238" t="s">
        <v>1133</v>
      </c>
      <c r="E31" s="48">
        <v>200</v>
      </c>
      <c r="F31" s="168">
        <v>120</v>
      </c>
      <c r="G31" s="315">
        <v>4</v>
      </c>
      <c r="H31" s="1244">
        <f t="shared" si="1"/>
        <v>3.3333333333333335</v>
      </c>
    </row>
    <row r="32" spans="1:8" s="1237" customFormat="1" ht="15" x14ac:dyDescent="0.25">
      <c r="A32" s="50">
        <v>6113</v>
      </c>
      <c r="B32" s="19">
        <v>5172</v>
      </c>
      <c r="C32" s="1249"/>
      <c r="D32" s="1238" t="s">
        <v>1134</v>
      </c>
      <c r="E32" s="48">
        <v>100</v>
      </c>
      <c r="F32" s="168">
        <v>100</v>
      </c>
      <c r="G32" s="315">
        <v>2</v>
      </c>
      <c r="H32" s="1244">
        <f t="shared" si="1"/>
        <v>2</v>
      </c>
    </row>
    <row r="33" spans="1:8" s="1237" customFormat="1" ht="15" x14ac:dyDescent="0.25">
      <c r="A33" s="50">
        <v>6113</v>
      </c>
      <c r="B33" s="19">
        <v>5173</v>
      </c>
      <c r="C33" s="1249"/>
      <c r="D33" s="1238" t="s">
        <v>316</v>
      </c>
      <c r="E33" s="48">
        <v>1600</v>
      </c>
      <c r="F33" s="168">
        <v>1845</v>
      </c>
      <c r="G33" s="315">
        <v>1558</v>
      </c>
      <c r="H33" s="1244">
        <f t="shared" si="1"/>
        <v>84.444444444444443</v>
      </c>
    </row>
    <row r="34" spans="1:8" s="1237" customFormat="1" ht="14.25" x14ac:dyDescent="0.2">
      <c r="A34" s="50"/>
      <c r="B34" s="19"/>
      <c r="C34" s="1251" t="s">
        <v>950</v>
      </c>
      <c r="D34" s="1245" t="s">
        <v>1602</v>
      </c>
      <c r="E34" s="55">
        <v>1600</v>
      </c>
      <c r="F34" s="314">
        <v>1835</v>
      </c>
      <c r="G34" s="316">
        <v>1553</v>
      </c>
      <c r="H34" s="1247">
        <f t="shared" si="1"/>
        <v>84.632152588555854</v>
      </c>
    </row>
    <row r="35" spans="1:8" s="1237" customFormat="1" ht="15" x14ac:dyDescent="0.25">
      <c r="A35" s="50"/>
      <c r="B35" s="19"/>
      <c r="C35" s="1251" t="s">
        <v>391</v>
      </c>
      <c r="D35" s="1246" t="s">
        <v>820</v>
      </c>
      <c r="E35" s="48"/>
      <c r="F35" s="472">
        <v>10</v>
      </c>
      <c r="G35" s="476">
        <v>5</v>
      </c>
      <c r="H35" s="1247">
        <f>(G35/F35)*100</f>
        <v>50</v>
      </c>
    </row>
    <row r="36" spans="1:8" s="1237" customFormat="1" ht="15" x14ac:dyDescent="0.25">
      <c r="A36" s="50">
        <v>6113</v>
      </c>
      <c r="B36" s="19">
        <v>5175</v>
      </c>
      <c r="C36" s="1249"/>
      <c r="D36" s="1238" t="s">
        <v>841</v>
      </c>
      <c r="E36" s="48">
        <v>1500</v>
      </c>
      <c r="F36" s="168">
        <v>2000</v>
      </c>
      <c r="G36" s="315">
        <v>1595</v>
      </c>
      <c r="H36" s="1244">
        <f>(G36/F36)*100</f>
        <v>79.75</v>
      </c>
    </row>
    <row r="37" spans="1:8" s="1237" customFormat="1" ht="15" x14ac:dyDescent="0.25">
      <c r="A37" s="50">
        <v>6113</v>
      </c>
      <c r="B37" s="19">
        <v>5176</v>
      </c>
      <c r="C37" s="1249"/>
      <c r="D37" s="1238" t="s">
        <v>1588</v>
      </c>
      <c r="E37" s="48">
        <v>50</v>
      </c>
      <c r="F37" s="168">
        <v>65</v>
      </c>
      <c r="G37" s="315">
        <v>49</v>
      </c>
      <c r="H37" s="1244">
        <f>(G37/F37)*100</f>
        <v>75.384615384615387</v>
      </c>
    </row>
    <row r="38" spans="1:8" s="1237" customFormat="1" ht="15" x14ac:dyDescent="0.25">
      <c r="A38" s="50">
        <v>6113</v>
      </c>
      <c r="B38" s="19">
        <v>5182</v>
      </c>
      <c r="C38" s="1249"/>
      <c r="D38" s="1238" t="s">
        <v>818</v>
      </c>
      <c r="E38" s="48">
        <v>20</v>
      </c>
      <c r="F38" s="168">
        <v>20</v>
      </c>
      <c r="G38" s="315">
        <v>0</v>
      </c>
      <c r="H38" s="1244">
        <f>(G38/F38)*100</f>
        <v>0</v>
      </c>
    </row>
    <row r="39" spans="1:8" s="1237" customFormat="1" ht="15" x14ac:dyDescent="0.25">
      <c r="A39" s="50">
        <v>6113</v>
      </c>
      <c r="B39" s="19">
        <v>5189</v>
      </c>
      <c r="C39" s="1249"/>
      <c r="D39" s="1238" t="s">
        <v>1095</v>
      </c>
      <c r="E39" s="48">
        <v>70</v>
      </c>
      <c r="F39" s="168">
        <v>70</v>
      </c>
      <c r="G39" s="315">
        <v>0</v>
      </c>
      <c r="H39" s="1244">
        <f>(G39/F39)*100</f>
        <v>0</v>
      </c>
    </row>
    <row r="40" spans="1:8" s="1237" customFormat="1" ht="15" x14ac:dyDescent="0.25">
      <c r="A40" s="50">
        <v>6113</v>
      </c>
      <c r="B40" s="19">
        <v>5194</v>
      </c>
      <c r="C40" s="1249"/>
      <c r="D40" s="1238" t="s">
        <v>766</v>
      </c>
      <c r="E40" s="48">
        <v>100</v>
      </c>
      <c r="F40" s="168">
        <v>0</v>
      </c>
      <c r="G40" s="315">
        <v>0</v>
      </c>
      <c r="H40" s="1244">
        <v>0</v>
      </c>
    </row>
    <row r="41" spans="1:8" s="1237" customFormat="1" ht="15" x14ac:dyDescent="0.25">
      <c r="A41" s="50">
        <v>6113</v>
      </c>
      <c r="B41" s="19">
        <v>5229</v>
      </c>
      <c r="C41" s="1249"/>
      <c r="D41" s="1239" t="s">
        <v>317</v>
      </c>
      <c r="E41" s="60">
        <v>1000</v>
      </c>
      <c r="F41" s="313">
        <v>1000</v>
      </c>
      <c r="G41" s="315">
        <v>700</v>
      </c>
      <c r="H41" s="1244">
        <f>(G41/F41)*100</f>
        <v>70</v>
      </c>
    </row>
    <row r="42" spans="1:8" s="1237" customFormat="1" ht="15" x14ac:dyDescent="0.25">
      <c r="A42" s="34">
        <v>6113</v>
      </c>
      <c r="B42" s="19">
        <v>5361</v>
      </c>
      <c r="C42" s="1249"/>
      <c r="D42" s="1238" t="s">
        <v>767</v>
      </c>
      <c r="E42" s="48">
        <v>5</v>
      </c>
      <c r="F42" s="168">
        <v>5</v>
      </c>
      <c r="G42" s="315">
        <v>0</v>
      </c>
      <c r="H42" s="1244">
        <v>0</v>
      </c>
    </row>
    <row r="43" spans="1:8" s="1237" customFormat="1" ht="15" x14ac:dyDescent="0.25">
      <c r="A43" s="34">
        <v>6113</v>
      </c>
      <c r="B43" s="19">
        <v>5362</v>
      </c>
      <c r="C43" s="1249"/>
      <c r="D43" s="1567" t="s">
        <v>955</v>
      </c>
      <c r="E43" s="48">
        <v>5</v>
      </c>
      <c r="F43" s="168">
        <v>5</v>
      </c>
      <c r="G43" s="315">
        <v>0</v>
      </c>
      <c r="H43" s="1244">
        <v>0</v>
      </c>
    </row>
    <row r="44" spans="1:8" s="1237" customFormat="1" ht="15" x14ac:dyDescent="0.25">
      <c r="A44" s="50">
        <v>6113</v>
      </c>
      <c r="B44" s="19">
        <v>5424</v>
      </c>
      <c r="C44" s="1249"/>
      <c r="D44" s="1238" t="s">
        <v>821</v>
      </c>
      <c r="E44" s="48">
        <v>100</v>
      </c>
      <c r="F44" s="168">
        <v>100</v>
      </c>
      <c r="G44" s="315">
        <v>0</v>
      </c>
      <c r="H44" s="1244">
        <v>0</v>
      </c>
    </row>
    <row r="45" spans="1:8" s="1237" customFormat="1" ht="15" x14ac:dyDescent="0.25">
      <c r="A45" s="50">
        <v>6113</v>
      </c>
      <c r="B45" s="19">
        <v>5492</v>
      </c>
      <c r="C45" s="1249"/>
      <c r="D45" s="1238" t="s">
        <v>1079</v>
      </c>
      <c r="E45" s="48">
        <v>15</v>
      </c>
      <c r="F45" s="168">
        <v>15</v>
      </c>
      <c r="G45" s="315">
        <v>15</v>
      </c>
      <c r="H45" s="1244">
        <f>(G45/F45)*100</f>
        <v>100</v>
      </c>
    </row>
    <row r="46" spans="1:8" s="1237" customFormat="1" ht="15" x14ac:dyDescent="0.25">
      <c r="A46" s="50">
        <v>6113</v>
      </c>
      <c r="B46" s="19">
        <v>5499</v>
      </c>
      <c r="C46" s="1574"/>
      <c r="D46" s="593" t="s">
        <v>479</v>
      </c>
      <c r="E46" s="48"/>
      <c r="F46" s="470"/>
      <c r="G46" s="2205">
        <v>1</v>
      </c>
      <c r="H46" s="1244"/>
    </row>
    <row r="47" spans="1:8" s="1237" customFormat="1" ht="15.75" thickBot="1" x14ac:dyDescent="0.3">
      <c r="A47" s="1281">
        <v>6330</v>
      </c>
      <c r="B47" s="1285">
        <v>5342</v>
      </c>
      <c r="C47" s="1575"/>
      <c r="D47" s="1317" t="s">
        <v>435</v>
      </c>
      <c r="E47" s="1573">
        <v>273</v>
      </c>
      <c r="F47" s="1571">
        <v>273</v>
      </c>
      <c r="G47" s="1569">
        <v>238</v>
      </c>
      <c r="H47" s="1576">
        <f>(G47/F47)*100</f>
        <v>87.179487179487182</v>
      </c>
    </row>
    <row r="48" spans="1:8" s="363" customFormat="1" ht="35.25" customHeight="1" thickTop="1" thickBot="1" x14ac:dyDescent="0.3">
      <c r="A48" s="740" t="s">
        <v>313</v>
      </c>
      <c r="B48" s="741"/>
      <c r="C48" s="1252"/>
      <c r="D48" s="741"/>
      <c r="E48" s="743">
        <f>SUM(E36:E47,E10:E33)</f>
        <v>39088</v>
      </c>
      <c r="F48" s="743">
        <f t="shared" ref="F48:G48" si="2">SUM(F36:F47,F10:F33)</f>
        <v>38418</v>
      </c>
      <c r="G48" s="743">
        <f t="shared" si="2"/>
        <v>31737</v>
      </c>
      <c r="H48" s="1163">
        <f>(G48/F48)*100</f>
        <v>82.609714196470406</v>
      </c>
    </row>
    <row r="49" spans="1:8" ht="15.75" thickTop="1" x14ac:dyDescent="0.25">
      <c r="A49" s="1178"/>
      <c r="B49" s="1500"/>
      <c r="C49" s="1179"/>
      <c r="D49" s="698"/>
      <c r="E49" s="1093"/>
      <c r="F49" s="1180"/>
      <c r="G49" s="1093"/>
      <c r="H49" s="1181"/>
    </row>
    <row r="50" spans="1:8" ht="15" x14ac:dyDescent="0.25">
      <c r="A50" s="1182"/>
      <c r="B50" s="1501"/>
      <c r="C50" s="1183"/>
      <c r="D50" s="824"/>
      <c r="E50" s="181"/>
      <c r="F50" s="1013"/>
      <c r="G50" s="181"/>
      <c r="H50" s="1184"/>
    </row>
    <row r="51" spans="1:8" ht="15" x14ac:dyDescent="0.25">
      <c r="A51" s="1182"/>
      <c r="B51" s="1501"/>
      <c r="C51" s="1183"/>
      <c r="D51" s="824"/>
      <c r="E51" s="181"/>
      <c r="F51" s="1013"/>
      <c r="G51" s="181"/>
      <c r="H51" s="1184"/>
    </row>
    <row r="52" spans="1:8" ht="15" x14ac:dyDescent="0.25">
      <c r="A52" s="1182"/>
      <c r="B52" s="1501"/>
      <c r="C52" s="1183"/>
      <c r="D52" s="824"/>
      <c r="E52" s="181"/>
      <c r="F52" s="1013"/>
      <c r="G52" s="181"/>
      <c r="H52" s="1184"/>
    </row>
    <row r="53" spans="1:8" ht="15" x14ac:dyDescent="0.25">
      <c r="A53" s="1182"/>
      <c r="B53" s="1501"/>
      <c r="C53" s="1183"/>
      <c r="D53" s="824"/>
      <c r="E53" s="181"/>
      <c r="F53" s="1013"/>
      <c r="G53" s="181"/>
      <c r="H53" s="1184"/>
    </row>
    <row r="54" spans="1:8" ht="15" x14ac:dyDescent="0.25">
      <c r="A54" s="1182"/>
      <c r="B54" s="1501"/>
      <c r="C54" s="1183"/>
      <c r="D54" s="824"/>
      <c r="E54" s="181"/>
      <c r="F54" s="1013"/>
      <c r="G54" s="181"/>
      <c r="H54" s="1184"/>
    </row>
    <row r="55" spans="1:8" ht="15" x14ac:dyDescent="0.25">
      <c r="A55" s="1182"/>
      <c r="B55" s="1501"/>
      <c r="C55" s="1183"/>
      <c r="D55" s="824"/>
      <c r="E55" s="181"/>
      <c r="F55" s="1013"/>
      <c r="G55" s="181"/>
      <c r="H55" s="1184"/>
    </row>
    <row r="56" spans="1:8" ht="15" x14ac:dyDescent="0.25">
      <c r="A56" s="1182"/>
      <c r="B56" s="1501"/>
      <c r="C56" s="1183"/>
      <c r="D56" s="824"/>
      <c r="E56" s="181"/>
      <c r="F56" s="1013"/>
      <c r="G56" s="181"/>
      <c r="H56" s="1184"/>
    </row>
    <row r="57" spans="1:8" ht="15" x14ac:dyDescent="0.25">
      <c r="A57" s="1182"/>
      <c r="B57" s="1501"/>
      <c r="C57" s="1183"/>
      <c r="D57" s="824"/>
      <c r="E57" s="181"/>
      <c r="F57" s="1013"/>
      <c r="G57" s="181"/>
      <c r="H57" s="1184"/>
    </row>
    <row r="58" spans="1:8" ht="15" x14ac:dyDescent="0.25">
      <c r="A58" s="1182"/>
      <c r="B58" s="1501"/>
      <c r="C58" s="1183"/>
      <c r="D58" s="824"/>
      <c r="E58" s="181"/>
      <c r="F58" s="1013"/>
      <c r="G58" s="181"/>
      <c r="H58" s="1184"/>
    </row>
    <row r="59" spans="1:8" ht="15" x14ac:dyDescent="0.25">
      <c r="A59" s="1182"/>
      <c r="B59" s="1501"/>
      <c r="C59" s="1183"/>
      <c r="D59" s="824"/>
      <c r="E59" s="181"/>
      <c r="F59" s="1013"/>
      <c r="G59" s="181"/>
      <c r="H59" s="1184"/>
    </row>
    <row r="60" spans="1:8" ht="15" x14ac:dyDescent="0.25">
      <c r="A60" s="1182"/>
      <c r="B60" s="1501"/>
      <c r="C60" s="1183"/>
      <c r="D60" s="824"/>
      <c r="E60" s="181"/>
      <c r="F60" s="1013"/>
      <c r="G60" s="181"/>
      <c r="H60" s="1184"/>
    </row>
    <row r="61" spans="1:8" ht="15" x14ac:dyDescent="0.25">
      <c r="A61" s="1182"/>
      <c r="B61" s="1501"/>
      <c r="C61" s="1183"/>
      <c r="D61" s="824"/>
      <c r="E61" s="181"/>
      <c r="F61" s="1013"/>
      <c r="G61" s="181"/>
      <c r="H61" s="1184"/>
    </row>
    <row r="62" spans="1:8" ht="15" x14ac:dyDescent="0.25">
      <c r="A62" s="1182"/>
      <c r="B62" s="1501"/>
      <c r="C62" s="1183"/>
      <c r="D62" s="824"/>
      <c r="E62" s="181"/>
      <c r="F62" s="1013"/>
      <c r="G62" s="181"/>
      <c r="H62" s="1184"/>
    </row>
    <row r="63" spans="1:8" ht="15" x14ac:dyDescent="0.25">
      <c r="A63" s="1182"/>
      <c r="B63" s="1501"/>
      <c r="C63" s="1183"/>
      <c r="D63" s="824"/>
      <c r="E63" s="181"/>
      <c r="F63" s="1013"/>
      <c r="G63" s="181"/>
      <c r="H63" s="1184"/>
    </row>
    <row r="64" spans="1:8" ht="15" x14ac:dyDescent="0.25">
      <c r="A64" s="1182"/>
      <c r="B64" s="1501"/>
      <c r="C64" s="1183"/>
      <c r="D64" s="824"/>
      <c r="E64" s="181"/>
      <c r="F64" s="1013"/>
      <c r="G64" s="181"/>
      <c r="H64" s="1184"/>
    </row>
    <row r="65" spans="1:9" ht="15" x14ac:dyDescent="0.25">
      <c r="A65" s="1182"/>
      <c r="B65" s="1501"/>
      <c r="C65" s="1183"/>
      <c r="D65" s="824"/>
      <c r="E65" s="181"/>
      <c r="F65" s="1013"/>
      <c r="G65" s="181"/>
      <c r="H65" s="1184"/>
    </row>
    <row r="66" spans="1:9" ht="15" x14ac:dyDescent="0.25">
      <c r="A66" s="1182"/>
      <c r="B66" s="1501"/>
      <c r="C66" s="1183"/>
      <c r="D66" s="824"/>
      <c r="E66" s="181"/>
      <c r="F66" s="1013"/>
      <c r="G66" s="181"/>
      <c r="H66" s="1184"/>
    </row>
    <row r="67" spans="1:9" ht="18" x14ac:dyDescent="0.25">
      <c r="A67" s="33" t="s">
        <v>1589</v>
      </c>
      <c r="B67" s="28"/>
      <c r="C67" s="10"/>
      <c r="D67" s="139"/>
      <c r="E67" s="137"/>
      <c r="F67" s="16"/>
      <c r="G67" s="17"/>
      <c r="H67" s="374"/>
    </row>
    <row r="68" spans="1:9" ht="13.5" thickBot="1" x14ac:dyDescent="0.25">
      <c r="B68" s="673"/>
      <c r="C68" s="674"/>
      <c r="F68" s="1061"/>
      <c r="H68" s="1499" t="s">
        <v>205</v>
      </c>
    </row>
    <row r="69" spans="1:9" s="107" customFormat="1" ht="20.25" customHeight="1" thickTop="1" thickBot="1" x14ac:dyDescent="0.25">
      <c r="A69" s="675" t="s">
        <v>206</v>
      </c>
      <c r="B69" s="676" t="s">
        <v>207</v>
      </c>
      <c r="C69" s="677" t="s">
        <v>888</v>
      </c>
      <c r="D69" s="866" t="s">
        <v>208</v>
      </c>
      <c r="E69" s="866" t="s">
        <v>209</v>
      </c>
      <c r="F69" s="866" t="s">
        <v>1116</v>
      </c>
      <c r="G69" s="866" t="s">
        <v>1117</v>
      </c>
      <c r="H69" s="1168" t="s">
        <v>1118</v>
      </c>
    </row>
    <row r="70" spans="1:9" s="549" customFormat="1" thickTop="1" thickBot="1" x14ac:dyDescent="0.25">
      <c r="A70" s="609">
        <v>1</v>
      </c>
      <c r="B70" s="542">
        <v>2</v>
      </c>
      <c r="C70" s="542">
        <v>3</v>
      </c>
      <c r="D70" s="542">
        <v>4</v>
      </c>
      <c r="E70" s="1175">
        <v>5</v>
      </c>
      <c r="F70" s="1175">
        <v>6</v>
      </c>
      <c r="G70" s="610">
        <v>7</v>
      </c>
      <c r="H70" s="1176" t="s">
        <v>914</v>
      </c>
      <c r="I70" s="1177"/>
    </row>
    <row r="71" spans="1:9" s="1237" customFormat="1" ht="15.75" thickTop="1" x14ac:dyDescent="0.25">
      <c r="A71" s="34">
        <v>6113</v>
      </c>
      <c r="B71" s="154">
        <v>6122</v>
      </c>
      <c r="C71" s="1574"/>
      <c r="D71" s="1314" t="s">
        <v>771</v>
      </c>
      <c r="E71" s="1572"/>
      <c r="F71" s="1570">
        <v>50</v>
      </c>
      <c r="G71" s="1568">
        <v>45</v>
      </c>
      <c r="H71" s="1244">
        <f>(G71/F71)*100</f>
        <v>90</v>
      </c>
    </row>
    <row r="72" spans="1:9" s="1237" customFormat="1" ht="15.75" thickBot="1" x14ac:dyDescent="0.3">
      <c r="A72" s="34">
        <v>6113</v>
      </c>
      <c r="B72" s="154">
        <v>6127</v>
      </c>
      <c r="C72" s="1574"/>
      <c r="D72" s="1314" t="s">
        <v>1704</v>
      </c>
      <c r="E72" s="1286"/>
      <c r="F72" s="1570">
        <v>150</v>
      </c>
      <c r="G72" s="1568">
        <v>75</v>
      </c>
      <c r="H72" s="1244">
        <f>(G72/F72)*100</f>
        <v>50</v>
      </c>
    </row>
    <row r="73" spans="1:9" ht="15.75" hidden="1" thickBot="1" x14ac:dyDescent="0.3">
      <c r="A73" s="825"/>
      <c r="B73" s="1502"/>
      <c r="C73" s="1185"/>
      <c r="D73" s="1186" t="s">
        <v>495</v>
      </c>
      <c r="E73" s="933"/>
      <c r="F73" s="964"/>
      <c r="G73" s="964"/>
      <c r="H73" s="1187"/>
    </row>
    <row r="74" spans="1:9" ht="15.75" hidden="1" thickBot="1" x14ac:dyDescent="0.3">
      <c r="A74" s="1188"/>
      <c r="B74" s="1503"/>
      <c r="C74" s="1189"/>
      <c r="D74" s="234" t="s">
        <v>992</v>
      </c>
      <c r="E74" s="1190"/>
      <c r="F74" s="1191">
        <v>20000</v>
      </c>
      <c r="G74" s="1192"/>
      <c r="H74" s="1193"/>
    </row>
    <row r="75" spans="1:9" s="363" customFormat="1" ht="35.25" customHeight="1" thickTop="1" thickBot="1" x14ac:dyDescent="0.3">
      <c r="A75" s="681" t="s">
        <v>312</v>
      </c>
      <c r="B75" s="684"/>
      <c r="C75" s="683"/>
      <c r="D75" s="684"/>
      <c r="E75" s="685">
        <v>0</v>
      </c>
      <c r="F75" s="685">
        <f>F71+F72</f>
        <v>200</v>
      </c>
      <c r="G75" s="685">
        <f>G71+G72</f>
        <v>120</v>
      </c>
      <c r="H75" s="1170">
        <f>(G75/F75)*100</f>
        <v>60</v>
      </c>
    </row>
    <row r="76" spans="1:9" ht="13.5" thickTop="1" x14ac:dyDescent="0.2">
      <c r="H76" s="1504"/>
    </row>
    <row r="77" spans="1:9" x14ac:dyDescent="0.2">
      <c r="H77" s="1504"/>
    </row>
    <row r="78" spans="1:9" x14ac:dyDescent="0.2">
      <c r="H78" s="1504"/>
    </row>
    <row r="79" spans="1:9" x14ac:dyDescent="0.2">
      <c r="H79" s="1504"/>
    </row>
    <row r="80" spans="1:9" ht="16.5" x14ac:dyDescent="0.25">
      <c r="A80" s="364" t="s">
        <v>602</v>
      </c>
      <c r="B80" s="365"/>
      <c r="C80" s="366"/>
      <c r="D80" s="366"/>
      <c r="E80" s="783">
        <f>E81+E82+E83+E84+E85</f>
        <v>39088</v>
      </c>
      <c r="F80" s="783">
        <f>F81+F82+F83+F84+F85</f>
        <v>38618</v>
      </c>
      <c r="G80" s="783">
        <f>G81+G82+G83+G84+G85</f>
        <v>31857</v>
      </c>
      <c r="H80" s="669">
        <f>(G80/F80)*100</f>
        <v>82.49262002175152</v>
      </c>
    </row>
    <row r="81" spans="1:8" s="1480" customFormat="1" ht="15" x14ac:dyDescent="0.2">
      <c r="A81" s="598" t="s">
        <v>342</v>
      </c>
      <c r="B81" s="628"/>
      <c r="C81" s="629"/>
      <c r="D81" s="629"/>
      <c r="E81" s="817">
        <f>E48-E35-E47</f>
        <v>38815</v>
      </c>
      <c r="F81" s="817">
        <f>F48-F35-F47</f>
        <v>38135</v>
      </c>
      <c r="G81" s="817">
        <f>G48-G35-G47</f>
        <v>31494</v>
      </c>
      <c r="H81" s="1194">
        <f>(G81/F81)*100</f>
        <v>82.585551330798481</v>
      </c>
    </row>
    <row r="82" spans="1:8" s="1480" customFormat="1" ht="15" x14ac:dyDescent="0.2">
      <c r="A82" s="598" t="s">
        <v>343</v>
      </c>
      <c r="B82" s="633"/>
      <c r="C82" s="629"/>
      <c r="D82" s="629"/>
      <c r="E82" s="1056">
        <f>E75</f>
        <v>0</v>
      </c>
      <c r="F82" s="1056">
        <f>F75</f>
        <v>200</v>
      </c>
      <c r="G82" s="1056">
        <f>G75</f>
        <v>120</v>
      </c>
      <c r="H82" s="1194">
        <f>(G82/F82)*100</f>
        <v>60</v>
      </c>
    </row>
    <row r="83" spans="1:8" s="1480" customFormat="1" ht="15" x14ac:dyDescent="0.2">
      <c r="A83" s="598" t="s">
        <v>264</v>
      </c>
      <c r="B83" s="633"/>
      <c r="C83" s="629"/>
      <c r="D83" s="629"/>
      <c r="E83" s="1056">
        <f>E35</f>
        <v>0</v>
      </c>
      <c r="F83" s="1056">
        <f>F35</f>
        <v>10</v>
      </c>
      <c r="G83" s="1056">
        <f>G35</f>
        <v>5</v>
      </c>
      <c r="H83" s="1194">
        <f>(G83/F83)*100</f>
        <v>50</v>
      </c>
    </row>
    <row r="84" spans="1:8" s="1480" customFormat="1" ht="15" x14ac:dyDescent="0.2">
      <c r="A84" s="598" t="s">
        <v>1457</v>
      </c>
      <c r="B84" s="633"/>
      <c r="C84" s="629"/>
      <c r="D84" s="629"/>
      <c r="E84" s="1056">
        <f>E75</f>
        <v>0</v>
      </c>
      <c r="F84" s="1056">
        <v>0</v>
      </c>
      <c r="G84" s="1056">
        <v>0</v>
      </c>
      <c r="H84" s="1194">
        <v>0</v>
      </c>
    </row>
    <row r="85" spans="1:8" s="1480" customFormat="1" ht="15" x14ac:dyDescent="0.2">
      <c r="A85" s="598" t="s">
        <v>577</v>
      </c>
      <c r="B85" s="633"/>
      <c r="C85" s="629"/>
      <c r="D85" s="629"/>
      <c r="E85" s="1195">
        <f>SUM(E47)</f>
        <v>273</v>
      </c>
      <c r="F85" s="1195">
        <f>SUM(F47)</f>
        <v>273</v>
      </c>
      <c r="G85" s="1195">
        <f>SUM(G47)</f>
        <v>238</v>
      </c>
      <c r="H85" s="1194">
        <f>(G85/F85)*100</f>
        <v>87.179487179487182</v>
      </c>
    </row>
    <row r="86" spans="1:8" x14ac:dyDescent="0.2">
      <c r="H86" s="1504"/>
    </row>
    <row r="87" spans="1:8" x14ac:dyDescent="0.2">
      <c r="H87" s="1504"/>
    </row>
    <row r="88" spans="1:8" s="58" customFormat="1" ht="47.25" customHeight="1" thickBot="1" x14ac:dyDescent="0.4">
      <c r="A88" s="692" t="s">
        <v>772</v>
      </c>
      <c r="B88" s="693"/>
      <c r="C88" s="694"/>
      <c r="D88" s="695"/>
      <c r="E88" s="636">
        <f>SUM(E75,E48)</f>
        <v>39088</v>
      </c>
      <c r="F88" s="636">
        <f>SUM(F75,F48)</f>
        <v>38618</v>
      </c>
      <c r="G88" s="636">
        <f>SUM(G75,G48)</f>
        <v>31857</v>
      </c>
      <c r="H88" s="637">
        <f>(G88/F88)*100</f>
        <v>82.49262002175152</v>
      </c>
    </row>
    <row r="89" spans="1:8" s="688" customFormat="1" ht="13.5" thickTop="1" x14ac:dyDescent="0.2">
      <c r="A89" s="673"/>
      <c r="B89" s="673"/>
      <c r="C89" s="674"/>
      <c r="D89" s="1196"/>
      <c r="E89" s="1075"/>
      <c r="F89" s="671"/>
      <c r="G89" s="1075"/>
      <c r="H89" s="1197"/>
    </row>
    <row r="90" spans="1:8" s="688" customFormat="1" ht="14.25" x14ac:dyDescent="0.2">
      <c r="A90" s="673"/>
      <c r="B90" s="540"/>
      <c r="C90" s="540"/>
      <c r="D90" s="540"/>
      <c r="G90" s="1075"/>
      <c r="H90" s="1197"/>
    </row>
    <row r="91" spans="1:8" s="713" customFormat="1" ht="14.25" x14ac:dyDescent="0.2">
      <c r="A91" s="673"/>
      <c r="B91" s="540"/>
      <c r="C91" s="540"/>
      <c r="D91" s="540"/>
      <c r="E91" s="719"/>
      <c r="F91" s="719"/>
      <c r="G91" s="719"/>
      <c r="H91" s="1505"/>
    </row>
  </sheetData>
  <phoneticPr fontId="0" type="noConversion"/>
  <pageMargins left="0.98425196850393704" right="0.78740157480314965" top="0.98425196850393704" bottom="0.98425196850393704" header="0.51181102362204722" footer="0.51181102362204722"/>
  <pageSetup paperSize="9" scale="72" firstPageNumber="18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 enableFormatConditionsCalculation="0">
    <tabColor rgb="FF00B0F0"/>
  </sheetPr>
  <dimension ref="A1:L190"/>
  <sheetViews>
    <sheetView showGridLines="0" topLeftCell="A160" zoomScaleNormal="100" workbookViewId="0">
      <selection activeCell="E191" sqref="E191"/>
    </sheetView>
  </sheetViews>
  <sheetFormatPr defaultRowHeight="12.75" x14ac:dyDescent="0.2"/>
  <cols>
    <col min="1" max="1" width="4.7109375" style="687" customWidth="1"/>
    <col min="2" max="2" width="4.7109375" style="572" customWidth="1"/>
    <col min="3" max="3" width="8.85546875" style="1070" customWidth="1"/>
    <col min="4" max="4" width="47.28515625" style="572" customWidth="1"/>
    <col min="5" max="5" width="12.85546875" style="531" customWidth="1"/>
    <col min="6" max="6" width="15" style="531" customWidth="1"/>
    <col min="7" max="7" width="14.85546875" style="531" customWidth="1"/>
    <col min="8" max="8" width="8.28515625" style="1499" customWidth="1"/>
    <col min="9" max="16384" width="9.140625" style="572"/>
  </cols>
  <sheetData>
    <row r="1" spans="1:9" ht="18.75" thickBot="1" x14ac:dyDescent="0.3">
      <c r="A1" s="501" t="s">
        <v>1590</v>
      </c>
      <c r="B1" s="502"/>
      <c r="C1" s="502"/>
      <c r="D1" s="513"/>
      <c r="E1" s="530"/>
      <c r="F1" s="505" t="s">
        <v>773</v>
      </c>
      <c r="I1" s="17"/>
    </row>
    <row r="2" spans="1:9" ht="12.75" customHeight="1" x14ac:dyDescent="0.25">
      <c r="A2" s="6"/>
      <c r="B2" s="28"/>
      <c r="C2" s="28"/>
      <c r="D2" s="10"/>
      <c r="E2" s="137"/>
      <c r="F2" s="137"/>
      <c r="G2" s="16"/>
      <c r="H2" s="374"/>
      <c r="I2" s="17"/>
    </row>
    <row r="3" spans="1:9" ht="12.75" customHeight="1" x14ac:dyDescent="0.25">
      <c r="A3" s="67" t="s">
        <v>470</v>
      </c>
      <c r="B3" s="28"/>
      <c r="C3" s="605" t="s">
        <v>468</v>
      </c>
      <c r="D3" s="671"/>
      <c r="E3" s="137"/>
      <c r="F3" s="16"/>
      <c r="G3" s="17"/>
      <c r="H3" s="374"/>
    </row>
    <row r="4" spans="1:9" ht="12.75" customHeight="1" x14ac:dyDescent="0.25">
      <c r="A4" s="6"/>
      <c r="B4" s="28"/>
      <c r="C4" s="605" t="s">
        <v>469</v>
      </c>
      <c r="D4" s="719"/>
      <c r="E4" s="138"/>
      <c r="F4" s="16"/>
      <c r="G4" s="17"/>
      <c r="H4" s="374"/>
    </row>
    <row r="5" spans="1:9" ht="12.75" customHeight="1" x14ac:dyDescent="0.25">
      <c r="A5" s="6"/>
      <c r="B5" s="28"/>
      <c r="C5" s="28"/>
      <c r="D5" s="10"/>
      <c r="E5" s="137"/>
      <c r="F5" s="137"/>
      <c r="G5" s="16"/>
      <c r="H5" s="374"/>
      <c r="I5" s="17"/>
    </row>
    <row r="6" spans="1:9" ht="18" x14ac:dyDescent="0.25">
      <c r="A6" s="33" t="s">
        <v>1119</v>
      </c>
      <c r="B6" s="28"/>
      <c r="C6" s="28"/>
      <c r="D6" s="10"/>
      <c r="E6" s="137"/>
      <c r="F6" s="137"/>
      <c r="G6" s="16"/>
      <c r="H6" s="374"/>
      <c r="I6" s="17"/>
    </row>
    <row r="7" spans="1:9" ht="13.5" thickBot="1" x14ac:dyDescent="0.25">
      <c r="A7" s="673"/>
      <c r="B7" s="673"/>
      <c r="C7" s="673"/>
      <c r="D7" s="674"/>
      <c r="G7" s="1061"/>
      <c r="H7" s="1499" t="s">
        <v>205</v>
      </c>
    </row>
    <row r="8" spans="1:9" s="107" customFormat="1" ht="20.25" customHeight="1" thickTop="1" thickBot="1" x14ac:dyDescent="0.25">
      <c r="A8" s="675" t="s">
        <v>206</v>
      </c>
      <c r="B8" s="676" t="s">
        <v>207</v>
      </c>
      <c r="C8" s="678" t="s">
        <v>888</v>
      </c>
      <c r="D8" s="678" t="s">
        <v>208</v>
      </c>
      <c r="E8" s="678" t="s">
        <v>209</v>
      </c>
      <c r="F8" s="678" t="s">
        <v>1116</v>
      </c>
      <c r="G8" s="678" t="s">
        <v>1117</v>
      </c>
      <c r="H8" s="1168" t="s">
        <v>1118</v>
      </c>
    </row>
    <row r="9" spans="1:9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610">
        <v>5</v>
      </c>
      <c r="F9" s="581">
        <v>6</v>
      </c>
      <c r="G9" s="581">
        <v>7</v>
      </c>
      <c r="H9" s="680" t="s">
        <v>74</v>
      </c>
      <c r="I9" s="108"/>
    </row>
    <row r="10" spans="1:9" s="463" customFormat="1" ht="15.75" thickTop="1" x14ac:dyDescent="0.25">
      <c r="A10" s="1280">
        <v>2143</v>
      </c>
      <c r="B10" s="1372">
        <v>5139</v>
      </c>
      <c r="C10" s="1270"/>
      <c r="D10" s="1307" t="s">
        <v>793</v>
      </c>
      <c r="E10" s="373">
        <v>300</v>
      </c>
      <c r="F10" s="474">
        <v>300</v>
      </c>
      <c r="G10" s="373">
        <v>300</v>
      </c>
      <c r="H10" s="1256">
        <f t="shared" ref="H10:H27" si="0">(G10/F10)*100</f>
        <v>100</v>
      </c>
    </row>
    <row r="11" spans="1:9" s="463" customFormat="1" ht="15" customHeight="1" x14ac:dyDescent="0.25">
      <c r="A11" s="1583"/>
      <c r="B11" s="1577"/>
      <c r="C11" s="1250" t="s">
        <v>320</v>
      </c>
      <c r="D11" s="1578" t="s">
        <v>42</v>
      </c>
      <c r="E11" s="1584">
        <v>300</v>
      </c>
      <c r="F11" s="1585">
        <v>300</v>
      </c>
      <c r="G11" s="316">
        <v>300</v>
      </c>
      <c r="H11" s="1257">
        <f t="shared" si="0"/>
        <v>100</v>
      </c>
    </row>
    <row r="12" spans="1:9" s="463" customFormat="1" ht="15" customHeight="1" x14ac:dyDescent="0.25">
      <c r="A12" s="34">
        <v>2143</v>
      </c>
      <c r="B12" s="1273">
        <v>5166</v>
      </c>
      <c r="C12" s="1251"/>
      <c r="D12" s="1238" t="s">
        <v>776</v>
      </c>
      <c r="E12" s="471"/>
      <c r="F12" s="380">
        <v>560</v>
      </c>
      <c r="G12" s="315">
        <v>465</v>
      </c>
      <c r="H12" s="1256">
        <f t="shared" si="0"/>
        <v>83.035714285714292</v>
      </c>
    </row>
    <row r="13" spans="1:9" s="463" customFormat="1" ht="15" customHeight="1" x14ac:dyDescent="0.2">
      <c r="A13" s="34"/>
      <c r="B13" s="1273"/>
      <c r="C13" s="1251" t="s">
        <v>950</v>
      </c>
      <c r="D13" s="1245" t="s">
        <v>1602</v>
      </c>
      <c r="E13" s="471"/>
      <c r="F13" s="1585">
        <v>60</v>
      </c>
      <c r="G13" s="316">
        <v>60</v>
      </c>
      <c r="H13" s="1257">
        <f t="shared" si="0"/>
        <v>100</v>
      </c>
    </row>
    <row r="14" spans="1:9" s="463" customFormat="1" ht="15" customHeight="1" x14ac:dyDescent="0.2">
      <c r="A14" s="34"/>
      <c r="B14" s="1273"/>
      <c r="C14" s="1706" t="s">
        <v>320</v>
      </c>
      <c r="D14" s="1579" t="s">
        <v>42</v>
      </c>
      <c r="E14" s="1584"/>
      <c r="F14" s="1585">
        <v>500</v>
      </c>
      <c r="G14" s="316">
        <v>405</v>
      </c>
      <c r="H14" s="1257">
        <f t="shared" si="0"/>
        <v>81</v>
      </c>
    </row>
    <row r="15" spans="1:9" s="1237" customFormat="1" ht="15" x14ac:dyDescent="0.25">
      <c r="A15" s="34">
        <v>2143</v>
      </c>
      <c r="B15" s="1273">
        <v>5169</v>
      </c>
      <c r="C15" s="1251"/>
      <c r="D15" s="1238" t="s">
        <v>1080</v>
      </c>
      <c r="E15" s="48">
        <v>14470</v>
      </c>
      <c r="F15" s="470">
        <f>F16+F17+F18</f>
        <v>9408</v>
      </c>
      <c r="G15" s="470">
        <f>G16+G17+G18</f>
        <v>4599</v>
      </c>
      <c r="H15" s="1256">
        <f>(G15/F15)*100</f>
        <v>48.883928571428569</v>
      </c>
    </row>
    <row r="16" spans="1:9" s="1237" customFormat="1" ht="14.25" x14ac:dyDescent="0.2">
      <c r="A16" s="34"/>
      <c r="B16" s="1273"/>
      <c r="C16" s="1251" t="s">
        <v>950</v>
      </c>
      <c r="D16" s="1245" t="s">
        <v>1602</v>
      </c>
      <c r="E16" s="55">
        <v>7800</v>
      </c>
      <c r="F16" s="314">
        <v>4800</v>
      </c>
      <c r="G16" s="316">
        <v>644</v>
      </c>
      <c r="H16" s="1257">
        <f>(G16/F16)*100</f>
        <v>13.416666666666666</v>
      </c>
    </row>
    <row r="17" spans="1:8" s="1237" customFormat="1" ht="15" x14ac:dyDescent="0.25">
      <c r="A17" s="34"/>
      <c r="B17" s="1273"/>
      <c r="C17" s="1250" t="s">
        <v>23</v>
      </c>
      <c r="D17" s="1245" t="s">
        <v>1521</v>
      </c>
      <c r="E17" s="48"/>
      <c r="F17" s="314">
        <v>315</v>
      </c>
      <c r="G17" s="316">
        <v>315</v>
      </c>
      <c r="H17" s="1257">
        <f>(G17/F17)*100</f>
        <v>100</v>
      </c>
    </row>
    <row r="18" spans="1:8" s="1237" customFormat="1" ht="15" customHeight="1" x14ac:dyDescent="0.2">
      <c r="A18" s="34"/>
      <c r="B18" s="1273"/>
      <c r="C18" s="1250" t="s">
        <v>320</v>
      </c>
      <c r="D18" s="1579" t="s">
        <v>42</v>
      </c>
      <c r="E18" s="55">
        <v>6670</v>
      </c>
      <c r="F18" s="314">
        <v>4293</v>
      </c>
      <c r="G18" s="316">
        <v>3640</v>
      </c>
      <c r="H18" s="1257">
        <f t="shared" si="0"/>
        <v>84.789191707430703</v>
      </c>
    </row>
    <row r="19" spans="1:8" s="1237" customFormat="1" ht="15" customHeight="1" x14ac:dyDescent="0.25">
      <c r="A19" s="34">
        <v>2143</v>
      </c>
      <c r="B19" s="1273">
        <v>5175</v>
      </c>
      <c r="C19" s="1251"/>
      <c r="D19" s="1238" t="s">
        <v>841</v>
      </c>
      <c r="E19" s="48">
        <v>15</v>
      </c>
      <c r="F19" s="168">
        <v>15</v>
      </c>
      <c r="G19" s="315">
        <v>15</v>
      </c>
      <c r="H19" s="1256">
        <f t="shared" si="0"/>
        <v>100</v>
      </c>
    </row>
    <row r="20" spans="1:8" s="1237" customFormat="1" ht="15" customHeight="1" x14ac:dyDescent="0.2">
      <c r="A20" s="34"/>
      <c r="B20" s="1273"/>
      <c r="C20" s="1250" t="s">
        <v>320</v>
      </c>
      <c r="D20" s="1579" t="s">
        <v>42</v>
      </c>
      <c r="E20" s="55">
        <v>15</v>
      </c>
      <c r="F20" s="314">
        <v>15</v>
      </c>
      <c r="G20" s="316">
        <v>15</v>
      </c>
      <c r="H20" s="1257">
        <f t="shared" si="0"/>
        <v>100</v>
      </c>
    </row>
    <row r="21" spans="1:8" s="1237" customFormat="1" ht="15" customHeight="1" x14ac:dyDescent="0.25">
      <c r="A21" s="34">
        <v>2143</v>
      </c>
      <c r="B21" s="1273">
        <v>5212</v>
      </c>
      <c r="C21" s="1250"/>
      <c r="D21" s="1258" t="s">
        <v>24</v>
      </c>
      <c r="E21" s="71">
        <v>311</v>
      </c>
      <c r="F21" s="313">
        <v>541</v>
      </c>
      <c r="G21" s="315">
        <v>541</v>
      </c>
      <c r="H21" s="1256">
        <f t="shared" si="0"/>
        <v>100</v>
      </c>
    </row>
    <row r="22" spans="1:8" s="1237" customFormat="1" ht="15" customHeight="1" x14ac:dyDescent="0.25">
      <c r="A22" s="34"/>
      <c r="B22" s="1273"/>
      <c r="C22" s="1250" t="s">
        <v>320</v>
      </c>
      <c r="D22" s="1579" t="s">
        <v>42</v>
      </c>
      <c r="E22" s="71"/>
      <c r="F22" s="314">
        <v>230</v>
      </c>
      <c r="G22" s="316">
        <v>230</v>
      </c>
      <c r="H22" s="1257">
        <f t="shared" si="0"/>
        <v>100</v>
      </c>
    </row>
    <row r="23" spans="1:8" s="1237" customFormat="1" ht="15" customHeight="1" x14ac:dyDescent="0.2">
      <c r="A23" s="34"/>
      <c r="B23" s="1273"/>
      <c r="C23" s="1250" t="s">
        <v>25</v>
      </c>
      <c r="D23" s="1579" t="s">
        <v>26</v>
      </c>
      <c r="E23" s="55">
        <v>311</v>
      </c>
      <c r="F23" s="314">
        <v>311</v>
      </c>
      <c r="G23" s="316">
        <v>311</v>
      </c>
      <c r="H23" s="1257">
        <f t="shared" si="0"/>
        <v>100</v>
      </c>
    </row>
    <row r="24" spans="1:8" s="1237" customFormat="1" ht="15" customHeight="1" x14ac:dyDescent="0.25">
      <c r="A24" s="34">
        <v>2143</v>
      </c>
      <c r="B24" s="1273">
        <v>5213</v>
      </c>
      <c r="C24" s="1250"/>
      <c r="D24" s="1238" t="s">
        <v>268</v>
      </c>
      <c r="E24" s="55"/>
      <c r="F24" s="313">
        <v>220</v>
      </c>
      <c r="G24" s="315">
        <v>220</v>
      </c>
      <c r="H24" s="212">
        <f t="shared" si="0"/>
        <v>100</v>
      </c>
    </row>
    <row r="25" spans="1:8" s="1237" customFormat="1" ht="15" customHeight="1" x14ac:dyDescent="0.2">
      <c r="A25" s="34"/>
      <c r="B25" s="1273"/>
      <c r="C25" s="1250" t="s">
        <v>320</v>
      </c>
      <c r="D25" s="1579" t="s">
        <v>42</v>
      </c>
      <c r="E25" s="55"/>
      <c r="F25" s="314">
        <v>220</v>
      </c>
      <c r="G25" s="316">
        <v>220</v>
      </c>
      <c r="H25" s="1257">
        <f t="shared" si="0"/>
        <v>100</v>
      </c>
    </row>
    <row r="26" spans="1:8" s="1237" customFormat="1" ht="15" customHeight="1" x14ac:dyDescent="0.25">
      <c r="A26" s="34">
        <v>2143</v>
      </c>
      <c r="B26" s="1273">
        <v>5221</v>
      </c>
      <c r="C26" s="1250"/>
      <c r="D26" s="1238" t="s">
        <v>59</v>
      </c>
      <c r="E26" s="55"/>
      <c r="F26" s="313">
        <v>35</v>
      </c>
      <c r="G26" s="315">
        <v>35</v>
      </c>
      <c r="H26" s="212">
        <f t="shared" si="0"/>
        <v>100</v>
      </c>
    </row>
    <row r="27" spans="1:8" s="1237" customFormat="1" ht="15" customHeight="1" x14ac:dyDescent="0.2">
      <c r="A27" s="34"/>
      <c r="B27" s="1273"/>
      <c r="C27" s="1250" t="s">
        <v>320</v>
      </c>
      <c r="D27" s="1579" t="s">
        <v>42</v>
      </c>
      <c r="E27" s="55"/>
      <c r="F27" s="314">
        <v>35</v>
      </c>
      <c r="G27" s="316">
        <v>35</v>
      </c>
      <c r="H27" s="1257">
        <f t="shared" si="0"/>
        <v>100</v>
      </c>
    </row>
    <row r="28" spans="1:8" s="1237" customFormat="1" ht="15" x14ac:dyDescent="0.25">
      <c r="A28" s="34">
        <v>2143</v>
      </c>
      <c r="B28" s="1273">
        <v>5222</v>
      </c>
      <c r="C28" s="1580"/>
      <c r="D28" s="309" t="s">
        <v>279</v>
      </c>
      <c r="E28" s="48">
        <v>600</v>
      </c>
      <c r="F28" s="470">
        <f>F30+F31+F29</f>
        <v>1130</v>
      </c>
      <c r="G28" s="470">
        <f>G30+G31+G29</f>
        <v>1130</v>
      </c>
      <c r="H28" s="1256">
        <f t="shared" ref="H28:H37" si="1">(G28/F28)*100</f>
        <v>100</v>
      </c>
    </row>
    <row r="29" spans="1:8" s="1237" customFormat="1" ht="15" x14ac:dyDescent="0.25">
      <c r="A29" s="34"/>
      <c r="B29" s="1273"/>
      <c r="C29" s="1269" t="s">
        <v>1520</v>
      </c>
      <c r="D29" s="1245" t="s">
        <v>58</v>
      </c>
      <c r="E29" s="48"/>
      <c r="F29" s="314">
        <v>50</v>
      </c>
      <c r="G29" s="316">
        <v>50</v>
      </c>
      <c r="H29" s="1257">
        <f t="shared" si="1"/>
        <v>100</v>
      </c>
    </row>
    <row r="30" spans="1:8" s="1237" customFormat="1" ht="15" x14ac:dyDescent="0.25">
      <c r="A30" s="34"/>
      <c r="B30" s="1273"/>
      <c r="C30" s="1250" t="s">
        <v>320</v>
      </c>
      <c r="D30" s="1579" t="s">
        <v>42</v>
      </c>
      <c r="E30" s="48"/>
      <c r="F30" s="314">
        <v>680</v>
      </c>
      <c r="G30" s="316">
        <v>680</v>
      </c>
      <c r="H30" s="1257">
        <f t="shared" si="1"/>
        <v>100</v>
      </c>
    </row>
    <row r="31" spans="1:8" s="1237" customFormat="1" ht="14.25" x14ac:dyDescent="0.2">
      <c r="A31" s="34"/>
      <c r="B31" s="1273"/>
      <c r="C31" s="1250" t="s">
        <v>280</v>
      </c>
      <c r="D31" s="1578" t="s">
        <v>411</v>
      </c>
      <c r="E31" s="55">
        <v>600</v>
      </c>
      <c r="F31" s="314">
        <v>400</v>
      </c>
      <c r="G31" s="316">
        <v>400</v>
      </c>
      <c r="H31" s="1257">
        <f t="shared" si="1"/>
        <v>100</v>
      </c>
    </row>
    <row r="32" spans="1:8" s="1237" customFormat="1" ht="15" x14ac:dyDescent="0.25">
      <c r="A32" s="34">
        <v>2143</v>
      </c>
      <c r="B32" s="1273">
        <v>5229</v>
      </c>
      <c r="C32" s="1251"/>
      <c r="D32" s="1238" t="s">
        <v>1440</v>
      </c>
      <c r="E32" s="48">
        <f>E33+E34+E35+E36+E37</f>
        <v>5963</v>
      </c>
      <c r="F32" s="48">
        <f>F33+F34+F35+F36+F37</f>
        <v>6453</v>
      </c>
      <c r="G32" s="48">
        <f>G33+G34+G35+G36+G37</f>
        <v>6377</v>
      </c>
      <c r="H32" s="1256">
        <f t="shared" si="1"/>
        <v>98.822253215558646</v>
      </c>
    </row>
    <row r="33" spans="1:8" s="1237" customFormat="1" ht="15" x14ac:dyDescent="0.25">
      <c r="A33" s="34"/>
      <c r="B33" s="1273"/>
      <c r="C33" s="1269" t="s">
        <v>319</v>
      </c>
      <c r="D33" s="1245" t="s">
        <v>410</v>
      </c>
      <c r="E33" s="48"/>
      <c r="F33" s="1493">
        <v>490</v>
      </c>
      <c r="G33" s="316">
        <v>490</v>
      </c>
      <c r="H33" s="1257">
        <f t="shared" si="1"/>
        <v>100</v>
      </c>
    </row>
    <row r="34" spans="1:8" s="1237" customFormat="1" ht="14.25" x14ac:dyDescent="0.2">
      <c r="A34" s="34"/>
      <c r="B34" s="1273"/>
      <c r="C34" s="1308" t="s">
        <v>451</v>
      </c>
      <c r="D34" s="1284" t="s">
        <v>1127</v>
      </c>
      <c r="E34" s="55">
        <v>2388</v>
      </c>
      <c r="F34" s="1493">
        <v>0</v>
      </c>
      <c r="G34" s="316">
        <v>0</v>
      </c>
      <c r="H34" s="1257">
        <v>0</v>
      </c>
    </row>
    <row r="35" spans="1:8" s="1237" customFormat="1" ht="14.25" x14ac:dyDescent="0.2">
      <c r="A35" s="34"/>
      <c r="B35" s="1273"/>
      <c r="C35" s="1250" t="s">
        <v>320</v>
      </c>
      <c r="D35" s="1579" t="s">
        <v>42</v>
      </c>
      <c r="E35" s="55">
        <v>75</v>
      </c>
      <c r="F35" s="1493">
        <v>75</v>
      </c>
      <c r="G35" s="316">
        <v>0</v>
      </c>
      <c r="H35" s="1257">
        <v>0</v>
      </c>
    </row>
    <row r="36" spans="1:8" s="1237" customFormat="1" ht="14.25" x14ac:dyDescent="0.2">
      <c r="A36" s="34"/>
      <c r="B36" s="1273"/>
      <c r="C36" s="1250" t="s">
        <v>281</v>
      </c>
      <c r="D36" s="85" t="s">
        <v>1576</v>
      </c>
      <c r="E36" s="55">
        <v>2000</v>
      </c>
      <c r="F36" s="314">
        <v>3439</v>
      </c>
      <c r="G36" s="316">
        <v>3438</v>
      </c>
      <c r="H36" s="1257">
        <f t="shared" si="1"/>
        <v>99.970921779587087</v>
      </c>
    </row>
    <row r="37" spans="1:8" s="1237" customFormat="1" ht="14.25" customHeight="1" x14ac:dyDescent="0.2">
      <c r="A37" s="34"/>
      <c r="B37" s="1273"/>
      <c r="C37" s="1250" t="s">
        <v>281</v>
      </c>
      <c r="D37" s="2441" t="s">
        <v>44</v>
      </c>
      <c r="E37" s="55">
        <v>1500</v>
      </c>
      <c r="F37" s="314">
        <v>2449</v>
      </c>
      <c r="G37" s="316">
        <v>2449</v>
      </c>
      <c r="H37" s="1257">
        <f t="shared" si="1"/>
        <v>100</v>
      </c>
    </row>
    <row r="38" spans="1:8" s="1237" customFormat="1" ht="14.25" customHeight="1" x14ac:dyDescent="0.2">
      <c r="A38" s="34"/>
      <c r="B38" s="1273"/>
      <c r="C38" s="1250"/>
      <c r="D38" s="2441"/>
      <c r="E38" s="55"/>
      <c r="F38" s="314"/>
      <c r="G38" s="316"/>
      <c r="H38" s="1257"/>
    </row>
    <row r="39" spans="1:8" s="1237" customFormat="1" ht="14.25" customHeight="1" x14ac:dyDescent="0.25">
      <c r="A39" s="34">
        <v>2143</v>
      </c>
      <c r="B39" s="1273">
        <v>5321</v>
      </c>
      <c r="C39" s="1250"/>
      <c r="D39" s="1238" t="s">
        <v>1517</v>
      </c>
      <c r="E39" s="71">
        <v>600</v>
      </c>
      <c r="F39" s="313">
        <v>869</v>
      </c>
      <c r="G39" s="315">
        <v>867</v>
      </c>
      <c r="H39" s="1256">
        <f t="shared" ref="H39:H49" si="2">(G39/F39)*100</f>
        <v>99.76985040276179</v>
      </c>
    </row>
    <row r="40" spans="1:8" s="1237" customFormat="1" ht="14.25" customHeight="1" x14ac:dyDescent="0.2">
      <c r="A40" s="34"/>
      <c r="B40" s="1273"/>
      <c r="C40" s="1250" t="s">
        <v>320</v>
      </c>
      <c r="D40" s="1579" t="s">
        <v>42</v>
      </c>
      <c r="E40" s="55">
        <v>600</v>
      </c>
      <c r="F40" s="314">
        <v>869</v>
      </c>
      <c r="G40" s="316">
        <v>867</v>
      </c>
      <c r="H40" s="1257">
        <f t="shared" si="2"/>
        <v>99.76985040276179</v>
      </c>
    </row>
    <row r="41" spans="1:8" s="1237" customFormat="1" ht="15" x14ac:dyDescent="0.25">
      <c r="A41" s="34">
        <v>2143</v>
      </c>
      <c r="B41" s="1273">
        <v>5323</v>
      </c>
      <c r="C41" s="1250"/>
      <c r="D41" s="1258" t="s">
        <v>282</v>
      </c>
      <c r="E41" s="71">
        <v>300</v>
      </c>
      <c r="F41" s="313">
        <v>300</v>
      </c>
      <c r="G41" s="315">
        <v>300</v>
      </c>
      <c r="H41" s="1256">
        <f t="shared" si="2"/>
        <v>100</v>
      </c>
    </row>
    <row r="42" spans="1:8" s="1237" customFormat="1" ht="14.25" x14ac:dyDescent="0.2">
      <c r="A42" s="34"/>
      <c r="B42" s="1273"/>
      <c r="C42" s="1250" t="s">
        <v>320</v>
      </c>
      <c r="D42" s="1579" t="s">
        <v>42</v>
      </c>
      <c r="E42" s="55">
        <v>300</v>
      </c>
      <c r="F42" s="314">
        <v>300</v>
      </c>
      <c r="G42" s="316">
        <v>300</v>
      </c>
      <c r="H42" s="1257">
        <f t="shared" si="2"/>
        <v>100</v>
      </c>
    </row>
    <row r="43" spans="1:8" s="1237" customFormat="1" ht="15" x14ac:dyDescent="0.25">
      <c r="A43" s="34">
        <v>2143</v>
      </c>
      <c r="B43" s="1273">
        <v>5329</v>
      </c>
      <c r="C43" s="1250"/>
      <c r="D43" s="1743" t="s">
        <v>1171</v>
      </c>
      <c r="E43" s="55"/>
      <c r="F43" s="313">
        <v>50</v>
      </c>
      <c r="G43" s="315">
        <v>50</v>
      </c>
      <c r="H43" s="212">
        <f t="shared" si="2"/>
        <v>100</v>
      </c>
    </row>
    <row r="44" spans="1:8" s="1237" customFormat="1" ht="14.25" x14ac:dyDescent="0.2">
      <c r="A44" s="34"/>
      <c r="B44" s="1273"/>
      <c r="C44" s="1250" t="s">
        <v>320</v>
      </c>
      <c r="D44" s="1579" t="s">
        <v>42</v>
      </c>
      <c r="E44" s="55"/>
      <c r="F44" s="314">
        <v>50</v>
      </c>
      <c r="G44" s="316">
        <v>50</v>
      </c>
      <c r="H44" s="1257">
        <f t="shared" si="2"/>
        <v>100</v>
      </c>
    </row>
    <row r="45" spans="1:8" s="1237" customFormat="1" ht="15" x14ac:dyDescent="0.25">
      <c r="A45" s="34">
        <v>2143</v>
      </c>
      <c r="B45" s="1273">
        <v>5331</v>
      </c>
      <c r="C45" s="1250"/>
      <c r="D45" s="886" t="s">
        <v>1208</v>
      </c>
      <c r="E45" s="55"/>
      <c r="F45" s="313">
        <v>150</v>
      </c>
      <c r="G45" s="315">
        <v>150</v>
      </c>
      <c r="H45" s="212">
        <f t="shared" si="2"/>
        <v>100</v>
      </c>
    </row>
    <row r="46" spans="1:8" s="1237" customFormat="1" ht="14.25" x14ac:dyDescent="0.2">
      <c r="A46" s="34"/>
      <c r="B46" s="1273"/>
      <c r="C46" s="1250" t="s">
        <v>320</v>
      </c>
      <c r="D46" s="1579" t="s">
        <v>42</v>
      </c>
      <c r="E46" s="55"/>
      <c r="F46" s="314">
        <v>150</v>
      </c>
      <c r="G46" s="316">
        <v>150</v>
      </c>
      <c r="H46" s="1257">
        <f t="shared" si="2"/>
        <v>100</v>
      </c>
    </row>
    <row r="47" spans="1:8" s="1237" customFormat="1" ht="15" x14ac:dyDescent="0.25">
      <c r="A47" s="34">
        <v>2143</v>
      </c>
      <c r="B47" s="1273">
        <v>5339</v>
      </c>
      <c r="C47" s="1250"/>
      <c r="D47" s="371" t="s">
        <v>1705</v>
      </c>
      <c r="E47" s="55"/>
      <c r="F47" s="313">
        <v>25</v>
      </c>
      <c r="G47" s="315">
        <v>25</v>
      </c>
      <c r="H47" s="212">
        <f t="shared" si="2"/>
        <v>100</v>
      </c>
    </row>
    <row r="48" spans="1:8" s="1237" customFormat="1" ht="14.25" x14ac:dyDescent="0.2">
      <c r="A48" s="34"/>
      <c r="B48" s="1273"/>
      <c r="C48" s="1269" t="s">
        <v>1520</v>
      </c>
      <c r="D48" s="1245" t="s">
        <v>58</v>
      </c>
      <c r="E48" s="55"/>
      <c r="F48" s="314">
        <v>25</v>
      </c>
      <c r="G48" s="316">
        <v>25</v>
      </c>
      <c r="H48" s="1257">
        <f t="shared" si="2"/>
        <v>100</v>
      </c>
    </row>
    <row r="49" spans="1:8" s="1237" customFormat="1" ht="15" x14ac:dyDescent="0.25">
      <c r="A49" s="34">
        <v>2143</v>
      </c>
      <c r="B49" s="1273">
        <v>5629</v>
      </c>
      <c r="C49" s="1269"/>
      <c r="D49" s="2442" t="s">
        <v>472</v>
      </c>
      <c r="E49" s="71">
        <v>8925</v>
      </c>
      <c r="F49" s="315">
        <f>F52+F53</f>
        <v>8925</v>
      </c>
      <c r="G49" s="315">
        <f>G52+G53</f>
        <v>8925</v>
      </c>
      <c r="H49" s="1256">
        <f t="shared" si="2"/>
        <v>100</v>
      </c>
    </row>
    <row r="50" spans="1:8" s="1237" customFormat="1" ht="15" x14ac:dyDescent="0.25">
      <c r="A50" s="34"/>
      <c r="B50" s="1273"/>
      <c r="C50" s="1269"/>
      <c r="D50" s="2442"/>
      <c r="E50" s="55"/>
      <c r="F50" s="313"/>
      <c r="G50" s="316"/>
      <c r="H50" s="1257"/>
    </row>
    <row r="51" spans="1:8" s="1237" customFormat="1" ht="14.25" x14ac:dyDescent="0.2">
      <c r="A51" s="34"/>
      <c r="B51" s="1273"/>
      <c r="C51" s="1251" t="s">
        <v>950</v>
      </c>
      <c r="D51" s="1245" t="s">
        <v>1602</v>
      </c>
      <c r="E51" s="55">
        <v>8925</v>
      </c>
      <c r="F51" s="314">
        <v>0</v>
      </c>
      <c r="G51" s="316">
        <v>0</v>
      </c>
      <c r="H51" s="1257">
        <v>0</v>
      </c>
    </row>
    <row r="52" spans="1:8" s="1237" customFormat="1" ht="14.25" x14ac:dyDescent="0.2">
      <c r="A52" s="34"/>
      <c r="B52" s="1273"/>
      <c r="C52" s="1250" t="s">
        <v>281</v>
      </c>
      <c r="D52" s="85" t="s">
        <v>1576</v>
      </c>
      <c r="E52" s="55"/>
      <c r="F52" s="314">
        <v>5131</v>
      </c>
      <c r="G52" s="316">
        <v>5131</v>
      </c>
      <c r="H52" s="1257">
        <f>(G52/F52)*100</f>
        <v>100</v>
      </c>
    </row>
    <row r="53" spans="1:8" s="1237" customFormat="1" ht="14.25" x14ac:dyDescent="0.2">
      <c r="A53" s="34"/>
      <c r="B53" s="1273"/>
      <c r="C53" s="1250" t="s">
        <v>281</v>
      </c>
      <c r="D53" s="2441" t="s">
        <v>44</v>
      </c>
      <c r="E53" s="55"/>
      <c r="F53" s="314">
        <v>3794</v>
      </c>
      <c r="G53" s="316">
        <v>3794</v>
      </c>
      <c r="H53" s="1257">
        <f>(G53/F53)*100</f>
        <v>100</v>
      </c>
    </row>
    <row r="54" spans="1:8" s="1237" customFormat="1" ht="14.25" x14ac:dyDescent="0.2">
      <c r="A54" s="34"/>
      <c r="B54" s="1273"/>
      <c r="C54" s="1250"/>
      <c r="D54" s="2441"/>
      <c r="E54" s="55"/>
      <c r="F54" s="314"/>
      <c r="G54" s="316"/>
      <c r="H54" s="1257"/>
    </row>
    <row r="55" spans="1:8" s="1237" customFormat="1" ht="15" x14ac:dyDescent="0.25">
      <c r="A55" s="34">
        <v>2144</v>
      </c>
      <c r="B55" s="1273">
        <v>5169</v>
      </c>
      <c r="C55" s="1271"/>
      <c r="D55" s="1238" t="s">
        <v>1080</v>
      </c>
      <c r="E55" s="71">
        <v>1400</v>
      </c>
      <c r="F55" s="313">
        <v>802</v>
      </c>
      <c r="G55" s="315">
        <v>713</v>
      </c>
      <c r="H55" s="212">
        <f t="shared" ref="H55:H79" si="3">(G55/F55)*100</f>
        <v>88.902743142144629</v>
      </c>
    </row>
    <row r="56" spans="1:8" s="1237" customFormat="1" ht="15" x14ac:dyDescent="0.25">
      <c r="A56" s="34">
        <v>2144</v>
      </c>
      <c r="B56" s="1273">
        <v>5221</v>
      </c>
      <c r="C56" s="1271"/>
      <c r="D56" s="1238" t="s">
        <v>59</v>
      </c>
      <c r="E56" s="71"/>
      <c r="F56" s="313">
        <v>30</v>
      </c>
      <c r="G56" s="315">
        <v>30</v>
      </c>
      <c r="H56" s="212">
        <f t="shared" si="3"/>
        <v>100</v>
      </c>
    </row>
    <row r="57" spans="1:8" s="1237" customFormat="1" ht="15" x14ac:dyDescent="0.25">
      <c r="A57" s="34"/>
      <c r="B57" s="1273"/>
      <c r="C57" s="1308" t="s">
        <v>451</v>
      </c>
      <c r="D57" s="1284" t="s">
        <v>1127</v>
      </c>
      <c r="E57" s="71"/>
      <c r="F57" s="314">
        <v>30</v>
      </c>
      <c r="G57" s="316">
        <v>30</v>
      </c>
      <c r="H57" s="1257">
        <f t="shared" si="3"/>
        <v>100</v>
      </c>
    </row>
    <row r="58" spans="1:8" s="1237" customFormat="1" ht="15" x14ac:dyDescent="0.25">
      <c r="A58" s="34">
        <v>2144</v>
      </c>
      <c r="B58" s="1273">
        <v>5222</v>
      </c>
      <c r="C58" s="1308"/>
      <c r="D58" s="309" t="s">
        <v>279</v>
      </c>
      <c r="E58" s="71"/>
      <c r="F58" s="313">
        <v>176</v>
      </c>
      <c r="G58" s="315">
        <v>147</v>
      </c>
      <c r="H58" s="212">
        <f t="shared" si="3"/>
        <v>83.522727272727266</v>
      </c>
    </row>
    <row r="59" spans="1:8" s="1237" customFormat="1" ht="15" x14ac:dyDescent="0.25">
      <c r="A59" s="34"/>
      <c r="B59" s="1273"/>
      <c r="C59" s="1308" t="s">
        <v>451</v>
      </c>
      <c r="D59" s="1284" t="s">
        <v>1127</v>
      </c>
      <c r="E59" s="71"/>
      <c r="F59" s="314">
        <v>176</v>
      </c>
      <c r="G59" s="316">
        <v>147</v>
      </c>
      <c r="H59" s="1257">
        <f t="shared" si="3"/>
        <v>83.522727272727266</v>
      </c>
    </row>
    <row r="60" spans="1:8" s="1237" customFormat="1" ht="15" x14ac:dyDescent="0.25">
      <c r="A60" s="34">
        <v>2144</v>
      </c>
      <c r="B60" s="1273">
        <v>5321</v>
      </c>
      <c r="C60" s="1271"/>
      <c r="D60" s="309" t="s">
        <v>1517</v>
      </c>
      <c r="E60" s="71">
        <v>350</v>
      </c>
      <c r="F60" s="313">
        <v>477</v>
      </c>
      <c r="G60" s="315">
        <v>477</v>
      </c>
      <c r="H60" s="1256">
        <f t="shared" si="3"/>
        <v>100</v>
      </c>
    </row>
    <row r="61" spans="1:8" s="1237" customFormat="1" ht="15" x14ac:dyDescent="0.25">
      <c r="A61" s="34"/>
      <c r="B61" s="1273"/>
      <c r="C61" s="1308" t="s">
        <v>451</v>
      </c>
      <c r="D61" s="1284" t="s">
        <v>1127</v>
      </c>
      <c r="E61" s="71"/>
      <c r="F61" s="314">
        <v>127</v>
      </c>
      <c r="G61" s="316">
        <v>127</v>
      </c>
      <c r="H61" s="1257">
        <f t="shared" si="3"/>
        <v>100</v>
      </c>
    </row>
    <row r="62" spans="1:8" s="1237" customFormat="1" ht="14.25" x14ac:dyDescent="0.2">
      <c r="A62" s="34"/>
      <c r="B62" s="1273"/>
      <c r="C62" s="1250" t="s">
        <v>1518</v>
      </c>
      <c r="D62" s="1579" t="s">
        <v>413</v>
      </c>
      <c r="E62" s="55">
        <v>350</v>
      </c>
      <c r="F62" s="314">
        <v>350</v>
      </c>
      <c r="G62" s="316">
        <v>350</v>
      </c>
      <c r="H62" s="1257">
        <f t="shared" si="3"/>
        <v>100</v>
      </c>
    </row>
    <row r="63" spans="1:8" s="1237" customFormat="1" ht="15" x14ac:dyDescent="0.25">
      <c r="A63" s="34">
        <v>2144</v>
      </c>
      <c r="B63" s="1273">
        <v>5329</v>
      </c>
      <c r="C63" s="1250"/>
      <c r="D63" s="1743" t="s">
        <v>1171</v>
      </c>
      <c r="E63" s="55"/>
      <c r="F63" s="313">
        <v>30</v>
      </c>
      <c r="G63" s="315">
        <v>30</v>
      </c>
      <c r="H63" s="212">
        <f t="shared" si="3"/>
        <v>100</v>
      </c>
    </row>
    <row r="64" spans="1:8" s="1237" customFormat="1" ht="14.25" x14ac:dyDescent="0.2">
      <c r="A64" s="34"/>
      <c r="B64" s="1273"/>
      <c r="C64" s="1308" t="s">
        <v>451</v>
      </c>
      <c r="D64" s="1284" t="s">
        <v>1127</v>
      </c>
      <c r="E64" s="55"/>
      <c r="F64" s="314">
        <v>30</v>
      </c>
      <c r="G64" s="316">
        <v>30</v>
      </c>
      <c r="H64" s="1257">
        <f t="shared" si="3"/>
        <v>100</v>
      </c>
    </row>
    <row r="65" spans="1:12" s="1237" customFormat="1" ht="15" x14ac:dyDescent="0.25">
      <c r="A65" s="34">
        <v>2144</v>
      </c>
      <c r="B65" s="1273">
        <v>5331</v>
      </c>
      <c r="C65" s="1308"/>
      <c r="D65" s="886" t="s">
        <v>1208</v>
      </c>
      <c r="E65" s="55"/>
      <c r="F65" s="313">
        <v>124</v>
      </c>
      <c r="G65" s="315">
        <v>117</v>
      </c>
      <c r="H65" s="212">
        <f t="shared" si="3"/>
        <v>94.354838709677423</v>
      </c>
    </row>
    <row r="66" spans="1:12" s="1237" customFormat="1" ht="14.25" x14ac:dyDescent="0.2">
      <c r="A66" s="34"/>
      <c r="B66" s="1273"/>
      <c r="C66" s="1308" t="s">
        <v>451</v>
      </c>
      <c r="D66" s="1284" t="s">
        <v>1127</v>
      </c>
      <c r="E66" s="55"/>
      <c r="F66" s="314">
        <v>124</v>
      </c>
      <c r="G66" s="316">
        <v>117</v>
      </c>
      <c r="H66" s="1257">
        <f t="shared" si="3"/>
        <v>94.354838709677423</v>
      </c>
    </row>
    <row r="67" spans="1:12" s="1237" customFormat="1" ht="15" x14ac:dyDescent="0.25">
      <c r="A67" s="34">
        <v>2144</v>
      </c>
      <c r="B67" s="1273">
        <v>5499</v>
      </c>
      <c r="C67" s="1581"/>
      <c r="D67" s="309" t="s">
        <v>1519</v>
      </c>
      <c r="E67" s="48">
        <v>50</v>
      </c>
      <c r="F67" s="168">
        <v>50</v>
      </c>
      <c r="G67" s="315">
        <v>23</v>
      </c>
      <c r="H67" s="1256">
        <f t="shared" si="3"/>
        <v>46</v>
      </c>
    </row>
    <row r="68" spans="1:12" s="1237" customFormat="1" ht="15" x14ac:dyDescent="0.25">
      <c r="A68" s="34">
        <v>2144</v>
      </c>
      <c r="B68" s="1273">
        <v>5532</v>
      </c>
      <c r="C68" s="1581"/>
      <c r="D68" s="309" t="s">
        <v>1706</v>
      </c>
      <c r="E68" s="48"/>
      <c r="F68" s="168">
        <v>60</v>
      </c>
      <c r="G68" s="315">
        <v>60</v>
      </c>
      <c r="H68" s="1256">
        <f t="shared" si="3"/>
        <v>100</v>
      </c>
    </row>
    <row r="69" spans="1:12" s="1237" customFormat="1" ht="15.75" thickBot="1" x14ac:dyDescent="0.3">
      <c r="A69" s="1281"/>
      <c r="B69" s="1277"/>
      <c r="C69" s="1749" t="s">
        <v>451</v>
      </c>
      <c r="D69" s="1750" t="s">
        <v>1127</v>
      </c>
      <c r="E69" s="1268"/>
      <c r="F69" s="464">
        <v>60</v>
      </c>
      <c r="G69" s="465">
        <v>60</v>
      </c>
      <c r="H69" s="1282">
        <f t="shared" si="3"/>
        <v>100</v>
      </c>
      <c r="J69" s="1275">
        <f>E10+E15+E19+E21+E28+E32+E39+E41+E49+E55+E60+E67</f>
        <v>33284</v>
      </c>
      <c r="K69" s="1275">
        <f>F10+F12+F15+F19+F21+F24+F26+F28+F32+F39+F41+F43+F45+F47+F49+F55+F56+F58+F60+F63+F65+F67+F68</f>
        <v>30730</v>
      </c>
      <c r="L69" s="1275">
        <f>G10+G12+G15+G19+G21+G24+G26+G28+G32+G39+G41+G43+G45+G47+G49+G55+G56+G58+G60+G63+G65+G67+G68</f>
        <v>25596</v>
      </c>
    </row>
    <row r="70" spans="1:12" ht="14.25" thickTop="1" thickBot="1" x14ac:dyDescent="0.25">
      <c r="A70" s="673"/>
      <c r="B70" s="673"/>
      <c r="C70" s="673"/>
      <c r="D70" s="674"/>
      <c r="G70" s="1061"/>
      <c r="H70" s="1499" t="s">
        <v>205</v>
      </c>
    </row>
    <row r="71" spans="1:12" s="107" customFormat="1" ht="20.25" customHeight="1" thickTop="1" thickBot="1" x14ac:dyDescent="0.25">
      <c r="A71" s="675" t="s">
        <v>206</v>
      </c>
      <c r="B71" s="676" t="s">
        <v>207</v>
      </c>
      <c r="C71" s="678" t="s">
        <v>888</v>
      </c>
      <c r="D71" s="678" t="s">
        <v>208</v>
      </c>
      <c r="E71" s="678" t="s">
        <v>209</v>
      </c>
      <c r="F71" s="678" t="s">
        <v>1116</v>
      </c>
      <c r="G71" s="678" t="s">
        <v>1117</v>
      </c>
      <c r="H71" s="1168" t="s">
        <v>1118</v>
      </c>
    </row>
    <row r="72" spans="1:12" s="387" customFormat="1" ht="13.5" thickTop="1" thickBot="1" x14ac:dyDescent="0.25">
      <c r="A72" s="609">
        <v>1</v>
      </c>
      <c r="B72" s="610">
        <v>2</v>
      </c>
      <c r="C72" s="610">
        <v>3</v>
      </c>
      <c r="D72" s="610">
        <v>4</v>
      </c>
      <c r="E72" s="610">
        <v>5</v>
      </c>
      <c r="F72" s="581">
        <v>6</v>
      </c>
      <c r="G72" s="581">
        <v>7</v>
      </c>
      <c r="H72" s="680" t="s">
        <v>74</v>
      </c>
      <c r="I72" s="108"/>
    </row>
    <row r="73" spans="1:12" s="1237" customFormat="1" ht="15.75" thickTop="1" x14ac:dyDescent="0.25">
      <c r="A73" s="34">
        <v>2212</v>
      </c>
      <c r="B73" s="1273">
        <v>5331</v>
      </c>
      <c r="C73" s="1308"/>
      <c r="D73" s="886" t="s">
        <v>1208</v>
      </c>
      <c r="E73" s="48"/>
      <c r="F73" s="313">
        <v>1231</v>
      </c>
      <c r="G73" s="315">
        <v>0</v>
      </c>
      <c r="H73" s="212">
        <f t="shared" si="3"/>
        <v>0</v>
      </c>
    </row>
    <row r="74" spans="1:12" s="1237" customFormat="1" ht="15" x14ac:dyDescent="0.25">
      <c r="A74" s="34"/>
      <c r="B74" s="1273"/>
      <c r="C74" s="1308" t="s">
        <v>1707</v>
      </c>
      <c r="D74" s="2443" t="s">
        <v>1708</v>
      </c>
      <c r="E74" s="48"/>
      <c r="F74" s="314">
        <v>1231</v>
      </c>
      <c r="G74" s="316">
        <v>0</v>
      </c>
      <c r="H74" s="1257">
        <f t="shared" si="3"/>
        <v>0</v>
      </c>
    </row>
    <row r="75" spans="1:12" s="1237" customFormat="1" ht="15" x14ac:dyDescent="0.25">
      <c r="A75" s="34"/>
      <c r="B75" s="1273"/>
      <c r="C75" s="1308"/>
      <c r="D75" s="2443"/>
      <c r="E75" s="48"/>
      <c r="F75" s="314"/>
      <c r="G75" s="316"/>
      <c r="H75" s="1257"/>
    </row>
    <row r="76" spans="1:12" s="1237" customFormat="1" ht="15" x14ac:dyDescent="0.25">
      <c r="A76" s="34">
        <v>3341</v>
      </c>
      <c r="B76" s="1273">
        <v>5169</v>
      </c>
      <c r="C76" s="1581"/>
      <c r="D76" s="1238" t="s">
        <v>1080</v>
      </c>
      <c r="E76" s="48">
        <v>3900</v>
      </c>
      <c r="F76" s="168">
        <v>3900</v>
      </c>
      <c r="G76" s="315">
        <v>3845</v>
      </c>
      <c r="H76" s="1256">
        <f t="shared" si="3"/>
        <v>98.589743589743591</v>
      </c>
    </row>
    <row r="77" spans="1:12" s="1237" customFormat="1" ht="14.25" x14ac:dyDescent="0.2">
      <c r="A77" s="34"/>
      <c r="B77" s="1273"/>
      <c r="C77" s="1308" t="s">
        <v>1709</v>
      </c>
      <c r="D77" s="1245" t="s">
        <v>1710</v>
      </c>
      <c r="E77" s="55">
        <v>3900</v>
      </c>
      <c r="F77" s="314">
        <v>3900</v>
      </c>
      <c r="G77" s="316">
        <v>3845</v>
      </c>
      <c r="H77" s="1257">
        <f t="shared" si="3"/>
        <v>98.589743589743591</v>
      </c>
    </row>
    <row r="78" spans="1:12" s="1237" customFormat="1" ht="15" x14ac:dyDescent="0.25">
      <c r="A78" s="34">
        <v>3349</v>
      </c>
      <c r="B78" s="1273">
        <v>5169</v>
      </c>
      <c r="C78" s="1581"/>
      <c r="D78" s="1238" t="s">
        <v>1080</v>
      </c>
      <c r="E78" s="55"/>
      <c r="F78" s="313">
        <v>6900</v>
      </c>
      <c r="G78" s="315">
        <v>6899</v>
      </c>
      <c r="H78" s="212">
        <f t="shared" si="3"/>
        <v>99.985507246376812</v>
      </c>
    </row>
    <row r="79" spans="1:12" s="1237" customFormat="1" ht="14.25" x14ac:dyDescent="0.2">
      <c r="A79" s="34"/>
      <c r="B79" s="1273"/>
      <c r="C79" s="1308" t="s">
        <v>1709</v>
      </c>
      <c r="D79" s="1245" t="s">
        <v>1710</v>
      </c>
      <c r="E79" s="55"/>
      <c r="F79" s="314">
        <v>6900</v>
      </c>
      <c r="G79" s="316">
        <v>6899</v>
      </c>
      <c r="H79" s="1257">
        <f t="shared" si="3"/>
        <v>99.985507246376812</v>
      </c>
    </row>
    <row r="80" spans="1:12" s="1237" customFormat="1" ht="15" x14ac:dyDescent="0.25">
      <c r="A80" s="34">
        <v>3349</v>
      </c>
      <c r="B80" s="1273">
        <v>5341</v>
      </c>
      <c r="C80" s="1581"/>
      <c r="D80" s="2448" t="s">
        <v>389</v>
      </c>
      <c r="E80" s="48">
        <v>6900</v>
      </c>
      <c r="F80" s="168">
        <v>0</v>
      </c>
      <c r="G80" s="315">
        <v>0</v>
      </c>
      <c r="H80" s="1256">
        <v>0</v>
      </c>
    </row>
    <row r="81" spans="1:8" s="1237" customFormat="1" ht="15" x14ac:dyDescent="0.25">
      <c r="A81" s="34"/>
      <c r="B81" s="1273"/>
      <c r="C81" s="1581"/>
      <c r="D81" s="2448"/>
      <c r="E81" s="48"/>
      <c r="F81" s="168"/>
      <c r="G81" s="315"/>
      <c r="H81" s="1256"/>
    </row>
    <row r="82" spans="1:8" s="1237" customFormat="1" ht="14.25" x14ac:dyDescent="0.2">
      <c r="A82" s="34"/>
      <c r="B82" s="1273"/>
      <c r="C82" s="1308" t="s">
        <v>1709</v>
      </c>
      <c r="D82" s="1245" t="s">
        <v>1710</v>
      </c>
      <c r="E82" s="55">
        <v>6900</v>
      </c>
      <c r="F82" s="314">
        <v>0</v>
      </c>
      <c r="G82" s="316">
        <v>0</v>
      </c>
      <c r="H82" s="1257">
        <v>0</v>
      </c>
    </row>
    <row r="83" spans="1:8" s="1237" customFormat="1" ht="15" x14ac:dyDescent="0.25">
      <c r="A83" s="34">
        <v>3429</v>
      </c>
      <c r="B83" s="1273">
        <v>5222</v>
      </c>
      <c r="C83" s="1269"/>
      <c r="D83" s="309" t="s">
        <v>279</v>
      </c>
      <c r="E83" s="48"/>
      <c r="F83" s="313">
        <v>600</v>
      </c>
      <c r="G83" s="315">
        <v>600</v>
      </c>
      <c r="H83" s="1256">
        <f t="shared" ref="H83:H96" si="4">(G83/F83)*100</f>
        <v>100</v>
      </c>
    </row>
    <row r="84" spans="1:8" s="1237" customFormat="1" ht="15" x14ac:dyDescent="0.25">
      <c r="A84" s="34"/>
      <c r="B84" s="1273"/>
      <c r="C84" s="1269" t="s">
        <v>319</v>
      </c>
      <c r="D84" s="1245" t="s">
        <v>410</v>
      </c>
      <c r="E84" s="48"/>
      <c r="F84" s="314">
        <v>600</v>
      </c>
      <c r="G84" s="316">
        <v>600</v>
      </c>
      <c r="H84" s="1257">
        <f t="shared" si="4"/>
        <v>100</v>
      </c>
    </row>
    <row r="85" spans="1:8" s="1237" customFormat="1" ht="15" x14ac:dyDescent="0.25">
      <c r="A85" s="34">
        <v>4349</v>
      </c>
      <c r="B85" s="1273">
        <v>5222</v>
      </c>
      <c r="C85" s="1269"/>
      <c r="D85" s="309" t="s">
        <v>279</v>
      </c>
      <c r="E85" s="48"/>
      <c r="F85" s="313">
        <v>20</v>
      </c>
      <c r="G85" s="315">
        <v>20</v>
      </c>
      <c r="H85" s="1256">
        <f t="shared" si="4"/>
        <v>100</v>
      </c>
    </row>
    <row r="86" spans="1:8" s="1237" customFormat="1" ht="15" x14ac:dyDescent="0.25">
      <c r="A86" s="34"/>
      <c r="B86" s="1273"/>
      <c r="C86" s="1269" t="s">
        <v>1520</v>
      </c>
      <c r="D86" s="1245" t="s">
        <v>58</v>
      </c>
      <c r="E86" s="48"/>
      <c r="F86" s="314">
        <v>20</v>
      </c>
      <c r="G86" s="316">
        <v>20</v>
      </c>
      <c r="H86" s="1257">
        <f t="shared" si="4"/>
        <v>100</v>
      </c>
    </row>
    <row r="87" spans="1:8" s="1237" customFormat="1" ht="15" x14ac:dyDescent="0.25">
      <c r="A87" s="34">
        <v>5272</v>
      </c>
      <c r="B87" s="1273">
        <v>5168</v>
      </c>
      <c r="C87" s="1582"/>
      <c r="D87" s="1258" t="s">
        <v>217</v>
      </c>
      <c r="E87" s="48">
        <v>200</v>
      </c>
      <c r="F87" s="168">
        <v>200</v>
      </c>
      <c r="G87" s="315">
        <v>200</v>
      </c>
      <c r="H87" s="1256">
        <f t="shared" si="4"/>
        <v>100</v>
      </c>
    </row>
    <row r="88" spans="1:8" s="1237" customFormat="1" ht="15" x14ac:dyDescent="0.25">
      <c r="A88" s="34">
        <v>5273</v>
      </c>
      <c r="B88" s="1273">
        <v>5134</v>
      </c>
      <c r="C88" s="122"/>
      <c r="D88" s="1238" t="s">
        <v>774</v>
      </c>
      <c r="E88" s="48">
        <v>5</v>
      </c>
      <c r="F88" s="168">
        <v>38</v>
      </c>
      <c r="G88" s="315">
        <v>38</v>
      </c>
      <c r="H88" s="1256">
        <f t="shared" si="4"/>
        <v>100</v>
      </c>
    </row>
    <row r="89" spans="1:8" s="1237" customFormat="1" ht="14.25" x14ac:dyDescent="0.2">
      <c r="A89" s="34"/>
      <c r="B89" s="1273"/>
      <c r="C89" s="1251" t="s">
        <v>950</v>
      </c>
      <c r="D89" s="1245" t="s">
        <v>1602</v>
      </c>
      <c r="E89" s="55">
        <v>5</v>
      </c>
      <c r="F89" s="314">
        <v>5</v>
      </c>
      <c r="G89" s="316">
        <v>5</v>
      </c>
      <c r="H89" s="1257">
        <f t="shared" si="4"/>
        <v>100</v>
      </c>
    </row>
    <row r="90" spans="1:8" s="1237" customFormat="1" ht="15" x14ac:dyDescent="0.25">
      <c r="A90" s="34"/>
      <c r="B90" s="1273"/>
      <c r="C90" s="1250" t="s">
        <v>23</v>
      </c>
      <c r="D90" s="1245" t="s">
        <v>1521</v>
      </c>
      <c r="E90" s="48"/>
      <c r="F90" s="314">
        <v>33</v>
      </c>
      <c r="G90" s="316">
        <v>33</v>
      </c>
      <c r="H90" s="1257">
        <f t="shared" si="4"/>
        <v>100</v>
      </c>
    </row>
    <row r="91" spans="1:8" s="1237" customFormat="1" ht="15" x14ac:dyDescent="0.25">
      <c r="A91" s="34">
        <v>5273</v>
      </c>
      <c r="B91" s="85">
        <v>5136</v>
      </c>
      <c r="C91" s="122"/>
      <c r="D91" s="1238" t="s">
        <v>775</v>
      </c>
      <c r="E91" s="48">
        <v>2</v>
      </c>
      <c r="F91" s="168">
        <v>2</v>
      </c>
      <c r="G91" s="315">
        <v>1</v>
      </c>
      <c r="H91" s="1256">
        <f t="shared" si="4"/>
        <v>50</v>
      </c>
    </row>
    <row r="92" spans="1:8" s="1237" customFormat="1" ht="15" x14ac:dyDescent="0.25">
      <c r="A92" s="34">
        <v>5273</v>
      </c>
      <c r="B92" s="1273">
        <v>5137</v>
      </c>
      <c r="C92" s="122"/>
      <c r="D92" s="1238" t="s">
        <v>199</v>
      </c>
      <c r="E92" s="48">
        <v>5</v>
      </c>
      <c r="F92" s="168">
        <v>42</v>
      </c>
      <c r="G92" s="315">
        <v>42</v>
      </c>
      <c r="H92" s="1256">
        <f t="shared" si="4"/>
        <v>100</v>
      </c>
    </row>
    <row r="93" spans="1:8" s="1237" customFormat="1" ht="14.25" x14ac:dyDescent="0.2">
      <c r="A93" s="34"/>
      <c r="B93" s="1273"/>
      <c r="C93" s="1251" t="s">
        <v>950</v>
      </c>
      <c r="D93" s="1245" t="s">
        <v>1602</v>
      </c>
      <c r="E93" s="55">
        <v>5</v>
      </c>
      <c r="F93" s="314">
        <v>5</v>
      </c>
      <c r="G93" s="316">
        <v>5</v>
      </c>
      <c r="H93" s="1257">
        <f t="shared" si="4"/>
        <v>100</v>
      </c>
    </row>
    <row r="94" spans="1:8" s="1237" customFormat="1" ht="15" x14ac:dyDescent="0.25">
      <c r="A94" s="34"/>
      <c r="B94" s="1273"/>
      <c r="C94" s="1250" t="s">
        <v>23</v>
      </c>
      <c r="D94" s="1245" t="s">
        <v>1521</v>
      </c>
      <c r="E94" s="48"/>
      <c r="F94" s="314">
        <v>38</v>
      </c>
      <c r="G94" s="316">
        <v>37</v>
      </c>
      <c r="H94" s="1257">
        <f t="shared" si="4"/>
        <v>97.368421052631575</v>
      </c>
    </row>
    <row r="95" spans="1:8" s="1237" customFormat="1" ht="15" x14ac:dyDescent="0.25">
      <c r="A95" s="34">
        <v>5273</v>
      </c>
      <c r="B95" s="1273">
        <v>5139</v>
      </c>
      <c r="C95" s="122"/>
      <c r="D95" s="87" t="s">
        <v>379</v>
      </c>
      <c r="E95" s="48">
        <v>310</v>
      </c>
      <c r="F95" s="168">
        <v>310</v>
      </c>
      <c r="G95" s="315">
        <v>301</v>
      </c>
      <c r="H95" s="1256">
        <f>(G95/F95)*100</f>
        <v>97.096774193548384</v>
      </c>
    </row>
    <row r="96" spans="1:8" s="1237" customFormat="1" ht="15" x14ac:dyDescent="0.25">
      <c r="A96" s="50">
        <v>5273</v>
      </c>
      <c r="B96" s="19">
        <v>5164</v>
      </c>
      <c r="C96" s="122"/>
      <c r="D96" s="1238" t="s">
        <v>214</v>
      </c>
      <c r="E96" s="48">
        <v>75</v>
      </c>
      <c r="F96" s="168">
        <v>20</v>
      </c>
      <c r="G96" s="470">
        <v>20</v>
      </c>
      <c r="H96" s="1256">
        <f t="shared" si="4"/>
        <v>100</v>
      </c>
    </row>
    <row r="97" spans="1:8" s="1237" customFormat="1" ht="15" x14ac:dyDescent="0.25">
      <c r="A97" s="50">
        <v>5273</v>
      </c>
      <c r="B97" s="19">
        <v>5169</v>
      </c>
      <c r="C97" s="122"/>
      <c r="D97" s="1238" t="s">
        <v>1080</v>
      </c>
      <c r="E97" s="48">
        <v>350</v>
      </c>
      <c r="F97" s="470">
        <f>F98+F99</f>
        <v>430</v>
      </c>
      <c r="G97" s="470">
        <f>G98+G99</f>
        <v>426</v>
      </c>
      <c r="H97" s="1256">
        <f t="shared" ref="H97:H103" si="5">(G97/F97)*100</f>
        <v>99.069767441860463</v>
      </c>
    </row>
    <row r="98" spans="1:8" s="1237" customFormat="1" ht="14.25" x14ac:dyDescent="0.2">
      <c r="A98" s="50"/>
      <c r="B98" s="19"/>
      <c r="C98" s="1251" t="s">
        <v>950</v>
      </c>
      <c r="D98" s="1245" t="s">
        <v>1602</v>
      </c>
      <c r="E98" s="55">
        <v>350</v>
      </c>
      <c r="F98" s="314">
        <v>350</v>
      </c>
      <c r="G98" s="316">
        <v>346</v>
      </c>
      <c r="H98" s="1257">
        <f t="shared" si="5"/>
        <v>98.857142857142861</v>
      </c>
    </row>
    <row r="99" spans="1:8" s="1237" customFormat="1" ht="15" x14ac:dyDescent="0.25">
      <c r="A99" s="50"/>
      <c r="B99" s="19"/>
      <c r="C99" s="1251" t="s">
        <v>315</v>
      </c>
      <c r="D99" s="1579" t="s">
        <v>41</v>
      </c>
      <c r="E99" s="48"/>
      <c r="F99" s="314">
        <v>80</v>
      </c>
      <c r="G99" s="316">
        <v>80</v>
      </c>
      <c r="H99" s="1257">
        <f t="shared" si="5"/>
        <v>100</v>
      </c>
    </row>
    <row r="100" spans="1:8" s="1237" customFormat="1" ht="15" x14ac:dyDescent="0.25">
      <c r="A100" s="50">
        <v>5273</v>
      </c>
      <c r="B100" s="19">
        <v>5175</v>
      </c>
      <c r="C100" s="1251"/>
      <c r="D100" s="1262" t="s">
        <v>841</v>
      </c>
      <c r="E100" s="48">
        <v>175</v>
      </c>
      <c r="F100" s="168">
        <v>205</v>
      </c>
      <c r="G100" s="470">
        <v>199</v>
      </c>
      <c r="H100" s="1256">
        <f t="shared" si="5"/>
        <v>97.073170731707307</v>
      </c>
    </row>
    <row r="101" spans="1:8" s="1237" customFormat="1" ht="15" x14ac:dyDescent="0.25">
      <c r="A101" s="50">
        <v>5273</v>
      </c>
      <c r="B101" s="19">
        <v>5192</v>
      </c>
      <c r="C101" s="1251"/>
      <c r="D101" s="1262" t="s">
        <v>1556</v>
      </c>
      <c r="E101" s="48"/>
      <c r="F101" s="168">
        <v>25</v>
      </c>
      <c r="G101" s="470">
        <v>25</v>
      </c>
      <c r="H101" s="1256">
        <f t="shared" si="5"/>
        <v>100</v>
      </c>
    </row>
    <row r="102" spans="1:8" s="1237" customFormat="1" ht="15" x14ac:dyDescent="0.25">
      <c r="A102" s="50">
        <v>5273</v>
      </c>
      <c r="B102" s="19">
        <v>5222</v>
      </c>
      <c r="C102" s="1251"/>
      <c r="D102" s="309" t="s">
        <v>279</v>
      </c>
      <c r="E102" s="48">
        <v>200</v>
      </c>
      <c r="F102" s="168">
        <v>200</v>
      </c>
      <c r="G102" s="470">
        <v>200</v>
      </c>
      <c r="H102" s="1256">
        <f t="shared" si="5"/>
        <v>100</v>
      </c>
    </row>
    <row r="103" spans="1:8" s="1237" customFormat="1" ht="14.25" x14ac:dyDescent="0.2">
      <c r="A103" s="50"/>
      <c r="B103" s="19"/>
      <c r="C103" s="1308" t="s">
        <v>451</v>
      </c>
      <c r="D103" s="1284" t="s">
        <v>1127</v>
      </c>
      <c r="E103" s="55">
        <v>200</v>
      </c>
      <c r="F103" s="472">
        <v>200</v>
      </c>
      <c r="G103" s="476">
        <v>200</v>
      </c>
      <c r="H103" s="1257">
        <f t="shared" si="5"/>
        <v>100</v>
      </c>
    </row>
    <row r="104" spans="1:8" s="1237" customFormat="1" ht="15" x14ac:dyDescent="0.25">
      <c r="A104" s="50">
        <v>5273</v>
      </c>
      <c r="B104" s="19">
        <v>5901</v>
      </c>
      <c r="C104" s="122"/>
      <c r="D104" s="1238" t="s">
        <v>1001</v>
      </c>
      <c r="E104" s="48">
        <v>7500</v>
      </c>
      <c r="F104" s="168">
        <v>3266</v>
      </c>
      <c r="G104" s="470">
        <v>0</v>
      </c>
      <c r="H104" s="1256">
        <v>0</v>
      </c>
    </row>
    <row r="105" spans="1:8" s="1237" customFormat="1" ht="14.25" x14ac:dyDescent="0.2">
      <c r="A105" s="50"/>
      <c r="B105" s="19"/>
      <c r="C105" s="1251" t="s">
        <v>315</v>
      </c>
      <c r="D105" s="1579" t="s">
        <v>41</v>
      </c>
      <c r="E105" s="55">
        <v>7500</v>
      </c>
      <c r="F105" s="472">
        <v>0</v>
      </c>
      <c r="G105" s="476">
        <v>0</v>
      </c>
      <c r="H105" s="1257">
        <v>0</v>
      </c>
    </row>
    <row r="106" spans="1:8" s="1237" customFormat="1" ht="14.25" x14ac:dyDescent="0.2">
      <c r="A106" s="50"/>
      <c r="B106" s="19"/>
      <c r="C106" s="1250" t="s">
        <v>23</v>
      </c>
      <c r="D106" s="1245" t="s">
        <v>1521</v>
      </c>
      <c r="E106" s="55"/>
      <c r="F106" s="472">
        <v>3266</v>
      </c>
      <c r="G106" s="476">
        <v>0</v>
      </c>
      <c r="H106" s="1257">
        <v>0</v>
      </c>
    </row>
    <row r="107" spans="1:8" s="1237" customFormat="1" ht="15" x14ac:dyDescent="0.25">
      <c r="A107" s="50">
        <v>5311</v>
      </c>
      <c r="B107" s="19">
        <v>5137</v>
      </c>
      <c r="C107" s="1251"/>
      <c r="D107" s="1258" t="s">
        <v>199</v>
      </c>
      <c r="E107" s="71"/>
      <c r="F107" s="168">
        <v>731</v>
      </c>
      <c r="G107" s="470">
        <v>730</v>
      </c>
      <c r="H107" s="212">
        <f>(G107/F107)*100</f>
        <v>99.863201094391243</v>
      </c>
    </row>
    <row r="108" spans="1:8" s="1237" customFormat="1" ht="15" x14ac:dyDescent="0.25">
      <c r="A108" s="50"/>
      <c r="B108" s="19"/>
      <c r="C108" s="1250" t="s">
        <v>23</v>
      </c>
      <c r="D108" s="1245" t="s">
        <v>1521</v>
      </c>
      <c r="E108" s="71"/>
      <c r="F108" s="472">
        <v>731</v>
      </c>
      <c r="G108" s="476">
        <v>730</v>
      </c>
      <c r="H108" s="1257">
        <f>(G108/F108)*100</f>
        <v>99.863201094391243</v>
      </c>
    </row>
    <row r="109" spans="1:8" s="1237" customFormat="1" ht="15" x14ac:dyDescent="0.25">
      <c r="A109" s="50">
        <v>5511</v>
      </c>
      <c r="B109" s="19">
        <v>5311</v>
      </c>
      <c r="C109" s="1251"/>
      <c r="D109" s="1262" t="s">
        <v>60</v>
      </c>
      <c r="E109" s="71"/>
      <c r="F109" s="168">
        <v>1209</v>
      </c>
      <c r="G109" s="470">
        <v>1209</v>
      </c>
      <c r="H109" s="212">
        <f t="shared" ref="H109:H117" si="6">(G109/F109)*100</f>
        <v>100</v>
      </c>
    </row>
    <row r="110" spans="1:8" s="1237" customFormat="1" ht="15" x14ac:dyDescent="0.25">
      <c r="A110" s="50"/>
      <c r="B110" s="19"/>
      <c r="C110" s="1251" t="s">
        <v>315</v>
      </c>
      <c r="D110" s="1579" t="s">
        <v>41</v>
      </c>
      <c r="E110" s="71"/>
      <c r="F110" s="472">
        <v>1175</v>
      </c>
      <c r="G110" s="476">
        <v>1175</v>
      </c>
      <c r="H110" s="1257">
        <f t="shared" si="6"/>
        <v>100</v>
      </c>
    </row>
    <row r="111" spans="1:8" s="1237" customFormat="1" ht="15" x14ac:dyDescent="0.25">
      <c r="A111" s="50"/>
      <c r="B111" s="19"/>
      <c r="C111" s="1250" t="s">
        <v>23</v>
      </c>
      <c r="D111" s="1245" t="s">
        <v>1521</v>
      </c>
      <c r="E111" s="71"/>
      <c r="F111" s="472">
        <v>34</v>
      </c>
      <c r="G111" s="476">
        <v>34</v>
      </c>
      <c r="H111" s="1257">
        <f t="shared" si="6"/>
        <v>100</v>
      </c>
    </row>
    <row r="112" spans="1:8" s="1237" customFormat="1" ht="15" x14ac:dyDescent="0.25">
      <c r="A112" s="50">
        <v>5512</v>
      </c>
      <c r="B112" s="19">
        <v>5137</v>
      </c>
      <c r="C112" s="1251"/>
      <c r="D112" s="1258" t="s">
        <v>199</v>
      </c>
      <c r="E112" s="71"/>
      <c r="F112" s="168">
        <v>1766</v>
      </c>
      <c r="G112" s="470">
        <v>1766</v>
      </c>
      <c r="H112" s="212">
        <f t="shared" si="6"/>
        <v>100</v>
      </c>
    </row>
    <row r="113" spans="1:8" s="1237" customFormat="1" ht="15" x14ac:dyDescent="0.25">
      <c r="A113" s="50"/>
      <c r="B113" s="19"/>
      <c r="C113" s="1250" t="s">
        <v>23</v>
      </c>
      <c r="D113" s="1245" t="s">
        <v>1521</v>
      </c>
      <c r="E113" s="71"/>
      <c r="F113" s="472">
        <v>1766</v>
      </c>
      <c r="G113" s="476">
        <v>1766</v>
      </c>
      <c r="H113" s="1257">
        <f t="shared" si="6"/>
        <v>100</v>
      </c>
    </row>
    <row r="114" spans="1:8" s="1237" customFormat="1" ht="15" x14ac:dyDescent="0.25">
      <c r="A114" s="50">
        <v>5512</v>
      </c>
      <c r="B114" s="19">
        <v>5222</v>
      </c>
      <c r="C114" s="1269"/>
      <c r="D114" s="309" t="s">
        <v>279</v>
      </c>
      <c r="E114" s="71"/>
      <c r="F114" s="168">
        <v>3474</v>
      </c>
      <c r="G114" s="470">
        <v>3474</v>
      </c>
      <c r="H114" s="1256">
        <f t="shared" si="6"/>
        <v>100</v>
      </c>
    </row>
    <row r="115" spans="1:8" s="1237" customFormat="1" ht="15" x14ac:dyDescent="0.25">
      <c r="A115" s="50"/>
      <c r="B115" s="19"/>
      <c r="C115" s="1269" t="s">
        <v>319</v>
      </c>
      <c r="D115" s="1245" t="s">
        <v>410</v>
      </c>
      <c r="E115" s="71"/>
      <c r="F115" s="472">
        <v>300</v>
      </c>
      <c r="G115" s="476">
        <v>300</v>
      </c>
      <c r="H115" s="1257">
        <f t="shared" si="6"/>
        <v>100</v>
      </c>
    </row>
    <row r="116" spans="1:8" s="1237" customFormat="1" ht="15" x14ac:dyDescent="0.25">
      <c r="A116" s="50"/>
      <c r="B116" s="19"/>
      <c r="C116" s="1269" t="s">
        <v>1520</v>
      </c>
      <c r="D116" s="1245" t="s">
        <v>58</v>
      </c>
      <c r="E116" s="71"/>
      <c r="F116" s="472">
        <v>2574</v>
      </c>
      <c r="G116" s="476">
        <v>2574</v>
      </c>
      <c r="H116" s="1257">
        <f t="shared" si="6"/>
        <v>100</v>
      </c>
    </row>
    <row r="117" spans="1:8" s="1237" customFormat="1" ht="15" x14ac:dyDescent="0.25">
      <c r="A117" s="50"/>
      <c r="B117" s="19"/>
      <c r="C117" s="1251" t="s">
        <v>315</v>
      </c>
      <c r="D117" s="1579" t="s">
        <v>41</v>
      </c>
      <c r="E117" s="71"/>
      <c r="F117" s="472">
        <v>600</v>
      </c>
      <c r="G117" s="476">
        <v>600</v>
      </c>
      <c r="H117" s="1257">
        <f t="shared" si="6"/>
        <v>100</v>
      </c>
    </row>
    <row r="118" spans="1:8" s="1237" customFormat="1" ht="15" x14ac:dyDescent="0.25">
      <c r="A118" s="50">
        <v>5512</v>
      </c>
      <c r="B118" s="19">
        <v>5321</v>
      </c>
      <c r="C118" s="122"/>
      <c r="D118" s="1238" t="s">
        <v>1517</v>
      </c>
      <c r="E118" s="48">
        <v>6000</v>
      </c>
      <c r="F118" s="470">
        <f>SUM(F119:F133)</f>
        <v>15358</v>
      </c>
      <c r="G118" s="470">
        <f>SUM(G119:G133)</f>
        <v>8538</v>
      </c>
      <c r="H118" s="212">
        <f>(G118/F118)*100</f>
        <v>55.593176194817026</v>
      </c>
    </row>
    <row r="119" spans="1:8" s="1237" customFormat="1" ht="14.25" x14ac:dyDescent="0.2">
      <c r="A119" s="50"/>
      <c r="B119" s="19"/>
      <c r="C119" s="1251" t="s">
        <v>1522</v>
      </c>
      <c r="D119" s="85" t="s">
        <v>1422</v>
      </c>
      <c r="E119" s="55">
        <v>6000</v>
      </c>
      <c r="F119" s="472">
        <v>3059</v>
      </c>
      <c r="G119" s="476">
        <v>3042</v>
      </c>
      <c r="H119" s="1257">
        <f>(G119/F119)*100</f>
        <v>99.44426283099051</v>
      </c>
    </row>
    <row r="120" spans="1:8" s="1237" customFormat="1" ht="14.25" x14ac:dyDescent="0.2">
      <c r="A120" s="50"/>
      <c r="B120" s="19"/>
      <c r="C120" s="1250" t="s">
        <v>23</v>
      </c>
      <c r="D120" s="1245" t="s">
        <v>1521</v>
      </c>
      <c r="E120" s="55"/>
      <c r="F120" s="472">
        <v>170</v>
      </c>
      <c r="G120" s="476">
        <v>170</v>
      </c>
      <c r="H120" s="1257">
        <f>(G120/F120)*100</f>
        <v>100</v>
      </c>
    </row>
    <row r="121" spans="1:8" s="1237" customFormat="1" ht="14.25" x14ac:dyDescent="0.2">
      <c r="A121" s="50"/>
      <c r="B121" s="19"/>
      <c r="C121" s="1251" t="s">
        <v>390</v>
      </c>
      <c r="D121" s="1263" t="s">
        <v>253</v>
      </c>
      <c r="E121" s="55"/>
      <c r="F121" s="472">
        <v>5331</v>
      </c>
      <c r="G121" s="476">
        <v>5326</v>
      </c>
      <c r="H121" s="1257">
        <f>(G121/F121)*100</f>
        <v>99.90620896642281</v>
      </c>
    </row>
    <row r="122" spans="1:8" s="1237" customFormat="1" ht="14.25" x14ac:dyDescent="0.2">
      <c r="A122" s="50"/>
      <c r="B122" s="19"/>
      <c r="C122" s="1250" t="s">
        <v>1707</v>
      </c>
      <c r="D122" s="2444" t="s">
        <v>1708</v>
      </c>
      <c r="E122" s="55"/>
      <c r="F122" s="472">
        <v>5582</v>
      </c>
      <c r="G122" s="476">
        <v>0</v>
      </c>
      <c r="H122" s="1257">
        <f>(G122/F122)*100</f>
        <v>0</v>
      </c>
    </row>
    <row r="123" spans="1:8" s="1237" customFormat="1" ht="14.25" x14ac:dyDescent="0.2">
      <c r="A123" s="50"/>
      <c r="B123" s="19"/>
      <c r="C123" s="1251"/>
      <c r="D123" s="2445"/>
      <c r="E123" s="55"/>
      <c r="F123" s="472"/>
      <c r="G123" s="476"/>
      <c r="H123" s="1257"/>
    </row>
    <row r="124" spans="1:8" s="1237" customFormat="1" ht="14.25" x14ac:dyDescent="0.2">
      <c r="A124" s="50"/>
      <c r="B124" s="19"/>
      <c r="C124" s="1250" t="s">
        <v>1711</v>
      </c>
      <c r="D124" s="1744" t="s">
        <v>1712</v>
      </c>
      <c r="E124" s="55"/>
      <c r="F124" s="472">
        <v>3</v>
      </c>
      <c r="G124" s="476">
        <v>0</v>
      </c>
      <c r="H124" s="1257">
        <v>0</v>
      </c>
    </row>
    <row r="125" spans="1:8" s="1237" customFormat="1" ht="14.25" x14ac:dyDescent="0.2">
      <c r="A125" s="50"/>
      <c r="B125" s="19"/>
      <c r="C125" s="2446" t="s">
        <v>1713</v>
      </c>
      <c r="D125" s="2444" t="s">
        <v>1714</v>
      </c>
      <c r="E125" s="55"/>
      <c r="F125" s="472">
        <v>163</v>
      </c>
      <c r="G125" s="476">
        <v>0</v>
      </c>
      <c r="H125" s="1257">
        <v>0</v>
      </c>
    </row>
    <row r="126" spans="1:8" s="1237" customFormat="1" ht="14.25" x14ac:dyDescent="0.2">
      <c r="A126" s="50"/>
      <c r="B126" s="19"/>
      <c r="C126" s="2447"/>
      <c r="D126" s="2444"/>
      <c r="E126" s="55"/>
      <c r="F126" s="472"/>
      <c r="G126" s="476"/>
      <c r="H126" s="1257"/>
    </row>
    <row r="127" spans="1:8" s="1237" customFormat="1" ht="14.25" x14ac:dyDescent="0.2">
      <c r="A127" s="50"/>
      <c r="B127" s="19"/>
      <c r="C127" s="1706" t="s">
        <v>1715</v>
      </c>
      <c r="D127" s="2444" t="s">
        <v>1716</v>
      </c>
      <c r="E127" s="55"/>
      <c r="F127" s="472">
        <v>53</v>
      </c>
      <c r="G127" s="476">
        <v>0</v>
      </c>
      <c r="H127" s="1257">
        <v>0</v>
      </c>
    </row>
    <row r="128" spans="1:8" s="1237" customFormat="1" ht="14.25" x14ac:dyDescent="0.2">
      <c r="A128" s="50"/>
      <c r="B128" s="19"/>
      <c r="C128" s="1251"/>
      <c r="D128" s="2445"/>
      <c r="E128" s="55"/>
      <c r="F128" s="472"/>
      <c r="G128" s="476"/>
      <c r="H128" s="1257"/>
    </row>
    <row r="129" spans="1:12" s="1237" customFormat="1" ht="14.25" x14ac:dyDescent="0.2">
      <c r="A129" s="50"/>
      <c r="B129" s="19"/>
      <c r="C129" s="2446" t="s">
        <v>1717</v>
      </c>
      <c r="D129" s="2444" t="s">
        <v>1718</v>
      </c>
      <c r="E129" s="55"/>
      <c r="F129" s="472">
        <v>177</v>
      </c>
      <c r="G129" s="476">
        <v>0</v>
      </c>
      <c r="H129" s="1257">
        <v>0</v>
      </c>
    </row>
    <row r="130" spans="1:12" s="1237" customFormat="1" ht="14.25" x14ac:dyDescent="0.2">
      <c r="A130" s="50"/>
      <c r="B130" s="19"/>
      <c r="C130" s="2447"/>
      <c r="D130" s="2444"/>
      <c r="E130" s="55"/>
      <c r="F130" s="472"/>
      <c r="G130" s="476"/>
      <c r="H130" s="1257"/>
    </row>
    <row r="131" spans="1:12" s="1237" customFormat="1" ht="25.5" x14ac:dyDescent="0.2">
      <c r="A131" s="50"/>
      <c r="B131" s="19"/>
      <c r="C131" s="1706" t="s">
        <v>1719</v>
      </c>
      <c r="D131" s="1745" t="s">
        <v>1720</v>
      </c>
      <c r="E131" s="55"/>
      <c r="F131" s="1746">
        <v>3</v>
      </c>
      <c r="G131" s="1747">
        <v>0</v>
      </c>
      <c r="H131" s="1611">
        <v>0</v>
      </c>
    </row>
    <row r="132" spans="1:12" s="1237" customFormat="1" ht="25.5" x14ac:dyDescent="0.2">
      <c r="A132" s="50"/>
      <c r="B132" s="19"/>
      <c r="C132" s="1706" t="s">
        <v>1721</v>
      </c>
      <c r="D132" s="1745" t="s">
        <v>1722</v>
      </c>
      <c r="E132" s="55"/>
      <c r="F132" s="1746">
        <v>376</v>
      </c>
      <c r="G132" s="1747">
        <v>0</v>
      </c>
      <c r="H132" s="1611">
        <v>0</v>
      </c>
    </row>
    <row r="133" spans="1:12" s="1237" customFormat="1" ht="25.5" x14ac:dyDescent="0.2">
      <c r="A133" s="50"/>
      <c r="B133" s="19"/>
      <c r="C133" s="1706" t="s">
        <v>1723</v>
      </c>
      <c r="D133" s="1745" t="s">
        <v>1724</v>
      </c>
      <c r="E133" s="55"/>
      <c r="F133" s="1746">
        <v>441</v>
      </c>
      <c r="G133" s="1747">
        <v>0</v>
      </c>
      <c r="H133" s="1611">
        <v>0</v>
      </c>
    </row>
    <row r="134" spans="1:12" s="1237" customFormat="1" ht="15" x14ac:dyDescent="0.25">
      <c r="A134" s="50">
        <v>5529</v>
      </c>
      <c r="B134" s="19">
        <v>5169</v>
      </c>
      <c r="C134" s="122"/>
      <c r="D134" s="1238" t="s">
        <v>1080</v>
      </c>
      <c r="E134" s="48">
        <v>100</v>
      </c>
      <c r="F134" s="168">
        <v>100</v>
      </c>
      <c r="G134" s="470">
        <v>100</v>
      </c>
      <c r="H134" s="1256">
        <f>(G134/F134)*100</f>
        <v>100</v>
      </c>
    </row>
    <row r="135" spans="1:12" s="1237" customFormat="1" ht="15" x14ac:dyDescent="0.25">
      <c r="A135" s="50">
        <v>5599</v>
      </c>
      <c r="B135" s="19">
        <v>5221</v>
      </c>
      <c r="C135" s="1269"/>
      <c r="D135" s="1238" t="s">
        <v>59</v>
      </c>
      <c r="E135" s="48"/>
      <c r="F135" s="168">
        <v>150</v>
      </c>
      <c r="G135" s="315">
        <v>150</v>
      </c>
      <c r="H135" s="212">
        <f>(G135/F135)*100</f>
        <v>100</v>
      </c>
    </row>
    <row r="136" spans="1:12" s="1237" customFormat="1" ht="15.75" thickBot="1" x14ac:dyDescent="0.3">
      <c r="A136" s="1259"/>
      <c r="B136" s="1267"/>
      <c r="C136" s="1266" t="s">
        <v>315</v>
      </c>
      <c r="D136" s="1751" t="s">
        <v>41</v>
      </c>
      <c r="E136" s="1268"/>
      <c r="F136" s="1752">
        <v>150</v>
      </c>
      <c r="G136" s="1753">
        <v>150</v>
      </c>
      <c r="H136" s="1282">
        <f>(G136/F136)*100</f>
        <v>100</v>
      </c>
      <c r="J136" s="1275">
        <f>E76+E80+E87+E88+E91+E92+E95+E96+E97+E100+E102+E104+E118+E134</f>
        <v>25722</v>
      </c>
      <c r="K136" s="1275">
        <f>F73+F76+F78+F80+F83+F85+F87+F88+F91+F92+F95+F96+F97+F100+F101+F102+F104+F107+F109+F112+F114+F118+F134+F135</f>
        <v>40177</v>
      </c>
      <c r="L136" s="1275">
        <f>G73+G76+G78+G80+G83+G85+G87+G88+G91+G92+G95+G96+G97+G100+G101+G102+G104+G107+G109+G112+G114+G118+G134+G135</f>
        <v>28783</v>
      </c>
    </row>
    <row r="137" spans="1:12" ht="14.25" thickTop="1" thickBot="1" x14ac:dyDescent="0.25">
      <c r="A137" s="673"/>
      <c r="B137" s="673"/>
      <c r="C137" s="673"/>
      <c r="D137" s="674"/>
      <c r="G137" s="1061"/>
      <c r="H137" s="1499" t="s">
        <v>205</v>
      </c>
    </row>
    <row r="138" spans="1:12" s="107" customFormat="1" ht="20.25" customHeight="1" thickTop="1" thickBot="1" x14ac:dyDescent="0.25">
      <c r="A138" s="675" t="s">
        <v>206</v>
      </c>
      <c r="B138" s="676" t="s">
        <v>207</v>
      </c>
      <c r="C138" s="678" t="s">
        <v>888</v>
      </c>
      <c r="D138" s="678" t="s">
        <v>208</v>
      </c>
      <c r="E138" s="678" t="s">
        <v>209</v>
      </c>
      <c r="F138" s="678" t="s">
        <v>1116</v>
      </c>
      <c r="G138" s="678" t="s">
        <v>1117</v>
      </c>
      <c r="H138" s="1168" t="s">
        <v>1118</v>
      </c>
    </row>
    <row r="139" spans="1:12" s="387" customFormat="1" ht="13.5" thickTop="1" thickBot="1" x14ac:dyDescent="0.25">
      <c r="A139" s="609">
        <v>1</v>
      </c>
      <c r="B139" s="610">
        <v>2</v>
      </c>
      <c r="C139" s="610">
        <v>3</v>
      </c>
      <c r="D139" s="610">
        <v>4</v>
      </c>
      <c r="E139" s="610">
        <v>5</v>
      </c>
      <c r="F139" s="581">
        <v>6</v>
      </c>
      <c r="G139" s="581">
        <v>7</v>
      </c>
      <c r="H139" s="680" t="s">
        <v>74</v>
      </c>
      <c r="I139" s="108"/>
    </row>
    <row r="140" spans="1:12" s="1237" customFormat="1" ht="15.75" thickTop="1" x14ac:dyDescent="0.25">
      <c r="A140" s="50">
        <v>5599</v>
      </c>
      <c r="B140" s="19">
        <v>5493</v>
      </c>
      <c r="C140" s="1251"/>
      <c r="D140" s="1743" t="s">
        <v>1170</v>
      </c>
      <c r="E140" s="48"/>
      <c r="F140" s="313">
        <v>165</v>
      </c>
      <c r="G140" s="315">
        <v>165</v>
      </c>
      <c r="H140" s="212">
        <f>(G140/F140)*100</f>
        <v>100</v>
      </c>
    </row>
    <row r="141" spans="1:12" s="1237" customFormat="1" ht="15" x14ac:dyDescent="0.25">
      <c r="A141" s="50"/>
      <c r="B141" s="19"/>
      <c r="C141" s="1269" t="s">
        <v>1520</v>
      </c>
      <c r="D141" s="1245" t="s">
        <v>58</v>
      </c>
      <c r="E141" s="48"/>
      <c r="F141" s="472">
        <v>165</v>
      </c>
      <c r="G141" s="476">
        <v>165</v>
      </c>
      <c r="H141" s="1257">
        <f>(G141/F141)*100</f>
        <v>100</v>
      </c>
    </row>
    <row r="142" spans="1:12" s="1237" customFormat="1" ht="15" x14ac:dyDescent="0.25">
      <c r="A142" s="50">
        <v>6172</v>
      </c>
      <c r="B142" s="19">
        <v>5139</v>
      </c>
      <c r="C142" s="122"/>
      <c r="D142" s="1238" t="s">
        <v>963</v>
      </c>
      <c r="E142" s="48">
        <v>2500</v>
      </c>
      <c r="F142" s="168">
        <v>3135</v>
      </c>
      <c r="G142" s="470">
        <f>G143+G144</f>
        <v>3058</v>
      </c>
      <c r="H142" s="1256">
        <f t="shared" ref="H142:H148" si="7">(G142/F142)*100</f>
        <v>97.543859649122808</v>
      </c>
    </row>
    <row r="143" spans="1:12" s="1237" customFormat="1" ht="14.25" x14ac:dyDescent="0.2">
      <c r="A143" s="50"/>
      <c r="B143" s="19"/>
      <c r="C143" s="1251" t="s">
        <v>1523</v>
      </c>
      <c r="D143" s="1245" t="s">
        <v>925</v>
      </c>
      <c r="E143" s="55">
        <v>1000</v>
      </c>
      <c r="F143" s="472">
        <v>1000</v>
      </c>
      <c r="G143" s="476">
        <v>960</v>
      </c>
      <c r="H143" s="1257">
        <f t="shared" si="7"/>
        <v>96</v>
      </c>
    </row>
    <row r="144" spans="1:12" s="1237" customFormat="1" ht="14.25" x14ac:dyDescent="0.2">
      <c r="A144" s="50"/>
      <c r="B144" s="19"/>
      <c r="C144" s="1251" t="s">
        <v>1524</v>
      </c>
      <c r="D144" s="1245" t="s">
        <v>926</v>
      </c>
      <c r="E144" s="55">
        <v>1500</v>
      </c>
      <c r="F144" s="472">
        <v>2135</v>
      </c>
      <c r="G144" s="476">
        <v>2098</v>
      </c>
      <c r="H144" s="1257">
        <f t="shared" si="7"/>
        <v>98.266978922716632</v>
      </c>
    </row>
    <row r="145" spans="1:12" s="1237" customFormat="1" ht="15" x14ac:dyDescent="0.25">
      <c r="A145" s="50">
        <v>6172</v>
      </c>
      <c r="B145" s="19">
        <v>5168</v>
      </c>
      <c r="C145" s="1251"/>
      <c r="D145" s="1238" t="s">
        <v>217</v>
      </c>
      <c r="E145" s="48">
        <v>100</v>
      </c>
      <c r="F145" s="168">
        <v>130</v>
      </c>
      <c r="G145" s="470">
        <v>129</v>
      </c>
      <c r="H145" s="212">
        <f t="shared" si="7"/>
        <v>99.230769230769226</v>
      </c>
    </row>
    <row r="146" spans="1:12" s="1237" customFormat="1" ht="14.25" x14ac:dyDescent="0.2">
      <c r="A146" s="50"/>
      <c r="B146" s="19"/>
      <c r="C146" s="1748" t="s">
        <v>1709</v>
      </c>
      <c r="D146" s="1245" t="s">
        <v>1710</v>
      </c>
      <c r="E146" s="55">
        <v>100</v>
      </c>
      <c r="F146" s="314">
        <v>130</v>
      </c>
      <c r="G146" s="316">
        <v>129</v>
      </c>
      <c r="H146" s="1257">
        <f t="shared" si="7"/>
        <v>99.230769230769226</v>
      </c>
    </row>
    <row r="147" spans="1:12" s="1237" customFormat="1" ht="15" x14ac:dyDescent="0.25">
      <c r="A147" s="50">
        <v>6172</v>
      </c>
      <c r="B147" s="19">
        <v>5169</v>
      </c>
      <c r="C147" s="1251"/>
      <c r="D147" s="1238" t="s">
        <v>1080</v>
      </c>
      <c r="E147" s="48">
        <v>1700</v>
      </c>
      <c r="F147" s="470">
        <f>F148+F149</f>
        <v>1089</v>
      </c>
      <c r="G147" s="470">
        <f>G148+G149</f>
        <v>955</v>
      </c>
      <c r="H147" s="1256">
        <f t="shared" si="7"/>
        <v>87.695133149678611</v>
      </c>
    </row>
    <row r="148" spans="1:12" s="1237" customFormat="1" ht="14.25" x14ac:dyDescent="0.2">
      <c r="A148" s="50"/>
      <c r="B148" s="19"/>
      <c r="C148" s="1251" t="s">
        <v>950</v>
      </c>
      <c r="D148" s="1245" t="s">
        <v>1602</v>
      </c>
      <c r="E148" s="55">
        <v>200</v>
      </c>
      <c r="F148" s="314">
        <v>170</v>
      </c>
      <c r="G148" s="316">
        <v>56</v>
      </c>
      <c r="H148" s="1257">
        <f t="shared" si="7"/>
        <v>32.941176470588232</v>
      </c>
    </row>
    <row r="149" spans="1:12" s="1237" customFormat="1" ht="14.25" x14ac:dyDescent="0.2">
      <c r="A149" s="50"/>
      <c r="B149" s="19"/>
      <c r="C149" s="1748" t="s">
        <v>1709</v>
      </c>
      <c r="D149" s="1245" t="s">
        <v>1710</v>
      </c>
      <c r="E149" s="55">
        <v>1500</v>
      </c>
      <c r="F149" s="472">
        <v>919</v>
      </c>
      <c r="G149" s="476">
        <v>899</v>
      </c>
      <c r="H149" s="1257">
        <f>(G149/F149)*100</f>
        <v>97.823721436343845</v>
      </c>
    </row>
    <row r="150" spans="1:12" s="1237" customFormat="1" ht="15" x14ac:dyDescent="0.25">
      <c r="A150" s="50">
        <v>6172</v>
      </c>
      <c r="B150" s="19">
        <v>5175</v>
      </c>
      <c r="C150" s="1748"/>
      <c r="D150" s="1238" t="s">
        <v>841</v>
      </c>
      <c r="E150" s="71">
        <v>100</v>
      </c>
      <c r="F150" s="313">
        <v>100</v>
      </c>
      <c r="G150" s="315">
        <v>47</v>
      </c>
      <c r="H150" s="212">
        <f>(G150/F150)*100</f>
        <v>47</v>
      </c>
    </row>
    <row r="151" spans="1:12" s="1237" customFormat="1" ht="14.25" x14ac:dyDescent="0.2">
      <c r="A151" s="50"/>
      <c r="B151" s="19"/>
      <c r="C151" s="1748" t="s">
        <v>1709</v>
      </c>
      <c r="D151" s="1245" t="s">
        <v>1710</v>
      </c>
      <c r="E151" s="55">
        <v>100</v>
      </c>
      <c r="F151" s="472">
        <v>100</v>
      </c>
      <c r="G151" s="476">
        <v>47</v>
      </c>
      <c r="H151" s="1257">
        <f>(G151/F151)*100</f>
        <v>47</v>
      </c>
    </row>
    <row r="152" spans="1:12" s="1237" customFormat="1" ht="15.75" x14ac:dyDescent="0.25">
      <c r="A152" s="50">
        <v>6172</v>
      </c>
      <c r="B152" s="19">
        <v>5901</v>
      </c>
      <c r="C152" s="1251"/>
      <c r="D152" s="1238" t="s">
        <v>1001</v>
      </c>
      <c r="E152" s="71">
        <v>35</v>
      </c>
      <c r="F152" s="168">
        <v>0</v>
      </c>
      <c r="G152" s="315">
        <v>0</v>
      </c>
      <c r="H152" s="212">
        <v>0</v>
      </c>
      <c r="J152" s="1253"/>
    </row>
    <row r="153" spans="1:12" s="1237" customFormat="1" ht="15.75" thickBot="1" x14ac:dyDescent="0.3">
      <c r="A153" s="1259">
        <v>6409</v>
      </c>
      <c r="B153" s="1267">
        <v>5169</v>
      </c>
      <c r="C153" s="1586"/>
      <c r="D153" s="1260" t="s">
        <v>1080</v>
      </c>
      <c r="E153" s="1268">
        <v>5400</v>
      </c>
      <c r="F153" s="467">
        <v>5400</v>
      </c>
      <c r="G153" s="473">
        <v>5400</v>
      </c>
      <c r="H153" s="267">
        <f>(G153/F153)*100</f>
        <v>100</v>
      </c>
      <c r="J153" s="1254">
        <f>E142+E145+E147+E150+E152+E153</f>
        <v>9835</v>
      </c>
      <c r="K153" s="1254">
        <f>F140+F142+F145+F147+F150+F152+F153</f>
        <v>10019</v>
      </c>
      <c r="L153" s="1254">
        <f>G140+G142+G145+G147+G150+G152+G153</f>
        <v>9754</v>
      </c>
    </row>
    <row r="154" spans="1:12" s="363" customFormat="1" ht="35.25" customHeight="1" thickTop="1" thickBot="1" x14ac:dyDescent="0.3">
      <c r="A154" s="681" t="s">
        <v>313</v>
      </c>
      <c r="B154" s="684"/>
      <c r="C154" s="1169"/>
      <c r="D154" s="684"/>
      <c r="E154" s="685">
        <f>J69+J136+J153</f>
        <v>68841</v>
      </c>
      <c r="F154" s="685">
        <f>K69+K136+K153</f>
        <v>80926</v>
      </c>
      <c r="G154" s="685">
        <f>L69+L136+L153</f>
        <v>64133</v>
      </c>
      <c r="H154" s="1170">
        <f>(G154/F154)*100</f>
        <v>79.248943479227947</v>
      </c>
      <c r="I154" s="572"/>
      <c r="J154" s="531"/>
      <c r="K154" s="531"/>
    </row>
    <row r="155" spans="1:12" ht="15.75" thickTop="1" x14ac:dyDescent="0.25">
      <c r="B155" s="687"/>
      <c r="C155" s="1171"/>
      <c r="D155" s="690"/>
      <c r="E155" s="730"/>
      <c r="F155" s="828"/>
      <c r="G155" s="730"/>
      <c r="H155" s="1172"/>
    </row>
    <row r="156" spans="1:12" ht="15" x14ac:dyDescent="0.25">
      <c r="B156" s="687"/>
      <c r="C156" s="1171"/>
      <c r="D156" s="690"/>
      <c r="E156" s="730"/>
      <c r="F156" s="828"/>
      <c r="G156" s="730"/>
      <c r="H156" s="1172"/>
    </row>
    <row r="157" spans="1:12" ht="15" x14ac:dyDescent="0.25">
      <c r="B157" s="687"/>
      <c r="C157" s="1171"/>
      <c r="D157" s="690"/>
      <c r="E157" s="730"/>
      <c r="F157" s="828"/>
      <c r="G157" s="730"/>
      <c r="H157" s="1172"/>
    </row>
    <row r="158" spans="1:12" ht="18" x14ac:dyDescent="0.25">
      <c r="A158" s="33" t="s">
        <v>1589</v>
      </c>
      <c r="B158" s="28"/>
      <c r="C158" s="360"/>
      <c r="D158" s="1402"/>
      <c r="E158" s="138"/>
      <c r="F158" s="16"/>
      <c r="G158" s="17"/>
      <c r="H158" s="374"/>
    </row>
    <row r="159" spans="1:12" ht="13.5" thickBot="1" x14ac:dyDescent="0.25">
      <c r="A159" s="673"/>
      <c r="B159" s="673"/>
      <c r="C159" s="1171"/>
      <c r="F159" s="1061"/>
      <c r="H159" s="1499" t="s">
        <v>205</v>
      </c>
      <c r="I159" s="107"/>
    </row>
    <row r="160" spans="1:12" s="107" customFormat="1" ht="20.25" customHeight="1" thickTop="1" thickBot="1" x14ac:dyDescent="0.25">
      <c r="A160" s="675" t="s">
        <v>206</v>
      </c>
      <c r="B160" s="676" t="s">
        <v>207</v>
      </c>
      <c r="C160" s="1173" t="s">
        <v>888</v>
      </c>
      <c r="D160" s="866" t="s">
        <v>208</v>
      </c>
      <c r="E160" s="866" t="s">
        <v>209</v>
      </c>
      <c r="F160" s="866" t="s">
        <v>1116</v>
      </c>
      <c r="G160" s="866" t="s">
        <v>1117</v>
      </c>
      <c r="H160" s="1168" t="s">
        <v>1118</v>
      </c>
      <c r="I160" s="572"/>
    </row>
    <row r="161" spans="1:9" s="387" customFormat="1" ht="13.5" thickTop="1" thickBot="1" x14ac:dyDescent="0.25">
      <c r="A161" s="609">
        <v>1</v>
      </c>
      <c r="B161" s="610">
        <v>2</v>
      </c>
      <c r="C161" s="610">
        <v>3</v>
      </c>
      <c r="D161" s="610">
        <v>4</v>
      </c>
      <c r="E161" s="610">
        <v>5</v>
      </c>
      <c r="F161" s="581">
        <v>6</v>
      </c>
      <c r="G161" s="581">
        <v>7</v>
      </c>
      <c r="H161" s="680" t="s">
        <v>74</v>
      </c>
      <c r="I161" s="108"/>
    </row>
    <row r="162" spans="1:9" s="1237" customFormat="1" ht="15.75" thickTop="1" x14ac:dyDescent="0.25">
      <c r="A162" s="222">
        <v>2143</v>
      </c>
      <c r="B162" s="1242">
        <v>6313</v>
      </c>
      <c r="C162" s="1265"/>
      <c r="D162" s="1587" t="s">
        <v>1025</v>
      </c>
      <c r="E162" s="1390"/>
      <c r="F162" s="474">
        <v>800</v>
      </c>
      <c r="G162" s="373">
        <v>800</v>
      </c>
      <c r="H162" s="1588">
        <f t="shared" ref="H162:H168" si="8">(G162/F162)*100</f>
        <v>100</v>
      </c>
    </row>
    <row r="163" spans="1:9" s="1237" customFormat="1" ht="14.25" x14ac:dyDescent="0.2">
      <c r="A163" s="50"/>
      <c r="B163" s="19"/>
      <c r="C163" s="1269" t="s">
        <v>319</v>
      </c>
      <c r="D163" s="1245" t="s">
        <v>410</v>
      </c>
      <c r="E163" s="55"/>
      <c r="F163" s="314">
        <v>800</v>
      </c>
      <c r="G163" s="316">
        <v>800</v>
      </c>
      <c r="H163" s="1247">
        <f t="shared" si="8"/>
        <v>100</v>
      </c>
    </row>
    <row r="164" spans="1:9" s="1237" customFormat="1" ht="15" x14ac:dyDescent="0.25">
      <c r="A164" s="50">
        <v>5273</v>
      </c>
      <c r="B164" s="19">
        <v>6441</v>
      </c>
      <c r="C164" s="1251"/>
      <c r="D164" s="1262" t="s">
        <v>303</v>
      </c>
      <c r="E164" s="71">
        <v>6200</v>
      </c>
      <c r="F164" s="313">
        <v>6200</v>
      </c>
      <c r="G164" s="315">
        <v>6200</v>
      </c>
      <c r="H164" s="1244">
        <f t="shared" si="8"/>
        <v>100</v>
      </c>
    </row>
    <row r="165" spans="1:9" s="1237" customFormat="1" ht="15" x14ac:dyDescent="0.25">
      <c r="A165" s="50">
        <v>5311</v>
      </c>
      <c r="B165" s="19">
        <v>6122</v>
      </c>
      <c r="C165" s="1251"/>
      <c r="D165" s="1262" t="s">
        <v>771</v>
      </c>
      <c r="E165" s="71"/>
      <c r="F165" s="313">
        <v>454</v>
      </c>
      <c r="G165" s="315">
        <v>454</v>
      </c>
      <c r="H165" s="1244">
        <f t="shared" si="8"/>
        <v>100</v>
      </c>
    </row>
    <row r="166" spans="1:9" s="1237" customFormat="1" ht="15" x14ac:dyDescent="0.25">
      <c r="A166" s="50"/>
      <c r="B166" s="19"/>
      <c r="C166" s="1250" t="s">
        <v>23</v>
      </c>
      <c r="D166" s="1245" t="s">
        <v>1521</v>
      </c>
      <c r="E166" s="71"/>
      <c r="F166" s="314">
        <v>454</v>
      </c>
      <c r="G166" s="316">
        <v>454</v>
      </c>
      <c r="H166" s="1247">
        <f t="shared" si="8"/>
        <v>100</v>
      </c>
    </row>
    <row r="167" spans="1:9" s="1237" customFormat="1" ht="15" x14ac:dyDescent="0.25">
      <c r="A167" s="50">
        <v>5511</v>
      </c>
      <c r="B167" s="19">
        <v>6123</v>
      </c>
      <c r="C167" s="1250"/>
      <c r="D167" s="87" t="s">
        <v>1561</v>
      </c>
      <c r="E167" s="71"/>
      <c r="F167" s="313">
        <v>2953</v>
      </c>
      <c r="G167" s="315">
        <v>2953</v>
      </c>
      <c r="H167" s="1244">
        <f t="shared" si="8"/>
        <v>100</v>
      </c>
    </row>
    <row r="168" spans="1:9" s="1237" customFormat="1" ht="15" x14ac:dyDescent="0.25">
      <c r="A168" s="50"/>
      <c r="B168" s="19"/>
      <c r="C168" s="1251" t="s">
        <v>315</v>
      </c>
      <c r="D168" s="1579" t="s">
        <v>41</v>
      </c>
      <c r="E168" s="71"/>
      <c r="F168" s="314">
        <v>2953</v>
      </c>
      <c r="G168" s="316">
        <v>2953</v>
      </c>
      <c r="H168" s="1247">
        <f t="shared" si="8"/>
        <v>100</v>
      </c>
    </row>
    <row r="169" spans="1:9" s="1237" customFormat="1" ht="15" x14ac:dyDescent="0.25">
      <c r="A169" s="50">
        <v>5511</v>
      </c>
      <c r="B169" s="19">
        <v>6331</v>
      </c>
      <c r="C169" s="1251"/>
      <c r="D169" s="1258" t="s">
        <v>1026</v>
      </c>
      <c r="E169" s="71"/>
      <c r="F169" s="313">
        <v>250</v>
      </c>
      <c r="G169" s="315">
        <v>249</v>
      </c>
      <c r="H169" s="203">
        <f t="shared" ref="H169:H176" si="9">(G169/F169)*100</f>
        <v>99.6</v>
      </c>
    </row>
    <row r="170" spans="1:9" s="1237" customFormat="1" ht="15" x14ac:dyDescent="0.25">
      <c r="A170" s="50"/>
      <c r="B170" s="19"/>
      <c r="C170" s="1250" t="s">
        <v>23</v>
      </c>
      <c r="D170" s="1245" t="s">
        <v>1521</v>
      </c>
      <c r="E170" s="71"/>
      <c r="F170" s="314">
        <v>250</v>
      </c>
      <c r="G170" s="316">
        <v>249</v>
      </c>
      <c r="H170" s="1247">
        <f t="shared" si="9"/>
        <v>99.6</v>
      </c>
    </row>
    <row r="171" spans="1:9" s="1237" customFormat="1" ht="15" x14ac:dyDescent="0.25">
      <c r="A171" s="50">
        <v>5512</v>
      </c>
      <c r="B171" s="19">
        <v>6122</v>
      </c>
      <c r="C171" s="1250"/>
      <c r="D171" s="87" t="s">
        <v>771</v>
      </c>
      <c r="E171" s="55"/>
      <c r="F171" s="313">
        <v>2403</v>
      </c>
      <c r="G171" s="315">
        <v>2403</v>
      </c>
      <c r="H171" s="203">
        <f t="shared" si="9"/>
        <v>100</v>
      </c>
    </row>
    <row r="172" spans="1:9" s="1237" customFormat="1" ht="14.25" x14ac:dyDescent="0.2">
      <c r="A172" s="50"/>
      <c r="B172" s="19"/>
      <c r="C172" s="1251" t="s">
        <v>315</v>
      </c>
      <c r="D172" s="1579" t="s">
        <v>41</v>
      </c>
      <c r="E172" s="55"/>
      <c r="F172" s="314">
        <v>2194</v>
      </c>
      <c r="G172" s="316">
        <v>2194</v>
      </c>
      <c r="H172" s="1247">
        <f t="shared" si="9"/>
        <v>100</v>
      </c>
    </row>
    <row r="173" spans="1:9" s="1237" customFormat="1" ht="14.25" x14ac:dyDescent="0.2">
      <c r="A173" s="50"/>
      <c r="B173" s="19"/>
      <c r="C173" s="1250" t="s">
        <v>23</v>
      </c>
      <c r="D173" s="1245" t="s">
        <v>1521</v>
      </c>
      <c r="E173" s="55"/>
      <c r="F173" s="314">
        <v>208</v>
      </c>
      <c r="G173" s="316">
        <v>208</v>
      </c>
      <c r="H173" s="1247">
        <f t="shared" si="9"/>
        <v>100</v>
      </c>
    </row>
    <row r="174" spans="1:9" s="1237" customFormat="1" ht="15" x14ac:dyDescent="0.25">
      <c r="A174" s="50">
        <v>5512</v>
      </c>
      <c r="B174" s="19">
        <v>6341</v>
      </c>
      <c r="C174" s="1269"/>
      <c r="D174" s="87" t="s">
        <v>318</v>
      </c>
      <c r="E174" s="55"/>
      <c r="F174" s="313">
        <v>3391</v>
      </c>
      <c r="G174" s="315">
        <v>3168</v>
      </c>
      <c r="H174" s="203">
        <f t="shared" si="9"/>
        <v>93.42376879976409</v>
      </c>
    </row>
    <row r="175" spans="1:9" s="1237" customFormat="1" ht="14.25" x14ac:dyDescent="0.2">
      <c r="A175" s="50"/>
      <c r="B175" s="19"/>
      <c r="C175" s="1251" t="s">
        <v>1522</v>
      </c>
      <c r="D175" s="85" t="s">
        <v>1422</v>
      </c>
      <c r="E175" s="55"/>
      <c r="F175" s="314">
        <v>3241</v>
      </c>
      <c r="G175" s="316">
        <v>3018</v>
      </c>
      <c r="H175" s="1247">
        <f t="shared" si="9"/>
        <v>93.119407590249921</v>
      </c>
    </row>
    <row r="176" spans="1:9" s="1237" customFormat="1" ht="15" thickBot="1" x14ac:dyDescent="0.25">
      <c r="A176" s="50"/>
      <c r="B176" s="19"/>
      <c r="C176" s="1250" t="s">
        <v>23</v>
      </c>
      <c r="D176" s="1311" t="s">
        <v>1521</v>
      </c>
      <c r="E176" s="55"/>
      <c r="F176" s="314">
        <v>150</v>
      </c>
      <c r="G176" s="316">
        <v>150</v>
      </c>
      <c r="H176" s="1247">
        <f t="shared" si="9"/>
        <v>100</v>
      </c>
    </row>
    <row r="177" spans="1:9" s="363" customFormat="1" ht="35.25" customHeight="1" thickTop="1" thickBot="1" x14ac:dyDescent="0.3">
      <c r="A177" s="681" t="s">
        <v>312</v>
      </c>
      <c r="B177" s="684"/>
      <c r="C177" s="683"/>
      <c r="D177" s="1507"/>
      <c r="E177" s="685">
        <f>E164</f>
        <v>6200</v>
      </c>
      <c r="F177" s="685">
        <f>F162+F164+F169+F171+F174+F165+F167</f>
        <v>16451</v>
      </c>
      <c r="G177" s="685">
        <f>G162+G164+G169+G171+G174+G165+G167</f>
        <v>16227</v>
      </c>
      <c r="H177" s="1170">
        <f>(G177/F177)*100</f>
        <v>98.638380645553454</v>
      </c>
      <c r="I177" s="572"/>
    </row>
    <row r="178" spans="1:9" ht="13.5" thickTop="1" x14ac:dyDescent="0.2">
      <c r="H178" s="1504"/>
    </row>
    <row r="179" spans="1:9" x14ac:dyDescent="0.2">
      <c r="H179" s="1504"/>
    </row>
    <row r="180" spans="1:9" x14ac:dyDescent="0.2">
      <c r="H180" s="1504"/>
    </row>
    <row r="181" spans="1:9" s="713" customFormat="1" ht="16.5" x14ac:dyDescent="0.25">
      <c r="A181" s="364" t="s">
        <v>601</v>
      </c>
      <c r="B181" s="365"/>
      <c r="C181" s="366"/>
      <c r="E181" s="1161">
        <f>E182+E183+E184+E185</f>
        <v>75041</v>
      </c>
      <c r="F181" s="1161">
        <f>F182+F183+F184+F185</f>
        <v>97377</v>
      </c>
      <c r="G181" s="1161">
        <f>G182+G183+G184+G185</f>
        <v>80360</v>
      </c>
      <c r="H181" s="1174">
        <f>(G181/F181)*100</f>
        <v>82.524620803680534</v>
      </c>
    </row>
    <row r="182" spans="1:9" ht="15" x14ac:dyDescent="0.2">
      <c r="A182" s="598" t="s">
        <v>342</v>
      </c>
      <c r="B182" s="628"/>
      <c r="C182" s="629"/>
      <c r="D182" s="713"/>
      <c r="E182" s="1162">
        <f>E154</f>
        <v>68841</v>
      </c>
      <c r="F182" s="1162">
        <f>F154-F184</f>
        <v>67566</v>
      </c>
      <c r="G182" s="1162">
        <f>G154-G184</f>
        <v>58807</v>
      </c>
      <c r="H182" s="649">
        <f>(G182/F182)*100</f>
        <v>87.036379243998468</v>
      </c>
    </row>
    <row r="183" spans="1:9" ht="15" x14ac:dyDescent="0.2">
      <c r="A183" s="598" t="s">
        <v>343</v>
      </c>
      <c r="B183" s="633"/>
      <c r="C183" s="629"/>
      <c r="D183" s="713"/>
      <c r="E183" s="1056">
        <f>E177</f>
        <v>6200</v>
      </c>
      <c r="F183" s="1056">
        <f>F177</f>
        <v>16451</v>
      </c>
      <c r="G183" s="1056">
        <f>G177</f>
        <v>16227</v>
      </c>
      <c r="H183" s="649">
        <f>(G183/F183)*100</f>
        <v>98.638380645553454</v>
      </c>
    </row>
    <row r="184" spans="1:9" ht="15" x14ac:dyDescent="0.2">
      <c r="A184" s="598" t="s">
        <v>264</v>
      </c>
      <c r="B184" s="633"/>
      <c r="C184" s="629"/>
      <c r="D184" s="713"/>
      <c r="E184" s="1056">
        <v>0</v>
      </c>
      <c r="F184" s="631">
        <f>F74+F121+F122+F124+F125+F127+F129+F131+F132+F133</f>
        <v>13360</v>
      </c>
      <c r="G184" s="631">
        <f>G74+G121+G122+G124+G125+G127+G129+G131+G132+G133</f>
        <v>5326</v>
      </c>
      <c r="H184" s="649">
        <f>(G184/F184)*100</f>
        <v>39.865269461077844</v>
      </c>
    </row>
    <row r="185" spans="1:9" ht="15" x14ac:dyDescent="0.2">
      <c r="A185" s="598" t="s">
        <v>1457</v>
      </c>
      <c r="B185" s="633"/>
      <c r="C185" s="629"/>
      <c r="D185" s="713"/>
      <c r="E185" s="1056">
        <v>0</v>
      </c>
      <c r="F185" s="635">
        <v>0</v>
      </c>
      <c r="G185" s="635">
        <v>0</v>
      </c>
      <c r="H185" s="649">
        <v>0</v>
      </c>
    </row>
    <row r="186" spans="1:9" x14ac:dyDescent="0.2">
      <c r="H186" s="1504"/>
    </row>
    <row r="187" spans="1:9" x14ac:dyDescent="0.2">
      <c r="H187" s="1504"/>
    </row>
    <row r="188" spans="1:9" s="713" customFormat="1" ht="23.25" x14ac:dyDescent="0.35">
      <c r="A188" s="687"/>
      <c r="B188" s="572"/>
      <c r="C188" s="1070"/>
      <c r="D188" s="572"/>
      <c r="E188" s="531"/>
      <c r="F188" s="531"/>
      <c r="G188" s="531"/>
      <c r="H188" s="1504"/>
      <c r="I188" s="58"/>
    </row>
    <row r="189" spans="1:9" s="58" customFormat="1" ht="47.25" customHeight="1" thickBot="1" x14ac:dyDescent="0.4">
      <c r="A189" s="692" t="s">
        <v>1591</v>
      </c>
      <c r="B189" s="693"/>
      <c r="C189" s="693"/>
      <c r="D189" s="1508"/>
      <c r="E189" s="636">
        <f>SUM(E177,E154)</f>
        <v>75041</v>
      </c>
      <c r="F189" s="636">
        <f>SUM(F177,F154)</f>
        <v>97377</v>
      </c>
      <c r="G189" s="636">
        <f>SUM(G177,G154)</f>
        <v>80360</v>
      </c>
      <c r="H189" s="637">
        <f>(G189/F189)*100</f>
        <v>82.524620803680534</v>
      </c>
      <c r="I189" s="713"/>
    </row>
    <row r="190" spans="1:9" ht="13.5" thickTop="1" x14ac:dyDescent="0.2"/>
  </sheetData>
  <mergeCells count="11">
    <mergeCell ref="D127:D128"/>
    <mergeCell ref="C129:C130"/>
    <mergeCell ref="D129:D130"/>
    <mergeCell ref="D53:D54"/>
    <mergeCell ref="D80:D81"/>
    <mergeCell ref="D37:D38"/>
    <mergeCell ref="D49:D50"/>
    <mergeCell ref="D74:D75"/>
    <mergeCell ref="D122:D123"/>
    <mergeCell ref="C125:C126"/>
    <mergeCell ref="D125:D126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20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 enableFormatConditionsCalculation="0">
    <tabColor rgb="FF00B0F0"/>
  </sheetPr>
  <dimension ref="A1:L125"/>
  <sheetViews>
    <sheetView showGridLines="0" topLeftCell="A85" zoomScaleNormal="100" workbookViewId="0">
      <selection activeCell="D111" sqref="D111"/>
    </sheetView>
  </sheetViews>
  <sheetFormatPr defaultRowHeight="12.75" x14ac:dyDescent="0.2"/>
  <cols>
    <col min="1" max="1" width="4.7109375" style="687" customWidth="1"/>
    <col min="2" max="2" width="5.140625" style="572" customWidth="1"/>
    <col min="3" max="3" width="8.85546875" style="927" customWidth="1"/>
    <col min="4" max="4" width="46.5703125" style="572" customWidth="1"/>
    <col min="5" max="5" width="14.5703125" style="531" customWidth="1"/>
    <col min="6" max="6" width="14" style="531" customWidth="1"/>
    <col min="7" max="7" width="14.42578125" style="531" customWidth="1"/>
    <col min="8" max="8" width="8.140625" style="1504" customWidth="1"/>
    <col min="9" max="16384" width="9.140625" style="572"/>
  </cols>
  <sheetData>
    <row r="1" spans="1:11" ht="18.75" thickBot="1" x14ac:dyDescent="0.3">
      <c r="A1" s="501" t="s">
        <v>1503</v>
      </c>
      <c r="B1" s="502"/>
      <c r="C1" s="526"/>
      <c r="D1" s="513"/>
      <c r="E1" s="530"/>
      <c r="F1" s="505" t="s">
        <v>1553</v>
      </c>
      <c r="I1" s="17"/>
    </row>
    <row r="2" spans="1:11" ht="12.75" customHeight="1" x14ac:dyDescent="0.25">
      <c r="A2" s="6"/>
      <c r="B2" s="28"/>
      <c r="C2" s="57"/>
      <c r="D2" s="10"/>
      <c r="E2" s="137"/>
      <c r="F2" s="137"/>
      <c r="G2" s="16"/>
      <c r="H2" s="375"/>
      <c r="I2" s="17"/>
    </row>
    <row r="3" spans="1:11" ht="12.75" customHeight="1" x14ac:dyDescent="0.25">
      <c r="A3" s="67" t="s">
        <v>470</v>
      </c>
      <c r="B3" s="28"/>
      <c r="C3" s="540" t="s">
        <v>471</v>
      </c>
      <c r="D3" s="671"/>
      <c r="E3" s="137"/>
      <c r="F3" s="16"/>
      <c r="G3" s="17"/>
      <c r="H3" s="375"/>
    </row>
    <row r="4" spans="1:11" ht="12.75" customHeight="1" x14ac:dyDescent="0.25">
      <c r="A4" s="6"/>
      <c r="B4" s="28"/>
      <c r="C4" s="540" t="s">
        <v>437</v>
      </c>
      <c r="D4" s="719"/>
      <c r="E4" s="138"/>
      <c r="F4" s="16"/>
      <c r="G4" s="17"/>
      <c r="H4" s="375"/>
    </row>
    <row r="5" spans="1:11" ht="12.75" customHeight="1" x14ac:dyDescent="0.25">
      <c r="A5" s="6"/>
      <c r="B5" s="28"/>
      <c r="C5" s="540"/>
      <c r="D5" s="719"/>
      <c r="E5" s="138"/>
      <c r="F5" s="16"/>
      <c r="G5" s="17"/>
      <c r="H5" s="375"/>
    </row>
    <row r="6" spans="1:11" ht="18" x14ac:dyDescent="0.25">
      <c r="A6" s="33" t="s">
        <v>1119</v>
      </c>
      <c r="B6" s="28"/>
      <c r="C6" s="57"/>
      <c r="D6" s="10"/>
      <c r="E6" s="137"/>
      <c r="F6" s="137"/>
      <c r="G6" s="16"/>
      <c r="H6" s="375"/>
      <c r="I6" s="17"/>
    </row>
    <row r="7" spans="1:11" ht="13.5" thickBot="1" x14ac:dyDescent="0.25">
      <c r="A7" s="673"/>
      <c r="B7" s="673"/>
      <c r="C7" s="928"/>
      <c r="D7" s="674"/>
      <c r="G7" s="1061"/>
      <c r="H7" s="1504" t="s">
        <v>205</v>
      </c>
    </row>
    <row r="8" spans="1:11" s="107" customFormat="1" ht="20.25" customHeight="1" thickTop="1" thickBot="1" x14ac:dyDescent="0.25">
      <c r="A8" s="675" t="s">
        <v>206</v>
      </c>
      <c r="B8" s="676" t="s">
        <v>207</v>
      </c>
      <c r="C8" s="678" t="s">
        <v>888</v>
      </c>
      <c r="D8" s="678" t="s">
        <v>208</v>
      </c>
      <c r="E8" s="678" t="s">
        <v>209</v>
      </c>
      <c r="F8" s="678" t="s">
        <v>1116</v>
      </c>
      <c r="G8" s="678" t="s">
        <v>1117</v>
      </c>
      <c r="H8" s="679" t="s">
        <v>1118</v>
      </c>
    </row>
    <row r="9" spans="1:11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610">
        <v>5</v>
      </c>
      <c r="F9" s="581">
        <v>6</v>
      </c>
      <c r="G9" s="581">
        <v>7</v>
      </c>
      <c r="H9" s="680" t="s">
        <v>74</v>
      </c>
      <c r="I9" s="107"/>
    </row>
    <row r="10" spans="1:11" s="1237" customFormat="1" ht="15.75" thickTop="1" x14ac:dyDescent="0.25">
      <c r="A10" s="34">
        <v>6149</v>
      </c>
      <c r="B10" s="1273">
        <v>5169</v>
      </c>
      <c r="C10" s="1251"/>
      <c r="D10" s="1238" t="s">
        <v>1461</v>
      </c>
      <c r="E10" s="1279"/>
      <c r="F10" s="313">
        <v>181</v>
      </c>
      <c r="G10" s="315">
        <v>0</v>
      </c>
      <c r="H10" s="203">
        <v>0</v>
      </c>
      <c r="J10" s="1275"/>
      <c r="K10" s="1275"/>
    </row>
    <row r="11" spans="1:11" s="1237" customFormat="1" ht="14.25" x14ac:dyDescent="0.2">
      <c r="A11" s="34"/>
      <c r="B11" s="1245"/>
      <c r="C11" s="1251" t="s">
        <v>1016</v>
      </c>
      <c r="D11" s="1246" t="s">
        <v>1017</v>
      </c>
      <c r="E11" s="1279"/>
      <c r="F11" s="314">
        <v>181</v>
      </c>
      <c r="G11" s="316">
        <v>0</v>
      </c>
      <c r="H11" s="1247">
        <v>0</v>
      </c>
    </row>
    <row r="12" spans="1:11" s="1237" customFormat="1" ht="15" x14ac:dyDescent="0.25">
      <c r="A12" s="34">
        <v>6172</v>
      </c>
      <c r="B12" s="1273">
        <v>5011</v>
      </c>
      <c r="C12" s="1249"/>
      <c r="D12" s="1238" t="s">
        <v>262</v>
      </c>
      <c r="E12" s="48">
        <v>173887</v>
      </c>
      <c r="F12" s="168">
        <v>171695</v>
      </c>
      <c r="G12" s="315">
        <v>169703</v>
      </c>
      <c r="H12" s="1244">
        <f>(G12/F12)*100</f>
        <v>98.839803139287682</v>
      </c>
    </row>
    <row r="13" spans="1:11" s="1237" customFormat="1" ht="14.25" x14ac:dyDescent="0.2">
      <c r="A13" s="34"/>
      <c r="B13" s="1273"/>
      <c r="C13" s="1251" t="s">
        <v>950</v>
      </c>
      <c r="D13" s="1245" t="s">
        <v>1602</v>
      </c>
      <c r="E13" s="55">
        <v>173887</v>
      </c>
      <c r="F13" s="314">
        <v>170949</v>
      </c>
      <c r="G13" s="316">
        <v>169111</v>
      </c>
      <c r="H13" s="1247">
        <f t="shared" ref="H13:H25" si="0">(G13/F13)*100</f>
        <v>98.924825532761233</v>
      </c>
    </row>
    <row r="14" spans="1:11" s="1237" customFormat="1" ht="14.25" x14ac:dyDescent="0.2">
      <c r="A14" s="34"/>
      <c r="B14" s="1273"/>
      <c r="C14" s="1251" t="s">
        <v>1525</v>
      </c>
      <c r="D14" s="1245" t="s">
        <v>1526</v>
      </c>
      <c r="E14" s="55"/>
      <c r="F14" s="314">
        <v>430</v>
      </c>
      <c r="G14" s="316">
        <v>276</v>
      </c>
      <c r="H14" s="1247">
        <f t="shared" si="0"/>
        <v>64.186046511627907</v>
      </c>
    </row>
    <row r="15" spans="1:11" s="1237" customFormat="1" ht="14.25" x14ac:dyDescent="0.2">
      <c r="A15" s="34"/>
      <c r="B15" s="1273"/>
      <c r="C15" s="1251" t="s">
        <v>392</v>
      </c>
      <c r="D15" s="1246" t="s">
        <v>1018</v>
      </c>
      <c r="E15" s="55"/>
      <c r="F15" s="314">
        <v>307</v>
      </c>
      <c r="G15" s="316">
        <v>307</v>
      </c>
      <c r="H15" s="1247">
        <f t="shared" si="0"/>
        <v>100</v>
      </c>
    </row>
    <row r="16" spans="1:11" s="1237" customFormat="1" ht="14.25" x14ac:dyDescent="0.2">
      <c r="A16" s="34"/>
      <c r="B16" s="1273"/>
      <c r="C16" s="1251" t="s">
        <v>1135</v>
      </c>
      <c r="D16" s="1246" t="s">
        <v>838</v>
      </c>
      <c r="E16" s="55"/>
      <c r="F16" s="314">
        <v>9</v>
      </c>
      <c r="G16" s="316">
        <v>9</v>
      </c>
      <c r="H16" s="1247">
        <f t="shared" si="0"/>
        <v>100</v>
      </c>
    </row>
    <row r="17" spans="1:8" s="1237" customFormat="1" ht="15" x14ac:dyDescent="0.25">
      <c r="A17" s="34">
        <v>6172</v>
      </c>
      <c r="B17" s="1273">
        <v>5021</v>
      </c>
      <c r="C17" s="1249"/>
      <c r="D17" s="1238" t="s">
        <v>494</v>
      </c>
      <c r="E17" s="48">
        <v>1500</v>
      </c>
      <c r="F17" s="470">
        <f>F18+F19+F21+F22+F23</f>
        <v>1855</v>
      </c>
      <c r="G17" s="470">
        <f>G18+G19+G21+G22+G23</f>
        <v>1414</v>
      </c>
      <c r="H17" s="1244">
        <f>(G17/F17)*100</f>
        <v>76.226415094339629</v>
      </c>
    </row>
    <row r="18" spans="1:8" s="1237" customFormat="1" ht="14.25" x14ac:dyDescent="0.2">
      <c r="A18" s="34"/>
      <c r="B18" s="1273"/>
      <c r="C18" s="1251" t="s">
        <v>950</v>
      </c>
      <c r="D18" s="1245" t="s">
        <v>1602</v>
      </c>
      <c r="E18" s="55">
        <v>1500</v>
      </c>
      <c r="F18" s="314">
        <v>1797</v>
      </c>
      <c r="G18" s="316">
        <v>1357</v>
      </c>
      <c r="H18" s="1247">
        <f t="shared" si="0"/>
        <v>75.514746800222596</v>
      </c>
    </row>
    <row r="19" spans="1:8" s="1237" customFormat="1" ht="15" x14ac:dyDescent="0.25">
      <c r="A19" s="34"/>
      <c r="B19" s="1273"/>
      <c r="C19" s="2446" t="s">
        <v>1725</v>
      </c>
      <c r="D19" s="2449" t="s">
        <v>1726</v>
      </c>
      <c r="E19" s="48"/>
      <c r="F19" s="314">
        <v>3</v>
      </c>
      <c r="G19" s="316">
        <v>3</v>
      </c>
      <c r="H19" s="1247">
        <f t="shared" si="0"/>
        <v>100</v>
      </c>
    </row>
    <row r="20" spans="1:8" s="1237" customFormat="1" ht="15" x14ac:dyDescent="0.25">
      <c r="A20" s="34"/>
      <c r="B20" s="1273"/>
      <c r="C20" s="2447"/>
      <c r="D20" s="2450"/>
      <c r="E20" s="48"/>
      <c r="F20" s="314"/>
      <c r="G20" s="316"/>
      <c r="H20" s="1247"/>
    </row>
    <row r="21" spans="1:8" s="1237" customFormat="1" ht="15" x14ac:dyDescent="0.25">
      <c r="A21" s="34"/>
      <c r="B21" s="1273"/>
      <c r="C21" s="1250" t="s">
        <v>391</v>
      </c>
      <c r="D21" s="1405" t="s">
        <v>820</v>
      </c>
      <c r="E21" s="48"/>
      <c r="F21" s="314">
        <v>22</v>
      </c>
      <c r="G21" s="316">
        <v>21</v>
      </c>
      <c r="H21" s="1247">
        <f t="shared" si="0"/>
        <v>95.454545454545453</v>
      </c>
    </row>
    <row r="22" spans="1:8" s="1237" customFormat="1" ht="25.5" x14ac:dyDescent="0.25">
      <c r="A22" s="34"/>
      <c r="B22" s="1273"/>
      <c r="C22" s="1706" t="s">
        <v>274</v>
      </c>
      <c r="D22" s="1618" t="s">
        <v>1571</v>
      </c>
      <c r="E22" s="48"/>
      <c r="F22" s="314">
        <v>30</v>
      </c>
      <c r="G22" s="316">
        <v>30</v>
      </c>
      <c r="H22" s="1247">
        <f t="shared" si="0"/>
        <v>100</v>
      </c>
    </row>
    <row r="23" spans="1:8" s="1237" customFormat="1" ht="15" x14ac:dyDescent="0.25">
      <c r="A23" s="34"/>
      <c r="B23" s="1273"/>
      <c r="C23" s="1251" t="s">
        <v>1135</v>
      </c>
      <c r="D23" s="1246" t="s">
        <v>838</v>
      </c>
      <c r="E23" s="48"/>
      <c r="F23" s="314">
        <v>3</v>
      </c>
      <c r="G23" s="316">
        <v>3</v>
      </c>
      <c r="H23" s="1247">
        <f t="shared" si="0"/>
        <v>100</v>
      </c>
    </row>
    <row r="24" spans="1:8" s="1237" customFormat="1" ht="15" x14ac:dyDescent="0.25">
      <c r="A24" s="34">
        <v>6172</v>
      </c>
      <c r="B24" s="1273">
        <v>5024</v>
      </c>
      <c r="C24" s="1251"/>
      <c r="D24" s="1238" t="s">
        <v>1404</v>
      </c>
      <c r="E24" s="48">
        <v>300</v>
      </c>
      <c r="F24" s="168">
        <v>300</v>
      </c>
      <c r="G24" s="315">
        <v>0</v>
      </c>
      <c r="H24" s="1244">
        <f t="shared" si="0"/>
        <v>0</v>
      </c>
    </row>
    <row r="25" spans="1:8" s="1237" customFormat="1" ht="15" x14ac:dyDescent="0.25">
      <c r="A25" s="34">
        <v>6172</v>
      </c>
      <c r="B25" s="1273">
        <v>5029</v>
      </c>
      <c r="C25" s="1251"/>
      <c r="D25" s="1238" t="s">
        <v>604</v>
      </c>
      <c r="E25" s="48">
        <v>100</v>
      </c>
      <c r="F25" s="168">
        <v>100</v>
      </c>
      <c r="G25" s="315">
        <v>0</v>
      </c>
      <c r="H25" s="1244">
        <f t="shared" si="0"/>
        <v>0</v>
      </c>
    </row>
    <row r="26" spans="1:8" s="1237" customFormat="1" ht="15" x14ac:dyDescent="0.25">
      <c r="A26" s="34">
        <v>6172</v>
      </c>
      <c r="B26" s="1273">
        <v>5031</v>
      </c>
      <c r="C26" s="1251"/>
      <c r="D26" s="1238" t="s">
        <v>305</v>
      </c>
      <c r="E26" s="48">
        <f>E28</f>
        <v>43472</v>
      </c>
      <c r="F26" s="470">
        <f>F28+F29+F30+F31</f>
        <v>43789</v>
      </c>
      <c r="G26" s="470">
        <f>G28+G29+G30+G31</f>
        <v>42578</v>
      </c>
      <c r="H26" s="1244">
        <f>(G26/F26)*100</f>
        <v>97.234465276667663</v>
      </c>
    </row>
    <row r="27" spans="1:8" s="1237" customFormat="1" ht="15" x14ac:dyDescent="0.25">
      <c r="A27" s="34"/>
      <c r="B27" s="1273"/>
      <c r="C27" s="1251"/>
      <c r="D27" s="1238" t="s">
        <v>908</v>
      </c>
      <c r="E27" s="48"/>
      <c r="F27" s="168"/>
      <c r="G27" s="316"/>
      <c r="H27" s="1244"/>
    </row>
    <row r="28" spans="1:8" s="1237" customFormat="1" ht="14.25" x14ac:dyDescent="0.2">
      <c r="A28" s="34"/>
      <c r="B28" s="1273"/>
      <c r="C28" s="1251" t="s">
        <v>950</v>
      </c>
      <c r="D28" s="1245" t="s">
        <v>1602</v>
      </c>
      <c r="E28" s="55">
        <v>43472</v>
      </c>
      <c r="F28" s="314">
        <v>43585</v>
      </c>
      <c r="G28" s="316">
        <v>42430</v>
      </c>
      <c r="H28" s="1247">
        <f t="shared" ref="H28:H40" si="1">(G28/F28)*100</f>
        <v>97.350005735918316</v>
      </c>
    </row>
    <row r="29" spans="1:8" s="1237" customFormat="1" ht="14.25" x14ac:dyDescent="0.2">
      <c r="A29" s="34"/>
      <c r="B29" s="1273"/>
      <c r="C29" s="1251" t="s">
        <v>1525</v>
      </c>
      <c r="D29" s="1245" t="s">
        <v>1526</v>
      </c>
      <c r="E29" s="55"/>
      <c r="F29" s="314">
        <v>125</v>
      </c>
      <c r="G29" s="316">
        <v>69</v>
      </c>
      <c r="H29" s="1247">
        <f t="shared" si="1"/>
        <v>55.2</v>
      </c>
    </row>
    <row r="30" spans="1:8" s="1237" customFormat="1" ht="14.25" x14ac:dyDescent="0.2">
      <c r="A30" s="34"/>
      <c r="B30" s="1273"/>
      <c r="C30" s="1251" t="s">
        <v>392</v>
      </c>
      <c r="D30" s="1246" t="s">
        <v>1018</v>
      </c>
      <c r="E30" s="55"/>
      <c r="F30" s="314">
        <v>77</v>
      </c>
      <c r="G30" s="316">
        <v>77</v>
      </c>
      <c r="H30" s="1247">
        <f t="shared" si="1"/>
        <v>100</v>
      </c>
    </row>
    <row r="31" spans="1:8" s="1237" customFormat="1" ht="14.25" x14ac:dyDescent="0.2">
      <c r="A31" s="34"/>
      <c r="B31" s="1273"/>
      <c r="C31" s="1251" t="s">
        <v>1135</v>
      </c>
      <c r="D31" s="1246" t="s">
        <v>838</v>
      </c>
      <c r="E31" s="55"/>
      <c r="F31" s="314">
        <v>2</v>
      </c>
      <c r="G31" s="316">
        <v>2</v>
      </c>
      <c r="H31" s="1247">
        <f t="shared" si="1"/>
        <v>100</v>
      </c>
    </row>
    <row r="32" spans="1:8" s="1237" customFormat="1" ht="15" x14ac:dyDescent="0.25">
      <c r="A32" s="34">
        <v>6172</v>
      </c>
      <c r="B32" s="1273">
        <v>5032</v>
      </c>
      <c r="C32" s="1251"/>
      <c r="D32" s="1238" t="s">
        <v>306</v>
      </c>
      <c r="E32" s="48">
        <f>E33</f>
        <v>15650</v>
      </c>
      <c r="F32" s="470">
        <f>F33+F34+F35+F36</f>
        <v>15778</v>
      </c>
      <c r="G32" s="470">
        <f>G33+G34+G35+G36</f>
        <v>15327</v>
      </c>
      <c r="H32" s="1244">
        <f>(G32/F32)*100</f>
        <v>97.141589555076692</v>
      </c>
    </row>
    <row r="33" spans="1:8" s="1237" customFormat="1" ht="14.25" x14ac:dyDescent="0.2">
      <c r="A33" s="34"/>
      <c r="B33" s="1273"/>
      <c r="C33" s="1251" t="s">
        <v>950</v>
      </c>
      <c r="D33" s="1245" t="s">
        <v>1602</v>
      </c>
      <c r="E33" s="55">
        <v>15650</v>
      </c>
      <c r="F33" s="314">
        <v>15704</v>
      </c>
      <c r="G33" s="316">
        <v>15273</v>
      </c>
      <c r="H33" s="1247">
        <f t="shared" si="1"/>
        <v>97.255476311767708</v>
      </c>
    </row>
    <row r="34" spans="1:8" s="1237" customFormat="1" ht="14.25" x14ac:dyDescent="0.2">
      <c r="A34" s="34"/>
      <c r="B34" s="1273"/>
      <c r="C34" s="1251" t="s">
        <v>1525</v>
      </c>
      <c r="D34" s="1245" t="s">
        <v>1526</v>
      </c>
      <c r="E34" s="55"/>
      <c r="F34" s="314">
        <v>45</v>
      </c>
      <c r="G34" s="316">
        <v>25</v>
      </c>
      <c r="H34" s="1247">
        <f t="shared" si="1"/>
        <v>55.555555555555557</v>
      </c>
    </row>
    <row r="35" spans="1:8" s="1237" customFormat="1" ht="14.25" x14ac:dyDescent="0.2">
      <c r="A35" s="34"/>
      <c r="B35" s="1273"/>
      <c r="C35" s="1251" t="s">
        <v>392</v>
      </c>
      <c r="D35" s="1246" t="s">
        <v>1018</v>
      </c>
      <c r="E35" s="55"/>
      <c r="F35" s="314">
        <v>28</v>
      </c>
      <c r="G35" s="316">
        <v>28</v>
      </c>
      <c r="H35" s="1247">
        <f t="shared" si="1"/>
        <v>100</v>
      </c>
    </row>
    <row r="36" spans="1:8" s="1237" customFormat="1" ht="14.25" x14ac:dyDescent="0.2">
      <c r="A36" s="34"/>
      <c r="B36" s="1273"/>
      <c r="C36" s="1251" t="s">
        <v>1135</v>
      </c>
      <c r="D36" s="1246" t="s">
        <v>838</v>
      </c>
      <c r="E36" s="55"/>
      <c r="F36" s="314">
        <v>1</v>
      </c>
      <c r="G36" s="316">
        <v>1</v>
      </c>
      <c r="H36" s="1247">
        <f t="shared" si="1"/>
        <v>100</v>
      </c>
    </row>
    <row r="37" spans="1:8" s="1237" customFormat="1" ht="15" x14ac:dyDescent="0.25">
      <c r="A37" s="34">
        <v>6172</v>
      </c>
      <c r="B37" s="1273">
        <v>5038</v>
      </c>
      <c r="C37" s="1251"/>
      <c r="D37" s="1238" t="s">
        <v>1405</v>
      </c>
      <c r="E37" s="48">
        <v>730</v>
      </c>
      <c r="F37" s="470">
        <f>F38+F39</f>
        <v>752</v>
      </c>
      <c r="G37" s="470">
        <f>G38+G39</f>
        <v>742</v>
      </c>
      <c r="H37" s="1244">
        <f>(G37/F37)*100</f>
        <v>98.670212765957444</v>
      </c>
    </row>
    <row r="38" spans="1:8" s="1237" customFormat="1" ht="14.25" x14ac:dyDescent="0.2">
      <c r="A38" s="34"/>
      <c r="B38" s="1273"/>
      <c r="C38" s="1251" t="s">
        <v>950</v>
      </c>
      <c r="D38" s="1245" t="s">
        <v>1602</v>
      </c>
      <c r="E38" s="55">
        <v>730</v>
      </c>
      <c r="F38" s="314">
        <v>750</v>
      </c>
      <c r="G38" s="316">
        <v>742</v>
      </c>
      <c r="H38" s="1247">
        <f t="shared" si="1"/>
        <v>98.933333333333323</v>
      </c>
    </row>
    <row r="39" spans="1:8" s="1237" customFormat="1" ht="14.25" x14ac:dyDescent="0.2">
      <c r="A39" s="34"/>
      <c r="B39" s="1273"/>
      <c r="C39" s="1251" t="s">
        <v>392</v>
      </c>
      <c r="D39" s="1246" t="s">
        <v>1018</v>
      </c>
      <c r="E39" s="55"/>
      <c r="F39" s="314">
        <v>2</v>
      </c>
      <c r="G39" s="316">
        <v>0</v>
      </c>
      <c r="H39" s="1247">
        <f t="shared" si="1"/>
        <v>0</v>
      </c>
    </row>
    <row r="40" spans="1:8" s="1237" customFormat="1" ht="15" x14ac:dyDescent="0.25">
      <c r="A40" s="34">
        <v>6172</v>
      </c>
      <c r="B40" s="1273">
        <v>5039</v>
      </c>
      <c r="C40" s="1251"/>
      <c r="D40" s="1238" t="s">
        <v>1559</v>
      </c>
      <c r="E40" s="48">
        <v>50</v>
      </c>
      <c r="F40" s="168">
        <v>50</v>
      </c>
      <c r="G40" s="315">
        <v>0</v>
      </c>
      <c r="H40" s="1244">
        <f t="shared" si="1"/>
        <v>0</v>
      </c>
    </row>
    <row r="41" spans="1:8" s="1237" customFormat="1" ht="15" x14ac:dyDescent="0.25">
      <c r="A41" s="34">
        <v>6172</v>
      </c>
      <c r="B41" s="1273">
        <v>5134</v>
      </c>
      <c r="C41" s="1251"/>
      <c r="D41" s="1238" t="s">
        <v>774</v>
      </c>
      <c r="E41" s="48">
        <v>50</v>
      </c>
      <c r="F41" s="168">
        <v>55</v>
      </c>
      <c r="G41" s="315">
        <v>51</v>
      </c>
      <c r="H41" s="1244">
        <f>(G41/F41)*100</f>
        <v>92.72727272727272</v>
      </c>
    </row>
    <row r="42" spans="1:8" s="1237" customFormat="1" ht="15" x14ac:dyDescent="0.25">
      <c r="A42" s="34">
        <v>6172</v>
      </c>
      <c r="B42" s="1273">
        <v>5136</v>
      </c>
      <c r="C42" s="1251"/>
      <c r="D42" s="1238" t="s">
        <v>307</v>
      </c>
      <c r="E42" s="48">
        <v>300</v>
      </c>
      <c r="F42" s="168">
        <v>690</v>
      </c>
      <c r="G42" s="315">
        <v>645</v>
      </c>
      <c r="H42" s="1244">
        <f t="shared" ref="H42:H58" si="2">(G42/F42)*100</f>
        <v>93.478260869565219</v>
      </c>
    </row>
    <row r="43" spans="1:8" s="1237" customFormat="1" ht="15" x14ac:dyDescent="0.25">
      <c r="A43" s="34">
        <v>6172</v>
      </c>
      <c r="B43" s="1273">
        <v>5137</v>
      </c>
      <c r="C43" s="1251"/>
      <c r="D43" s="1238" t="s">
        <v>199</v>
      </c>
      <c r="E43" s="48">
        <v>600</v>
      </c>
      <c r="F43" s="168">
        <v>825</v>
      </c>
      <c r="G43" s="315">
        <v>716</v>
      </c>
      <c r="H43" s="1244">
        <f t="shared" si="2"/>
        <v>86.787878787878796</v>
      </c>
    </row>
    <row r="44" spans="1:8" s="1237" customFormat="1" ht="14.25" x14ac:dyDescent="0.2">
      <c r="A44" s="34"/>
      <c r="B44" s="1273"/>
      <c r="C44" s="1251" t="s">
        <v>950</v>
      </c>
      <c r="D44" s="1245" t="s">
        <v>1602</v>
      </c>
      <c r="E44" s="55">
        <v>600</v>
      </c>
      <c r="F44" s="314">
        <v>820</v>
      </c>
      <c r="G44" s="316">
        <v>715</v>
      </c>
      <c r="H44" s="1247">
        <f t="shared" si="2"/>
        <v>87.195121951219505</v>
      </c>
    </row>
    <row r="45" spans="1:8" s="1237" customFormat="1" ht="15" x14ac:dyDescent="0.25">
      <c r="A45" s="34"/>
      <c r="B45" s="1273"/>
      <c r="C45" s="1251" t="s">
        <v>1525</v>
      </c>
      <c r="D45" s="1245" t="s">
        <v>1526</v>
      </c>
      <c r="E45" s="48"/>
      <c r="F45" s="314">
        <v>5</v>
      </c>
      <c r="G45" s="316">
        <v>1</v>
      </c>
      <c r="H45" s="1247">
        <f t="shared" si="2"/>
        <v>20</v>
      </c>
    </row>
    <row r="46" spans="1:8" s="1237" customFormat="1" ht="15" x14ac:dyDescent="0.25">
      <c r="A46" s="34">
        <v>6172</v>
      </c>
      <c r="B46" s="1273">
        <v>5139</v>
      </c>
      <c r="C46" s="1251"/>
      <c r="D46" s="1238" t="s">
        <v>379</v>
      </c>
      <c r="E46" s="48">
        <v>2500</v>
      </c>
      <c r="F46" s="470">
        <f>F47+F48+F49</f>
        <v>3146</v>
      </c>
      <c r="G46" s="470">
        <f>G47+G48+G49</f>
        <v>2691</v>
      </c>
      <c r="H46" s="1244">
        <f t="shared" si="2"/>
        <v>85.537190082644628</v>
      </c>
    </row>
    <row r="47" spans="1:8" s="1237" customFormat="1" ht="14.25" x14ac:dyDescent="0.2">
      <c r="A47" s="34"/>
      <c r="B47" s="1273"/>
      <c r="C47" s="1251" t="s">
        <v>950</v>
      </c>
      <c r="D47" s="1245" t="s">
        <v>1602</v>
      </c>
      <c r="E47" s="55">
        <v>2500</v>
      </c>
      <c r="F47" s="314">
        <v>3130</v>
      </c>
      <c r="G47" s="316">
        <v>2690</v>
      </c>
      <c r="H47" s="1247">
        <f t="shared" si="2"/>
        <v>85.942492012779553</v>
      </c>
    </row>
    <row r="48" spans="1:8" s="1237" customFormat="1" ht="15" x14ac:dyDescent="0.25">
      <c r="A48" s="34"/>
      <c r="B48" s="1273"/>
      <c r="C48" s="1251" t="s">
        <v>1525</v>
      </c>
      <c r="D48" s="1245" t="s">
        <v>1526</v>
      </c>
      <c r="E48" s="48"/>
      <c r="F48" s="314">
        <v>15</v>
      </c>
      <c r="G48" s="316">
        <v>0</v>
      </c>
      <c r="H48" s="1247">
        <f t="shared" si="2"/>
        <v>0</v>
      </c>
    </row>
    <row r="49" spans="1:8" s="1237" customFormat="1" ht="15" x14ac:dyDescent="0.25">
      <c r="A49" s="34"/>
      <c r="B49" s="1273"/>
      <c r="C49" s="1251" t="s">
        <v>1135</v>
      </c>
      <c r="D49" s="1246" t="s">
        <v>838</v>
      </c>
      <c r="E49" s="48"/>
      <c r="F49" s="314">
        <v>1</v>
      </c>
      <c r="G49" s="316">
        <v>1</v>
      </c>
      <c r="H49" s="1247">
        <f t="shared" si="2"/>
        <v>100</v>
      </c>
    </row>
    <row r="50" spans="1:8" s="1237" customFormat="1" ht="15" x14ac:dyDescent="0.25">
      <c r="A50" s="34">
        <v>6172</v>
      </c>
      <c r="B50" s="1273">
        <v>5151</v>
      </c>
      <c r="C50" s="1251"/>
      <c r="D50" s="1238" t="s">
        <v>1089</v>
      </c>
      <c r="E50" s="48">
        <v>390</v>
      </c>
      <c r="F50" s="168">
        <v>435</v>
      </c>
      <c r="G50" s="315">
        <v>399</v>
      </c>
      <c r="H50" s="1244">
        <f t="shared" si="2"/>
        <v>91.724137931034477</v>
      </c>
    </row>
    <row r="51" spans="1:8" s="1237" customFormat="1" ht="15" x14ac:dyDescent="0.25">
      <c r="A51" s="50">
        <v>6172</v>
      </c>
      <c r="B51" s="19">
        <v>5152</v>
      </c>
      <c r="C51" s="1251"/>
      <c r="D51" s="1238" t="s">
        <v>1092</v>
      </c>
      <c r="E51" s="48">
        <v>2900</v>
      </c>
      <c r="F51" s="168">
        <v>2900</v>
      </c>
      <c r="G51" s="315">
        <v>2382</v>
      </c>
      <c r="H51" s="1244">
        <f t="shared" si="2"/>
        <v>82.137931034482762</v>
      </c>
    </row>
    <row r="52" spans="1:8" s="1237" customFormat="1" ht="15" x14ac:dyDescent="0.25">
      <c r="A52" s="50">
        <v>6172</v>
      </c>
      <c r="B52" s="19">
        <v>5153</v>
      </c>
      <c r="C52" s="1251"/>
      <c r="D52" s="1238" t="s">
        <v>1554</v>
      </c>
      <c r="E52" s="48">
        <v>400</v>
      </c>
      <c r="F52" s="168">
        <v>274</v>
      </c>
      <c r="G52" s="315">
        <v>217</v>
      </c>
      <c r="H52" s="1244">
        <f t="shared" si="2"/>
        <v>79.197080291970806</v>
      </c>
    </row>
    <row r="53" spans="1:8" s="1237" customFormat="1" ht="15" x14ac:dyDescent="0.25">
      <c r="A53" s="50">
        <v>6172</v>
      </c>
      <c r="B53" s="19">
        <v>5154</v>
      </c>
      <c r="C53" s="1251"/>
      <c r="D53" s="1238" t="s">
        <v>381</v>
      </c>
      <c r="E53" s="48">
        <v>4200</v>
      </c>
      <c r="F53" s="168">
        <v>3503</v>
      </c>
      <c r="G53" s="315">
        <v>3100</v>
      </c>
      <c r="H53" s="1244">
        <f t="shared" si="2"/>
        <v>88.495575221238937</v>
      </c>
    </row>
    <row r="54" spans="1:8" s="1237" customFormat="1" ht="15" x14ac:dyDescent="0.25">
      <c r="A54" s="50">
        <v>6172</v>
      </c>
      <c r="B54" s="19">
        <v>5156</v>
      </c>
      <c r="C54" s="1251"/>
      <c r="D54" s="1238" t="s">
        <v>382</v>
      </c>
      <c r="E54" s="48">
        <f>E55</f>
        <v>1250</v>
      </c>
      <c r="F54" s="470">
        <f>F55+F56+F57+F58</f>
        <v>1503</v>
      </c>
      <c r="G54" s="470">
        <f>G55+G56+G57+G58</f>
        <v>1244</v>
      </c>
      <c r="H54" s="1244">
        <f t="shared" si="2"/>
        <v>82.76779773785762</v>
      </c>
    </row>
    <row r="55" spans="1:8" s="1237" customFormat="1" ht="14.25" x14ac:dyDescent="0.2">
      <c r="A55" s="50"/>
      <c r="B55" s="19"/>
      <c r="C55" s="1251" t="s">
        <v>950</v>
      </c>
      <c r="D55" s="1245" t="s">
        <v>1602</v>
      </c>
      <c r="E55" s="55">
        <v>1250</v>
      </c>
      <c r="F55" s="314">
        <v>1450</v>
      </c>
      <c r="G55" s="316">
        <v>1223</v>
      </c>
      <c r="H55" s="1247">
        <f t="shared" si="2"/>
        <v>84.34482758620689</v>
      </c>
    </row>
    <row r="56" spans="1:8" s="1237" customFormat="1" ht="14.25" x14ac:dyDescent="0.2">
      <c r="A56" s="50"/>
      <c r="B56" s="19"/>
      <c r="C56" s="1251" t="s">
        <v>1525</v>
      </c>
      <c r="D56" s="1245" t="s">
        <v>1526</v>
      </c>
      <c r="E56" s="55"/>
      <c r="F56" s="314">
        <v>25</v>
      </c>
      <c r="G56" s="316">
        <v>11</v>
      </c>
      <c r="H56" s="1247">
        <f t="shared" si="2"/>
        <v>44</v>
      </c>
    </row>
    <row r="57" spans="1:8" s="1237" customFormat="1" ht="15" x14ac:dyDescent="0.25">
      <c r="A57" s="50"/>
      <c r="B57" s="19"/>
      <c r="C57" s="1251" t="s">
        <v>391</v>
      </c>
      <c r="D57" s="1246" t="s">
        <v>820</v>
      </c>
      <c r="E57" s="48"/>
      <c r="F57" s="314">
        <v>25</v>
      </c>
      <c r="G57" s="316">
        <v>7</v>
      </c>
      <c r="H57" s="1247">
        <f t="shared" si="2"/>
        <v>28.000000000000004</v>
      </c>
    </row>
    <row r="58" spans="1:8" s="1237" customFormat="1" ht="15" x14ac:dyDescent="0.25">
      <c r="A58" s="50"/>
      <c r="B58" s="19"/>
      <c r="C58" s="1251" t="s">
        <v>1135</v>
      </c>
      <c r="D58" s="1246" t="s">
        <v>838</v>
      </c>
      <c r="E58" s="48"/>
      <c r="F58" s="314">
        <v>3</v>
      </c>
      <c r="G58" s="316">
        <v>3</v>
      </c>
      <c r="H58" s="1247">
        <f t="shared" si="2"/>
        <v>100</v>
      </c>
    </row>
    <row r="59" spans="1:8" s="1237" customFormat="1" ht="15" x14ac:dyDescent="0.25">
      <c r="A59" s="50">
        <v>6172</v>
      </c>
      <c r="B59" s="19">
        <v>5157</v>
      </c>
      <c r="C59" s="1251"/>
      <c r="D59" s="1238" t="s">
        <v>487</v>
      </c>
      <c r="E59" s="48">
        <v>100</v>
      </c>
      <c r="F59" s="168">
        <v>120</v>
      </c>
      <c r="G59" s="315">
        <v>118</v>
      </c>
      <c r="H59" s="1244">
        <f t="shared" ref="H59:H66" si="3">(G59/F59)*100</f>
        <v>98.333333333333329</v>
      </c>
    </row>
    <row r="60" spans="1:8" s="1237" customFormat="1" ht="15" x14ac:dyDescent="0.25">
      <c r="A60" s="50">
        <v>6172</v>
      </c>
      <c r="B60" s="19">
        <v>5159</v>
      </c>
      <c r="C60" s="1251"/>
      <c r="D60" s="1238" t="s">
        <v>605</v>
      </c>
      <c r="E60" s="48">
        <v>20</v>
      </c>
      <c r="F60" s="168">
        <v>5</v>
      </c>
      <c r="G60" s="315">
        <v>1</v>
      </c>
      <c r="H60" s="1244">
        <f t="shared" si="3"/>
        <v>20</v>
      </c>
    </row>
    <row r="61" spans="1:8" s="1237" customFormat="1" ht="15" x14ac:dyDescent="0.25">
      <c r="A61" s="50">
        <v>6172</v>
      </c>
      <c r="B61" s="19">
        <v>5161</v>
      </c>
      <c r="C61" s="1251"/>
      <c r="D61" s="1238" t="s">
        <v>383</v>
      </c>
      <c r="E61" s="48">
        <v>2000</v>
      </c>
      <c r="F61" s="168">
        <v>1600</v>
      </c>
      <c r="G61" s="315">
        <v>1587</v>
      </c>
      <c r="H61" s="1244">
        <f t="shared" si="3"/>
        <v>99.1875</v>
      </c>
    </row>
    <row r="62" spans="1:8" s="1237" customFormat="1" ht="15" x14ac:dyDescent="0.25">
      <c r="A62" s="50">
        <v>6172</v>
      </c>
      <c r="B62" s="19">
        <v>5162</v>
      </c>
      <c r="C62" s="1251"/>
      <c r="D62" s="1238" t="s">
        <v>1093</v>
      </c>
      <c r="E62" s="48">
        <v>2780</v>
      </c>
      <c r="F62" s="470">
        <f>F63+F64+F65</f>
        <v>1995</v>
      </c>
      <c r="G62" s="470">
        <f>G63+G64+G65</f>
        <v>1894</v>
      </c>
      <c r="H62" s="1244">
        <f t="shared" si="3"/>
        <v>94.937343358395992</v>
      </c>
    </row>
    <row r="63" spans="1:8" s="1237" customFormat="1" ht="14.25" x14ac:dyDescent="0.2">
      <c r="A63" s="50"/>
      <c r="B63" s="19"/>
      <c r="C63" s="1251" t="s">
        <v>950</v>
      </c>
      <c r="D63" s="1245" t="s">
        <v>1602</v>
      </c>
      <c r="E63" s="55">
        <v>2780</v>
      </c>
      <c r="F63" s="314">
        <v>1930</v>
      </c>
      <c r="G63" s="316">
        <v>1864</v>
      </c>
      <c r="H63" s="1247">
        <f t="shared" si="3"/>
        <v>96.580310880829018</v>
      </c>
    </row>
    <row r="64" spans="1:8" s="1237" customFormat="1" ht="15" x14ac:dyDescent="0.25">
      <c r="A64" s="50"/>
      <c r="B64" s="19"/>
      <c r="C64" s="1251" t="s">
        <v>1525</v>
      </c>
      <c r="D64" s="1245" t="s">
        <v>1526</v>
      </c>
      <c r="E64" s="48"/>
      <c r="F64" s="314">
        <v>50</v>
      </c>
      <c r="G64" s="316">
        <v>18</v>
      </c>
      <c r="H64" s="1247">
        <f t="shared" si="3"/>
        <v>36</v>
      </c>
    </row>
    <row r="65" spans="1:12" s="1237" customFormat="1" ht="15" x14ac:dyDescent="0.25">
      <c r="A65" s="50"/>
      <c r="B65" s="19"/>
      <c r="C65" s="1251" t="s">
        <v>392</v>
      </c>
      <c r="D65" s="1246" t="s">
        <v>1018</v>
      </c>
      <c r="E65" s="48"/>
      <c r="F65" s="314">
        <v>15</v>
      </c>
      <c r="G65" s="316">
        <v>12</v>
      </c>
      <c r="H65" s="1247">
        <f t="shared" si="3"/>
        <v>80</v>
      </c>
      <c r="J65" s="1275"/>
    </row>
    <row r="66" spans="1:12" s="1237" customFormat="1" ht="15.75" customHeight="1" thickBot="1" x14ac:dyDescent="0.3">
      <c r="A66" s="50">
        <v>6172</v>
      </c>
      <c r="B66" s="19">
        <v>5163</v>
      </c>
      <c r="C66" s="1251"/>
      <c r="D66" s="1238" t="s">
        <v>1128</v>
      </c>
      <c r="E66" s="48">
        <v>400</v>
      </c>
      <c r="F66" s="168">
        <v>360</v>
      </c>
      <c r="G66" s="470">
        <v>269</v>
      </c>
      <c r="H66" s="1244">
        <f t="shared" si="3"/>
        <v>74.722222222222229</v>
      </c>
      <c r="J66" s="1275">
        <f>E12+E17+E24+E25+E26+E32+E37+E40+E41+E42+E43+E46+E50+E51+E52+E53+E54+E59+E60+E61+E62+E66</f>
        <v>253579</v>
      </c>
      <c r="K66" s="1275">
        <f>F10+F12+F17+F24+F25+F26+F32+F37+F40+F41+F42+F43+F46+F50+F51+F52+F53+F54+F59+F60+F61+F62+F66</f>
        <v>251911</v>
      </c>
      <c r="L66" s="1275">
        <f>G10+G12+G17+G24+G25+G26+G32+G37+G40+G41+G42+G43+G46+G50+G51+G52+G53+G54+G59+G60+G61+G62+G66</f>
        <v>245078</v>
      </c>
    </row>
    <row r="67" spans="1:12" s="1237" customFormat="1" ht="15.75" customHeight="1" thickTop="1" x14ac:dyDescent="0.25">
      <c r="A67" s="1372"/>
      <c r="B67" s="1372"/>
      <c r="C67" s="1660"/>
      <c r="D67" s="1307"/>
      <c r="E67" s="1756"/>
      <c r="F67" s="1561"/>
      <c r="G67" s="1561"/>
      <c r="H67" s="1754"/>
    </row>
    <row r="68" spans="1:12" s="1237" customFormat="1" ht="15.75" customHeight="1" x14ac:dyDescent="0.25">
      <c r="A68" s="1273"/>
      <c r="B68" s="1273"/>
      <c r="C68" s="1241"/>
      <c r="D68" s="1238"/>
      <c r="E68" s="1517"/>
      <c r="F68" s="168"/>
      <c r="G68" s="168"/>
      <c r="H68" s="1755"/>
    </row>
    <row r="69" spans="1:12" ht="13.5" thickBot="1" x14ac:dyDescent="0.25">
      <c r="A69" s="673"/>
      <c r="B69" s="673"/>
      <c r="C69" s="928"/>
      <c r="D69" s="674"/>
      <c r="G69" s="1061"/>
      <c r="H69" s="1504" t="s">
        <v>205</v>
      </c>
    </row>
    <row r="70" spans="1:12" s="107" customFormat="1" ht="20.25" customHeight="1" thickTop="1" thickBot="1" x14ac:dyDescent="0.25">
      <c r="A70" s="675" t="s">
        <v>206</v>
      </c>
      <c r="B70" s="676" t="s">
        <v>207</v>
      </c>
      <c r="C70" s="678" t="s">
        <v>888</v>
      </c>
      <c r="D70" s="678" t="s">
        <v>208</v>
      </c>
      <c r="E70" s="678" t="s">
        <v>209</v>
      </c>
      <c r="F70" s="678" t="s">
        <v>1116</v>
      </c>
      <c r="G70" s="678" t="s">
        <v>1117</v>
      </c>
      <c r="H70" s="679" t="s">
        <v>1118</v>
      </c>
    </row>
    <row r="71" spans="1:12" s="387" customFormat="1" ht="13.5" thickTop="1" thickBot="1" x14ac:dyDescent="0.25">
      <c r="A71" s="609">
        <v>1</v>
      </c>
      <c r="B71" s="610">
        <v>2</v>
      </c>
      <c r="C71" s="610">
        <v>3</v>
      </c>
      <c r="D71" s="610">
        <v>4</v>
      </c>
      <c r="E71" s="610">
        <v>5</v>
      </c>
      <c r="F71" s="581">
        <v>6</v>
      </c>
      <c r="G71" s="581">
        <v>7</v>
      </c>
      <c r="H71" s="680" t="s">
        <v>74</v>
      </c>
      <c r="I71" s="107"/>
    </row>
    <row r="72" spans="1:12" s="1237" customFormat="1" ht="15.75" thickTop="1" x14ac:dyDescent="0.25">
      <c r="A72" s="50">
        <v>6172</v>
      </c>
      <c r="B72" s="19">
        <v>5164</v>
      </c>
      <c r="C72" s="1251"/>
      <c r="D72" s="1238" t="s">
        <v>1129</v>
      </c>
      <c r="E72" s="48">
        <v>17500</v>
      </c>
      <c r="F72" s="475">
        <f>F73+F74</f>
        <v>17317</v>
      </c>
      <c r="G72" s="475">
        <f>G73+G74</f>
        <v>17135</v>
      </c>
      <c r="H72" s="1244">
        <f t="shared" ref="H72:H81" si="4">(G72/F72)*100</f>
        <v>98.949009643702723</v>
      </c>
    </row>
    <row r="73" spans="1:12" s="1237" customFormat="1" ht="14.25" x14ac:dyDescent="0.2">
      <c r="A73" s="50"/>
      <c r="B73" s="19"/>
      <c r="C73" s="1251" t="s">
        <v>950</v>
      </c>
      <c r="D73" s="1245" t="s">
        <v>1602</v>
      </c>
      <c r="E73" s="55">
        <v>17500</v>
      </c>
      <c r="F73" s="314">
        <v>17017</v>
      </c>
      <c r="G73" s="316">
        <v>16850</v>
      </c>
      <c r="H73" s="1247">
        <f t="shared" si="4"/>
        <v>99.018628430393136</v>
      </c>
    </row>
    <row r="74" spans="1:12" s="1237" customFormat="1" ht="15" x14ac:dyDescent="0.25">
      <c r="A74" s="50"/>
      <c r="B74" s="19"/>
      <c r="C74" s="1251" t="s">
        <v>1525</v>
      </c>
      <c r="D74" s="1245" t="s">
        <v>1526</v>
      </c>
      <c r="E74" s="48"/>
      <c r="F74" s="314">
        <v>300</v>
      </c>
      <c r="G74" s="316">
        <v>285</v>
      </c>
      <c r="H74" s="1247">
        <f t="shared" si="4"/>
        <v>95</v>
      </c>
    </row>
    <row r="75" spans="1:12" s="1237" customFormat="1" ht="15" x14ac:dyDescent="0.25">
      <c r="A75" s="50">
        <v>6172</v>
      </c>
      <c r="B75" s="19">
        <v>5166</v>
      </c>
      <c r="C75" s="1251"/>
      <c r="D75" s="128" t="s">
        <v>776</v>
      </c>
      <c r="E75" s="60">
        <v>200</v>
      </c>
      <c r="F75" s="313">
        <v>300</v>
      </c>
      <c r="G75" s="315">
        <v>271</v>
      </c>
      <c r="H75" s="1244">
        <f t="shared" si="4"/>
        <v>90.333333333333329</v>
      </c>
    </row>
    <row r="76" spans="1:12" s="1237" customFormat="1" ht="15" x14ac:dyDescent="0.25">
      <c r="A76" s="50">
        <v>6172</v>
      </c>
      <c r="B76" s="19">
        <v>5167</v>
      </c>
      <c r="C76" s="1251"/>
      <c r="D76" s="1238" t="s">
        <v>1132</v>
      </c>
      <c r="E76" s="48">
        <v>3000</v>
      </c>
      <c r="F76" s="168">
        <v>2900</v>
      </c>
      <c r="G76" s="315">
        <v>2433</v>
      </c>
      <c r="H76" s="1244">
        <f t="shared" si="4"/>
        <v>83.896551724137936</v>
      </c>
    </row>
    <row r="77" spans="1:12" s="1237" customFormat="1" ht="15" x14ac:dyDescent="0.25">
      <c r="A77" s="50">
        <v>6172</v>
      </c>
      <c r="B77" s="19">
        <v>5169</v>
      </c>
      <c r="C77" s="1251"/>
      <c r="D77" s="1238" t="s">
        <v>1461</v>
      </c>
      <c r="E77" s="48">
        <v>13460</v>
      </c>
      <c r="F77" s="470">
        <f>F78+F79</f>
        <v>13021</v>
      </c>
      <c r="G77" s="470">
        <f>G78+G79</f>
        <v>12374</v>
      </c>
      <c r="H77" s="1244">
        <f t="shared" si="4"/>
        <v>95.031103601873895</v>
      </c>
    </row>
    <row r="78" spans="1:12" s="1237" customFormat="1" ht="14.25" x14ac:dyDescent="0.2">
      <c r="A78" s="50"/>
      <c r="B78" s="19"/>
      <c r="C78" s="1251" t="s">
        <v>950</v>
      </c>
      <c r="D78" s="1245" t="s">
        <v>1602</v>
      </c>
      <c r="E78" s="55">
        <v>13460</v>
      </c>
      <c r="F78" s="314">
        <v>12920</v>
      </c>
      <c r="G78" s="316">
        <v>12374</v>
      </c>
      <c r="H78" s="1247">
        <f t="shared" si="4"/>
        <v>95.773993808049539</v>
      </c>
    </row>
    <row r="79" spans="1:12" s="1237" customFormat="1" ht="15" x14ac:dyDescent="0.25">
      <c r="A79" s="50"/>
      <c r="B79" s="19"/>
      <c r="C79" s="1251" t="s">
        <v>1135</v>
      </c>
      <c r="D79" s="1246" t="s">
        <v>838</v>
      </c>
      <c r="E79" s="48"/>
      <c r="F79" s="314">
        <v>101</v>
      </c>
      <c r="G79" s="316">
        <v>0</v>
      </c>
      <c r="H79" s="1247">
        <f t="shared" si="4"/>
        <v>0</v>
      </c>
    </row>
    <row r="80" spans="1:12" s="1237" customFormat="1" ht="15" x14ac:dyDescent="0.25">
      <c r="A80" s="50">
        <v>6172</v>
      </c>
      <c r="B80" s="19">
        <v>5171</v>
      </c>
      <c r="C80" s="1251"/>
      <c r="D80" s="1238" t="s">
        <v>1560</v>
      </c>
      <c r="E80" s="48">
        <v>4000</v>
      </c>
      <c r="F80" s="313">
        <v>3170</v>
      </c>
      <c r="G80" s="315">
        <v>2751</v>
      </c>
      <c r="H80" s="1244">
        <f t="shared" si="4"/>
        <v>86.782334384858046</v>
      </c>
    </row>
    <row r="81" spans="1:11" s="1237" customFormat="1" ht="15" x14ac:dyDescent="0.25">
      <c r="A81" s="50">
        <v>6172</v>
      </c>
      <c r="B81" s="19">
        <v>5173</v>
      </c>
      <c r="C81" s="1251"/>
      <c r="D81" s="1238" t="s">
        <v>1462</v>
      </c>
      <c r="E81" s="48">
        <v>3500</v>
      </c>
      <c r="F81" s="470">
        <f>F82+F83+F84+F85</f>
        <v>3616</v>
      </c>
      <c r="G81" s="470">
        <f>G82+G83+G84+G85</f>
        <v>2288</v>
      </c>
      <c r="H81" s="1244">
        <f t="shared" si="4"/>
        <v>63.274336283185839</v>
      </c>
      <c r="J81" s="1275"/>
      <c r="K81" s="1275"/>
    </row>
    <row r="82" spans="1:11" s="1237" customFormat="1" ht="14.25" x14ac:dyDescent="0.2">
      <c r="A82" s="50"/>
      <c r="B82" s="19"/>
      <c r="C82" s="1251" t="s">
        <v>950</v>
      </c>
      <c r="D82" s="1245" t="s">
        <v>1602</v>
      </c>
      <c r="E82" s="55">
        <v>3500</v>
      </c>
      <c r="F82" s="314">
        <v>3376</v>
      </c>
      <c r="G82" s="316">
        <v>2110</v>
      </c>
      <c r="H82" s="1247">
        <f t="shared" ref="H82:H89" si="5">(G82/F82)*100</f>
        <v>62.5</v>
      </c>
    </row>
    <row r="83" spans="1:11" s="1237" customFormat="1" ht="14.25" x14ac:dyDescent="0.2">
      <c r="A83" s="50"/>
      <c r="B83" s="19"/>
      <c r="C83" s="1251" t="s">
        <v>1525</v>
      </c>
      <c r="D83" s="1245" t="s">
        <v>1526</v>
      </c>
      <c r="E83" s="55"/>
      <c r="F83" s="314">
        <v>124</v>
      </c>
      <c r="G83" s="316">
        <v>124</v>
      </c>
      <c r="H83" s="1247">
        <f t="shared" si="5"/>
        <v>100</v>
      </c>
    </row>
    <row r="84" spans="1:11" s="1237" customFormat="1" ht="14.25" x14ac:dyDescent="0.2">
      <c r="A84" s="50"/>
      <c r="B84" s="19"/>
      <c r="C84" s="1251" t="s">
        <v>392</v>
      </c>
      <c r="D84" s="1246" t="s">
        <v>1018</v>
      </c>
      <c r="E84" s="55"/>
      <c r="F84" s="314">
        <v>10</v>
      </c>
      <c r="G84" s="316">
        <v>10</v>
      </c>
      <c r="H84" s="1247">
        <f t="shared" si="5"/>
        <v>100</v>
      </c>
    </row>
    <row r="85" spans="1:11" s="1237" customFormat="1" ht="14.25" x14ac:dyDescent="0.2">
      <c r="A85" s="50"/>
      <c r="B85" s="19"/>
      <c r="C85" s="1251" t="s">
        <v>391</v>
      </c>
      <c r="D85" s="1246" t="s">
        <v>820</v>
      </c>
      <c r="E85" s="55"/>
      <c r="F85" s="314">
        <v>106</v>
      </c>
      <c r="G85" s="316">
        <v>44</v>
      </c>
      <c r="H85" s="1247">
        <f t="shared" si="5"/>
        <v>41.509433962264154</v>
      </c>
    </row>
    <row r="86" spans="1:11" s="1237" customFormat="1" ht="15" x14ac:dyDescent="0.25">
      <c r="A86" s="50">
        <v>6172</v>
      </c>
      <c r="B86" s="19">
        <v>5175</v>
      </c>
      <c r="C86" s="1251"/>
      <c r="D86" s="1264" t="s">
        <v>841</v>
      </c>
      <c r="E86" s="71">
        <v>500</v>
      </c>
      <c r="F86" s="313">
        <v>520</v>
      </c>
      <c r="G86" s="315">
        <v>494</v>
      </c>
      <c r="H86" s="1244">
        <f t="shared" si="5"/>
        <v>95</v>
      </c>
    </row>
    <row r="87" spans="1:11" s="1237" customFormat="1" ht="14.25" x14ac:dyDescent="0.2">
      <c r="A87" s="50"/>
      <c r="B87" s="19"/>
      <c r="C87" s="1251" t="s">
        <v>950</v>
      </c>
      <c r="D87" s="1245" t="s">
        <v>1602</v>
      </c>
      <c r="E87" s="55">
        <v>500</v>
      </c>
      <c r="F87" s="314">
        <v>500</v>
      </c>
      <c r="G87" s="316">
        <v>493</v>
      </c>
      <c r="H87" s="1247">
        <f t="shared" si="5"/>
        <v>98.6</v>
      </c>
    </row>
    <row r="88" spans="1:11" s="1237" customFormat="1" ht="15" x14ac:dyDescent="0.25">
      <c r="A88" s="50"/>
      <c r="B88" s="19"/>
      <c r="C88" s="1251" t="s">
        <v>1525</v>
      </c>
      <c r="D88" s="1245" t="s">
        <v>1526</v>
      </c>
      <c r="E88" s="71"/>
      <c r="F88" s="314">
        <v>20</v>
      </c>
      <c r="G88" s="316">
        <v>1</v>
      </c>
      <c r="H88" s="1247">
        <f t="shared" si="5"/>
        <v>5</v>
      </c>
    </row>
    <row r="89" spans="1:11" s="1237" customFormat="1" ht="15" x14ac:dyDescent="0.25">
      <c r="A89" s="50">
        <v>6172</v>
      </c>
      <c r="B89" s="19">
        <v>5176</v>
      </c>
      <c r="C89" s="1251"/>
      <c r="D89" s="1264" t="s">
        <v>1588</v>
      </c>
      <c r="E89" s="71">
        <v>150</v>
      </c>
      <c r="F89" s="313">
        <v>250</v>
      </c>
      <c r="G89" s="315">
        <v>247</v>
      </c>
      <c r="H89" s="1244">
        <f t="shared" si="5"/>
        <v>98.8</v>
      </c>
    </row>
    <row r="90" spans="1:11" s="1237" customFormat="1" ht="15" x14ac:dyDescent="0.25">
      <c r="A90" s="50">
        <v>6172</v>
      </c>
      <c r="B90" s="19">
        <v>5189</v>
      </c>
      <c r="C90" s="1251"/>
      <c r="D90" s="1238" t="s">
        <v>1309</v>
      </c>
      <c r="E90" s="48">
        <v>20</v>
      </c>
      <c r="F90" s="168">
        <v>0</v>
      </c>
      <c r="G90" s="315">
        <v>0</v>
      </c>
      <c r="H90" s="1244">
        <v>0</v>
      </c>
    </row>
    <row r="91" spans="1:11" s="1237" customFormat="1" ht="15" x14ac:dyDescent="0.25">
      <c r="A91" s="50">
        <v>6172</v>
      </c>
      <c r="B91" s="19">
        <v>5192</v>
      </c>
      <c r="C91" s="1251"/>
      <c r="D91" s="1238" t="s">
        <v>1310</v>
      </c>
      <c r="E91" s="48">
        <v>20</v>
      </c>
      <c r="F91" s="168">
        <v>50</v>
      </c>
      <c r="G91" s="315">
        <v>49</v>
      </c>
      <c r="H91" s="1244">
        <f t="shared" ref="H91:H96" si="6">(G91/F91)*100</f>
        <v>98</v>
      </c>
    </row>
    <row r="92" spans="1:11" s="463" customFormat="1" ht="15" x14ac:dyDescent="0.25">
      <c r="A92" s="1650">
        <v>6172</v>
      </c>
      <c r="B92" s="725">
        <v>5194</v>
      </c>
      <c r="C92" s="595"/>
      <c r="D92" s="383" t="s">
        <v>766</v>
      </c>
      <c r="E92" s="470">
        <v>20</v>
      </c>
      <c r="F92" s="168">
        <v>0</v>
      </c>
      <c r="G92" s="315">
        <v>0</v>
      </c>
      <c r="H92" s="1686">
        <v>0</v>
      </c>
    </row>
    <row r="93" spans="1:11" s="1237" customFormat="1" ht="15" x14ac:dyDescent="0.25">
      <c r="A93" s="50">
        <v>6172</v>
      </c>
      <c r="B93" s="19">
        <v>5323</v>
      </c>
      <c r="C93" s="1251"/>
      <c r="D93" s="1238" t="s">
        <v>282</v>
      </c>
      <c r="E93" s="48">
        <v>65</v>
      </c>
      <c r="F93" s="168">
        <v>40</v>
      </c>
      <c r="G93" s="315">
        <v>39</v>
      </c>
      <c r="H93" s="1244">
        <f t="shared" si="6"/>
        <v>97.5</v>
      </c>
    </row>
    <row r="94" spans="1:11" s="1237" customFormat="1" ht="15" x14ac:dyDescent="0.25">
      <c r="A94" s="50">
        <v>6172</v>
      </c>
      <c r="B94" s="19">
        <v>5361</v>
      </c>
      <c r="C94" s="1251"/>
      <c r="D94" s="1238" t="s">
        <v>767</v>
      </c>
      <c r="E94" s="48">
        <v>100</v>
      </c>
      <c r="F94" s="168">
        <v>100</v>
      </c>
      <c r="G94" s="315">
        <v>82</v>
      </c>
      <c r="H94" s="1244">
        <f t="shared" si="6"/>
        <v>82</v>
      </c>
    </row>
    <row r="95" spans="1:11" s="1237" customFormat="1" ht="15" x14ac:dyDescent="0.25">
      <c r="A95" s="50">
        <v>6172</v>
      </c>
      <c r="B95" s="19">
        <v>5362</v>
      </c>
      <c r="C95" s="1251"/>
      <c r="D95" s="1238" t="s">
        <v>768</v>
      </c>
      <c r="E95" s="48">
        <v>50</v>
      </c>
      <c r="F95" s="168">
        <v>65</v>
      </c>
      <c r="G95" s="315">
        <v>57</v>
      </c>
      <c r="H95" s="1244">
        <f t="shared" si="6"/>
        <v>87.692307692307693</v>
      </c>
    </row>
    <row r="96" spans="1:11" s="1237" customFormat="1" ht="15" x14ac:dyDescent="0.25">
      <c r="A96" s="50">
        <v>6172</v>
      </c>
      <c r="B96" s="19">
        <v>5424</v>
      </c>
      <c r="C96" s="1251"/>
      <c r="D96" s="1238" t="s">
        <v>821</v>
      </c>
      <c r="E96" s="48">
        <v>1000</v>
      </c>
      <c r="F96" s="168">
        <v>1000</v>
      </c>
      <c r="G96" s="315">
        <v>1029</v>
      </c>
      <c r="H96" s="1244">
        <f t="shared" si="6"/>
        <v>102.89999999999999</v>
      </c>
    </row>
    <row r="97" spans="1:12" s="1237" customFormat="1" ht="15" x14ac:dyDescent="0.25">
      <c r="A97" s="50">
        <v>6172</v>
      </c>
      <c r="B97" s="19">
        <v>5499</v>
      </c>
      <c r="C97" s="1251"/>
      <c r="D97" s="593" t="s">
        <v>479</v>
      </c>
      <c r="E97" s="48"/>
      <c r="F97" s="168"/>
      <c r="G97" s="315">
        <v>201</v>
      </c>
      <c r="H97" s="1244"/>
    </row>
    <row r="98" spans="1:12" s="1237" customFormat="1" ht="15.75" thickBot="1" x14ac:dyDescent="0.3">
      <c r="A98" s="1259">
        <v>6330</v>
      </c>
      <c r="B98" s="1267">
        <v>5342</v>
      </c>
      <c r="C98" s="1266"/>
      <c r="D98" s="1260" t="s">
        <v>435</v>
      </c>
      <c r="E98" s="1268">
        <v>6086</v>
      </c>
      <c r="F98" s="467">
        <v>6098</v>
      </c>
      <c r="G98" s="466">
        <v>5407</v>
      </c>
      <c r="H98" s="1576">
        <f>(G98/F98)*100</f>
        <v>88.668415874057075</v>
      </c>
      <c r="J98" s="1274">
        <f>E72+E75+E76+E77+E80+E81+E86+E89+E90+E91+E92+E93+E94+E95+E96+E98</f>
        <v>49671</v>
      </c>
      <c r="K98" s="1274">
        <f>F72+F75+F76+F77+F80+F81+F86+F89+F90+F91+F92+F93+F94+F95+F96+F98</f>
        <v>48447</v>
      </c>
      <c r="L98" s="1274">
        <f>G72+G75+G76+G77+G80+G81+G86+G89+G90+G91+G92+G93+G94+G95+G96+G98+G97</f>
        <v>44857</v>
      </c>
    </row>
    <row r="99" spans="1:12" s="363" customFormat="1" ht="35.25" customHeight="1" thickTop="1" thickBot="1" x14ac:dyDescent="0.3">
      <c r="A99" s="740" t="s">
        <v>313</v>
      </c>
      <c r="B99" s="1592"/>
      <c r="C99" s="1252"/>
      <c r="D99" s="741"/>
      <c r="E99" s="743">
        <f>J66+J98</f>
        <v>303250</v>
      </c>
      <c r="F99" s="743">
        <f>K66+K98</f>
        <v>300358</v>
      </c>
      <c r="G99" s="743">
        <f>L66+L98</f>
        <v>289935</v>
      </c>
      <c r="H99" s="1163">
        <f>(G99/F99)*100</f>
        <v>96.529807762736468</v>
      </c>
    </row>
    <row r="100" spans="1:12" ht="15.75" thickTop="1" x14ac:dyDescent="0.25">
      <c r="A100" s="824"/>
      <c r="B100" s="139"/>
      <c r="C100" s="1164"/>
      <c r="D100" s="824"/>
      <c r="E100" s="181"/>
      <c r="F100" s="997"/>
      <c r="G100" s="168"/>
      <c r="H100" s="1123"/>
    </row>
    <row r="101" spans="1:12" ht="15" x14ac:dyDescent="0.25">
      <c r="A101" s="824"/>
      <c r="B101" s="139"/>
      <c r="C101" s="1164"/>
      <c r="D101" s="824"/>
      <c r="E101" s="181"/>
      <c r="F101" s="181"/>
      <c r="G101" s="181"/>
      <c r="H101" s="1123"/>
    </row>
    <row r="102" spans="1:12" ht="15" x14ac:dyDescent="0.25">
      <c r="A102" s="824"/>
      <c r="B102" s="139"/>
      <c r="C102" s="1164"/>
      <c r="D102" s="824"/>
      <c r="E102" s="181"/>
      <c r="F102" s="181"/>
      <c r="G102" s="181"/>
      <c r="H102" s="1123"/>
    </row>
    <row r="103" spans="1:12" ht="15" x14ac:dyDescent="0.25">
      <c r="A103" s="824"/>
      <c r="B103" s="139"/>
      <c r="C103" s="1164"/>
      <c r="D103" s="824"/>
      <c r="E103" s="181"/>
      <c r="F103" s="181"/>
      <c r="G103" s="181"/>
      <c r="H103" s="1123"/>
    </row>
    <row r="104" spans="1:12" ht="15" x14ac:dyDescent="0.25">
      <c r="A104" s="824"/>
      <c r="B104" s="139"/>
      <c r="C104" s="1164"/>
      <c r="D104" s="824"/>
      <c r="E104" s="181"/>
      <c r="F104" s="181"/>
      <c r="G104" s="181"/>
      <c r="H104" s="1123"/>
    </row>
    <row r="105" spans="1:12" ht="15" x14ac:dyDescent="0.25">
      <c r="A105" s="824"/>
      <c r="B105" s="139"/>
      <c r="C105" s="1164"/>
      <c r="D105" s="824"/>
      <c r="E105" s="181"/>
      <c r="F105" s="181"/>
      <c r="G105" s="181"/>
      <c r="H105" s="1123"/>
    </row>
    <row r="106" spans="1:12" ht="18" x14ac:dyDescent="0.25">
      <c r="A106" s="33" t="s">
        <v>1589</v>
      </c>
      <c r="B106" s="28"/>
      <c r="C106" s="10"/>
      <c r="D106" s="139"/>
      <c r="E106" s="137"/>
      <c r="F106" s="16"/>
      <c r="G106" s="17"/>
      <c r="H106" s="375"/>
    </row>
    <row r="107" spans="1:12" ht="13.5" thickBot="1" x14ac:dyDescent="0.25">
      <c r="A107" s="673"/>
      <c r="B107" s="673"/>
      <c r="C107" s="674"/>
      <c r="F107" s="1061"/>
      <c r="H107" s="1504" t="s">
        <v>205</v>
      </c>
    </row>
    <row r="108" spans="1:12" s="107" customFormat="1" ht="20.25" customHeight="1" thickTop="1" thickBot="1" x14ac:dyDescent="0.25">
      <c r="A108" s="675" t="s">
        <v>206</v>
      </c>
      <c r="B108" s="676" t="s">
        <v>207</v>
      </c>
      <c r="C108" s="678" t="s">
        <v>888</v>
      </c>
      <c r="D108" s="866" t="s">
        <v>208</v>
      </c>
      <c r="E108" s="866" t="s">
        <v>209</v>
      </c>
      <c r="F108" s="866" t="s">
        <v>1116</v>
      </c>
      <c r="G108" s="866" t="s">
        <v>1117</v>
      </c>
      <c r="H108" s="679" t="s">
        <v>1118</v>
      </c>
    </row>
    <row r="109" spans="1:12" s="387" customFormat="1" ht="13.5" thickTop="1" thickBot="1" x14ac:dyDescent="0.25">
      <c r="A109" s="609">
        <v>1</v>
      </c>
      <c r="B109" s="610">
        <v>2</v>
      </c>
      <c r="C109" s="610">
        <v>3</v>
      </c>
      <c r="D109" s="610">
        <v>4</v>
      </c>
      <c r="E109" s="610">
        <v>5</v>
      </c>
      <c r="F109" s="581">
        <v>6</v>
      </c>
      <c r="G109" s="581">
        <v>7</v>
      </c>
      <c r="H109" s="680" t="s">
        <v>74</v>
      </c>
      <c r="I109" s="107"/>
    </row>
    <row r="110" spans="1:12" s="1237" customFormat="1" ht="15.75" thickTop="1" x14ac:dyDescent="0.25">
      <c r="A110" s="222">
        <v>6172</v>
      </c>
      <c r="B110" s="1242">
        <v>6121</v>
      </c>
      <c r="C110" s="1270"/>
      <c r="D110" s="1307" t="s">
        <v>770</v>
      </c>
      <c r="E110" s="1255">
        <v>1000</v>
      </c>
      <c r="F110" s="1561">
        <v>2334</v>
      </c>
      <c r="G110" s="373">
        <v>1244</v>
      </c>
      <c r="H110" s="1588">
        <f>(G110/F110)*100</f>
        <v>53.299057412167947</v>
      </c>
      <c r="J110" s="1274"/>
      <c r="K110" s="1274"/>
    </row>
    <row r="111" spans="1:12" s="1237" customFormat="1" ht="15" x14ac:dyDescent="0.25">
      <c r="A111" s="50">
        <v>6172</v>
      </c>
      <c r="B111" s="19">
        <v>6122</v>
      </c>
      <c r="C111" s="1251"/>
      <c r="D111" s="1238" t="s">
        <v>771</v>
      </c>
      <c r="E111" s="48">
        <v>100</v>
      </c>
      <c r="F111" s="168">
        <v>1792</v>
      </c>
      <c r="G111" s="315">
        <v>1754</v>
      </c>
      <c r="H111" s="1244">
        <f>(G111/F111)*100</f>
        <v>97.879464285714292</v>
      </c>
      <c r="J111" s="1274"/>
      <c r="K111" s="1274"/>
    </row>
    <row r="112" spans="1:12" s="1237" customFormat="1" ht="15.75" thickBot="1" x14ac:dyDescent="0.3">
      <c r="A112" s="1259">
        <v>6172</v>
      </c>
      <c r="B112" s="1267">
        <v>6123</v>
      </c>
      <c r="C112" s="1266"/>
      <c r="D112" s="1260" t="s">
        <v>1561</v>
      </c>
      <c r="E112" s="1268">
        <v>3000</v>
      </c>
      <c r="F112" s="467">
        <v>1110</v>
      </c>
      <c r="G112" s="466">
        <v>1096</v>
      </c>
      <c r="H112" s="1244">
        <f>(G112/F112)*100</f>
        <v>98.738738738738746</v>
      </c>
      <c r="J112" s="1274"/>
      <c r="K112" s="1274"/>
    </row>
    <row r="113" spans="1:8" s="363" customFormat="1" ht="35.25" customHeight="1" thickTop="1" thickBot="1" x14ac:dyDescent="0.3">
      <c r="A113" s="681" t="s">
        <v>312</v>
      </c>
      <c r="B113" s="684"/>
      <c r="C113" s="683"/>
      <c r="D113" s="684"/>
      <c r="E113" s="685">
        <f>E110+E111+E112</f>
        <v>4100</v>
      </c>
      <c r="F113" s="685">
        <f>F110+F111+F112</f>
        <v>5236</v>
      </c>
      <c r="G113" s="685">
        <f>G110+G111+G112</f>
        <v>4094</v>
      </c>
      <c r="H113" s="1165">
        <f>(G113/F113)*100</f>
        <v>78.189457601222315</v>
      </c>
    </row>
    <row r="114" spans="1:8" ht="13.5" thickTop="1" x14ac:dyDescent="0.2">
      <c r="A114" s="673"/>
      <c r="B114" s="1070"/>
      <c r="C114" s="1137"/>
    </row>
    <row r="115" spans="1:8" x14ac:dyDescent="0.2">
      <c r="A115" s="673"/>
      <c r="B115" s="1070"/>
      <c r="C115" s="1137"/>
    </row>
    <row r="116" spans="1:8" x14ac:dyDescent="0.2">
      <c r="A116" s="673"/>
      <c r="B116" s="1070"/>
      <c r="C116" s="1137"/>
    </row>
    <row r="117" spans="1:8" s="713" customFormat="1" ht="16.5" x14ac:dyDescent="0.25">
      <c r="A117" s="364" t="s">
        <v>600</v>
      </c>
      <c r="B117" s="365"/>
      <c r="C117" s="366"/>
      <c r="D117" s="366"/>
      <c r="E117" s="1161">
        <f>E118+E119+E120+E121+E122</f>
        <v>307350</v>
      </c>
      <c r="F117" s="1161">
        <f>F118+F119+F120+F121+F122</f>
        <v>305594</v>
      </c>
      <c r="G117" s="1161">
        <f>G118+G119+G120+G121+G122</f>
        <v>294029</v>
      </c>
      <c r="H117" s="1166">
        <f>G117/F117*100</f>
        <v>96.215567059562687</v>
      </c>
    </row>
    <row r="118" spans="1:8" s="713" customFormat="1" ht="15" x14ac:dyDescent="0.2">
      <c r="A118" s="598" t="s">
        <v>342</v>
      </c>
      <c r="B118" s="628"/>
      <c r="C118" s="629"/>
      <c r="D118" s="629"/>
      <c r="E118" s="1162">
        <f>E99-E98</f>
        <v>297164</v>
      </c>
      <c r="F118" s="1162">
        <f>F99-F120-F98</f>
        <v>293337</v>
      </c>
      <c r="G118" s="1162">
        <f>G99-G120-G98</f>
        <v>283973</v>
      </c>
      <c r="H118" s="1167">
        <f>G118/F118*100</f>
        <v>96.807767175637579</v>
      </c>
    </row>
    <row r="119" spans="1:8" s="713" customFormat="1" ht="15" x14ac:dyDescent="0.2">
      <c r="A119" s="598" t="s">
        <v>343</v>
      </c>
      <c r="B119" s="633"/>
      <c r="C119" s="629"/>
      <c r="D119" s="629"/>
      <c r="E119" s="1057">
        <f>E113</f>
        <v>4100</v>
      </c>
      <c r="F119" s="1057">
        <f>F113</f>
        <v>5236</v>
      </c>
      <c r="G119" s="1057">
        <f>G113</f>
        <v>4094</v>
      </c>
      <c r="H119" s="1167">
        <f>G119/F119*100</f>
        <v>78.189457601222315</v>
      </c>
    </row>
    <row r="120" spans="1:8" s="713" customFormat="1" ht="15" x14ac:dyDescent="0.2">
      <c r="A120" s="598" t="s">
        <v>264</v>
      </c>
      <c r="B120" s="633"/>
      <c r="C120" s="629"/>
      <c r="D120" s="629"/>
      <c r="E120" s="1056">
        <v>0</v>
      </c>
      <c r="F120" s="631">
        <f>F11+F15+F16+F21+F22+F23+F30+F31+F35+F36+F39+F49+F57+F58+F65+F79+F84+F85</f>
        <v>923</v>
      </c>
      <c r="G120" s="631">
        <f>G11+G15+G16+G21+G22+G23+G30+G31+G35+G36+G39+G49+G57+G58+G65+G79+G84+G85</f>
        <v>555</v>
      </c>
      <c r="H120" s="1167">
        <f>G120/F120*100</f>
        <v>60.130010834236188</v>
      </c>
    </row>
    <row r="121" spans="1:8" s="713" customFormat="1" ht="15" x14ac:dyDescent="0.2">
      <c r="A121" s="598" t="s">
        <v>1457</v>
      </c>
      <c r="B121" s="633"/>
      <c r="C121" s="629"/>
      <c r="D121" s="629"/>
      <c r="E121" s="1056">
        <v>0</v>
      </c>
      <c r="F121" s="635">
        <v>0</v>
      </c>
      <c r="G121" s="635">
        <v>0</v>
      </c>
      <c r="H121" s="1167">
        <v>0</v>
      </c>
    </row>
    <row r="122" spans="1:8" s="713" customFormat="1" ht="15" x14ac:dyDescent="0.2">
      <c r="A122" s="598" t="s">
        <v>577</v>
      </c>
      <c r="B122" s="633"/>
      <c r="C122" s="629"/>
      <c r="D122" s="629"/>
      <c r="E122" s="1056">
        <f>SUM(E98)</f>
        <v>6086</v>
      </c>
      <c r="F122" s="1056">
        <f>SUM(F98)</f>
        <v>6098</v>
      </c>
      <c r="G122" s="1056">
        <f>SUM(G98)</f>
        <v>5407</v>
      </c>
      <c r="H122" s="1167">
        <f>G122/F122*100</f>
        <v>88.668415874057075</v>
      </c>
    </row>
    <row r="123" spans="1:8" x14ac:dyDescent="0.2">
      <c r="A123" s="673"/>
      <c r="B123" s="1070"/>
      <c r="C123" s="1137"/>
    </row>
    <row r="124" spans="1:8" s="58" customFormat="1" ht="47.25" customHeight="1" thickBot="1" x14ac:dyDescent="0.4">
      <c r="A124" s="692" t="s">
        <v>1504</v>
      </c>
      <c r="B124" s="693"/>
      <c r="C124" s="694"/>
      <c r="D124" s="695"/>
      <c r="E124" s="636">
        <f>SUM(E99,E113)</f>
        <v>307350</v>
      </c>
      <c r="F124" s="636">
        <f>SUM(F99,F113)</f>
        <v>305594</v>
      </c>
      <c r="G124" s="636">
        <f>SUM(G99,G113)</f>
        <v>294029</v>
      </c>
      <c r="H124" s="637">
        <f>(G124/F124)*100</f>
        <v>96.215567059562687</v>
      </c>
    </row>
    <row r="125" spans="1:8" ht="13.5" thickTop="1" x14ac:dyDescent="0.2"/>
  </sheetData>
  <mergeCells count="2">
    <mergeCell ref="D19:D20"/>
    <mergeCell ref="C19:C20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22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 enableFormatConditionsCalculation="0">
    <tabColor rgb="FF00B0F0"/>
  </sheetPr>
  <dimension ref="A1:K49"/>
  <sheetViews>
    <sheetView showGridLines="0" topLeftCell="A19" zoomScaleNormal="100" workbookViewId="0">
      <selection activeCell="G37" sqref="G37"/>
    </sheetView>
  </sheetViews>
  <sheetFormatPr defaultRowHeight="12.75" x14ac:dyDescent="0.2"/>
  <cols>
    <col min="1" max="1" width="4.7109375" style="687" customWidth="1"/>
    <col min="2" max="2" width="4.7109375" style="572" customWidth="1"/>
    <col min="3" max="3" width="8.5703125" style="572" customWidth="1"/>
    <col min="4" max="4" width="47.28515625" style="572" customWidth="1"/>
    <col min="5" max="7" width="13.5703125" style="531" customWidth="1"/>
    <col min="8" max="8" width="7.42578125" style="712" customWidth="1"/>
    <col min="9" max="16384" width="9.140625" style="572"/>
  </cols>
  <sheetData>
    <row r="1" spans="1:9" ht="18.75" thickBot="1" x14ac:dyDescent="0.3">
      <c r="A1" s="501" t="s">
        <v>1592</v>
      </c>
      <c r="B1" s="502"/>
      <c r="C1" s="502"/>
      <c r="D1" s="513"/>
      <c r="E1" s="530"/>
      <c r="F1" s="505" t="s">
        <v>210</v>
      </c>
      <c r="I1" s="17"/>
    </row>
    <row r="2" spans="1:9" ht="12.75" customHeight="1" x14ac:dyDescent="0.25">
      <c r="A2" s="6"/>
      <c r="B2" s="28"/>
      <c r="C2" s="28"/>
      <c r="D2" s="10"/>
      <c r="E2" s="137"/>
      <c r="F2" s="137"/>
      <c r="G2" s="16"/>
      <c r="H2" s="194"/>
      <c r="I2" s="17"/>
    </row>
    <row r="3" spans="1:9" ht="12.75" customHeight="1" x14ac:dyDescent="0.25">
      <c r="A3" s="67" t="s">
        <v>470</v>
      </c>
      <c r="B3" s="28"/>
      <c r="C3" s="540" t="s">
        <v>438</v>
      </c>
      <c r="D3" s="671"/>
      <c r="E3" s="137"/>
      <c r="F3" s="16"/>
      <c r="G3" s="17"/>
      <c r="H3" s="194"/>
    </row>
    <row r="4" spans="1:9" ht="12.75" customHeight="1" x14ac:dyDescent="0.25">
      <c r="A4" s="6"/>
      <c r="B4" s="28"/>
      <c r="C4" s="540" t="s">
        <v>439</v>
      </c>
      <c r="D4" s="719"/>
      <c r="E4" s="138"/>
      <c r="F4" s="16"/>
      <c r="G4" s="17"/>
      <c r="H4" s="194"/>
    </row>
    <row r="5" spans="1:9" ht="12.75" customHeight="1" x14ac:dyDescent="0.25">
      <c r="A5" s="6"/>
      <c r="B5" s="28"/>
      <c r="C5" s="540"/>
      <c r="D5" s="719"/>
      <c r="E5" s="138"/>
      <c r="F5" s="16"/>
      <c r="G5" s="17"/>
      <c r="H5" s="194"/>
    </row>
    <row r="6" spans="1:9" ht="18" x14ac:dyDescent="0.25">
      <c r="A6" s="33" t="s">
        <v>1119</v>
      </c>
      <c r="B6" s="28"/>
      <c r="C6" s="28"/>
      <c r="D6" s="10"/>
      <c r="E6" s="137"/>
      <c r="F6" s="137"/>
      <c r="G6" s="16"/>
      <c r="H6" s="194"/>
      <c r="I6" s="17"/>
    </row>
    <row r="7" spans="1:9" ht="13.5" thickBot="1" x14ac:dyDescent="0.25">
      <c r="A7" s="673"/>
      <c r="B7" s="673"/>
      <c r="C7" s="673"/>
      <c r="D7" s="674"/>
      <c r="G7" s="1061"/>
      <c r="H7" s="712" t="s">
        <v>205</v>
      </c>
    </row>
    <row r="8" spans="1:9" s="107" customFormat="1" ht="20.25" customHeight="1" thickTop="1" thickBot="1" x14ac:dyDescent="0.25">
      <c r="A8" s="675" t="s">
        <v>206</v>
      </c>
      <c r="B8" s="676" t="s">
        <v>207</v>
      </c>
      <c r="C8" s="678" t="s">
        <v>888</v>
      </c>
      <c r="D8" s="678" t="s">
        <v>208</v>
      </c>
      <c r="E8" s="678" t="s">
        <v>209</v>
      </c>
      <c r="F8" s="678" t="s">
        <v>1116</v>
      </c>
      <c r="G8" s="678" t="s">
        <v>1117</v>
      </c>
      <c r="H8" s="679" t="s">
        <v>1118</v>
      </c>
    </row>
    <row r="9" spans="1:9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610">
        <v>5</v>
      </c>
      <c r="F9" s="581">
        <v>6</v>
      </c>
      <c r="G9" s="581">
        <v>7</v>
      </c>
      <c r="H9" s="680" t="s">
        <v>74</v>
      </c>
      <c r="I9" s="107"/>
    </row>
    <row r="10" spans="1:9" s="1237" customFormat="1" ht="15.75" thickTop="1" x14ac:dyDescent="0.25">
      <c r="A10" s="222">
        <v>6172</v>
      </c>
      <c r="B10" s="1242">
        <v>5163</v>
      </c>
      <c r="C10" s="1596"/>
      <c r="D10" s="1307" t="s">
        <v>1128</v>
      </c>
      <c r="E10" s="1255">
        <v>20908</v>
      </c>
      <c r="F10" s="1561">
        <v>19545</v>
      </c>
      <c r="G10" s="373">
        <v>19545</v>
      </c>
      <c r="H10" s="1588">
        <f t="shared" ref="H10:H17" si="0">(G10/F10)*100</f>
        <v>100</v>
      </c>
    </row>
    <row r="11" spans="1:9" s="1237" customFormat="1" ht="15" x14ac:dyDescent="0.25">
      <c r="A11" s="50">
        <v>6172</v>
      </c>
      <c r="B11" s="19">
        <v>5164</v>
      </c>
      <c r="C11" s="1292"/>
      <c r="D11" s="1238" t="s">
        <v>214</v>
      </c>
      <c r="E11" s="48">
        <v>70</v>
      </c>
      <c r="F11" s="168">
        <v>72</v>
      </c>
      <c r="G11" s="315">
        <v>70</v>
      </c>
      <c r="H11" s="1244">
        <f>(G11/F11)*100</f>
        <v>97.222222222222214</v>
      </c>
    </row>
    <row r="12" spans="1:9" s="1237" customFormat="1" ht="15" x14ac:dyDescent="0.25">
      <c r="A12" s="50">
        <v>6172</v>
      </c>
      <c r="B12" s="19">
        <v>5166</v>
      </c>
      <c r="C12" s="1292"/>
      <c r="D12" s="1238" t="s">
        <v>776</v>
      </c>
      <c r="E12" s="48">
        <v>1800</v>
      </c>
      <c r="F12" s="470">
        <f>F13+F14</f>
        <v>1718</v>
      </c>
      <c r="G12" s="470">
        <f>G13+G14</f>
        <v>1218</v>
      </c>
      <c r="H12" s="1244">
        <f>(G12/F12)*100</f>
        <v>70.896391152502915</v>
      </c>
    </row>
    <row r="13" spans="1:9" s="1237" customFormat="1" ht="14.25" x14ac:dyDescent="0.2">
      <c r="A13" s="50"/>
      <c r="B13" s="19"/>
      <c r="C13" s="1251" t="s">
        <v>950</v>
      </c>
      <c r="D13" s="1245" t="s">
        <v>1602</v>
      </c>
      <c r="E13" s="55">
        <v>1800</v>
      </c>
      <c r="F13" s="314">
        <v>1668</v>
      </c>
      <c r="G13" s="316">
        <v>1204</v>
      </c>
      <c r="H13" s="1247">
        <f t="shared" si="0"/>
        <v>72.182254196642674</v>
      </c>
    </row>
    <row r="14" spans="1:9" s="1237" customFormat="1" ht="15" x14ac:dyDescent="0.25">
      <c r="A14" s="50"/>
      <c r="B14" s="19"/>
      <c r="C14" s="1251" t="s">
        <v>229</v>
      </c>
      <c r="D14" s="1245" t="s">
        <v>839</v>
      </c>
      <c r="E14" s="48"/>
      <c r="F14" s="314">
        <v>50</v>
      </c>
      <c r="G14" s="316">
        <v>14</v>
      </c>
      <c r="H14" s="1247">
        <f t="shared" si="0"/>
        <v>28.000000000000004</v>
      </c>
    </row>
    <row r="15" spans="1:9" s="1237" customFormat="1" ht="15" x14ac:dyDescent="0.25">
      <c r="A15" s="50">
        <v>6172</v>
      </c>
      <c r="B15" s="19">
        <v>5169</v>
      </c>
      <c r="C15" s="1292"/>
      <c r="D15" s="1238" t="s">
        <v>1080</v>
      </c>
      <c r="E15" s="48">
        <v>24</v>
      </c>
      <c r="F15" s="470">
        <f>F16+F17</f>
        <v>94</v>
      </c>
      <c r="G15" s="470">
        <f>G16+G17</f>
        <v>41</v>
      </c>
      <c r="H15" s="1244">
        <f t="shared" si="0"/>
        <v>43.61702127659575</v>
      </c>
    </row>
    <row r="16" spans="1:9" s="1237" customFormat="1" ht="14.25" x14ac:dyDescent="0.2">
      <c r="A16" s="50"/>
      <c r="B16" s="19"/>
      <c r="C16" s="1251" t="s">
        <v>950</v>
      </c>
      <c r="D16" s="1245" t="s">
        <v>1602</v>
      </c>
      <c r="E16" s="55">
        <v>24</v>
      </c>
      <c r="F16" s="314">
        <v>44</v>
      </c>
      <c r="G16" s="316">
        <v>16</v>
      </c>
      <c r="H16" s="1247">
        <f t="shared" si="0"/>
        <v>36.363636363636367</v>
      </c>
    </row>
    <row r="17" spans="1:9" s="1237" customFormat="1" ht="15" x14ac:dyDescent="0.25">
      <c r="A17" s="50"/>
      <c r="B17" s="19"/>
      <c r="C17" s="1251" t="s">
        <v>229</v>
      </c>
      <c r="D17" s="1245" t="s">
        <v>839</v>
      </c>
      <c r="E17" s="48"/>
      <c r="F17" s="314">
        <v>50</v>
      </c>
      <c r="G17" s="316">
        <v>25</v>
      </c>
      <c r="H17" s="1247">
        <f t="shared" si="0"/>
        <v>50</v>
      </c>
    </row>
    <row r="18" spans="1:9" s="1237" customFormat="1" ht="15" x14ac:dyDescent="0.25">
      <c r="A18" s="50">
        <v>6172</v>
      </c>
      <c r="B18" s="19">
        <v>5192</v>
      </c>
      <c r="C18" s="1251"/>
      <c r="D18" s="1238" t="s">
        <v>1556</v>
      </c>
      <c r="E18" s="48">
        <v>1</v>
      </c>
      <c r="F18" s="313">
        <v>1</v>
      </c>
      <c r="G18" s="315">
        <v>0</v>
      </c>
      <c r="H18" s="1244">
        <v>0</v>
      </c>
    </row>
    <row r="19" spans="1:9" s="1237" customFormat="1" ht="15" x14ac:dyDescent="0.25">
      <c r="A19" s="50">
        <v>6172</v>
      </c>
      <c r="B19" s="19">
        <v>5362</v>
      </c>
      <c r="C19" s="1290"/>
      <c r="D19" s="1238" t="s">
        <v>949</v>
      </c>
      <c r="E19" s="48">
        <v>2</v>
      </c>
      <c r="F19" s="168">
        <v>12</v>
      </c>
      <c r="G19" s="315">
        <v>2</v>
      </c>
      <c r="H19" s="1244">
        <v>0</v>
      </c>
    </row>
    <row r="20" spans="1:9" s="1237" customFormat="1" ht="15.75" thickBot="1" x14ac:dyDescent="0.3">
      <c r="A20" s="1259">
        <v>6172</v>
      </c>
      <c r="B20" s="1267">
        <v>5499</v>
      </c>
      <c r="C20" s="1294"/>
      <c r="D20" s="1293" t="s">
        <v>479</v>
      </c>
      <c r="E20" s="1268">
        <v>2</v>
      </c>
      <c r="F20" s="467">
        <v>2</v>
      </c>
      <c r="G20" s="466">
        <v>0</v>
      </c>
      <c r="H20" s="1595">
        <f>(G20/F20)*100</f>
        <v>0</v>
      </c>
    </row>
    <row r="21" spans="1:9" s="363" customFormat="1" ht="35.25" customHeight="1" thickTop="1" thickBot="1" x14ac:dyDescent="0.3">
      <c r="A21" s="681" t="s">
        <v>313</v>
      </c>
      <c r="B21" s="682"/>
      <c r="C21" s="683"/>
      <c r="D21" s="684"/>
      <c r="E21" s="685">
        <f>E10+E11+E12+E15+E19+E20+E18</f>
        <v>22807</v>
      </c>
      <c r="F21" s="685">
        <f>F10+F11+F12+F15+F19+F20+F18</f>
        <v>21444</v>
      </c>
      <c r="G21" s="685">
        <f>G10+G11+G12+G15+G19+G20+G18</f>
        <v>20876</v>
      </c>
      <c r="H21" s="686">
        <f>(G21/F21)*100</f>
        <v>97.351240440216387</v>
      </c>
    </row>
    <row r="22" spans="1:9" s="1155" customFormat="1" ht="12.75" customHeight="1" thickTop="1" x14ac:dyDescent="0.25">
      <c r="B22" s="1156"/>
      <c r="C22" s="1157"/>
      <c r="D22" s="1158"/>
      <c r="E22" s="1159"/>
      <c r="F22" s="1159"/>
      <c r="G22" s="1159"/>
      <c r="H22" s="1160"/>
    </row>
    <row r="23" spans="1:9" s="713" customFormat="1" ht="15.75" x14ac:dyDescent="0.25">
      <c r="A23" s="33"/>
      <c r="E23" s="719"/>
      <c r="F23" s="719"/>
      <c r="G23" s="719"/>
      <c r="H23" s="720"/>
    </row>
    <row r="24" spans="1:9" s="713" customFormat="1" ht="15.75" x14ac:dyDescent="0.25">
      <c r="A24" s="33"/>
      <c r="E24" s="719"/>
      <c r="F24" s="719"/>
      <c r="G24" s="719"/>
      <c r="H24" s="720"/>
    </row>
    <row r="25" spans="1:9" s="713" customFormat="1" ht="15.75" x14ac:dyDescent="0.25">
      <c r="A25" s="33"/>
      <c r="E25" s="719"/>
      <c r="F25" s="719"/>
      <c r="G25" s="719"/>
      <c r="H25" s="720"/>
    </row>
    <row r="26" spans="1:9" s="713" customFormat="1" ht="15.75" x14ac:dyDescent="0.25">
      <c r="A26" s="33"/>
      <c r="E26" s="719"/>
      <c r="F26" s="719"/>
      <c r="G26" s="719"/>
      <c r="H26" s="720"/>
    </row>
    <row r="27" spans="1:9" s="713" customFormat="1" ht="15.75" x14ac:dyDescent="0.25">
      <c r="A27" s="33" t="s">
        <v>1081</v>
      </c>
      <c r="E27" s="719"/>
      <c r="F27" s="719"/>
      <c r="G27" s="719"/>
      <c r="H27" s="720"/>
    </row>
    <row r="28" spans="1:9" s="713" customFormat="1" ht="16.5" thickBot="1" x14ac:dyDescent="0.3">
      <c r="A28" s="33"/>
      <c r="E28" s="719"/>
      <c r="F28" s="719"/>
      <c r="G28" s="719"/>
      <c r="H28" s="720" t="s">
        <v>1555</v>
      </c>
    </row>
    <row r="29" spans="1:9" s="107" customFormat="1" ht="20.25" customHeight="1" thickTop="1" thickBot="1" x14ac:dyDescent="0.25">
      <c r="A29" s="675" t="s">
        <v>206</v>
      </c>
      <c r="B29" s="676" t="s">
        <v>207</v>
      </c>
      <c r="C29" s="678" t="s">
        <v>888</v>
      </c>
      <c r="D29" s="678" t="s">
        <v>208</v>
      </c>
      <c r="E29" s="678" t="s">
        <v>209</v>
      </c>
      <c r="F29" s="678" t="s">
        <v>1116</v>
      </c>
      <c r="G29" s="678" t="s">
        <v>1117</v>
      </c>
      <c r="H29" s="679" t="s">
        <v>1118</v>
      </c>
    </row>
    <row r="30" spans="1:9" s="387" customFormat="1" ht="13.5" thickTop="1" thickBot="1" x14ac:dyDescent="0.25">
      <c r="A30" s="609">
        <v>1</v>
      </c>
      <c r="B30" s="610">
        <v>2</v>
      </c>
      <c r="C30" s="610">
        <v>3</v>
      </c>
      <c r="D30" s="610">
        <v>4</v>
      </c>
      <c r="E30" s="610">
        <v>5</v>
      </c>
      <c r="F30" s="581">
        <v>6</v>
      </c>
      <c r="G30" s="581">
        <v>7</v>
      </c>
      <c r="H30" s="680" t="s">
        <v>74</v>
      </c>
      <c r="I30" s="107"/>
    </row>
    <row r="31" spans="1:9" s="1237" customFormat="1" ht="15.75" thickTop="1" x14ac:dyDescent="0.25">
      <c r="A31" s="1280">
        <v>6172</v>
      </c>
      <c r="B31" s="1372">
        <v>6121</v>
      </c>
      <c r="C31" s="1594"/>
      <c r="D31" s="1307" t="s">
        <v>770</v>
      </c>
      <c r="E31" s="1255"/>
      <c r="F31" s="475">
        <f>F32+F33</f>
        <v>1685</v>
      </c>
      <c r="G31" s="475">
        <f>G32+G33</f>
        <v>1675</v>
      </c>
      <c r="H31" s="1588">
        <f>(G31/F31)*100</f>
        <v>99.406528189910986</v>
      </c>
    </row>
    <row r="32" spans="1:9" s="1237" customFormat="1" ht="15" x14ac:dyDescent="0.25">
      <c r="A32" s="34"/>
      <c r="B32" s="1273"/>
      <c r="C32" s="1290" t="s">
        <v>950</v>
      </c>
      <c r="D32" s="1245" t="s">
        <v>770</v>
      </c>
      <c r="E32" s="48"/>
      <c r="F32" s="314">
        <v>20</v>
      </c>
      <c r="G32" s="316">
        <v>10</v>
      </c>
      <c r="H32" s="1247">
        <f t="shared" ref="H32:H39" si="1">(G32/F32)*100</f>
        <v>50</v>
      </c>
    </row>
    <row r="33" spans="1:11" s="1237" customFormat="1" ht="15" x14ac:dyDescent="0.25">
      <c r="A33" s="34"/>
      <c r="B33" s="1273"/>
      <c r="C33" s="1251" t="s">
        <v>230</v>
      </c>
      <c r="D33" s="1245" t="s">
        <v>896</v>
      </c>
      <c r="E33" s="48"/>
      <c r="F33" s="314">
        <v>1665</v>
      </c>
      <c r="G33" s="316">
        <v>1665</v>
      </c>
      <c r="H33" s="1247">
        <f t="shared" si="1"/>
        <v>100</v>
      </c>
    </row>
    <row r="34" spans="1:11" s="1237" customFormat="1" ht="15.75" x14ac:dyDescent="0.25">
      <c r="A34" s="34">
        <v>6172</v>
      </c>
      <c r="B34" s="1273">
        <v>6130</v>
      </c>
      <c r="C34" s="1290"/>
      <c r="D34" s="1238" t="s">
        <v>1085</v>
      </c>
      <c r="E34" s="48">
        <v>11958</v>
      </c>
      <c r="F34" s="470">
        <f>F35+F36+F37+F38</f>
        <v>2354</v>
      </c>
      <c r="G34" s="470">
        <f>G35+G36+G37+G38</f>
        <v>2001</v>
      </c>
      <c r="H34" s="1244">
        <f>(G34/F34)*100</f>
        <v>85.004248088360228</v>
      </c>
      <c r="J34" s="1283"/>
    </row>
    <row r="35" spans="1:11" s="1237" customFormat="1" ht="15" x14ac:dyDescent="0.2">
      <c r="A35" s="34"/>
      <c r="B35" s="1273"/>
      <c r="C35" s="1290" t="s">
        <v>950</v>
      </c>
      <c r="D35" s="1245" t="s">
        <v>840</v>
      </c>
      <c r="E35" s="55">
        <v>11958</v>
      </c>
      <c r="F35" s="314">
        <v>947</v>
      </c>
      <c r="G35" s="316">
        <v>928</v>
      </c>
      <c r="H35" s="1247">
        <f t="shared" si="1"/>
        <v>97.993664202745506</v>
      </c>
      <c r="J35" s="1253"/>
    </row>
    <row r="36" spans="1:11" s="1237" customFormat="1" ht="15" x14ac:dyDescent="0.2">
      <c r="A36" s="34"/>
      <c r="B36" s="1273"/>
      <c r="C36" s="1251" t="s">
        <v>230</v>
      </c>
      <c r="D36" s="1245" t="s">
        <v>896</v>
      </c>
      <c r="E36" s="55"/>
      <c r="F36" s="314">
        <v>248</v>
      </c>
      <c r="G36" s="316">
        <v>248</v>
      </c>
      <c r="H36" s="1247">
        <f t="shared" si="1"/>
        <v>100</v>
      </c>
      <c r="J36" s="1253"/>
    </row>
    <row r="37" spans="1:11" s="1237" customFormat="1" ht="15" x14ac:dyDescent="0.2">
      <c r="A37" s="34"/>
      <c r="B37" s="1273"/>
      <c r="C37" s="1251" t="s">
        <v>229</v>
      </c>
      <c r="D37" s="1245" t="s">
        <v>839</v>
      </c>
      <c r="E37" s="55"/>
      <c r="F37" s="314">
        <v>730</v>
      </c>
      <c r="G37" s="316">
        <v>396</v>
      </c>
      <c r="H37" s="1247">
        <f t="shared" si="1"/>
        <v>54.246575342465754</v>
      </c>
      <c r="J37" s="1253"/>
    </row>
    <row r="38" spans="1:11" s="1237" customFormat="1" ht="15.75" thickBot="1" x14ac:dyDescent="0.25">
      <c r="A38" s="1281"/>
      <c r="B38" s="1277"/>
      <c r="C38" s="1266" t="s">
        <v>672</v>
      </c>
      <c r="D38" s="1489" t="s">
        <v>673</v>
      </c>
      <c r="E38" s="1287"/>
      <c r="F38" s="464">
        <v>429</v>
      </c>
      <c r="G38" s="465">
        <v>429</v>
      </c>
      <c r="H38" s="1593">
        <f t="shared" si="1"/>
        <v>100</v>
      </c>
      <c r="J38" s="1253"/>
    </row>
    <row r="39" spans="1:11" s="363" customFormat="1" ht="35.25" customHeight="1" thickTop="1" thickBot="1" x14ac:dyDescent="0.3">
      <c r="A39" s="681" t="s">
        <v>312</v>
      </c>
      <c r="B39" s="682"/>
      <c r="C39" s="683"/>
      <c r="D39" s="684"/>
      <c r="E39" s="685">
        <f>E34</f>
        <v>11958</v>
      </c>
      <c r="F39" s="685">
        <f>F31+F34</f>
        <v>4039</v>
      </c>
      <c r="G39" s="685">
        <f>G31+G34</f>
        <v>3676</v>
      </c>
      <c r="H39" s="702">
        <f t="shared" si="1"/>
        <v>91.012626887843524</v>
      </c>
    </row>
    <row r="40" spans="1:11" ht="15.75" thickTop="1" x14ac:dyDescent="0.25">
      <c r="A40" s="824"/>
      <c r="B40" s="139"/>
      <c r="C40" s="139"/>
      <c r="D40" s="824"/>
      <c r="E40" s="181"/>
      <c r="F40" s="1013"/>
      <c r="G40" s="181"/>
      <c r="H40" s="213"/>
    </row>
    <row r="41" spans="1:11" s="713" customFormat="1" ht="16.5" x14ac:dyDescent="0.25">
      <c r="A41" s="364" t="s">
        <v>597</v>
      </c>
      <c r="B41" s="365"/>
      <c r="C41" s="366"/>
      <c r="D41" s="366"/>
      <c r="E41" s="1161">
        <f>E42+E43+E44+E45</f>
        <v>34765</v>
      </c>
      <c r="F41" s="1161">
        <f>F42+F43+F44+F45</f>
        <v>25483</v>
      </c>
      <c r="G41" s="1161">
        <f>G42+G43+G44+G45</f>
        <v>24552</v>
      </c>
      <c r="H41" s="877">
        <f>(G41/F41)*100</f>
        <v>96.346583997174591</v>
      </c>
    </row>
    <row r="42" spans="1:11" ht="15" x14ac:dyDescent="0.2">
      <c r="A42" s="598" t="s">
        <v>342</v>
      </c>
      <c r="B42" s="628"/>
      <c r="C42" s="629"/>
      <c r="D42" s="629"/>
      <c r="E42" s="1162">
        <f>E21</f>
        <v>22807</v>
      </c>
      <c r="F42" s="1162">
        <f>F21-F44</f>
        <v>21444</v>
      </c>
      <c r="G42" s="1162">
        <f>G21-G44</f>
        <v>20876</v>
      </c>
      <c r="H42" s="878">
        <f>(G42/F42)*100</f>
        <v>97.351240440216387</v>
      </c>
    </row>
    <row r="43" spans="1:11" ht="15" x14ac:dyDescent="0.2">
      <c r="A43" s="598" t="s">
        <v>343</v>
      </c>
      <c r="B43" s="633"/>
      <c r="C43" s="629"/>
      <c r="D43" s="629"/>
      <c r="E43" s="1057">
        <f>E39</f>
        <v>11958</v>
      </c>
      <c r="F43" s="1057">
        <f>F39-F45</f>
        <v>3610</v>
      </c>
      <c r="G43" s="1057">
        <f>G39-G45</f>
        <v>3247</v>
      </c>
      <c r="H43" s="878">
        <f>(G43/F43)*100</f>
        <v>89.94459833795014</v>
      </c>
    </row>
    <row r="44" spans="1:11" ht="15" x14ac:dyDescent="0.2">
      <c r="A44" s="598" t="s">
        <v>264</v>
      </c>
      <c r="B44" s="633"/>
      <c r="C44" s="629"/>
      <c r="D44" s="629"/>
      <c r="E44" s="1056">
        <v>0</v>
      </c>
      <c r="F44" s="631">
        <v>0</v>
      </c>
      <c r="G44" s="631">
        <v>0</v>
      </c>
      <c r="H44" s="878">
        <v>0</v>
      </c>
    </row>
    <row r="45" spans="1:11" ht="15" x14ac:dyDescent="0.2">
      <c r="A45" s="598" t="s">
        <v>1457</v>
      </c>
      <c r="B45" s="633"/>
      <c r="C45" s="629"/>
      <c r="D45" s="629"/>
      <c r="E45" s="1056">
        <v>0</v>
      </c>
      <c r="F45" s="635">
        <f>F38</f>
        <v>429</v>
      </c>
      <c r="G45" s="635">
        <f>G38</f>
        <v>429</v>
      </c>
      <c r="H45" s="878">
        <f>(G45/F45)*100</f>
        <v>100</v>
      </c>
    </row>
    <row r="46" spans="1:11" ht="15" x14ac:dyDescent="0.25">
      <c r="A46" s="824"/>
      <c r="B46" s="139"/>
      <c r="C46" s="139"/>
      <c r="D46" s="824"/>
      <c r="E46" s="181"/>
      <c r="F46" s="1013"/>
      <c r="G46" s="181"/>
      <c r="H46" s="213"/>
      <c r="J46" s="531"/>
      <c r="K46" s="531"/>
    </row>
    <row r="48" spans="1:11" s="58" customFormat="1" ht="47.25" customHeight="1" thickBot="1" x14ac:dyDescent="0.4">
      <c r="A48" s="692" t="s">
        <v>1501</v>
      </c>
      <c r="B48" s="693"/>
      <c r="C48" s="694"/>
      <c r="D48" s="695"/>
      <c r="E48" s="636">
        <f>SUM(E21,E39)</f>
        <v>34765</v>
      </c>
      <c r="F48" s="636">
        <f>SUM(F21,F39)</f>
        <v>25483</v>
      </c>
      <c r="G48" s="636">
        <f>SUM(G21,G39)</f>
        <v>24552</v>
      </c>
      <c r="H48" s="823">
        <f>(G48/F48)*100</f>
        <v>96.346583997174591</v>
      </c>
    </row>
    <row r="49" ht="13.5" thickTop="1" x14ac:dyDescent="0.2"/>
  </sheetData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24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 enableFormatConditionsCalculation="0">
    <tabColor rgb="FF00B0F0"/>
  </sheetPr>
  <dimension ref="A1:I24"/>
  <sheetViews>
    <sheetView showGridLines="0" zoomScaleNormal="100" workbookViewId="0">
      <selection activeCell="F24" sqref="F24"/>
    </sheetView>
  </sheetViews>
  <sheetFormatPr defaultRowHeight="12.75" x14ac:dyDescent="0.2"/>
  <cols>
    <col min="1" max="1" width="4.7109375" style="687" customWidth="1"/>
    <col min="2" max="2" width="4.7109375" style="572" customWidth="1"/>
    <col min="3" max="3" width="4.5703125" style="572" customWidth="1"/>
    <col min="4" max="4" width="47.28515625" style="572" customWidth="1"/>
    <col min="5" max="7" width="13.5703125" style="572" customWidth="1"/>
    <col min="8" max="8" width="8.42578125" style="572" customWidth="1"/>
    <col min="9" max="16384" width="9.140625" style="572"/>
  </cols>
  <sheetData>
    <row r="1" spans="1:9" ht="18" customHeight="1" thickBot="1" x14ac:dyDescent="0.3">
      <c r="A1" s="501" t="s">
        <v>1035</v>
      </c>
      <c r="B1" s="502"/>
      <c r="C1" s="502"/>
      <c r="D1" s="513"/>
      <c r="E1" s="530"/>
      <c r="F1" s="505" t="s">
        <v>211</v>
      </c>
      <c r="G1" s="531"/>
      <c r="H1" s="531"/>
      <c r="I1" s="17"/>
    </row>
    <row r="2" spans="1:9" ht="12.75" customHeight="1" x14ac:dyDescent="0.25">
      <c r="A2" s="6"/>
      <c r="B2" s="28"/>
      <c r="C2" s="28"/>
      <c r="D2" s="10"/>
      <c r="E2" s="137"/>
      <c r="F2" s="137"/>
      <c r="G2" s="16"/>
      <c r="H2" s="17"/>
      <c r="I2" s="17"/>
    </row>
    <row r="3" spans="1:9" ht="12.75" customHeight="1" x14ac:dyDescent="0.25">
      <c r="A3" s="67" t="s">
        <v>470</v>
      </c>
      <c r="B3" s="28"/>
      <c r="C3" s="540" t="s">
        <v>563</v>
      </c>
      <c r="D3" s="671"/>
      <c r="E3" s="137"/>
      <c r="F3" s="16"/>
      <c r="G3" s="17"/>
      <c r="H3" s="17"/>
    </row>
    <row r="4" spans="1:9" ht="12.75" customHeight="1" x14ac:dyDescent="0.25">
      <c r="A4" s="6"/>
      <c r="B4" s="28"/>
      <c r="C4" s="540" t="s">
        <v>440</v>
      </c>
      <c r="D4" s="719"/>
      <c r="E4" s="138"/>
      <c r="F4" s="16"/>
      <c r="G4" s="17"/>
      <c r="H4" s="17"/>
    </row>
    <row r="5" spans="1:9" ht="12.75" customHeight="1" x14ac:dyDescent="0.25">
      <c r="A5" s="6"/>
      <c r="B5" s="28"/>
      <c r="C5" s="28"/>
      <c r="D5" s="10"/>
      <c r="E5" s="137"/>
      <c r="F5" s="137"/>
      <c r="G5" s="16"/>
      <c r="H5" s="17"/>
      <c r="I5" s="17"/>
    </row>
    <row r="6" spans="1:9" ht="18" x14ac:dyDescent="0.25">
      <c r="A6" s="33" t="s">
        <v>1119</v>
      </c>
      <c r="B6" s="28"/>
      <c r="C6" s="28"/>
      <c r="D6" s="10"/>
      <c r="E6" s="137"/>
      <c r="F6" s="137"/>
      <c r="G6" s="16"/>
      <c r="H6" s="17"/>
      <c r="I6" s="17"/>
    </row>
    <row r="7" spans="1:9" ht="13.5" thickBot="1" x14ac:dyDescent="0.25">
      <c r="A7" s="673"/>
      <c r="B7" s="673"/>
      <c r="C7" s="673"/>
      <c r="D7" s="674"/>
      <c r="E7" s="531"/>
      <c r="F7" s="531"/>
      <c r="G7" s="1061"/>
      <c r="H7" s="531" t="s">
        <v>205</v>
      </c>
    </row>
    <row r="8" spans="1:9" s="107" customFormat="1" ht="20.25" customHeight="1" thickTop="1" thickBot="1" x14ac:dyDescent="0.25">
      <c r="A8" s="675" t="s">
        <v>206</v>
      </c>
      <c r="B8" s="676" t="s">
        <v>207</v>
      </c>
      <c r="C8" s="678" t="s">
        <v>888</v>
      </c>
      <c r="D8" s="678" t="s">
        <v>208</v>
      </c>
      <c r="E8" s="678" t="s">
        <v>209</v>
      </c>
      <c r="F8" s="678" t="s">
        <v>1116</v>
      </c>
      <c r="G8" s="678" t="s">
        <v>1117</v>
      </c>
      <c r="H8" s="679" t="s">
        <v>1118</v>
      </c>
    </row>
    <row r="9" spans="1:9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610">
        <v>5</v>
      </c>
      <c r="F9" s="581">
        <v>6</v>
      </c>
      <c r="G9" s="581">
        <v>7</v>
      </c>
      <c r="H9" s="680" t="s">
        <v>74</v>
      </c>
      <c r="I9" s="107"/>
    </row>
    <row r="10" spans="1:9" s="107" customFormat="1" ht="20.25" customHeight="1" thickTop="1" x14ac:dyDescent="0.25">
      <c r="A10" s="1138">
        <v>6172</v>
      </c>
      <c r="B10" s="1139">
        <v>5166</v>
      </c>
      <c r="C10" s="1140"/>
      <c r="D10" s="1141" t="s">
        <v>776</v>
      </c>
      <c r="E10" s="1142">
        <v>10</v>
      </c>
      <c r="F10" s="1142">
        <v>10</v>
      </c>
      <c r="G10" s="1143">
        <v>0</v>
      </c>
      <c r="H10" s="1030">
        <f>(G10/F10)*100</f>
        <v>0</v>
      </c>
    </row>
    <row r="11" spans="1:9" ht="15.75" thickBot="1" x14ac:dyDescent="0.3">
      <c r="A11" s="1144">
        <v>6172</v>
      </c>
      <c r="B11" s="1145">
        <v>5192</v>
      </c>
      <c r="C11" s="1146"/>
      <c r="D11" s="1147" t="s">
        <v>1556</v>
      </c>
      <c r="E11" s="1148">
        <v>40</v>
      </c>
      <c r="F11" s="1148">
        <v>40</v>
      </c>
      <c r="G11" s="1149">
        <v>12</v>
      </c>
      <c r="H11" s="1150">
        <f>(G11/F11)*100</f>
        <v>30</v>
      </c>
    </row>
    <row r="12" spans="1:9" s="363" customFormat="1" ht="30" customHeight="1" thickTop="1" thickBot="1" x14ac:dyDescent="0.3">
      <c r="A12" s="740" t="s">
        <v>313</v>
      </c>
      <c r="B12" s="1031"/>
      <c r="C12" s="1151"/>
      <c r="D12" s="741"/>
      <c r="E12" s="743">
        <f>SUM(E11,E10)</f>
        <v>50</v>
      </c>
      <c r="F12" s="743">
        <f>SUM(F11,F10)</f>
        <v>50</v>
      </c>
      <c r="G12" s="743">
        <f>SUM(G11,G10)</f>
        <v>12</v>
      </c>
      <c r="H12" s="702">
        <f>(G12/F12)*100</f>
        <v>24</v>
      </c>
    </row>
    <row r="13" spans="1:9" ht="15.75" thickTop="1" x14ac:dyDescent="0.25">
      <c r="B13" s="687"/>
      <c r="C13" s="687"/>
      <c r="D13" s="688"/>
      <c r="E13" s="688"/>
      <c r="F13" s="689"/>
      <c r="G13" s="690"/>
      <c r="H13" s="691"/>
    </row>
    <row r="14" spans="1:9" ht="15" x14ac:dyDescent="0.25">
      <c r="B14" s="687"/>
      <c r="C14" s="687"/>
      <c r="D14" s="688"/>
      <c r="E14" s="688"/>
      <c r="F14" s="689"/>
      <c r="G14" s="690"/>
      <c r="H14" s="691"/>
    </row>
    <row r="15" spans="1:9" s="713" customFormat="1" ht="16.5" x14ac:dyDescent="0.25">
      <c r="A15" s="364" t="s">
        <v>603</v>
      </c>
      <c r="B15" s="365"/>
      <c r="C15" s="366"/>
      <c r="D15" s="366"/>
      <c r="E15" s="1055">
        <f>E16+E17+E18+E19</f>
        <v>50</v>
      </c>
      <c r="F15" s="1055">
        <f>F16+F17+F18+F19</f>
        <v>50</v>
      </c>
      <c r="G15" s="1055">
        <f>G16+G17+G18+G19</f>
        <v>12</v>
      </c>
      <c r="H15" s="1152">
        <f>(G15/F15)*100</f>
        <v>24</v>
      </c>
    </row>
    <row r="16" spans="1:9" s="1480" customFormat="1" ht="15" x14ac:dyDescent="0.2">
      <c r="A16" s="598" t="s">
        <v>342</v>
      </c>
      <c r="B16" s="628"/>
      <c r="C16" s="629"/>
      <c r="D16" s="629"/>
      <c r="E16" s="1056">
        <f t="shared" ref="E16:G17" si="0">E12</f>
        <v>50</v>
      </c>
      <c r="F16" s="1056">
        <f t="shared" si="0"/>
        <v>50</v>
      </c>
      <c r="G16" s="1056">
        <f t="shared" si="0"/>
        <v>12</v>
      </c>
      <c r="H16" s="1153">
        <f>(G16/F16)*100</f>
        <v>24</v>
      </c>
    </row>
    <row r="17" spans="1:8" s="1480" customFormat="1" ht="15" x14ac:dyDescent="0.2">
      <c r="A17" s="598" t="s">
        <v>343</v>
      </c>
      <c r="B17" s="633"/>
      <c r="C17" s="629"/>
      <c r="D17" s="629"/>
      <c r="E17" s="1057">
        <f t="shared" si="0"/>
        <v>0</v>
      </c>
      <c r="F17" s="1057">
        <f t="shared" si="0"/>
        <v>0</v>
      </c>
      <c r="G17" s="1057">
        <f t="shared" si="0"/>
        <v>0</v>
      </c>
      <c r="H17" s="1051">
        <v>0</v>
      </c>
    </row>
    <row r="18" spans="1:8" s="1480" customFormat="1" ht="15" x14ac:dyDescent="0.2">
      <c r="A18" s="598" t="s">
        <v>264</v>
      </c>
      <c r="B18" s="633"/>
      <c r="C18" s="629"/>
      <c r="D18" s="629"/>
      <c r="E18" s="1056">
        <v>0</v>
      </c>
      <c r="F18" s="631">
        <v>0</v>
      </c>
      <c r="G18" s="631">
        <v>0</v>
      </c>
      <c r="H18" s="1051">
        <v>0</v>
      </c>
    </row>
    <row r="19" spans="1:8" s="1480" customFormat="1" ht="15" x14ac:dyDescent="0.2">
      <c r="A19" s="598" t="s">
        <v>1457</v>
      </c>
      <c r="B19" s="633"/>
      <c r="C19" s="629"/>
      <c r="D19" s="629"/>
      <c r="E19" s="1056">
        <v>0</v>
      </c>
      <c r="F19" s="635">
        <v>0</v>
      </c>
      <c r="G19" s="635">
        <v>0</v>
      </c>
      <c r="H19" s="1051">
        <v>0</v>
      </c>
    </row>
    <row r="20" spans="1:8" ht="15" x14ac:dyDescent="0.2">
      <c r="A20" s="598"/>
      <c r="B20" s="633"/>
      <c r="C20" s="629"/>
      <c r="D20" s="629"/>
      <c r="E20" s="1056"/>
      <c r="F20" s="635"/>
      <c r="G20" s="635"/>
      <c r="H20" s="878"/>
    </row>
    <row r="21" spans="1:8" ht="15" x14ac:dyDescent="0.2">
      <c r="A21" s="598"/>
      <c r="B21" s="633"/>
      <c r="C21" s="629"/>
      <c r="D21" s="629"/>
      <c r="E21" s="1056"/>
      <c r="F21" s="635"/>
      <c r="G21" s="635"/>
      <c r="H21" s="878"/>
    </row>
    <row r="22" spans="1:8" x14ac:dyDescent="0.2">
      <c r="H22" s="712"/>
    </row>
    <row r="23" spans="1:8" s="58" customFormat="1" ht="47.25" customHeight="1" thickBot="1" x14ac:dyDescent="0.4">
      <c r="A23" s="692" t="s">
        <v>261</v>
      </c>
      <c r="B23" s="693"/>
      <c r="C23" s="694"/>
      <c r="D23" s="695"/>
      <c r="E23" s="636">
        <f>SUM(E12)</f>
        <v>50</v>
      </c>
      <c r="F23" s="636">
        <f>SUM(F12)</f>
        <v>50</v>
      </c>
      <c r="G23" s="636">
        <f>SUM(G12)</f>
        <v>12</v>
      </c>
      <c r="H23" s="1154">
        <f>(G23/F23)*100</f>
        <v>24</v>
      </c>
    </row>
    <row r="24" spans="1:8" ht="13.5" thickTop="1" x14ac:dyDescent="0.2"/>
  </sheetData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25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 enableFormatConditionsCalculation="0">
    <tabColor rgb="FF00B0F0"/>
  </sheetPr>
  <dimension ref="A1:J44"/>
  <sheetViews>
    <sheetView showGridLines="0" topLeftCell="B18" zoomScaleNormal="100" workbookViewId="0">
      <selection activeCell="E48" sqref="E48"/>
    </sheetView>
  </sheetViews>
  <sheetFormatPr defaultRowHeight="12.75" x14ac:dyDescent="0.2"/>
  <cols>
    <col min="1" max="1" width="4.7109375" style="687" customWidth="1"/>
    <col min="2" max="2" width="4.7109375" style="572" customWidth="1"/>
    <col min="3" max="3" width="8.7109375" style="1137" customWidth="1"/>
    <col min="4" max="4" width="47.28515625" style="572" customWidth="1"/>
    <col min="5" max="5" width="12.7109375" style="531" customWidth="1"/>
    <col min="6" max="7" width="13.5703125" style="531" customWidth="1"/>
    <col min="8" max="8" width="8.85546875" style="712" customWidth="1"/>
    <col min="9" max="16384" width="9.140625" style="572"/>
  </cols>
  <sheetData>
    <row r="1" spans="1:9" ht="18.75" thickBot="1" x14ac:dyDescent="0.3">
      <c r="A1" s="501" t="s">
        <v>1312</v>
      </c>
      <c r="B1" s="502"/>
      <c r="C1" s="537"/>
      <c r="D1" s="513"/>
      <c r="E1" s="530"/>
      <c r="F1" s="505" t="s">
        <v>212</v>
      </c>
      <c r="I1" s="17"/>
    </row>
    <row r="2" spans="1:9" ht="12.75" customHeight="1" x14ac:dyDescent="0.25">
      <c r="A2" s="6"/>
      <c r="B2" s="28"/>
      <c r="C2" s="52"/>
      <c r="D2" s="10"/>
      <c r="E2" s="137"/>
      <c r="F2" s="137"/>
      <c r="G2" s="16"/>
      <c r="H2" s="194"/>
      <c r="I2" s="17"/>
    </row>
    <row r="3" spans="1:9" ht="12.75" customHeight="1" x14ac:dyDescent="0.25">
      <c r="A3" s="67" t="s">
        <v>470</v>
      </c>
      <c r="B3" s="28"/>
      <c r="C3" s="540" t="s">
        <v>536</v>
      </c>
      <c r="D3" s="671"/>
      <c r="E3" s="137"/>
      <c r="F3" s="16"/>
      <c r="G3" s="17"/>
      <c r="H3" s="194"/>
    </row>
    <row r="4" spans="1:9" ht="12.75" customHeight="1" x14ac:dyDescent="0.25">
      <c r="A4" s="6"/>
      <c r="B4" s="28"/>
      <c r="C4" s="540" t="s">
        <v>1499</v>
      </c>
      <c r="D4" s="719"/>
      <c r="E4" s="138"/>
      <c r="F4" s="16"/>
      <c r="G4" s="17"/>
      <c r="H4" s="194"/>
    </row>
    <row r="5" spans="1:9" ht="12.75" customHeight="1" x14ac:dyDescent="0.25">
      <c r="A5" s="6"/>
      <c r="B5" s="28"/>
      <c r="C5" s="52"/>
      <c r="D5" s="10"/>
      <c r="E5" s="137"/>
      <c r="F5" s="137"/>
      <c r="G5" s="16"/>
      <c r="H5" s="194"/>
      <c r="I5" s="17"/>
    </row>
    <row r="6" spans="1:9" ht="18" x14ac:dyDescent="0.25">
      <c r="A6" s="33" t="s">
        <v>1119</v>
      </c>
      <c r="B6" s="28"/>
      <c r="C6" s="52"/>
      <c r="D6" s="10"/>
      <c r="E6" s="137"/>
      <c r="F6" s="137"/>
      <c r="G6" s="16"/>
      <c r="H6" s="194"/>
      <c r="I6" s="17"/>
    </row>
    <row r="7" spans="1:9" ht="13.5" thickBot="1" x14ac:dyDescent="0.25">
      <c r="A7" s="673"/>
      <c r="B7" s="673"/>
      <c r="C7" s="1135"/>
      <c r="D7" s="674"/>
      <c r="G7" s="1061"/>
      <c r="H7" s="712" t="s">
        <v>205</v>
      </c>
    </row>
    <row r="8" spans="1:9" s="107" customFormat="1" ht="20.25" customHeight="1" thickTop="1" thickBot="1" x14ac:dyDescent="0.25">
      <c r="A8" s="675" t="s">
        <v>206</v>
      </c>
      <c r="B8" s="676" t="s">
        <v>207</v>
      </c>
      <c r="C8" s="678" t="s">
        <v>888</v>
      </c>
      <c r="D8" s="678" t="s">
        <v>208</v>
      </c>
      <c r="E8" s="678" t="s">
        <v>209</v>
      </c>
      <c r="F8" s="678" t="s">
        <v>1116</v>
      </c>
      <c r="G8" s="678" t="s">
        <v>1117</v>
      </c>
      <c r="H8" s="679" t="s">
        <v>1118</v>
      </c>
    </row>
    <row r="9" spans="1:9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610">
        <v>5</v>
      </c>
      <c r="F9" s="581">
        <v>6</v>
      </c>
      <c r="G9" s="581">
        <v>7</v>
      </c>
      <c r="H9" s="680" t="s">
        <v>74</v>
      </c>
      <c r="I9" s="107"/>
    </row>
    <row r="10" spans="1:9" s="1237" customFormat="1" ht="15.75" thickTop="1" x14ac:dyDescent="0.25">
      <c r="A10" s="1280">
        <v>6172</v>
      </c>
      <c r="B10" s="1372">
        <v>5137</v>
      </c>
      <c r="C10" s="1248"/>
      <c r="D10" s="1307" t="s">
        <v>199</v>
      </c>
      <c r="E10" s="1255">
        <v>2000</v>
      </c>
      <c r="F10" s="1561">
        <v>1860</v>
      </c>
      <c r="G10" s="373">
        <v>1782</v>
      </c>
      <c r="H10" s="1297">
        <f>(G10/F10)*100</f>
        <v>95.806451612903217</v>
      </c>
    </row>
    <row r="11" spans="1:9" s="1237" customFormat="1" ht="15" x14ac:dyDescent="0.25">
      <c r="A11" s="34">
        <v>6172</v>
      </c>
      <c r="B11" s="1273">
        <v>5139</v>
      </c>
      <c r="C11" s="1249"/>
      <c r="D11" s="1238" t="s">
        <v>213</v>
      </c>
      <c r="E11" s="48">
        <v>400</v>
      </c>
      <c r="F11" s="168">
        <v>400</v>
      </c>
      <c r="G11" s="315">
        <v>80</v>
      </c>
      <c r="H11" s="1256">
        <f>(G11/F11)*100</f>
        <v>20</v>
      </c>
    </row>
    <row r="12" spans="1:9" s="1237" customFormat="1" ht="15" x14ac:dyDescent="0.25">
      <c r="A12" s="34">
        <v>6172</v>
      </c>
      <c r="B12" s="1273">
        <v>5164</v>
      </c>
      <c r="C12" s="1249"/>
      <c r="D12" s="1238" t="s">
        <v>214</v>
      </c>
      <c r="E12" s="48">
        <f>E13+E14</f>
        <v>2269</v>
      </c>
      <c r="F12" s="48">
        <f>F13+F14</f>
        <v>2544</v>
      </c>
      <c r="G12" s="48">
        <f>G13+G14</f>
        <v>2538</v>
      </c>
      <c r="H12" s="1256">
        <f>(G12/F12)*100</f>
        <v>99.764150943396217</v>
      </c>
    </row>
    <row r="13" spans="1:9" s="1237" customFormat="1" ht="14.25" x14ac:dyDescent="0.2">
      <c r="A13" s="34"/>
      <c r="B13" s="1273"/>
      <c r="C13" s="1251" t="s">
        <v>950</v>
      </c>
      <c r="D13" s="1245" t="s">
        <v>1602</v>
      </c>
      <c r="E13" s="55">
        <v>1700</v>
      </c>
      <c r="F13" s="314">
        <v>1975</v>
      </c>
      <c r="G13" s="316">
        <v>1969</v>
      </c>
      <c r="H13" s="1257">
        <f>(G13/F13)*100</f>
        <v>99.696202531645568</v>
      </c>
    </row>
    <row r="14" spans="1:9" s="1237" customFormat="1" ht="14.25" x14ac:dyDescent="0.2">
      <c r="A14" s="34"/>
      <c r="B14" s="1273"/>
      <c r="C14" s="1251" t="s">
        <v>315</v>
      </c>
      <c r="D14" s="1579" t="s">
        <v>41</v>
      </c>
      <c r="E14" s="55">
        <v>569</v>
      </c>
      <c r="F14" s="314">
        <v>569</v>
      </c>
      <c r="G14" s="316">
        <v>569</v>
      </c>
      <c r="H14" s="1257">
        <f>(G14/F14)*100</f>
        <v>100</v>
      </c>
    </row>
    <row r="15" spans="1:9" s="1237" customFormat="1" ht="15" x14ac:dyDescent="0.25">
      <c r="A15" s="34">
        <v>6172</v>
      </c>
      <c r="B15" s="1273">
        <v>5166</v>
      </c>
      <c r="C15" s="1249"/>
      <c r="D15" s="1238" t="s">
        <v>776</v>
      </c>
      <c r="E15" s="48">
        <v>100</v>
      </c>
      <c r="F15" s="168">
        <v>100</v>
      </c>
      <c r="G15" s="315">
        <v>40</v>
      </c>
      <c r="H15" s="1256">
        <v>0</v>
      </c>
    </row>
    <row r="16" spans="1:9" s="1237" customFormat="1" ht="15" x14ac:dyDescent="0.25">
      <c r="A16" s="34">
        <v>6172</v>
      </c>
      <c r="B16" s="1273">
        <v>5168</v>
      </c>
      <c r="C16" s="1249"/>
      <c r="D16" s="1238" t="s">
        <v>217</v>
      </c>
      <c r="E16" s="48">
        <v>2100</v>
      </c>
      <c r="F16" s="168">
        <v>200</v>
      </c>
      <c r="G16" s="315">
        <v>0</v>
      </c>
      <c r="H16" s="1256">
        <f>(G16/F16)*100</f>
        <v>0</v>
      </c>
    </row>
    <row r="17" spans="1:10" s="1237" customFormat="1" ht="15.75" x14ac:dyDescent="0.25">
      <c r="A17" s="34">
        <v>6172</v>
      </c>
      <c r="B17" s="1273">
        <v>5169</v>
      </c>
      <c r="C17" s="1249"/>
      <c r="D17" s="1238" t="s">
        <v>1080</v>
      </c>
      <c r="E17" s="48">
        <v>15700</v>
      </c>
      <c r="F17" s="168">
        <v>16565</v>
      </c>
      <c r="G17" s="315">
        <v>15526</v>
      </c>
      <c r="H17" s="1256">
        <f>(G17/F17)*100</f>
        <v>93.727739209175979</v>
      </c>
      <c r="J17" s="1283"/>
    </row>
    <row r="18" spans="1:10" s="1237" customFormat="1" ht="15.75" x14ac:dyDescent="0.25">
      <c r="A18" s="34">
        <v>6172</v>
      </c>
      <c r="B18" s="1273">
        <v>5171</v>
      </c>
      <c r="C18" s="1249"/>
      <c r="D18" s="1238" t="s">
        <v>1560</v>
      </c>
      <c r="E18" s="48">
        <v>1200</v>
      </c>
      <c r="F18" s="168">
        <v>1200</v>
      </c>
      <c r="G18" s="315">
        <v>976</v>
      </c>
      <c r="H18" s="1256">
        <f>(G18/F18)*100</f>
        <v>81.333333333333329</v>
      </c>
      <c r="J18" s="1253"/>
    </row>
    <row r="19" spans="1:10" s="1237" customFormat="1" ht="16.5" thickBot="1" x14ac:dyDescent="0.3">
      <c r="A19" s="1281">
        <v>6172</v>
      </c>
      <c r="B19" s="1277">
        <v>5172</v>
      </c>
      <c r="C19" s="1296"/>
      <c r="D19" s="1260" t="s">
        <v>218</v>
      </c>
      <c r="E19" s="1268">
        <v>200</v>
      </c>
      <c r="F19" s="467">
        <v>200</v>
      </c>
      <c r="G19" s="466">
        <v>196</v>
      </c>
      <c r="H19" s="1261">
        <f>(G19/F19)*100</f>
        <v>98</v>
      </c>
      <c r="J19" s="1253"/>
    </row>
    <row r="20" spans="1:10" s="363" customFormat="1" ht="35.25" customHeight="1" thickTop="1" thickBot="1" x14ac:dyDescent="0.3">
      <c r="A20" s="681" t="s">
        <v>313</v>
      </c>
      <c r="B20" s="682"/>
      <c r="C20" s="683"/>
      <c r="D20" s="684"/>
      <c r="E20" s="685">
        <f>E10+E11+E12+E15+E16+E17+E18+E19</f>
        <v>23969</v>
      </c>
      <c r="F20" s="685">
        <f>F10+F11+F12+F16+F17+F18+F19+F15</f>
        <v>23069</v>
      </c>
      <c r="G20" s="685">
        <f>G10+G11+G12+G16+G17+G18+G19+G15</f>
        <v>21138</v>
      </c>
      <c r="H20" s="686">
        <f>(G20/F20)*100</f>
        <v>91.629459447743727</v>
      </c>
    </row>
    <row r="21" spans="1:10" ht="15.75" thickTop="1" x14ac:dyDescent="0.25">
      <c r="C21" s="674"/>
      <c r="D21" s="687"/>
      <c r="E21" s="730"/>
      <c r="F21" s="865"/>
      <c r="G21" s="730"/>
      <c r="H21" s="691"/>
    </row>
    <row r="22" spans="1:10" ht="15" x14ac:dyDescent="0.25">
      <c r="C22" s="674"/>
      <c r="D22" s="687"/>
      <c r="E22" s="730"/>
      <c r="F22" s="865"/>
      <c r="G22" s="730"/>
      <c r="H22" s="691"/>
    </row>
    <row r="23" spans="1:10" ht="15" x14ac:dyDescent="0.25">
      <c r="C23" s="674"/>
      <c r="D23" s="687"/>
      <c r="E23" s="730"/>
      <c r="F23" s="865"/>
      <c r="G23" s="730"/>
      <c r="H23" s="691"/>
    </row>
    <row r="24" spans="1:10" ht="15" x14ac:dyDescent="0.25">
      <c r="C24" s="674"/>
      <c r="D24" s="687"/>
      <c r="E24" s="730"/>
      <c r="F24" s="865"/>
      <c r="G24" s="730"/>
      <c r="H24" s="691"/>
    </row>
    <row r="25" spans="1:10" ht="15" x14ac:dyDescent="0.25">
      <c r="C25" s="674"/>
      <c r="D25" s="687"/>
      <c r="E25" s="730"/>
      <c r="F25" s="865"/>
      <c r="G25" s="730"/>
      <c r="H25" s="691"/>
    </row>
    <row r="26" spans="1:10" ht="15" x14ac:dyDescent="0.25">
      <c r="C26" s="674"/>
      <c r="D26" s="687"/>
      <c r="E26" s="730"/>
      <c r="F26" s="865"/>
      <c r="G26" s="730"/>
      <c r="H26" s="691"/>
    </row>
    <row r="27" spans="1:10" ht="18" x14ac:dyDescent="0.25">
      <c r="A27" s="33" t="s">
        <v>1589</v>
      </c>
      <c r="B27" s="28"/>
      <c r="C27" s="10"/>
      <c r="D27" s="139"/>
      <c r="E27" s="137"/>
      <c r="F27" s="16"/>
      <c r="G27" s="17"/>
      <c r="H27" s="194"/>
    </row>
    <row r="28" spans="1:10" ht="13.5" thickBot="1" x14ac:dyDescent="0.25">
      <c r="A28" s="673"/>
      <c r="B28" s="673"/>
      <c r="C28" s="674"/>
      <c r="F28" s="1061"/>
      <c r="H28" s="712" t="s">
        <v>205</v>
      </c>
    </row>
    <row r="29" spans="1:10" s="107" customFormat="1" ht="20.25" customHeight="1" thickTop="1" thickBot="1" x14ac:dyDescent="0.25">
      <c r="A29" s="675" t="s">
        <v>206</v>
      </c>
      <c r="B29" s="676" t="s">
        <v>207</v>
      </c>
      <c r="C29" s="678" t="s">
        <v>888</v>
      </c>
      <c r="D29" s="866" t="s">
        <v>208</v>
      </c>
      <c r="E29" s="866" t="s">
        <v>209</v>
      </c>
      <c r="F29" s="866" t="s">
        <v>1116</v>
      </c>
      <c r="G29" s="866" t="s">
        <v>1117</v>
      </c>
      <c r="H29" s="679" t="s">
        <v>1118</v>
      </c>
    </row>
    <row r="30" spans="1:10" s="387" customFormat="1" ht="13.5" thickTop="1" thickBot="1" x14ac:dyDescent="0.25">
      <c r="A30" s="609">
        <v>1</v>
      </c>
      <c r="B30" s="610">
        <v>2</v>
      </c>
      <c r="C30" s="610">
        <v>3</v>
      </c>
      <c r="D30" s="610">
        <v>4</v>
      </c>
      <c r="E30" s="610">
        <v>5</v>
      </c>
      <c r="F30" s="581">
        <v>6</v>
      </c>
      <c r="G30" s="581">
        <v>7</v>
      </c>
      <c r="H30" s="680" t="s">
        <v>74</v>
      </c>
      <c r="I30" s="107"/>
    </row>
    <row r="31" spans="1:10" s="1237" customFormat="1" ht="16.5" thickTop="1" x14ac:dyDescent="0.25">
      <c r="A31" s="222">
        <v>6172</v>
      </c>
      <c r="B31" s="1242">
        <v>6111</v>
      </c>
      <c r="C31" s="1248"/>
      <c r="D31" s="1243" t="s">
        <v>218</v>
      </c>
      <c r="E31" s="1255">
        <v>1000</v>
      </c>
      <c r="F31" s="475">
        <v>1500</v>
      </c>
      <c r="G31" s="373">
        <v>1066</v>
      </c>
      <c r="H31" s="1297">
        <f>(G31/F31)*100</f>
        <v>71.066666666666663</v>
      </c>
      <c r="J31" s="1253"/>
    </row>
    <row r="32" spans="1:10" s="1295" customFormat="1" ht="15.75" thickBot="1" x14ac:dyDescent="0.3">
      <c r="A32" s="1259">
        <v>6172</v>
      </c>
      <c r="B32" s="1267">
        <v>6125</v>
      </c>
      <c r="C32" s="1296"/>
      <c r="D32" s="1299" t="s">
        <v>219</v>
      </c>
      <c r="E32" s="1298">
        <v>2000</v>
      </c>
      <c r="F32" s="466">
        <v>1500</v>
      </c>
      <c r="G32" s="466">
        <v>960</v>
      </c>
      <c r="H32" s="1261">
        <f>(G32/F32)*100</f>
        <v>64</v>
      </c>
    </row>
    <row r="33" spans="1:8" s="363" customFormat="1" ht="35.25" customHeight="1" thickTop="1" thickBot="1" x14ac:dyDescent="0.3">
      <c r="A33" s="681" t="s">
        <v>312</v>
      </c>
      <c r="B33" s="684"/>
      <c r="C33" s="683"/>
      <c r="D33" s="684"/>
      <c r="E33" s="1136">
        <f>E31+E32</f>
        <v>3000</v>
      </c>
      <c r="F33" s="685">
        <f>SUM(F31,F32)</f>
        <v>3000</v>
      </c>
      <c r="G33" s="685">
        <f>SUM(G31,G32)</f>
        <v>2026</v>
      </c>
      <c r="H33" s="702">
        <f>(G33/F33)*100</f>
        <v>67.533333333333331</v>
      </c>
    </row>
    <row r="34" spans="1:8" s="363" customFormat="1" ht="15.75" customHeight="1" thickTop="1" x14ac:dyDescent="0.25">
      <c r="A34" s="361"/>
      <c r="B34" s="362"/>
      <c r="C34" s="57"/>
      <c r="D34" s="362"/>
      <c r="E34" s="17"/>
      <c r="F34" s="17"/>
      <c r="G34" s="17"/>
      <c r="H34" s="1042"/>
    </row>
    <row r="35" spans="1:8" s="363" customFormat="1" ht="15.75" customHeight="1" x14ac:dyDescent="0.25">
      <c r="A35" s="361"/>
      <c r="B35" s="362"/>
      <c r="C35" s="57"/>
      <c r="D35" s="362"/>
      <c r="E35" s="17"/>
      <c r="F35" s="17"/>
      <c r="G35" s="17"/>
      <c r="H35" s="1042"/>
    </row>
    <row r="36" spans="1:8" s="713" customFormat="1" ht="16.5" x14ac:dyDescent="0.25">
      <c r="A36" s="364" t="s">
        <v>1702</v>
      </c>
      <c r="B36" s="365"/>
      <c r="C36" s="366"/>
      <c r="D36" s="366"/>
      <c r="E36" s="1055">
        <f>E37+E38+E39+E40</f>
        <v>26969</v>
      </c>
      <c r="F36" s="1055">
        <f>F37+F38+F39+F40</f>
        <v>26069</v>
      </c>
      <c r="G36" s="1055">
        <f>G37+G38+G39+G40</f>
        <v>23164</v>
      </c>
      <c r="H36" s="877">
        <f>(G36/F36)*100</f>
        <v>88.856496221565834</v>
      </c>
    </row>
    <row r="37" spans="1:8" s="1480" customFormat="1" ht="15" x14ac:dyDescent="0.2">
      <c r="A37" s="598" t="s">
        <v>342</v>
      </c>
      <c r="B37" s="628"/>
      <c r="C37" s="629"/>
      <c r="D37" s="629"/>
      <c r="E37" s="1056">
        <f>E20</f>
        <v>23969</v>
      </c>
      <c r="F37" s="1056">
        <f>F20</f>
        <v>23069</v>
      </c>
      <c r="G37" s="1056">
        <f>G20</f>
        <v>21138</v>
      </c>
      <c r="H37" s="1051">
        <f>(G37/F37)*100</f>
        <v>91.629459447743727</v>
      </c>
    </row>
    <row r="38" spans="1:8" s="1480" customFormat="1" ht="15" x14ac:dyDescent="0.2">
      <c r="A38" s="598" t="s">
        <v>343</v>
      </c>
      <c r="B38" s="633"/>
      <c r="C38" s="629"/>
      <c r="D38" s="629"/>
      <c r="E38" s="1057">
        <f>E33</f>
        <v>3000</v>
      </c>
      <c r="F38" s="1057">
        <f>F33</f>
        <v>3000</v>
      </c>
      <c r="G38" s="1057">
        <f>G33</f>
        <v>2026</v>
      </c>
      <c r="H38" s="1051">
        <f>(G38/F38)*100</f>
        <v>67.533333333333331</v>
      </c>
    </row>
    <row r="39" spans="1:8" s="1480" customFormat="1" ht="15" x14ac:dyDescent="0.2">
      <c r="A39" s="598" t="s">
        <v>264</v>
      </c>
      <c r="B39" s="633"/>
      <c r="C39" s="629"/>
      <c r="D39" s="629"/>
      <c r="E39" s="1056">
        <v>0</v>
      </c>
      <c r="F39" s="631">
        <v>0</v>
      </c>
      <c r="G39" s="631">
        <v>0</v>
      </c>
      <c r="H39" s="1051">
        <v>0</v>
      </c>
    </row>
    <row r="40" spans="1:8" s="1480" customFormat="1" ht="15" x14ac:dyDescent="0.2">
      <c r="A40" s="598" t="s">
        <v>1457</v>
      </c>
      <c r="B40" s="633"/>
      <c r="C40" s="629"/>
      <c r="D40" s="629"/>
      <c r="E40" s="1056">
        <v>0</v>
      </c>
      <c r="F40" s="635">
        <v>0</v>
      </c>
      <c r="G40" s="635">
        <v>0</v>
      </c>
      <c r="H40" s="1051">
        <v>0</v>
      </c>
    </row>
    <row r="41" spans="1:8" s="363" customFormat="1" ht="12.75" customHeight="1" x14ac:dyDescent="0.25">
      <c r="A41" s="361"/>
      <c r="B41" s="362"/>
      <c r="C41" s="57"/>
      <c r="D41" s="362"/>
      <c r="E41" s="17"/>
      <c r="F41" s="17"/>
      <c r="G41" s="17"/>
      <c r="H41" s="1042"/>
    </row>
    <row r="42" spans="1:8" ht="15.75" customHeight="1" x14ac:dyDescent="0.2">
      <c r="A42" s="673"/>
      <c r="B42" s="1070"/>
      <c r="H42" s="1510"/>
    </row>
    <row r="43" spans="1:8" s="58" customFormat="1" ht="47.25" customHeight="1" thickBot="1" x14ac:dyDescent="0.4">
      <c r="A43" s="2451" t="s">
        <v>503</v>
      </c>
      <c r="B43" s="2452"/>
      <c r="C43" s="2452"/>
      <c r="D43" s="2452"/>
      <c r="E43" s="636">
        <f>SUM(E33,E20)</f>
        <v>26969</v>
      </c>
      <c r="F43" s="636">
        <f>SUM(F33,F20)</f>
        <v>26069</v>
      </c>
      <c r="G43" s="636">
        <f>SUM(G33,G20)</f>
        <v>23164</v>
      </c>
      <c r="H43" s="823">
        <f>(G43/F43)*100</f>
        <v>88.856496221565834</v>
      </c>
    </row>
    <row r="44" spans="1:8" ht="13.5" thickTop="1" x14ac:dyDescent="0.2"/>
  </sheetData>
  <mergeCells count="1">
    <mergeCell ref="A43:D43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26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8" enableFormatConditionsCalculation="0">
    <tabColor rgb="FF00B0F0"/>
  </sheetPr>
  <dimension ref="A1:N86"/>
  <sheetViews>
    <sheetView showGridLines="0" topLeftCell="A31" zoomScaleNormal="100" workbookViewId="0">
      <selection activeCell="D62" sqref="D62"/>
    </sheetView>
  </sheetViews>
  <sheetFormatPr defaultRowHeight="12.75" x14ac:dyDescent="0.2"/>
  <cols>
    <col min="1" max="1" width="4.7109375" style="687" customWidth="1"/>
    <col min="2" max="2" width="4.7109375" style="572" customWidth="1"/>
    <col min="3" max="3" width="8.5703125" style="927" customWidth="1"/>
    <col min="4" max="4" width="47.28515625" style="572" customWidth="1"/>
    <col min="5" max="5" width="14.140625" style="531" customWidth="1"/>
    <col min="6" max="6" width="14.42578125" style="531" customWidth="1"/>
    <col min="7" max="7" width="13.85546875" style="531" customWidth="1"/>
    <col min="8" max="8" width="9.140625" style="712"/>
    <col min="9" max="10" width="9.140625" style="531"/>
    <col min="11" max="16384" width="9.140625" style="572"/>
  </cols>
  <sheetData>
    <row r="1" spans="1:10" ht="18.75" thickBot="1" x14ac:dyDescent="0.3">
      <c r="A1" s="501" t="s">
        <v>1090</v>
      </c>
      <c r="B1" s="502"/>
      <c r="C1" s="526"/>
      <c r="D1" s="513"/>
      <c r="E1" s="530"/>
      <c r="F1" s="505" t="s">
        <v>254</v>
      </c>
      <c r="I1" s="17"/>
    </row>
    <row r="2" spans="1:10" ht="12.75" customHeight="1" x14ac:dyDescent="0.25">
      <c r="A2" s="6"/>
      <c r="B2" s="28"/>
      <c r="C2" s="57"/>
      <c r="D2" s="10"/>
      <c r="E2" s="137"/>
      <c r="F2" s="137"/>
      <c r="G2" s="16"/>
      <c r="H2" s="194"/>
      <c r="I2" s="17"/>
    </row>
    <row r="3" spans="1:10" ht="12.75" customHeight="1" x14ac:dyDescent="0.25">
      <c r="A3" s="67" t="s">
        <v>470</v>
      </c>
      <c r="B3" s="28"/>
      <c r="C3" s="540" t="s">
        <v>1082</v>
      </c>
      <c r="D3" s="671"/>
      <c r="E3" s="137"/>
      <c r="F3" s="16"/>
      <c r="G3" s="17"/>
      <c r="H3" s="194"/>
      <c r="I3" s="572"/>
      <c r="J3" s="572"/>
    </row>
    <row r="4" spans="1:10" ht="12.75" customHeight="1" x14ac:dyDescent="0.25">
      <c r="A4" s="6"/>
      <c r="B4" s="28"/>
      <c r="C4" s="540" t="s">
        <v>1084</v>
      </c>
      <c r="D4" s="719"/>
      <c r="E4" s="138"/>
      <c r="F4" s="16"/>
      <c r="G4" s="17"/>
      <c r="H4" s="194"/>
      <c r="I4" s="572"/>
      <c r="J4" s="572"/>
    </row>
    <row r="5" spans="1:10" ht="12.75" customHeight="1" x14ac:dyDescent="0.25">
      <c r="A5" s="6"/>
      <c r="B5" s="28"/>
      <c r="C5" s="540"/>
      <c r="D5" s="719"/>
      <c r="E5" s="138"/>
      <c r="F5" s="16"/>
      <c r="G5" s="17"/>
      <c r="H5" s="194"/>
      <c r="I5" s="572"/>
      <c r="J5" s="572"/>
    </row>
    <row r="6" spans="1:10" ht="12.75" customHeight="1" x14ac:dyDescent="0.25">
      <c r="A6" s="6"/>
      <c r="B6" s="28"/>
      <c r="C6" s="540"/>
      <c r="D6" s="719"/>
      <c r="E6" s="138"/>
      <c r="F6" s="16"/>
      <c r="G6" s="17"/>
      <c r="H6" s="194"/>
      <c r="I6" s="572"/>
      <c r="J6" s="572"/>
    </row>
    <row r="7" spans="1:10" ht="12.75" customHeight="1" x14ac:dyDescent="0.25">
      <c r="A7" s="33" t="s">
        <v>1119</v>
      </c>
      <c r="B7" s="28"/>
      <c r="C7" s="540"/>
      <c r="D7" s="719"/>
      <c r="E7" s="138"/>
      <c r="F7" s="16"/>
      <c r="G7" s="17"/>
      <c r="H7" s="194"/>
      <c r="I7" s="572"/>
      <c r="J7" s="572"/>
    </row>
    <row r="8" spans="1:10" ht="12.75" customHeight="1" x14ac:dyDescent="0.25">
      <c r="A8" s="33"/>
      <c r="B8" s="28"/>
      <c r="C8" s="540"/>
      <c r="D8" s="719"/>
      <c r="E8" s="138"/>
      <c r="F8" s="16"/>
      <c r="G8" s="17"/>
      <c r="H8" s="194"/>
      <c r="I8" s="572"/>
      <c r="J8" s="572"/>
    </row>
    <row r="9" spans="1:10" ht="12.75" customHeight="1" thickBot="1" x14ac:dyDescent="0.3">
      <c r="A9" s="6"/>
      <c r="B9" s="28"/>
      <c r="C9" s="57"/>
      <c r="D9" s="10"/>
      <c r="E9" s="137"/>
      <c r="F9" s="137"/>
      <c r="G9" s="16"/>
      <c r="H9" s="200" t="s">
        <v>205</v>
      </c>
      <c r="I9" s="17"/>
    </row>
    <row r="10" spans="1:10" s="1113" customFormat="1" ht="20.25" customHeight="1" thickTop="1" thickBot="1" x14ac:dyDescent="0.25">
      <c r="A10" s="1107" t="s">
        <v>206</v>
      </c>
      <c r="B10" s="1108" t="s">
        <v>207</v>
      </c>
      <c r="C10" s="1109" t="s">
        <v>888</v>
      </c>
      <c r="D10" s="1109" t="s">
        <v>208</v>
      </c>
      <c r="E10" s="1109" t="s">
        <v>209</v>
      </c>
      <c r="F10" s="1109" t="s">
        <v>1116</v>
      </c>
      <c r="G10" s="1110" t="s">
        <v>1117</v>
      </c>
      <c r="H10" s="1111" t="s">
        <v>1118</v>
      </c>
      <c r="I10" s="1112"/>
      <c r="J10" s="1112"/>
    </row>
    <row r="11" spans="1:10" s="387" customFormat="1" ht="13.5" thickTop="1" thickBot="1" x14ac:dyDescent="0.25">
      <c r="A11" s="609">
        <v>1</v>
      </c>
      <c r="B11" s="610">
        <v>2</v>
      </c>
      <c r="C11" s="610">
        <v>3</v>
      </c>
      <c r="D11" s="610">
        <v>4</v>
      </c>
      <c r="E11" s="610">
        <v>5</v>
      </c>
      <c r="F11" s="581">
        <v>6</v>
      </c>
      <c r="G11" s="581">
        <v>7</v>
      </c>
      <c r="H11" s="680" t="s">
        <v>74</v>
      </c>
      <c r="I11" s="107"/>
    </row>
    <row r="12" spans="1:10" s="387" customFormat="1" ht="15.75" thickTop="1" x14ac:dyDescent="0.25">
      <c r="A12" s="1757">
        <v>2212</v>
      </c>
      <c r="B12" s="1758">
        <v>5641</v>
      </c>
      <c r="C12" s="1759"/>
      <c r="D12" s="1238" t="s">
        <v>1727</v>
      </c>
      <c r="E12" s="1410"/>
      <c r="F12" s="1417">
        <v>2000</v>
      </c>
      <c r="G12" s="417">
        <v>2000</v>
      </c>
      <c r="H12" s="203">
        <f>(G12/F12)*100</f>
        <v>100</v>
      </c>
      <c r="I12" s="107"/>
    </row>
    <row r="13" spans="1:10" s="1295" customFormat="1" ht="15" x14ac:dyDescent="0.25">
      <c r="A13" s="1369">
        <v>3636</v>
      </c>
      <c r="B13" s="268">
        <v>5325</v>
      </c>
      <c r="C13" s="1304"/>
      <c r="D13" s="128" t="s">
        <v>674</v>
      </c>
      <c r="E13" s="60">
        <v>500</v>
      </c>
      <c r="F13" s="149">
        <v>500</v>
      </c>
      <c r="G13" s="60">
        <v>500</v>
      </c>
      <c r="H13" s="1244">
        <f>(G13/F13)*100</f>
        <v>100</v>
      </c>
    </row>
    <row r="14" spans="1:10" s="1295" customFormat="1" ht="15" x14ac:dyDescent="0.25">
      <c r="A14" s="1369">
        <v>4372</v>
      </c>
      <c r="B14" s="268">
        <v>5901</v>
      </c>
      <c r="C14" s="1304"/>
      <c r="D14" s="1301" t="s">
        <v>769</v>
      </c>
      <c r="E14" s="60"/>
      <c r="F14" s="149">
        <v>1281</v>
      </c>
      <c r="G14" s="60">
        <v>0</v>
      </c>
      <c r="H14" s="1244">
        <v>0</v>
      </c>
    </row>
    <row r="15" spans="1:10" s="1295" customFormat="1" ht="15" x14ac:dyDescent="0.25">
      <c r="A15" s="1369"/>
      <c r="B15" s="268"/>
      <c r="C15" s="1251" t="s">
        <v>738</v>
      </c>
      <c r="D15" s="2453" t="s">
        <v>1295</v>
      </c>
      <c r="E15" s="60"/>
      <c r="F15" s="123">
        <v>1281</v>
      </c>
      <c r="G15" s="124">
        <v>0</v>
      </c>
      <c r="H15" s="1247">
        <v>0</v>
      </c>
    </row>
    <row r="16" spans="1:10" s="1295" customFormat="1" ht="15" x14ac:dyDescent="0.25">
      <c r="A16" s="1369"/>
      <c r="B16" s="268"/>
      <c r="C16" s="1251"/>
      <c r="D16" s="2453"/>
      <c r="E16" s="60"/>
      <c r="F16" s="149"/>
      <c r="G16" s="60"/>
      <c r="H16" s="1244"/>
    </row>
    <row r="17" spans="1:8" s="1295" customFormat="1" ht="15" x14ac:dyDescent="0.25">
      <c r="A17" s="1369">
        <v>6172</v>
      </c>
      <c r="B17" s="268">
        <v>5141</v>
      </c>
      <c r="C17" s="1304"/>
      <c r="D17" s="128" t="s">
        <v>1205</v>
      </c>
      <c r="E17" s="60">
        <f>E18+E19+E20</f>
        <v>78556</v>
      </c>
      <c r="F17" s="60">
        <f>F18+F19+F20+F21</f>
        <v>73949</v>
      </c>
      <c r="G17" s="60">
        <f>G18+G19+G20+G21</f>
        <v>36611</v>
      </c>
      <c r="H17" s="1244">
        <f t="shared" ref="H17:H28" si="0">(G17/F17)*100</f>
        <v>49.508445009398372</v>
      </c>
    </row>
    <row r="18" spans="1:8" s="1295" customFormat="1" ht="15" customHeight="1" x14ac:dyDescent="0.2">
      <c r="A18" s="1369"/>
      <c r="B18" s="268"/>
      <c r="C18" s="1304" t="s">
        <v>950</v>
      </c>
      <c r="D18" s="1597" t="s">
        <v>1304</v>
      </c>
      <c r="E18" s="124">
        <v>9556</v>
      </c>
      <c r="F18" s="314">
        <v>56</v>
      </c>
      <c r="G18" s="316">
        <v>21</v>
      </c>
      <c r="H18" s="1247">
        <f t="shared" si="0"/>
        <v>37.5</v>
      </c>
    </row>
    <row r="19" spans="1:8" s="1295" customFormat="1" ht="14.25" x14ac:dyDescent="0.2">
      <c r="A19" s="1369"/>
      <c r="B19" s="268"/>
      <c r="C19" s="1304" t="s">
        <v>733</v>
      </c>
      <c r="D19" s="166" t="s">
        <v>1305</v>
      </c>
      <c r="E19" s="124">
        <v>26000</v>
      </c>
      <c r="F19" s="314">
        <v>26000</v>
      </c>
      <c r="G19" s="316">
        <v>11525</v>
      </c>
      <c r="H19" s="1247">
        <f t="shared" si="0"/>
        <v>44.326923076923073</v>
      </c>
    </row>
    <row r="20" spans="1:8" s="1295" customFormat="1" ht="14.25" x14ac:dyDescent="0.2">
      <c r="A20" s="1369"/>
      <c r="B20" s="268"/>
      <c r="C20" s="1304" t="s">
        <v>1306</v>
      </c>
      <c r="D20" s="166" t="s">
        <v>1307</v>
      </c>
      <c r="E20" s="124">
        <v>43000</v>
      </c>
      <c r="F20" s="314">
        <v>38735</v>
      </c>
      <c r="G20" s="316">
        <v>19097</v>
      </c>
      <c r="H20" s="1247">
        <f t="shared" si="0"/>
        <v>49.301665160707373</v>
      </c>
    </row>
    <row r="21" spans="1:8" s="1295" customFormat="1" ht="14.25" x14ac:dyDescent="0.2">
      <c r="A21" s="1369"/>
      <c r="B21" s="268"/>
      <c r="C21" s="1304" t="s">
        <v>1728</v>
      </c>
      <c r="D21" s="166" t="s">
        <v>1729</v>
      </c>
      <c r="E21" s="124"/>
      <c r="F21" s="314">
        <v>9158</v>
      </c>
      <c r="G21" s="316">
        <v>5968</v>
      </c>
      <c r="H21" s="1247">
        <f t="shared" si="0"/>
        <v>65.167067045206366</v>
      </c>
    </row>
    <row r="22" spans="1:8" s="1295" customFormat="1" ht="13.5" customHeight="1" x14ac:dyDescent="0.25">
      <c r="A22" s="1369">
        <v>6172</v>
      </c>
      <c r="B22" s="268">
        <v>5142</v>
      </c>
      <c r="C22" s="1289"/>
      <c r="D22" s="128" t="s">
        <v>380</v>
      </c>
      <c r="E22" s="60">
        <v>3000</v>
      </c>
      <c r="F22" s="313">
        <v>3000</v>
      </c>
      <c r="G22" s="315">
        <v>26</v>
      </c>
      <c r="H22" s="1244">
        <f t="shared" si="0"/>
        <v>0.86666666666666659</v>
      </c>
    </row>
    <row r="23" spans="1:8" s="1295" customFormat="1" ht="13.5" customHeight="1" x14ac:dyDescent="0.25">
      <c r="A23" s="1369">
        <v>6172</v>
      </c>
      <c r="B23" s="268">
        <v>5163</v>
      </c>
      <c r="C23" s="1289"/>
      <c r="D23" s="128" t="s">
        <v>1128</v>
      </c>
      <c r="E23" s="60">
        <v>600</v>
      </c>
      <c r="F23" s="313">
        <v>600</v>
      </c>
      <c r="G23" s="315">
        <v>453</v>
      </c>
      <c r="H23" s="1244">
        <f t="shared" si="0"/>
        <v>75.5</v>
      </c>
    </row>
    <row r="24" spans="1:8" s="1295" customFormat="1" ht="13.5" customHeight="1" x14ac:dyDescent="0.25">
      <c r="A24" s="1369">
        <v>6172</v>
      </c>
      <c r="B24" s="268">
        <v>5164</v>
      </c>
      <c r="C24" s="1289"/>
      <c r="D24" s="128" t="s">
        <v>214</v>
      </c>
      <c r="E24" s="60">
        <v>2</v>
      </c>
      <c r="F24" s="313">
        <v>5</v>
      </c>
      <c r="G24" s="315">
        <v>5</v>
      </c>
      <c r="H24" s="1244">
        <f t="shared" si="0"/>
        <v>100</v>
      </c>
    </row>
    <row r="25" spans="1:8" s="1237" customFormat="1" ht="15" x14ac:dyDescent="0.25">
      <c r="A25" s="34">
        <v>6172</v>
      </c>
      <c r="B25" s="1273">
        <v>5166</v>
      </c>
      <c r="C25" s="1305"/>
      <c r="D25" s="1238" t="s">
        <v>776</v>
      </c>
      <c r="E25" s="48">
        <v>2000</v>
      </c>
      <c r="F25" s="168">
        <v>2000</v>
      </c>
      <c r="G25" s="315">
        <v>1374</v>
      </c>
      <c r="H25" s="1244">
        <f t="shared" si="0"/>
        <v>68.7</v>
      </c>
    </row>
    <row r="26" spans="1:8" s="1237" customFormat="1" ht="15" x14ac:dyDescent="0.25">
      <c r="A26" s="34">
        <v>6172</v>
      </c>
      <c r="B26" s="1273">
        <v>5169</v>
      </c>
      <c r="C26" s="1305"/>
      <c r="D26" s="1238" t="s">
        <v>1080</v>
      </c>
      <c r="E26" s="48">
        <v>400</v>
      </c>
      <c r="F26" s="168">
        <v>440</v>
      </c>
      <c r="G26" s="315">
        <v>40</v>
      </c>
      <c r="H26" s="1244">
        <f t="shared" si="0"/>
        <v>9.0909090909090917</v>
      </c>
    </row>
    <row r="27" spans="1:8" s="1237" customFormat="1" ht="15" x14ac:dyDescent="0.25">
      <c r="A27" s="34">
        <v>6172</v>
      </c>
      <c r="B27" s="1273">
        <v>5362</v>
      </c>
      <c r="C27" s="1305"/>
      <c r="D27" s="1301" t="s">
        <v>768</v>
      </c>
      <c r="E27" s="48">
        <v>4000</v>
      </c>
      <c r="F27" s="168">
        <v>12619</v>
      </c>
      <c r="G27" s="315">
        <v>9082</v>
      </c>
      <c r="H27" s="1244">
        <f t="shared" si="0"/>
        <v>71.970837625802361</v>
      </c>
    </row>
    <row r="28" spans="1:8" s="1237" customFormat="1" ht="15" x14ac:dyDescent="0.25">
      <c r="A28" s="34">
        <v>6172</v>
      </c>
      <c r="B28" s="1273">
        <v>5901</v>
      </c>
      <c r="C28" s="1305"/>
      <c r="D28" s="1301" t="s">
        <v>769</v>
      </c>
      <c r="E28" s="48">
        <v>120</v>
      </c>
      <c r="F28" s="470">
        <f>F29+F30</f>
        <v>70252</v>
      </c>
      <c r="G28" s="470">
        <f>G29+G30</f>
        <v>0</v>
      </c>
      <c r="H28" s="1244">
        <f t="shared" si="0"/>
        <v>0</v>
      </c>
    </row>
    <row r="29" spans="1:8" s="1237" customFormat="1" ht="14.25" x14ac:dyDescent="0.2">
      <c r="A29" s="34"/>
      <c r="B29" s="1273"/>
      <c r="C29" s="1304" t="s">
        <v>950</v>
      </c>
      <c r="D29" s="1263" t="s">
        <v>1732</v>
      </c>
      <c r="E29" s="55">
        <v>120</v>
      </c>
      <c r="F29" s="314">
        <v>46908</v>
      </c>
      <c r="G29" s="316">
        <v>0</v>
      </c>
      <c r="H29" s="1247">
        <v>0</v>
      </c>
    </row>
    <row r="30" spans="1:8" s="1237" customFormat="1" ht="14.25" x14ac:dyDescent="0.2">
      <c r="A30" s="34"/>
      <c r="B30" s="1273"/>
      <c r="C30" s="1304" t="s">
        <v>1730</v>
      </c>
      <c r="D30" s="1263" t="s">
        <v>1731</v>
      </c>
      <c r="E30" s="55"/>
      <c r="F30" s="314">
        <v>23344</v>
      </c>
      <c r="G30" s="316">
        <v>0</v>
      </c>
      <c r="H30" s="1247">
        <v>0</v>
      </c>
    </row>
    <row r="31" spans="1:8" s="1237" customFormat="1" ht="15" x14ac:dyDescent="0.25">
      <c r="A31" s="34">
        <v>6172</v>
      </c>
      <c r="B31" s="1273">
        <v>5909</v>
      </c>
      <c r="C31" s="1305"/>
      <c r="D31" s="1240" t="s">
        <v>556</v>
      </c>
      <c r="E31" s="48"/>
      <c r="F31" s="168"/>
      <c r="G31" s="315">
        <v>3213</v>
      </c>
      <c r="H31" s="1244">
        <v>0</v>
      </c>
    </row>
    <row r="32" spans="1:8" s="1237" customFormat="1" ht="15" x14ac:dyDescent="0.25">
      <c r="A32" s="34">
        <v>6221</v>
      </c>
      <c r="B32" s="1273">
        <v>5531</v>
      </c>
      <c r="C32" s="1305"/>
      <c r="D32" s="1240" t="s">
        <v>1733</v>
      </c>
      <c r="E32" s="48"/>
      <c r="F32" s="168">
        <v>200</v>
      </c>
      <c r="G32" s="315">
        <v>200</v>
      </c>
      <c r="H32" s="1244">
        <f>(G32/F32)*100</f>
        <v>100</v>
      </c>
    </row>
    <row r="33" spans="1:14" s="1237" customFormat="1" ht="15" x14ac:dyDescent="0.25">
      <c r="A33" s="34"/>
      <c r="B33" s="1273"/>
      <c r="C33" s="1308" t="s">
        <v>451</v>
      </c>
      <c r="D33" s="1284" t="s">
        <v>1127</v>
      </c>
      <c r="E33" s="48"/>
      <c r="F33" s="314">
        <v>200</v>
      </c>
      <c r="G33" s="316">
        <v>200</v>
      </c>
      <c r="H33" s="1247">
        <f>(G33/F33)*100</f>
        <v>100</v>
      </c>
    </row>
    <row r="34" spans="1:14" s="1237" customFormat="1" ht="30" x14ac:dyDescent="0.25">
      <c r="A34" s="1601">
        <v>6402</v>
      </c>
      <c r="B34" s="1598">
        <v>5364</v>
      </c>
      <c r="C34" s="1305"/>
      <c r="D34" s="1301" t="s">
        <v>1308</v>
      </c>
      <c r="E34" s="48"/>
      <c r="F34" s="1599">
        <v>2042</v>
      </c>
      <c r="G34" s="471">
        <v>2042</v>
      </c>
      <c r="H34" s="1600">
        <f>(G34/F34)*100</f>
        <v>100</v>
      </c>
    </row>
    <row r="35" spans="1:14" s="1237" customFormat="1" ht="15" x14ac:dyDescent="0.25">
      <c r="A35" s="1601"/>
      <c r="B35" s="1598"/>
      <c r="C35" s="1304" t="s">
        <v>734</v>
      </c>
      <c r="D35" s="1263" t="s">
        <v>562</v>
      </c>
      <c r="E35" s="48"/>
      <c r="F35" s="314">
        <v>2042</v>
      </c>
      <c r="G35" s="316">
        <v>2042</v>
      </c>
      <c r="H35" s="1247">
        <f>(G35/F35)*100</f>
        <v>100</v>
      </c>
    </row>
    <row r="36" spans="1:14" s="1237" customFormat="1" ht="15" x14ac:dyDescent="0.25">
      <c r="A36" s="34">
        <v>6409</v>
      </c>
      <c r="B36" s="1273">
        <v>5229</v>
      </c>
      <c r="C36" s="1269"/>
      <c r="D36" s="1238" t="s">
        <v>735</v>
      </c>
      <c r="E36" s="48">
        <f>E38+E39</f>
        <v>36800</v>
      </c>
      <c r="F36" s="48">
        <f>F38+F39</f>
        <v>86</v>
      </c>
      <c r="G36" s="48">
        <f>G38+G39</f>
        <v>0</v>
      </c>
      <c r="H36" s="1244">
        <v>0</v>
      </c>
    </row>
    <row r="37" spans="1:14" s="1237" customFormat="1" ht="15" x14ac:dyDescent="0.25">
      <c r="A37" s="34"/>
      <c r="B37" s="1273"/>
      <c r="C37" s="1305"/>
      <c r="D37" s="1238" t="s">
        <v>736</v>
      </c>
      <c r="E37" s="48"/>
      <c r="F37" s="168"/>
      <c r="G37" s="315"/>
      <c r="H37" s="1244"/>
      <c r="K37" s="1300"/>
    </row>
    <row r="38" spans="1:14" s="1237" customFormat="1" ht="14.25" x14ac:dyDescent="0.2">
      <c r="A38" s="34"/>
      <c r="B38" s="1273"/>
      <c r="C38" s="1269" t="s">
        <v>319</v>
      </c>
      <c r="D38" s="1245" t="s">
        <v>410</v>
      </c>
      <c r="E38" s="55">
        <v>26000</v>
      </c>
      <c r="F38" s="314">
        <v>0</v>
      </c>
      <c r="G38" s="316">
        <v>0</v>
      </c>
      <c r="H38" s="1247">
        <v>0</v>
      </c>
      <c r="K38" s="1300"/>
    </row>
    <row r="39" spans="1:14" s="1237" customFormat="1" ht="14.25" x14ac:dyDescent="0.2">
      <c r="A39" s="34"/>
      <c r="B39" s="1273"/>
      <c r="C39" s="1269" t="s">
        <v>1520</v>
      </c>
      <c r="D39" s="1245" t="s">
        <v>412</v>
      </c>
      <c r="E39" s="55">
        <v>10800</v>
      </c>
      <c r="F39" s="314">
        <v>86</v>
      </c>
      <c r="G39" s="316">
        <v>0</v>
      </c>
      <c r="H39" s="1247">
        <v>0</v>
      </c>
      <c r="K39" s="1300"/>
    </row>
    <row r="40" spans="1:14" s="1237" customFormat="1" ht="15" customHeight="1" x14ac:dyDescent="0.25">
      <c r="A40" s="34">
        <v>6409</v>
      </c>
      <c r="B40" s="1273">
        <v>5901</v>
      </c>
      <c r="C40" s="1305"/>
      <c r="D40" s="1301" t="s">
        <v>769</v>
      </c>
      <c r="E40" s="48">
        <f>E41</f>
        <v>30000</v>
      </c>
      <c r="F40" s="168">
        <f>F41+F42+F43</f>
        <v>264451</v>
      </c>
      <c r="G40" s="315">
        <v>0</v>
      </c>
      <c r="H40" s="1244">
        <v>0</v>
      </c>
    </row>
    <row r="41" spans="1:14" s="1237" customFormat="1" ht="15" customHeight="1" x14ac:dyDescent="0.2">
      <c r="A41" s="34"/>
      <c r="B41" s="1273"/>
      <c r="C41" s="1251" t="s">
        <v>950</v>
      </c>
      <c r="D41" s="1245" t="s">
        <v>1602</v>
      </c>
      <c r="E41" s="55">
        <v>30000</v>
      </c>
      <c r="F41" s="314">
        <v>19252</v>
      </c>
      <c r="G41" s="316">
        <v>0</v>
      </c>
      <c r="H41" s="1247">
        <v>0</v>
      </c>
    </row>
    <row r="42" spans="1:14" s="1237" customFormat="1" ht="15" customHeight="1" x14ac:dyDescent="0.25">
      <c r="A42" s="34"/>
      <c r="B42" s="1273"/>
      <c r="C42" s="1251" t="s">
        <v>1306</v>
      </c>
      <c r="D42" s="1597" t="s">
        <v>555</v>
      </c>
      <c r="E42" s="48"/>
      <c r="F42" s="314">
        <v>204057</v>
      </c>
      <c r="G42" s="316">
        <v>0</v>
      </c>
      <c r="H42" s="1247">
        <v>0</v>
      </c>
      <c r="J42" s="1283"/>
    </row>
    <row r="43" spans="1:14" s="1237" customFormat="1" ht="15" customHeight="1" x14ac:dyDescent="0.25">
      <c r="A43" s="34"/>
      <c r="B43" s="1273"/>
      <c r="C43" s="1304" t="s">
        <v>1728</v>
      </c>
      <c r="D43" s="166" t="s">
        <v>1729</v>
      </c>
      <c r="E43" s="48"/>
      <c r="F43" s="314">
        <v>41142</v>
      </c>
      <c r="G43" s="316">
        <v>0</v>
      </c>
      <c r="H43" s="1247">
        <v>0</v>
      </c>
      <c r="J43" s="1302" t="s">
        <v>1747</v>
      </c>
      <c r="M43" s="1275">
        <f>F21+F43</f>
        <v>50300</v>
      </c>
      <c r="N43" s="1275">
        <f>G21+G43</f>
        <v>5968</v>
      </c>
    </row>
    <row r="44" spans="1:14" s="1237" customFormat="1" ht="15" customHeight="1" thickBot="1" x14ac:dyDescent="0.3">
      <c r="A44" s="34">
        <v>6409</v>
      </c>
      <c r="B44" s="1273">
        <v>5909</v>
      </c>
      <c r="C44" s="1305"/>
      <c r="D44" s="1240" t="s">
        <v>556</v>
      </c>
      <c r="E44" s="48"/>
      <c r="F44" s="168"/>
      <c r="G44" s="315">
        <v>3</v>
      </c>
      <c r="H44" s="1244">
        <v>0</v>
      </c>
      <c r="J44" s="1302" t="s">
        <v>675</v>
      </c>
      <c r="M44" s="1275">
        <f>F42+F19+F20</f>
        <v>268792</v>
      </c>
      <c r="N44" s="1275">
        <f>G42</f>
        <v>0</v>
      </c>
    </row>
    <row r="45" spans="1:14" s="363" customFormat="1" ht="35.85" customHeight="1" thickTop="1" thickBot="1" x14ac:dyDescent="0.35">
      <c r="A45" s="1114" t="s">
        <v>313</v>
      </c>
      <c r="B45" s="1115"/>
      <c r="C45" s="1116"/>
      <c r="D45" s="1117"/>
      <c r="E45" s="685">
        <f>E13+E17+E22+E23+E25+E26+E27+E28+E36+E40+E24</f>
        <v>155978</v>
      </c>
      <c r="F45" s="685">
        <f>F13+F14+F17+F22+F23+F24+F25+F26+F27+F28+F34+F40+F12+F32+F36</f>
        <v>433425</v>
      </c>
      <c r="G45" s="685">
        <f>G13+G14+G17+G22+G23+G24+G25+G26+G27+G28+G34+G40+G44+G31+G12+G32+G36</f>
        <v>55549</v>
      </c>
      <c r="H45" s="686">
        <f>G45/F45*100</f>
        <v>12.816288861971506</v>
      </c>
    </row>
    <row r="46" spans="1:14" ht="13.5" thickTop="1" x14ac:dyDescent="0.2"/>
    <row r="50" spans="1:10" x14ac:dyDescent="0.2">
      <c r="A50" s="572"/>
      <c r="C50" s="572"/>
      <c r="E50" s="572"/>
      <c r="G50" s="572"/>
      <c r="I50" s="572"/>
      <c r="J50" s="572"/>
    </row>
    <row r="51" spans="1:10" s="713" customFormat="1" ht="16.5" x14ac:dyDescent="0.25">
      <c r="A51" s="364" t="s">
        <v>758</v>
      </c>
      <c r="B51" s="365"/>
      <c r="C51" s="366"/>
      <c r="D51" s="366"/>
      <c r="E51" s="1055">
        <f>E52+E53+E54+E55</f>
        <v>155978</v>
      </c>
      <c r="F51" s="1055">
        <f>F52+F53+F54+F55</f>
        <v>433425</v>
      </c>
      <c r="G51" s="1055">
        <f>G52+G53+G54+G55</f>
        <v>55549</v>
      </c>
      <c r="H51" s="305">
        <f>G51/F51*100</f>
        <v>12.816288861971506</v>
      </c>
    </row>
    <row r="52" spans="1:10" s="1480" customFormat="1" ht="15" x14ac:dyDescent="0.2">
      <c r="A52" s="598" t="s">
        <v>342</v>
      </c>
      <c r="B52" s="628"/>
      <c r="C52" s="629"/>
      <c r="D52" s="629"/>
      <c r="E52" s="1056">
        <f>E45</f>
        <v>155978</v>
      </c>
      <c r="F52" s="1056">
        <f>F45-F54</f>
        <v>432144</v>
      </c>
      <c r="G52" s="1056">
        <f>G45-G54</f>
        <v>55549</v>
      </c>
      <c r="H52" s="306">
        <f>G52/F52*100</f>
        <v>12.854280054796549</v>
      </c>
    </row>
    <row r="53" spans="1:10" s="1480" customFormat="1" ht="15" x14ac:dyDescent="0.2">
      <c r="A53" s="598" t="s">
        <v>343</v>
      </c>
      <c r="B53" s="633"/>
      <c r="C53" s="629"/>
      <c r="D53" s="629"/>
      <c r="E53" s="1057">
        <v>0</v>
      </c>
      <c r="F53" s="1057">
        <v>0</v>
      </c>
      <c r="G53" s="1057">
        <v>0</v>
      </c>
      <c r="H53" s="306">
        <v>0</v>
      </c>
    </row>
    <row r="54" spans="1:10" s="1480" customFormat="1" ht="15" x14ac:dyDescent="0.2">
      <c r="A54" s="598" t="s">
        <v>264</v>
      </c>
      <c r="B54" s="633"/>
      <c r="C54" s="629"/>
      <c r="D54" s="629"/>
      <c r="E54" s="1056">
        <v>0</v>
      </c>
      <c r="F54" s="631">
        <f>F15</f>
        <v>1281</v>
      </c>
      <c r="G54" s="631">
        <f>G15</f>
        <v>0</v>
      </c>
      <c r="H54" s="306">
        <f>G54/F54*100</f>
        <v>0</v>
      </c>
    </row>
    <row r="55" spans="1:10" s="1480" customFormat="1" ht="15" x14ac:dyDescent="0.2">
      <c r="A55" s="598" t="s">
        <v>1457</v>
      </c>
      <c r="B55" s="633"/>
      <c r="C55" s="629"/>
      <c r="D55" s="629"/>
      <c r="E55" s="1056">
        <v>0</v>
      </c>
      <c r="F55" s="635">
        <v>0</v>
      </c>
      <c r="G55" s="635">
        <v>0</v>
      </c>
      <c r="H55" s="306">
        <v>0</v>
      </c>
    </row>
    <row r="56" spans="1:10" s="1480" customFormat="1" ht="15" x14ac:dyDescent="0.2">
      <c r="A56" s="598"/>
      <c r="B56" s="633"/>
      <c r="C56" s="629"/>
      <c r="D56" s="629"/>
      <c r="E56" s="1056"/>
      <c r="F56" s="635"/>
      <c r="G56" s="635"/>
      <c r="H56" s="306"/>
    </row>
    <row r="57" spans="1:10" s="58" customFormat="1" ht="47.25" customHeight="1" thickBot="1" x14ac:dyDescent="0.4">
      <c r="A57" s="692" t="s">
        <v>1465</v>
      </c>
      <c r="B57" s="693"/>
      <c r="C57" s="694"/>
      <c r="D57" s="695"/>
      <c r="E57" s="636">
        <f>SUM(E45)</f>
        <v>155978</v>
      </c>
      <c r="F57" s="636">
        <f>SUM(F45)</f>
        <v>433425</v>
      </c>
      <c r="G57" s="636">
        <f>SUM(G45)</f>
        <v>55549</v>
      </c>
      <c r="H57" s="1134">
        <f>(G57/F57)*100</f>
        <v>12.816288861971506</v>
      </c>
    </row>
    <row r="58" spans="1:10" ht="13.5" thickTop="1" x14ac:dyDescent="0.2"/>
    <row r="70" spans="1:10" x14ac:dyDescent="0.2">
      <c r="A70" s="572"/>
      <c r="C70" s="572"/>
      <c r="E70" s="572"/>
      <c r="G70" s="572"/>
      <c r="I70" s="572"/>
      <c r="J70" s="572"/>
    </row>
    <row r="71" spans="1:10" x14ac:dyDescent="0.2">
      <c r="A71" s="572"/>
      <c r="C71" s="572"/>
      <c r="E71" s="572"/>
      <c r="G71" s="572"/>
      <c r="I71" s="572"/>
      <c r="J71" s="572"/>
    </row>
    <row r="72" spans="1:10" x14ac:dyDescent="0.2">
      <c r="A72" s="572"/>
      <c r="C72" s="572"/>
      <c r="E72" s="572"/>
      <c r="G72" s="572"/>
      <c r="I72" s="572"/>
      <c r="J72" s="572"/>
    </row>
    <row r="73" spans="1:10" x14ac:dyDescent="0.2">
      <c r="A73" s="572"/>
      <c r="C73" s="572"/>
      <c r="E73" s="572"/>
      <c r="G73" s="572"/>
      <c r="I73" s="572"/>
      <c r="J73" s="572"/>
    </row>
    <row r="74" spans="1:10" x14ac:dyDescent="0.2">
      <c r="A74" s="572"/>
      <c r="C74" s="572"/>
      <c r="E74" s="572"/>
      <c r="G74" s="572"/>
      <c r="I74" s="572"/>
      <c r="J74" s="572"/>
    </row>
    <row r="75" spans="1:10" s="58" customFormat="1" ht="47.25" customHeight="1" x14ac:dyDescent="0.35">
      <c r="A75" s="572"/>
      <c r="B75" s="572"/>
      <c r="C75" s="572"/>
      <c r="D75" s="572"/>
      <c r="E75" s="572"/>
      <c r="F75" s="531"/>
      <c r="G75" s="572"/>
      <c r="H75" s="712"/>
    </row>
    <row r="76" spans="1:10" s="688" customFormat="1" x14ac:dyDescent="0.2">
      <c r="A76" s="713"/>
      <c r="B76" s="713"/>
      <c r="C76" s="713"/>
      <c r="D76" s="713"/>
      <c r="E76" s="713"/>
      <c r="F76" s="719"/>
      <c r="G76" s="713"/>
      <c r="H76" s="720"/>
      <c r="I76" s="1032"/>
      <c r="J76" s="1032"/>
    </row>
    <row r="77" spans="1:10" x14ac:dyDescent="0.2">
      <c r="A77" s="572"/>
      <c r="C77" s="572"/>
      <c r="E77" s="572"/>
      <c r="G77" s="572"/>
    </row>
    <row r="78" spans="1:10" x14ac:dyDescent="0.2">
      <c r="A78" s="572"/>
      <c r="C78" s="572"/>
      <c r="E78" s="572"/>
      <c r="G78" s="572"/>
    </row>
    <row r="79" spans="1:10" x14ac:dyDescent="0.2">
      <c r="A79" s="572"/>
      <c r="C79" s="572"/>
      <c r="E79" s="572"/>
      <c r="G79" s="572"/>
    </row>
    <row r="80" spans="1:10" x14ac:dyDescent="0.2">
      <c r="A80" s="572"/>
      <c r="C80" s="572"/>
      <c r="E80" s="572"/>
      <c r="G80" s="572"/>
    </row>
    <row r="81" spans="1:7" x14ac:dyDescent="0.2">
      <c r="A81" s="572"/>
      <c r="C81" s="572"/>
      <c r="E81" s="572"/>
      <c r="G81" s="572"/>
    </row>
    <row r="82" spans="1:7" x14ac:dyDescent="0.2">
      <c r="A82" s="572"/>
      <c r="C82" s="572"/>
      <c r="E82" s="572"/>
      <c r="G82" s="572"/>
    </row>
    <row r="83" spans="1:7" x14ac:dyDescent="0.2">
      <c r="A83" s="572"/>
      <c r="C83" s="572"/>
      <c r="E83" s="572"/>
      <c r="G83" s="572"/>
    </row>
    <row r="84" spans="1:7" x14ac:dyDescent="0.2">
      <c r="A84" s="572"/>
      <c r="C84" s="572"/>
      <c r="E84" s="572"/>
      <c r="G84" s="572"/>
    </row>
    <row r="85" spans="1:7" x14ac:dyDescent="0.2">
      <c r="A85" s="572"/>
      <c r="C85" s="572"/>
      <c r="E85" s="572"/>
      <c r="G85" s="572"/>
    </row>
    <row r="86" spans="1:7" x14ac:dyDescent="0.2">
      <c r="A86" s="572"/>
      <c r="C86" s="572"/>
      <c r="E86" s="572"/>
      <c r="G86" s="572"/>
    </row>
  </sheetData>
  <mergeCells count="1">
    <mergeCell ref="D15:D16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27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1" enableFormatConditionsCalculation="0">
    <tabColor rgb="FF00B0F0"/>
  </sheetPr>
  <dimension ref="A1:R145"/>
  <sheetViews>
    <sheetView showGridLines="0" topLeftCell="A118" zoomScaleNormal="100" workbookViewId="0">
      <selection activeCell="G144" sqref="G144"/>
    </sheetView>
  </sheetViews>
  <sheetFormatPr defaultRowHeight="12.75" x14ac:dyDescent="0.2"/>
  <cols>
    <col min="1" max="1" width="4.7109375" style="687" customWidth="1"/>
    <col min="2" max="2" width="4.7109375" style="1070" customWidth="1"/>
    <col min="3" max="3" width="8.7109375" style="1071" customWidth="1"/>
    <col min="4" max="4" width="47.28515625" style="572" customWidth="1"/>
    <col min="5" max="5" width="12.140625" style="531" customWidth="1"/>
    <col min="6" max="6" width="14.140625" style="531" customWidth="1"/>
    <col min="7" max="7" width="13.5703125" style="531" customWidth="1"/>
    <col min="8" max="8" width="8.5703125" style="712" customWidth="1"/>
    <col min="9" max="9" width="9.140625" style="531"/>
    <col min="10" max="10" width="13.42578125" style="531" bestFit="1" customWidth="1"/>
    <col min="11" max="11" width="12.28515625" style="572" bestFit="1" customWidth="1"/>
    <col min="12" max="16384" width="9.140625" style="572"/>
  </cols>
  <sheetData>
    <row r="1" spans="1:10" ht="18.75" thickBot="1" x14ac:dyDescent="0.3">
      <c r="A1" s="501" t="s">
        <v>1466</v>
      </c>
      <c r="B1" s="502"/>
      <c r="C1" s="503"/>
      <c r="D1" s="513"/>
      <c r="E1" s="530"/>
      <c r="F1" s="505" t="s">
        <v>455</v>
      </c>
      <c r="I1" s="17"/>
    </row>
    <row r="2" spans="1:10" ht="12.75" customHeight="1" x14ac:dyDescent="0.25">
      <c r="A2" s="6"/>
      <c r="B2" s="28"/>
      <c r="C2" s="142"/>
      <c r="D2" s="10"/>
      <c r="E2" s="137"/>
      <c r="F2" s="137"/>
      <c r="G2" s="16"/>
      <c r="H2" s="194"/>
      <c r="I2" s="17"/>
    </row>
    <row r="3" spans="1:10" ht="12.75" customHeight="1" x14ac:dyDescent="0.25">
      <c r="A3" s="67" t="s">
        <v>470</v>
      </c>
      <c r="B3" s="28"/>
      <c r="C3" s="571" t="s">
        <v>270</v>
      </c>
      <c r="D3" s="671"/>
      <c r="E3" s="137"/>
      <c r="F3" s="16"/>
      <c r="G3" s="17"/>
      <c r="H3" s="194"/>
      <c r="I3" s="572"/>
      <c r="J3" s="572"/>
    </row>
    <row r="4" spans="1:10" ht="12.75" customHeight="1" x14ac:dyDescent="0.25">
      <c r="A4" s="6"/>
      <c r="B4" s="28"/>
      <c r="C4" s="571" t="s">
        <v>664</v>
      </c>
      <c r="D4" s="719"/>
      <c r="E4" s="138"/>
      <c r="F4" s="16"/>
      <c r="G4" s="17"/>
      <c r="H4" s="194"/>
      <c r="I4" s="572"/>
      <c r="J4" s="572"/>
    </row>
    <row r="5" spans="1:10" ht="12.75" customHeight="1" x14ac:dyDescent="0.25">
      <c r="A5" s="6"/>
      <c r="B5" s="28"/>
      <c r="C5" s="142"/>
      <c r="D5" s="10"/>
      <c r="E5" s="137"/>
      <c r="F5" s="137"/>
      <c r="G5" s="16"/>
      <c r="H5" s="194"/>
      <c r="I5" s="17"/>
    </row>
    <row r="6" spans="1:10" ht="15.75" customHeight="1" x14ac:dyDescent="0.25">
      <c r="A6" s="33" t="s">
        <v>1119</v>
      </c>
      <c r="B6" s="28"/>
      <c r="C6" s="142"/>
      <c r="D6" s="10"/>
      <c r="E6" s="137"/>
      <c r="F6" s="137"/>
      <c r="G6" s="16"/>
      <c r="I6" s="17"/>
    </row>
    <row r="7" spans="1:10" ht="13.5" thickBot="1" x14ac:dyDescent="0.25">
      <c r="A7" s="673"/>
      <c r="B7" s="673"/>
      <c r="C7" s="728"/>
      <c r="D7" s="674"/>
      <c r="G7" s="1061"/>
      <c r="H7" s="712" t="s">
        <v>205</v>
      </c>
    </row>
    <row r="8" spans="1:10" s="107" customFormat="1" ht="20.25" customHeight="1" thickTop="1" thickBot="1" x14ac:dyDescent="0.25">
      <c r="A8" s="675" t="s">
        <v>206</v>
      </c>
      <c r="B8" s="676" t="s">
        <v>207</v>
      </c>
      <c r="C8" s="722" t="s">
        <v>888</v>
      </c>
      <c r="D8" s="678" t="s">
        <v>208</v>
      </c>
      <c r="E8" s="678" t="s">
        <v>209</v>
      </c>
      <c r="F8" s="678" t="s">
        <v>1116</v>
      </c>
      <c r="G8" s="678" t="s">
        <v>1117</v>
      </c>
      <c r="H8" s="679" t="s">
        <v>1118</v>
      </c>
      <c r="I8" s="1023"/>
      <c r="J8" s="1023"/>
    </row>
    <row r="9" spans="1:10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610">
        <v>5</v>
      </c>
      <c r="F9" s="581">
        <v>6</v>
      </c>
      <c r="G9" s="581">
        <v>7</v>
      </c>
      <c r="H9" s="680" t="s">
        <v>74</v>
      </c>
      <c r="I9" s="107"/>
    </row>
    <row r="10" spans="1:10" s="387" customFormat="1" ht="15.75" thickTop="1" x14ac:dyDescent="0.25">
      <c r="A10" s="223">
        <v>2115</v>
      </c>
      <c r="B10" s="96">
        <v>5321</v>
      </c>
      <c r="C10" s="1289"/>
      <c r="D10" s="1314" t="s">
        <v>1517</v>
      </c>
      <c r="E10" s="1309"/>
      <c r="F10" s="313">
        <v>229</v>
      </c>
      <c r="G10" s="315">
        <v>229</v>
      </c>
      <c r="H10" s="1256">
        <f t="shared" ref="H10:H33" si="0">(G10/F10)*100</f>
        <v>100</v>
      </c>
      <c r="I10" s="107"/>
    </row>
    <row r="11" spans="1:10" s="387" customFormat="1" ht="14.25" x14ac:dyDescent="0.2">
      <c r="A11" s="223"/>
      <c r="B11" s="96"/>
      <c r="C11" s="1269" t="s">
        <v>1291</v>
      </c>
      <c r="D11" s="1315" t="s">
        <v>1311</v>
      </c>
      <c r="E11" s="1309"/>
      <c r="F11" s="314">
        <v>229</v>
      </c>
      <c r="G11" s="316">
        <v>229</v>
      </c>
      <c r="H11" s="1257">
        <f t="shared" si="0"/>
        <v>100</v>
      </c>
      <c r="I11" s="107"/>
    </row>
    <row r="12" spans="1:10" s="1295" customFormat="1" ht="14.25" customHeight="1" x14ac:dyDescent="0.25">
      <c r="A12" s="223">
        <v>2141</v>
      </c>
      <c r="B12" s="96">
        <v>5221</v>
      </c>
      <c r="C12" s="1289"/>
      <c r="D12" s="1314" t="s">
        <v>1292</v>
      </c>
      <c r="E12" s="1309"/>
      <c r="F12" s="313">
        <v>100</v>
      </c>
      <c r="G12" s="315">
        <v>100</v>
      </c>
      <c r="H12" s="1256">
        <f t="shared" si="0"/>
        <v>100</v>
      </c>
    </row>
    <row r="13" spans="1:10" s="1295" customFormat="1" ht="14.25" customHeight="1" x14ac:dyDescent="0.2">
      <c r="A13" s="223"/>
      <c r="B13" s="96"/>
      <c r="C13" s="1269" t="s">
        <v>319</v>
      </c>
      <c r="D13" s="1315" t="s">
        <v>410</v>
      </c>
      <c r="E13" s="1309"/>
      <c r="F13" s="314">
        <v>100</v>
      </c>
      <c r="G13" s="316">
        <v>100</v>
      </c>
      <c r="H13" s="1257">
        <f t="shared" si="0"/>
        <v>100</v>
      </c>
    </row>
    <row r="14" spans="1:10" s="1295" customFormat="1" ht="14.25" customHeight="1" x14ac:dyDescent="0.25">
      <c r="A14" s="223">
        <v>2141</v>
      </c>
      <c r="B14" s="96">
        <v>5222</v>
      </c>
      <c r="C14" s="1269"/>
      <c r="D14" s="1603" t="s">
        <v>1439</v>
      </c>
      <c r="E14" s="1309"/>
      <c r="F14" s="313">
        <v>100</v>
      </c>
      <c r="G14" s="315">
        <v>100</v>
      </c>
      <c r="H14" s="212">
        <f t="shared" si="0"/>
        <v>100</v>
      </c>
    </row>
    <row r="15" spans="1:10" s="1295" customFormat="1" ht="14.25" customHeight="1" x14ac:dyDescent="0.2">
      <c r="A15" s="223"/>
      <c r="B15" s="96"/>
      <c r="C15" s="1269" t="s">
        <v>319</v>
      </c>
      <c r="D15" s="1315" t="s">
        <v>410</v>
      </c>
      <c r="E15" s="1309"/>
      <c r="F15" s="314">
        <v>100</v>
      </c>
      <c r="G15" s="316">
        <v>100</v>
      </c>
      <c r="H15" s="1257">
        <f t="shared" si="0"/>
        <v>100</v>
      </c>
    </row>
    <row r="16" spans="1:10" s="1295" customFormat="1" ht="14.25" customHeight="1" x14ac:dyDescent="0.25">
      <c r="A16" s="223">
        <v>2212</v>
      </c>
      <c r="B16" s="96">
        <v>5321</v>
      </c>
      <c r="C16" s="1289"/>
      <c r="D16" s="1314" t="s">
        <v>1517</v>
      </c>
      <c r="E16" s="1309"/>
      <c r="F16" s="313">
        <v>3072</v>
      </c>
      <c r="G16" s="315">
        <v>3071</v>
      </c>
      <c r="H16" s="212">
        <f t="shared" si="0"/>
        <v>99.967447916666657</v>
      </c>
    </row>
    <row r="17" spans="1:8" s="1295" customFormat="1" ht="14.25" customHeight="1" x14ac:dyDescent="0.2">
      <c r="A17" s="223"/>
      <c r="B17" s="96"/>
      <c r="C17" s="1269" t="s">
        <v>1291</v>
      </c>
      <c r="D17" s="1315" t="s">
        <v>1311</v>
      </c>
      <c r="E17" s="1309"/>
      <c r="F17" s="314">
        <v>3072</v>
      </c>
      <c r="G17" s="316">
        <v>3071</v>
      </c>
      <c r="H17" s="1257">
        <f t="shared" si="0"/>
        <v>99.967447916666657</v>
      </c>
    </row>
    <row r="18" spans="1:8" s="1295" customFormat="1" ht="14.25" customHeight="1" x14ac:dyDescent="0.25">
      <c r="A18" s="223">
        <v>2219</v>
      </c>
      <c r="B18" s="96">
        <v>5321</v>
      </c>
      <c r="C18" s="1289"/>
      <c r="D18" s="1314" t="s">
        <v>1517</v>
      </c>
      <c r="E18" s="1309"/>
      <c r="F18" s="313">
        <v>2804</v>
      </c>
      <c r="G18" s="315">
        <v>2804</v>
      </c>
      <c r="H18" s="212">
        <f t="shared" si="0"/>
        <v>100</v>
      </c>
    </row>
    <row r="19" spans="1:8" s="1295" customFormat="1" ht="14.25" customHeight="1" x14ac:dyDescent="0.2">
      <c r="A19" s="223"/>
      <c r="B19" s="96"/>
      <c r="C19" s="1269" t="s">
        <v>1291</v>
      </c>
      <c r="D19" s="1315" t="s">
        <v>1311</v>
      </c>
      <c r="E19" s="1309"/>
      <c r="F19" s="314">
        <v>2804</v>
      </c>
      <c r="G19" s="316">
        <v>2804</v>
      </c>
      <c r="H19" s="1257">
        <f t="shared" si="0"/>
        <v>100</v>
      </c>
    </row>
    <row r="20" spans="1:8" s="1295" customFormat="1" ht="13.5" customHeight="1" x14ac:dyDescent="0.25">
      <c r="A20" s="223">
        <v>2251</v>
      </c>
      <c r="B20" s="96">
        <v>5213</v>
      </c>
      <c r="C20" s="1289"/>
      <c r="D20" s="1314" t="s">
        <v>268</v>
      </c>
      <c r="E20" s="60">
        <v>3000</v>
      </c>
      <c r="F20" s="313">
        <v>3000</v>
      </c>
      <c r="G20" s="315">
        <v>3000</v>
      </c>
      <c r="H20" s="1256">
        <f t="shared" si="0"/>
        <v>100</v>
      </c>
    </row>
    <row r="21" spans="1:8" s="1295" customFormat="1" ht="13.5" customHeight="1" x14ac:dyDescent="0.2">
      <c r="A21" s="223"/>
      <c r="B21" s="96"/>
      <c r="C21" s="1308" t="s">
        <v>451</v>
      </c>
      <c r="D21" s="1284" t="s">
        <v>1127</v>
      </c>
      <c r="E21" s="124">
        <v>3000</v>
      </c>
      <c r="F21" s="314">
        <v>3000</v>
      </c>
      <c r="G21" s="316">
        <v>3000</v>
      </c>
      <c r="H21" s="1257">
        <f t="shared" si="0"/>
        <v>100</v>
      </c>
    </row>
    <row r="22" spans="1:8" s="1295" customFormat="1" ht="13.5" customHeight="1" x14ac:dyDescent="0.25">
      <c r="A22" s="223">
        <v>3299</v>
      </c>
      <c r="B22" s="96">
        <v>5213</v>
      </c>
      <c r="C22" s="1289"/>
      <c r="D22" s="1314" t="s">
        <v>268</v>
      </c>
      <c r="E22" s="60">
        <v>2000</v>
      </c>
      <c r="F22" s="313">
        <v>2000</v>
      </c>
      <c r="G22" s="315">
        <v>2000</v>
      </c>
      <c r="H22" s="1256">
        <f t="shared" si="0"/>
        <v>100</v>
      </c>
    </row>
    <row r="23" spans="1:8" s="1295" customFormat="1" ht="13.5" customHeight="1" x14ac:dyDescent="0.2">
      <c r="A23" s="223"/>
      <c r="B23" s="96"/>
      <c r="C23" s="1308" t="s">
        <v>451</v>
      </c>
      <c r="D23" s="1284" t="s">
        <v>1127</v>
      </c>
      <c r="E23" s="124">
        <v>2000</v>
      </c>
      <c r="F23" s="314">
        <v>2000</v>
      </c>
      <c r="G23" s="316">
        <v>2000</v>
      </c>
      <c r="H23" s="1257">
        <f t="shared" si="0"/>
        <v>100</v>
      </c>
    </row>
    <row r="24" spans="1:8" s="1295" customFormat="1" ht="13.5" customHeight="1" x14ac:dyDescent="0.25">
      <c r="A24" s="223">
        <v>3322</v>
      </c>
      <c r="B24" s="96">
        <v>5321</v>
      </c>
      <c r="C24" s="1289"/>
      <c r="D24" s="1314" t="s">
        <v>1517</v>
      </c>
      <c r="E24" s="124"/>
      <c r="F24" s="313">
        <v>54</v>
      </c>
      <c r="G24" s="315">
        <v>54</v>
      </c>
      <c r="H24" s="212">
        <f t="shared" si="0"/>
        <v>100</v>
      </c>
    </row>
    <row r="25" spans="1:8" s="1295" customFormat="1" ht="13.5" customHeight="1" x14ac:dyDescent="0.2">
      <c r="A25" s="223"/>
      <c r="B25" s="96"/>
      <c r="C25" s="1269" t="s">
        <v>1291</v>
      </c>
      <c r="D25" s="1315" t="s">
        <v>1311</v>
      </c>
      <c r="E25" s="124"/>
      <c r="F25" s="314">
        <v>54</v>
      </c>
      <c r="G25" s="316">
        <v>54</v>
      </c>
      <c r="H25" s="1257">
        <f t="shared" si="0"/>
        <v>100</v>
      </c>
    </row>
    <row r="26" spans="1:8" s="1295" customFormat="1" ht="13.5" customHeight="1" x14ac:dyDescent="0.25">
      <c r="A26" s="223">
        <v>3349</v>
      </c>
      <c r="B26" s="96">
        <v>5213</v>
      </c>
      <c r="C26" s="1308"/>
      <c r="D26" s="1314" t="s">
        <v>268</v>
      </c>
      <c r="E26" s="60">
        <v>300</v>
      </c>
      <c r="F26" s="313">
        <v>300</v>
      </c>
      <c r="G26" s="315">
        <v>300</v>
      </c>
      <c r="H26" s="1256">
        <f t="shared" si="0"/>
        <v>100</v>
      </c>
    </row>
    <row r="27" spans="1:8" s="1295" customFormat="1" ht="13.5" customHeight="1" x14ac:dyDescent="0.2">
      <c r="A27" s="223"/>
      <c r="B27" s="96"/>
      <c r="C27" s="1308" t="s">
        <v>451</v>
      </c>
      <c r="D27" s="1284" t="s">
        <v>1127</v>
      </c>
      <c r="E27" s="124">
        <v>300</v>
      </c>
      <c r="F27" s="314">
        <v>300</v>
      </c>
      <c r="G27" s="316">
        <v>300</v>
      </c>
      <c r="H27" s="1257">
        <f t="shared" si="0"/>
        <v>100</v>
      </c>
    </row>
    <row r="28" spans="1:8" s="1295" customFormat="1" ht="13.5" customHeight="1" x14ac:dyDescent="0.25">
      <c r="A28" s="223">
        <v>3399</v>
      </c>
      <c r="B28" s="96">
        <v>5212</v>
      </c>
      <c r="C28" s="1289"/>
      <c r="D28" s="1314" t="s">
        <v>1479</v>
      </c>
      <c r="E28" s="124"/>
      <c r="F28" s="313">
        <v>25</v>
      </c>
      <c r="G28" s="315">
        <v>25</v>
      </c>
      <c r="H28" s="212">
        <f t="shared" si="0"/>
        <v>100</v>
      </c>
    </row>
    <row r="29" spans="1:8" s="1295" customFormat="1" ht="13.5" customHeight="1" x14ac:dyDescent="0.2">
      <c r="A29" s="223"/>
      <c r="B29" s="96"/>
      <c r="C29" s="1269" t="s">
        <v>1520</v>
      </c>
      <c r="D29" s="1245" t="s">
        <v>58</v>
      </c>
      <c r="E29" s="124"/>
      <c r="F29" s="314">
        <v>25</v>
      </c>
      <c r="G29" s="316">
        <v>25</v>
      </c>
      <c r="H29" s="1257">
        <f t="shared" si="0"/>
        <v>100</v>
      </c>
    </row>
    <row r="30" spans="1:8" s="1295" customFormat="1" ht="13.5" customHeight="1" x14ac:dyDescent="0.25">
      <c r="A30" s="223">
        <v>3399</v>
      </c>
      <c r="B30" s="96">
        <v>5213</v>
      </c>
      <c r="C30" s="1269"/>
      <c r="D30" s="1314" t="s">
        <v>268</v>
      </c>
      <c r="E30" s="124"/>
      <c r="F30" s="313">
        <v>25</v>
      </c>
      <c r="G30" s="315">
        <v>25</v>
      </c>
      <c r="H30" s="212">
        <f t="shared" si="0"/>
        <v>100</v>
      </c>
    </row>
    <row r="31" spans="1:8" s="1295" customFormat="1" ht="13.5" customHeight="1" x14ac:dyDescent="0.2">
      <c r="A31" s="223"/>
      <c r="B31" s="96"/>
      <c r="C31" s="1269" t="s">
        <v>1520</v>
      </c>
      <c r="D31" s="1245" t="s">
        <v>58</v>
      </c>
      <c r="E31" s="124"/>
      <c r="F31" s="314">
        <v>25</v>
      </c>
      <c r="G31" s="316">
        <v>25</v>
      </c>
      <c r="H31" s="1257">
        <f t="shared" si="0"/>
        <v>100</v>
      </c>
    </row>
    <row r="32" spans="1:8" s="1295" customFormat="1" ht="13.5" customHeight="1" x14ac:dyDescent="0.25">
      <c r="A32" s="223">
        <v>3631</v>
      </c>
      <c r="B32" s="96">
        <v>5321</v>
      </c>
      <c r="C32" s="1289"/>
      <c r="D32" s="1314" t="s">
        <v>1517</v>
      </c>
      <c r="E32" s="124"/>
      <c r="F32" s="313">
        <v>1925</v>
      </c>
      <c r="G32" s="315">
        <v>1814</v>
      </c>
      <c r="H32" s="212">
        <f>(G32/F32)*100</f>
        <v>94.233766233766232</v>
      </c>
    </row>
    <row r="33" spans="1:10" s="1295" customFormat="1" ht="13.5" customHeight="1" x14ac:dyDescent="0.2">
      <c r="A33" s="223"/>
      <c r="B33" s="96"/>
      <c r="C33" s="1269" t="s">
        <v>1291</v>
      </c>
      <c r="D33" s="1315" t="s">
        <v>1311</v>
      </c>
      <c r="E33" s="124"/>
      <c r="F33" s="314">
        <v>1925</v>
      </c>
      <c r="G33" s="316">
        <v>1814</v>
      </c>
      <c r="H33" s="1257">
        <f t="shared" si="0"/>
        <v>94.233766233766232</v>
      </c>
    </row>
    <row r="34" spans="1:10" s="1237" customFormat="1" ht="15" customHeight="1" x14ac:dyDescent="0.25">
      <c r="A34" s="50">
        <v>3635</v>
      </c>
      <c r="B34" s="19">
        <v>5166</v>
      </c>
      <c r="C34" s="1305"/>
      <c r="D34" s="1604" t="s">
        <v>776</v>
      </c>
      <c r="E34" s="48">
        <v>3100</v>
      </c>
      <c r="F34" s="168">
        <v>2500</v>
      </c>
      <c r="G34" s="315">
        <v>1887</v>
      </c>
      <c r="H34" s="1256">
        <f>(G34/F34)*100</f>
        <v>75.48</v>
      </c>
      <c r="J34" s="1275"/>
    </row>
    <row r="35" spans="1:10" s="1237" customFormat="1" ht="15" x14ac:dyDescent="0.25">
      <c r="A35" s="50">
        <v>3635</v>
      </c>
      <c r="B35" s="19">
        <v>5169</v>
      </c>
      <c r="C35" s="1305"/>
      <c r="D35" s="1314" t="s">
        <v>1080</v>
      </c>
      <c r="E35" s="48">
        <v>300</v>
      </c>
      <c r="F35" s="168">
        <v>300</v>
      </c>
      <c r="G35" s="315">
        <v>292</v>
      </c>
      <c r="H35" s="1256">
        <f>(G35/F35)*100</f>
        <v>97.333333333333343</v>
      </c>
    </row>
    <row r="36" spans="1:10" s="1237" customFormat="1" ht="15" x14ac:dyDescent="0.25">
      <c r="A36" s="50">
        <v>3635</v>
      </c>
      <c r="B36" s="19">
        <v>5192</v>
      </c>
      <c r="C36" s="1305"/>
      <c r="D36" s="1314" t="s">
        <v>1556</v>
      </c>
      <c r="E36" s="48">
        <v>250</v>
      </c>
      <c r="F36" s="168">
        <v>250</v>
      </c>
      <c r="G36" s="315">
        <v>49</v>
      </c>
      <c r="H36" s="1256">
        <f>(G36/F36)*100</f>
        <v>19.600000000000001</v>
      </c>
    </row>
    <row r="37" spans="1:10" s="1237" customFormat="1" ht="15" x14ac:dyDescent="0.25">
      <c r="A37" s="50">
        <v>3636</v>
      </c>
      <c r="B37" s="19">
        <v>5175</v>
      </c>
      <c r="C37" s="1305"/>
      <c r="D37" s="1605" t="s">
        <v>841</v>
      </c>
      <c r="E37" s="48">
        <v>140</v>
      </c>
      <c r="F37" s="168">
        <v>80</v>
      </c>
      <c r="G37" s="315">
        <v>67</v>
      </c>
      <c r="H37" s="1256">
        <f t="shared" ref="H37:H44" si="1">(G37/F37)*100</f>
        <v>83.75</v>
      </c>
    </row>
    <row r="38" spans="1:10" s="1237" customFormat="1" ht="15" x14ac:dyDescent="0.25">
      <c r="A38" s="50">
        <v>3636</v>
      </c>
      <c r="B38" s="19">
        <v>5229</v>
      </c>
      <c r="C38" s="1607"/>
      <c r="D38" s="1606" t="s">
        <v>1440</v>
      </c>
      <c r="E38" s="48">
        <v>350</v>
      </c>
      <c r="F38" s="168">
        <v>420</v>
      </c>
      <c r="G38" s="315">
        <v>420</v>
      </c>
      <c r="H38" s="1256">
        <f t="shared" si="1"/>
        <v>100</v>
      </c>
    </row>
    <row r="39" spans="1:10" s="1237" customFormat="1" ht="14.25" x14ac:dyDescent="0.2">
      <c r="A39" s="50"/>
      <c r="B39" s="19"/>
      <c r="C39" s="1308" t="s">
        <v>451</v>
      </c>
      <c r="D39" s="1284" t="s">
        <v>1127</v>
      </c>
      <c r="E39" s="55">
        <v>350</v>
      </c>
      <c r="F39" s="314">
        <v>420</v>
      </c>
      <c r="G39" s="316">
        <v>420</v>
      </c>
      <c r="H39" s="1257">
        <f t="shared" si="1"/>
        <v>100</v>
      </c>
    </row>
    <row r="40" spans="1:10" s="1237" customFormat="1" ht="15" x14ac:dyDescent="0.25">
      <c r="A40" s="50">
        <v>3636</v>
      </c>
      <c r="B40" s="19">
        <v>5321</v>
      </c>
      <c r="C40" s="1289"/>
      <c r="D40" s="1314" t="s">
        <v>1517</v>
      </c>
      <c r="E40" s="55"/>
      <c r="F40" s="313">
        <v>10795</v>
      </c>
      <c r="G40" s="315">
        <v>10793</v>
      </c>
      <c r="H40" s="1256">
        <f>(G40/F40)*100</f>
        <v>99.981472904122285</v>
      </c>
    </row>
    <row r="41" spans="1:10" s="1237" customFormat="1" ht="14.25" x14ac:dyDescent="0.2">
      <c r="A41" s="50"/>
      <c r="B41" s="19"/>
      <c r="C41" s="1269" t="s">
        <v>1291</v>
      </c>
      <c r="D41" s="1315" t="s">
        <v>1311</v>
      </c>
      <c r="E41" s="55"/>
      <c r="F41" s="314">
        <v>10795</v>
      </c>
      <c r="G41" s="316">
        <v>10793</v>
      </c>
      <c r="H41" s="1257">
        <f t="shared" si="1"/>
        <v>99.981472904122285</v>
      </c>
    </row>
    <row r="42" spans="1:10" s="1237" customFormat="1" ht="15" x14ac:dyDescent="0.25">
      <c r="A42" s="50">
        <v>3639</v>
      </c>
      <c r="B42" s="19">
        <v>5164</v>
      </c>
      <c r="C42" s="1269"/>
      <c r="D42" s="1316" t="s">
        <v>214</v>
      </c>
      <c r="E42" s="55"/>
      <c r="F42" s="313">
        <v>50</v>
      </c>
      <c r="G42" s="315">
        <v>25</v>
      </c>
      <c r="H42" s="212">
        <f t="shared" si="1"/>
        <v>50</v>
      </c>
    </row>
    <row r="43" spans="1:10" s="1237" customFormat="1" ht="15" x14ac:dyDescent="0.25">
      <c r="A43" s="50">
        <v>3639</v>
      </c>
      <c r="B43" s="19">
        <v>5166</v>
      </c>
      <c r="C43" s="1305"/>
      <c r="D43" s="1314" t="s">
        <v>776</v>
      </c>
      <c r="E43" s="48">
        <v>7800</v>
      </c>
      <c r="F43" s="168">
        <v>3246</v>
      </c>
      <c r="G43" s="315">
        <v>1721</v>
      </c>
      <c r="H43" s="1256">
        <f t="shared" si="1"/>
        <v>53.01910043130006</v>
      </c>
    </row>
    <row r="44" spans="1:10" s="1237" customFormat="1" ht="15" x14ac:dyDescent="0.25">
      <c r="A44" s="50">
        <v>3639</v>
      </c>
      <c r="B44" s="19">
        <v>5169</v>
      </c>
      <c r="C44" s="1305"/>
      <c r="D44" s="1314" t="s">
        <v>1080</v>
      </c>
      <c r="E44" s="48">
        <v>3230</v>
      </c>
      <c r="F44" s="168">
        <v>2270</v>
      </c>
      <c r="G44" s="315">
        <v>1861</v>
      </c>
      <c r="H44" s="1256">
        <f t="shared" si="1"/>
        <v>81.982378854625551</v>
      </c>
    </row>
    <row r="45" spans="1:10" s="1237" customFormat="1" ht="15" x14ac:dyDescent="0.25">
      <c r="A45" s="50">
        <v>3639</v>
      </c>
      <c r="B45" s="19">
        <v>5212</v>
      </c>
      <c r="C45" s="1305"/>
      <c r="D45" s="1314" t="s">
        <v>1479</v>
      </c>
      <c r="E45" s="48">
        <v>100</v>
      </c>
      <c r="F45" s="168">
        <v>100</v>
      </c>
      <c r="G45" s="315">
        <v>100</v>
      </c>
      <c r="H45" s="1256">
        <f t="shared" ref="H45:H56" si="2">(G45/F45)*100</f>
        <v>100</v>
      </c>
    </row>
    <row r="46" spans="1:10" s="1237" customFormat="1" ht="15" x14ac:dyDescent="0.25">
      <c r="A46" s="50">
        <v>3639</v>
      </c>
      <c r="B46" s="19">
        <v>5213</v>
      </c>
      <c r="C46" s="1305"/>
      <c r="D46" s="1314" t="s">
        <v>268</v>
      </c>
      <c r="E46" s="48">
        <v>300</v>
      </c>
      <c r="F46" s="168">
        <v>190</v>
      </c>
      <c r="G46" s="315">
        <v>100</v>
      </c>
      <c r="H46" s="211">
        <f t="shared" si="2"/>
        <v>52.631578947368418</v>
      </c>
    </row>
    <row r="47" spans="1:10" s="1237" customFormat="1" ht="14.25" x14ac:dyDescent="0.2">
      <c r="A47" s="50"/>
      <c r="B47" s="19"/>
      <c r="C47" s="1308" t="s">
        <v>451</v>
      </c>
      <c r="D47" s="1284" t="s">
        <v>1127</v>
      </c>
      <c r="E47" s="55">
        <v>300</v>
      </c>
      <c r="F47" s="314">
        <v>190</v>
      </c>
      <c r="G47" s="316">
        <v>100</v>
      </c>
      <c r="H47" s="1257">
        <f t="shared" si="2"/>
        <v>52.631578947368418</v>
      </c>
    </row>
    <row r="48" spans="1:10" s="1237" customFormat="1" ht="15" x14ac:dyDescent="0.25">
      <c r="A48" s="50">
        <v>3639</v>
      </c>
      <c r="B48" s="19">
        <v>5221</v>
      </c>
      <c r="C48" s="1308"/>
      <c r="D48" s="1314" t="s">
        <v>1292</v>
      </c>
      <c r="E48" s="55"/>
      <c r="F48" s="313">
        <v>50</v>
      </c>
      <c r="G48" s="315">
        <v>50</v>
      </c>
      <c r="H48" s="211">
        <f t="shared" si="2"/>
        <v>100</v>
      </c>
    </row>
    <row r="49" spans="1:18" s="1237" customFormat="1" ht="14.25" x14ac:dyDescent="0.2">
      <c r="A49" s="50"/>
      <c r="B49" s="19"/>
      <c r="C49" s="1308" t="s">
        <v>451</v>
      </c>
      <c r="D49" s="1284" t="s">
        <v>1127</v>
      </c>
      <c r="E49" s="55"/>
      <c r="F49" s="314">
        <v>50</v>
      </c>
      <c r="G49" s="316">
        <v>50</v>
      </c>
      <c r="H49" s="1257">
        <f t="shared" si="2"/>
        <v>100</v>
      </c>
    </row>
    <row r="50" spans="1:18" s="1237" customFormat="1" ht="15" x14ac:dyDescent="0.25">
      <c r="A50" s="50">
        <v>3639</v>
      </c>
      <c r="B50" s="19">
        <v>5222</v>
      </c>
      <c r="C50" s="1308"/>
      <c r="D50" s="1603" t="s">
        <v>1439</v>
      </c>
      <c r="E50" s="71">
        <v>50</v>
      </c>
      <c r="F50" s="313">
        <v>50</v>
      </c>
      <c r="G50" s="315">
        <v>50</v>
      </c>
      <c r="H50" s="211">
        <f t="shared" si="2"/>
        <v>100</v>
      </c>
    </row>
    <row r="51" spans="1:18" s="1237" customFormat="1" ht="14.25" x14ac:dyDescent="0.2">
      <c r="A51" s="50"/>
      <c r="B51" s="19"/>
      <c r="C51" s="1308" t="s">
        <v>451</v>
      </c>
      <c r="D51" s="1284" t="s">
        <v>1127</v>
      </c>
      <c r="E51" s="55">
        <v>50</v>
      </c>
      <c r="F51" s="314">
        <v>50</v>
      </c>
      <c r="G51" s="316">
        <v>50</v>
      </c>
      <c r="H51" s="1257">
        <f t="shared" si="2"/>
        <v>100</v>
      </c>
    </row>
    <row r="52" spans="1:18" s="1237" customFormat="1" ht="15" x14ac:dyDescent="0.25">
      <c r="A52" s="50">
        <v>3639</v>
      </c>
      <c r="B52" s="19">
        <v>5229</v>
      </c>
      <c r="C52" s="1607"/>
      <c r="D52" s="1606" t="s">
        <v>1440</v>
      </c>
      <c r="E52" s="71">
        <v>3700</v>
      </c>
      <c r="F52" s="313">
        <v>3680</v>
      </c>
      <c r="G52" s="315">
        <v>1350</v>
      </c>
      <c r="H52" s="211">
        <f t="shared" si="2"/>
        <v>36.684782608695656</v>
      </c>
    </row>
    <row r="53" spans="1:18" s="1237" customFormat="1" ht="14.25" x14ac:dyDescent="0.2">
      <c r="A53" s="50"/>
      <c r="B53" s="19"/>
      <c r="C53" s="1308" t="s">
        <v>451</v>
      </c>
      <c r="D53" s="1284" t="s">
        <v>1127</v>
      </c>
      <c r="E53" s="55"/>
      <c r="F53" s="314">
        <v>60</v>
      </c>
      <c r="G53" s="316">
        <v>60</v>
      </c>
      <c r="H53" s="1406">
        <f t="shared" si="2"/>
        <v>100</v>
      </c>
    </row>
    <row r="54" spans="1:18" s="1237" customFormat="1" ht="14.25" x14ac:dyDescent="0.2">
      <c r="A54" s="50"/>
      <c r="B54" s="19"/>
      <c r="C54" s="1251" t="s">
        <v>1525</v>
      </c>
      <c r="D54" s="1315" t="s">
        <v>1526</v>
      </c>
      <c r="E54" s="55">
        <v>3700</v>
      </c>
      <c r="F54" s="314">
        <v>3620</v>
      </c>
      <c r="G54" s="316">
        <v>1290</v>
      </c>
      <c r="H54" s="1406">
        <f t="shared" si="2"/>
        <v>35.635359116022094</v>
      </c>
    </row>
    <row r="55" spans="1:18" s="1237" customFormat="1" ht="13.5" customHeight="1" x14ac:dyDescent="0.25">
      <c r="A55" s="50">
        <v>3639</v>
      </c>
      <c r="B55" s="19">
        <v>5321</v>
      </c>
      <c r="C55" s="1305"/>
      <c r="D55" s="1314" t="s">
        <v>1517</v>
      </c>
      <c r="E55" s="48">
        <v>41000</v>
      </c>
      <c r="F55" s="168">
        <v>635</v>
      </c>
      <c r="G55" s="315">
        <v>500</v>
      </c>
      <c r="H55" s="211">
        <f t="shared" si="2"/>
        <v>78.740157480314963</v>
      </c>
      <c r="J55" s="1283"/>
      <c r="R55"/>
    </row>
    <row r="56" spans="1:18" s="1237" customFormat="1" ht="13.5" customHeight="1" x14ac:dyDescent="0.2">
      <c r="A56" s="50"/>
      <c r="B56" s="19"/>
      <c r="C56" s="1308" t="s">
        <v>451</v>
      </c>
      <c r="D56" s="1284" t="s">
        <v>1127</v>
      </c>
      <c r="E56" s="1310">
        <v>500</v>
      </c>
      <c r="F56" s="472">
        <v>500</v>
      </c>
      <c r="G56" s="316">
        <v>500</v>
      </c>
      <c r="H56" s="1406">
        <f t="shared" si="2"/>
        <v>100</v>
      </c>
      <c r="J56" s="1253"/>
      <c r="R56"/>
    </row>
    <row r="57" spans="1:18" s="1237" customFormat="1" ht="14.25" customHeight="1" x14ac:dyDescent="0.2">
      <c r="A57" s="50"/>
      <c r="B57" s="19"/>
      <c r="C57" s="1269" t="s">
        <v>1291</v>
      </c>
      <c r="D57" s="1315" t="s">
        <v>1311</v>
      </c>
      <c r="E57" s="1310">
        <v>40500</v>
      </c>
      <c r="F57" s="472">
        <v>135</v>
      </c>
      <c r="G57" s="316">
        <v>0</v>
      </c>
      <c r="H57" s="1257">
        <v>0</v>
      </c>
      <c r="J57" s="1253"/>
      <c r="R57"/>
    </row>
    <row r="58" spans="1:18" s="1237" customFormat="1" ht="15.75" x14ac:dyDescent="0.25">
      <c r="A58" s="50">
        <v>3699</v>
      </c>
      <c r="B58" s="19">
        <v>5169</v>
      </c>
      <c r="C58" s="1269"/>
      <c r="D58" s="1314" t="s">
        <v>1080</v>
      </c>
      <c r="E58" s="1310"/>
      <c r="F58" s="313">
        <v>112</v>
      </c>
      <c r="G58" s="315">
        <v>112</v>
      </c>
      <c r="H58" s="1256">
        <f t="shared" ref="H58:H83" si="3">(G58/F58)*100</f>
        <v>100</v>
      </c>
      <c r="J58" s="1253"/>
      <c r="R58"/>
    </row>
    <row r="59" spans="1:18" s="1237" customFormat="1" ht="12.75" customHeight="1" x14ac:dyDescent="0.2">
      <c r="A59" s="50"/>
      <c r="B59" s="19"/>
      <c r="C59" s="1269" t="s">
        <v>300</v>
      </c>
      <c r="D59" s="1284" t="s">
        <v>1566</v>
      </c>
      <c r="E59" s="1310"/>
      <c r="F59" s="472">
        <v>112</v>
      </c>
      <c r="G59" s="316">
        <v>112</v>
      </c>
      <c r="H59" s="1257">
        <f t="shared" si="3"/>
        <v>100</v>
      </c>
      <c r="J59" s="1253"/>
      <c r="R59"/>
    </row>
    <row r="60" spans="1:18" s="1237" customFormat="1" ht="15.75" x14ac:dyDescent="0.25">
      <c r="A60" s="50">
        <v>3713</v>
      </c>
      <c r="B60" s="19">
        <v>5169</v>
      </c>
      <c r="C60" s="1305"/>
      <c r="D60" s="1314" t="s">
        <v>1080</v>
      </c>
      <c r="E60" s="71">
        <v>247</v>
      </c>
      <c r="F60" s="313">
        <v>247</v>
      </c>
      <c r="G60" s="315">
        <v>245</v>
      </c>
      <c r="H60" s="212">
        <f t="shared" si="3"/>
        <v>99.190283400809719</v>
      </c>
      <c r="J60" s="1253"/>
      <c r="R60"/>
    </row>
    <row r="61" spans="1:18" s="1237" customFormat="1" ht="15.75" x14ac:dyDescent="0.25">
      <c r="A61" s="50">
        <v>3771</v>
      </c>
      <c r="B61" s="19">
        <v>5499</v>
      </c>
      <c r="C61" s="1305"/>
      <c r="D61" s="1314" t="s">
        <v>1737</v>
      </c>
      <c r="E61" s="71"/>
      <c r="F61" s="313">
        <v>107</v>
      </c>
      <c r="G61" s="315">
        <v>107</v>
      </c>
      <c r="H61" s="1256">
        <f t="shared" si="3"/>
        <v>100</v>
      </c>
      <c r="J61" s="1253"/>
      <c r="R61"/>
    </row>
    <row r="62" spans="1:18" s="1237" customFormat="1" ht="15.75" x14ac:dyDescent="0.25">
      <c r="A62" s="50"/>
      <c r="B62" s="19"/>
      <c r="C62" s="1250" t="s">
        <v>1735</v>
      </c>
      <c r="D62" s="1760" t="s">
        <v>1736</v>
      </c>
      <c r="E62" s="71"/>
      <c r="F62" s="314">
        <v>107</v>
      </c>
      <c r="G62" s="316">
        <v>107</v>
      </c>
      <c r="H62" s="1257">
        <f t="shared" si="3"/>
        <v>100</v>
      </c>
      <c r="J62" s="1253"/>
      <c r="R62"/>
    </row>
    <row r="63" spans="1:18" s="1237" customFormat="1" ht="15.75" customHeight="1" x14ac:dyDescent="0.25">
      <c r="A63" s="50">
        <v>5519</v>
      </c>
      <c r="B63" s="19">
        <v>5321</v>
      </c>
      <c r="C63" s="1289"/>
      <c r="D63" s="1314" t="s">
        <v>1517</v>
      </c>
      <c r="E63" s="71"/>
      <c r="F63" s="313">
        <v>425</v>
      </c>
      <c r="G63" s="315">
        <v>425</v>
      </c>
      <c r="H63" s="1256">
        <f t="shared" si="3"/>
        <v>100</v>
      </c>
      <c r="J63" s="1253"/>
      <c r="R63"/>
    </row>
    <row r="64" spans="1:18" s="1237" customFormat="1" ht="14.25" customHeight="1" x14ac:dyDescent="0.25">
      <c r="A64" s="50"/>
      <c r="B64" s="19"/>
      <c r="C64" s="1269" t="s">
        <v>1291</v>
      </c>
      <c r="D64" s="1315" t="s">
        <v>1311</v>
      </c>
      <c r="E64" s="71"/>
      <c r="F64" s="314">
        <v>425</v>
      </c>
      <c r="G64" s="316">
        <v>425</v>
      </c>
      <c r="H64" s="1257">
        <f t="shared" si="3"/>
        <v>100</v>
      </c>
      <c r="J64" s="1253"/>
      <c r="R64"/>
    </row>
    <row r="65" spans="1:18" s="1237" customFormat="1" ht="14.25" customHeight="1" x14ac:dyDescent="0.25">
      <c r="A65" s="50">
        <v>6222</v>
      </c>
      <c r="B65" s="19">
        <v>5137</v>
      </c>
      <c r="C65" s="1269"/>
      <c r="D65" s="1761" t="s">
        <v>199</v>
      </c>
      <c r="E65" s="71"/>
      <c r="F65" s="313">
        <v>3</v>
      </c>
      <c r="G65" s="315">
        <v>2</v>
      </c>
      <c r="H65" s="212">
        <f t="shared" si="3"/>
        <v>66.666666666666657</v>
      </c>
      <c r="J65" s="1253"/>
      <c r="R65"/>
    </row>
    <row r="66" spans="1:18" s="1237" customFormat="1" ht="14.25" customHeight="1" x14ac:dyDescent="0.25">
      <c r="A66" s="50"/>
      <c r="B66" s="19"/>
      <c r="C66" s="1250" t="s">
        <v>391</v>
      </c>
      <c r="D66" s="1405" t="s">
        <v>820</v>
      </c>
      <c r="E66" s="71"/>
      <c r="F66" s="314">
        <v>3</v>
      </c>
      <c r="G66" s="316">
        <v>2</v>
      </c>
      <c r="H66" s="1257">
        <f t="shared" si="3"/>
        <v>66.666666666666657</v>
      </c>
      <c r="J66" s="1253"/>
      <c r="R66"/>
    </row>
    <row r="67" spans="1:18" s="1237" customFormat="1" ht="14.25" customHeight="1" x14ac:dyDescent="0.25">
      <c r="A67" s="50">
        <v>6222</v>
      </c>
      <c r="B67" s="19">
        <v>5139</v>
      </c>
      <c r="C67" s="1269"/>
      <c r="D67" s="1761" t="s">
        <v>703</v>
      </c>
      <c r="E67" s="71"/>
      <c r="F67" s="313">
        <v>45</v>
      </c>
      <c r="G67" s="315">
        <v>19</v>
      </c>
      <c r="H67" s="212">
        <f t="shared" si="3"/>
        <v>42.222222222222221</v>
      </c>
      <c r="J67" s="1253"/>
      <c r="R67"/>
    </row>
    <row r="68" spans="1:18" s="1237" customFormat="1" ht="14.25" customHeight="1" x14ac:dyDescent="0.25">
      <c r="A68" s="50"/>
      <c r="B68" s="19"/>
      <c r="C68" s="1250" t="s">
        <v>391</v>
      </c>
      <c r="D68" s="1405" t="s">
        <v>820</v>
      </c>
      <c r="E68" s="71"/>
      <c r="F68" s="314">
        <v>45</v>
      </c>
      <c r="G68" s="316">
        <v>19</v>
      </c>
      <c r="H68" s="1257">
        <f t="shared" si="3"/>
        <v>42.222222222222221</v>
      </c>
      <c r="J68" s="1253"/>
      <c r="R68"/>
    </row>
    <row r="69" spans="1:18" s="1237" customFormat="1" ht="14.25" customHeight="1" x14ac:dyDescent="0.25">
      <c r="A69" s="50">
        <v>6222</v>
      </c>
      <c r="B69" s="19">
        <v>5166</v>
      </c>
      <c r="C69" s="1250"/>
      <c r="D69" s="1314" t="s">
        <v>776</v>
      </c>
      <c r="E69" s="71"/>
      <c r="F69" s="313">
        <v>600</v>
      </c>
      <c r="G69" s="315">
        <v>600</v>
      </c>
      <c r="H69" s="212">
        <f t="shared" si="3"/>
        <v>100</v>
      </c>
      <c r="J69" s="1253"/>
      <c r="R69"/>
    </row>
    <row r="70" spans="1:18" s="1237" customFormat="1" ht="14.25" customHeight="1" thickBot="1" x14ac:dyDescent="0.3">
      <c r="A70" s="1259"/>
      <c r="B70" s="1267"/>
      <c r="C70" s="1391" t="s">
        <v>391</v>
      </c>
      <c r="D70" s="1489" t="s">
        <v>820</v>
      </c>
      <c r="E70" s="1313"/>
      <c r="F70" s="464">
        <v>600</v>
      </c>
      <c r="G70" s="465">
        <v>600</v>
      </c>
      <c r="H70" s="1282">
        <f t="shared" si="3"/>
        <v>100</v>
      </c>
      <c r="J70" s="1274">
        <f>E20+E22+E26+E34+E35+E36+E37+E38+E43+E44+E45+E46+E50+E52+E55+E60</f>
        <v>65867</v>
      </c>
      <c r="K70" s="1275">
        <f>F10+F12+F14+F16+F18+F20+F22+F24+F26+F28+F30+F32+F34+F35+F36+F37+F38+F40+F42+F43+F44+F45+F46+F48+F50+F52+F55+F58+F60+F61+F63+F65+F69+F67</f>
        <v>39789</v>
      </c>
      <c r="L70" s="1275">
        <f>G10+G12+G14+G16+G18+G20+G22+G24+G26+G28+G30+G32+G34+G35+G36+G37+G38+G40+G42+G43+G44+G45+G46+G48+G50+G52+G55+G58+G60+G61+G63+G65+G69+G67</f>
        <v>34297</v>
      </c>
      <c r="R70"/>
    </row>
    <row r="71" spans="1:18" s="1237" customFormat="1" ht="14.25" customHeight="1" thickTop="1" x14ac:dyDescent="0.25">
      <c r="A71" s="1273"/>
      <c r="B71" s="1273"/>
      <c r="C71" s="1565"/>
      <c r="D71" s="1405"/>
      <c r="E71" s="94"/>
      <c r="F71" s="314"/>
      <c r="G71" s="314"/>
      <c r="H71" s="1404"/>
      <c r="J71" s="1253"/>
      <c r="R71"/>
    </row>
    <row r="72" spans="1:18" ht="13.5" thickBot="1" x14ac:dyDescent="0.25">
      <c r="A72" s="673"/>
      <c r="B72" s="673"/>
      <c r="C72" s="728"/>
      <c r="D72" s="674"/>
      <c r="G72" s="1061"/>
      <c r="H72" s="712" t="s">
        <v>205</v>
      </c>
    </row>
    <row r="73" spans="1:18" s="107" customFormat="1" ht="20.25" customHeight="1" thickTop="1" thickBot="1" x14ac:dyDescent="0.25">
      <c r="A73" s="675" t="s">
        <v>206</v>
      </c>
      <c r="B73" s="676" t="s">
        <v>207</v>
      </c>
      <c r="C73" s="722" t="s">
        <v>888</v>
      </c>
      <c r="D73" s="678" t="s">
        <v>208</v>
      </c>
      <c r="E73" s="678" t="s">
        <v>209</v>
      </c>
      <c r="F73" s="678" t="s">
        <v>1116</v>
      </c>
      <c r="G73" s="678" t="s">
        <v>1117</v>
      </c>
      <c r="H73" s="679" t="s">
        <v>1118</v>
      </c>
      <c r="I73" s="1023"/>
      <c r="J73" s="1023"/>
    </row>
    <row r="74" spans="1:18" s="387" customFormat="1" ht="13.5" thickTop="1" thickBot="1" x14ac:dyDescent="0.25">
      <c r="A74" s="609">
        <v>1</v>
      </c>
      <c r="B74" s="610">
        <v>2</v>
      </c>
      <c r="C74" s="610">
        <v>3</v>
      </c>
      <c r="D74" s="610">
        <v>4</v>
      </c>
      <c r="E74" s="610">
        <v>5</v>
      </c>
      <c r="F74" s="581">
        <v>6</v>
      </c>
      <c r="G74" s="581">
        <v>7</v>
      </c>
      <c r="H74" s="680" t="s">
        <v>74</v>
      </c>
      <c r="I74" s="107"/>
    </row>
    <row r="75" spans="1:18" s="1237" customFormat="1" ht="14.25" customHeight="1" thickTop="1" x14ac:dyDescent="0.25">
      <c r="A75" s="50">
        <v>6222</v>
      </c>
      <c r="B75" s="19">
        <v>5169</v>
      </c>
      <c r="C75" s="1250"/>
      <c r="D75" s="1639" t="s">
        <v>1080</v>
      </c>
      <c r="E75" s="71"/>
      <c r="F75" s="313">
        <v>132</v>
      </c>
      <c r="G75" s="315">
        <v>111</v>
      </c>
      <c r="H75" s="212">
        <f t="shared" si="3"/>
        <v>84.090909090909093</v>
      </c>
      <c r="J75" s="1253"/>
      <c r="R75"/>
    </row>
    <row r="76" spans="1:18" s="1237" customFormat="1" ht="14.25" customHeight="1" x14ac:dyDescent="0.25">
      <c r="A76" s="50"/>
      <c r="B76" s="19"/>
      <c r="C76" s="1251" t="s">
        <v>950</v>
      </c>
      <c r="D76" s="1245" t="s">
        <v>1602</v>
      </c>
      <c r="E76" s="71"/>
      <c r="F76" s="314">
        <v>118</v>
      </c>
      <c r="G76" s="316">
        <v>111</v>
      </c>
      <c r="H76" s="1257">
        <f t="shared" si="3"/>
        <v>94.067796610169495</v>
      </c>
      <c r="J76" s="1253"/>
      <c r="R76"/>
    </row>
    <row r="77" spans="1:18" s="1237" customFormat="1" ht="14.25" customHeight="1" x14ac:dyDescent="0.25">
      <c r="A77" s="50"/>
      <c r="B77" s="19"/>
      <c r="C77" s="1250" t="s">
        <v>391</v>
      </c>
      <c r="D77" s="1405" t="s">
        <v>820</v>
      </c>
      <c r="E77" s="71"/>
      <c r="F77" s="314">
        <v>14</v>
      </c>
      <c r="G77" s="316">
        <v>0</v>
      </c>
      <c r="H77" s="1257">
        <f t="shared" si="3"/>
        <v>0</v>
      </c>
      <c r="J77" s="1253"/>
      <c r="R77"/>
    </row>
    <row r="78" spans="1:18" s="1237" customFormat="1" ht="14.25" customHeight="1" x14ac:dyDescent="0.25">
      <c r="A78" s="50">
        <v>6222</v>
      </c>
      <c r="B78" s="19">
        <v>5173</v>
      </c>
      <c r="C78" s="1250"/>
      <c r="D78" s="1762" t="s">
        <v>1738</v>
      </c>
      <c r="E78" s="71"/>
      <c r="F78" s="313">
        <v>60</v>
      </c>
      <c r="G78" s="315">
        <v>53</v>
      </c>
      <c r="H78" s="212">
        <f t="shared" si="3"/>
        <v>88.333333333333329</v>
      </c>
      <c r="J78" s="1253"/>
      <c r="R78"/>
    </row>
    <row r="79" spans="1:18" s="1237" customFormat="1" ht="14.25" customHeight="1" x14ac:dyDescent="0.25">
      <c r="A79" s="50"/>
      <c r="B79" s="19"/>
      <c r="C79" s="1250" t="s">
        <v>391</v>
      </c>
      <c r="D79" s="1405" t="s">
        <v>820</v>
      </c>
      <c r="E79" s="71"/>
      <c r="F79" s="314">
        <v>60</v>
      </c>
      <c r="G79" s="316">
        <v>53</v>
      </c>
      <c r="H79" s="1257">
        <f t="shared" si="3"/>
        <v>88.333333333333329</v>
      </c>
      <c r="J79" s="1253"/>
      <c r="R79"/>
    </row>
    <row r="80" spans="1:18" s="1237" customFormat="1" ht="14.25" customHeight="1" x14ac:dyDescent="0.25">
      <c r="A80" s="50">
        <v>6222</v>
      </c>
      <c r="B80" s="19">
        <v>5175</v>
      </c>
      <c r="C80" s="1250"/>
      <c r="D80" s="1605" t="s">
        <v>841</v>
      </c>
      <c r="E80" s="71"/>
      <c r="F80" s="313">
        <v>10</v>
      </c>
      <c r="G80" s="315">
        <v>0</v>
      </c>
      <c r="H80" s="212">
        <f t="shared" si="3"/>
        <v>0</v>
      </c>
      <c r="J80" s="1253"/>
      <c r="R80"/>
    </row>
    <row r="81" spans="1:18" s="1237" customFormat="1" ht="14.25" customHeight="1" x14ac:dyDescent="0.25">
      <c r="A81" s="50"/>
      <c r="B81" s="19"/>
      <c r="C81" s="1250" t="s">
        <v>391</v>
      </c>
      <c r="D81" s="1405" t="s">
        <v>820</v>
      </c>
      <c r="E81" s="71"/>
      <c r="F81" s="314">
        <v>10</v>
      </c>
      <c r="G81" s="316">
        <v>0</v>
      </c>
      <c r="H81" s="1257">
        <f t="shared" si="3"/>
        <v>0</v>
      </c>
      <c r="J81" s="1253"/>
      <c r="R81"/>
    </row>
    <row r="82" spans="1:18" s="1237" customFormat="1" ht="14.25" customHeight="1" x14ac:dyDescent="0.25">
      <c r="A82" s="50">
        <v>6223</v>
      </c>
      <c r="B82" s="19">
        <v>5169</v>
      </c>
      <c r="C82" s="1250"/>
      <c r="D82" s="1639" t="s">
        <v>1080</v>
      </c>
      <c r="E82" s="71"/>
      <c r="F82" s="313">
        <v>75</v>
      </c>
      <c r="G82" s="315">
        <v>75</v>
      </c>
      <c r="H82" s="212">
        <f t="shared" si="3"/>
        <v>100</v>
      </c>
      <c r="J82" s="1253"/>
      <c r="R82"/>
    </row>
    <row r="83" spans="1:18" s="1237" customFormat="1" ht="14.25" customHeight="1" thickBot="1" x14ac:dyDescent="0.3">
      <c r="A83" s="50"/>
      <c r="B83" s="19"/>
      <c r="C83" s="1251" t="s">
        <v>1525</v>
      </c>
      <c r="D83" s="1315" t="s">
        <v>1526</v>
      </c>
      <c r="E83" s="71"/>
      <c r="F83" s="314">
        <v>75</v>
      </c>
      <c r="G83" s="316">
        <v>75</v>
      </c>
      <c r="H83" s="1257">
        <f t="shared" si="3"/>
        <v>100</v>
      </c>
      <c r="J83" s="1253"/>
      <c r="K83" s="1275">
        <f>F75+F78+F80+F82</f>
        <v>277</v>
      </c>
      <c r="L83" s="1275">
        <f>G75+G78+G80+G82</f>
        <v>239</v>
      </c>
      <c r="R83"/>
    </row>
    <row r="84" spans="1:18" s="363" customFormat="1" ht="35.25" customHeight="1" thickTop="1" thickBot="1" x14ac:dyDescent="0.3">
      <c r="A84" s="681" t="s">
        <v>313</v>
      </c>
      <c r="B84" s="682"/>
      <c r="C84" s="683"/>
      <c r="D84" s="684"/>
      <c r="E84" s="685">
        <f>J70</f>
        <v>65867</v>
      </c>
      <c r="F84" s="685">
        <f>K70+K83</f>
        <v>40066</v>
      </c>
      <c r="G84" s="685">
        <f>L70+L83</f>
        <v>34536</v>
      </c>
      <c r="H84" s="686">
        <f>(G84/F84)*100</f>
        <v>86.197773673438832</v>
      </c>
      <c r="J84" s="745"/>
      <c r="K84" s="745"/>
    </row>
    <row r="85" spans="1:18" s="139" customFormat="1" ht="15.75" thickTop="1" x14ac:dyDescent="0.25">
      <c r="A85" s="687"/>
      <c r="B85" s="673"/>
      <c r="C85" s="1062"/>
      <c r="D85" s="234"/>
      <c r="E85" s="1063"/>
      <c r="F85" s="1064"/>
      <c r="G85" s="1065"/>
      <c r="H85" s="1066"/>
      <c r="I85" s="137"/>
      <c r="J85" s="137"/>
    </row>
    <row r="86" spans="1:18" s="139" customFormat="1" ht="15" x14ac:dyDescent="0.25">
      <c r="A86" s="687"/>
      <c r="B86" s="673"/>
      <c r="C86" s="1062"/>
      <c r="D86" s="234"/>
      <c r="E86" s="1063"/>
      <c r="F86" s="1064"/>
      <c r="G86" s="1065"/>
      <c r="H86" s="1066"/>
      <c r="I86" s="137"/>
      <c r="J86" s="137"/>
    </row>
    <row r="87" spans="1:18" s="139" customFormat="1" ht="15" x14ac:dyDescent="0.25">
      <c r="A87" s="687"/>
      <c r="B87" s="673"/>
      <c r="C87" s="1062"/>
      <c r="D87" s="234"/>
      <c r="E87" s="1063"/>
      <c r="F87" s="1064"/>
      <c r="G87" s="1065"/>
      <c r="H87" s="1066"/>
      <c r="I87" s="137"/>
      <c r="J87" s="137"/>
    </row>
    <row r="88" spans="1:18" s="139" customFormat="1" ht="15" x14ac:dyDescent="0.25">
      <c r="A88" s="687"/>
      <c r="B88" s="673"/>
      <c r="C88" s="1062"/>
      <c r="D88" s="234"/>
      <c r="E88" s="1063"/>
      <c r="F88" s="1064"/>
      <c r="G88" s="1065"/>
      <c r="H88" s="1066"/>
      <c r="I88" s="137"/>
      <c r="J88" s="137"/>
    </row>
    <row r="89" spans="1:18" s="139" customFormat="1" ht="15" x14ac:dyDescent="0.25">
      <c r="A89" s="687"/>
      <c r="B89" s="673"/>
      <c r="C89" s="1062"/>
      <c r="D89" s="234"/>
      <c r="E89" s="1063"/>
      <c r="F89" s="1064"/>
      <c r="G89" s="1065"/>
      <c r="H89" s="1066"/>
      <c r="I89" s="137"/>
      <c r="J89" s="137"/>
    </row>
    <row r="90" spans="1:18" s="139" customFormat="1" ht="15" x14ac:dyDescent="0.25">
      <c r="A90" s="687"/>
      <c r="B90" s="673"/>
      <c r="C90" s="1062"/>
      <c r="D90" s="234"/>
      <c r="E90" s="1063"/>
      <c r="F90" s="1064"/>
      <c r="G90" s="1065"/>
      <c r="H90" s="1066"/>
      <c r="I90" s="137"/>
      <c r="J90" s="137"/>
    </row>
    <row r="91" spans="1:18" s="139" customFormat="1" ht="15.75" customHeight="1" x14ac:dyDescent="0.25">
      <c r="A91" s="33" t="s">
        <v>1589</v>
      </c>
      <c r="B91" s="28"/>
      <c r="C91" s="10"/>
      <c r="E91" s="137"/>
      <c r="F91" s="16"/>
      <c r="G91" s="17"/>
      <c r="H91" s="712"/>
      <c r="I91" s="137"/>
      <c r="J91" s="137"/>
    </row>
    <row r="92" spans="1:18" s="139" customFormat="1" ht="13.5" thickBot="1" x14ac:dyDescent="0.25">
      <c r="A92" s="673"/>
      <c r="B92" s="673"/>
      <c r="C92" s="674"/>
      <c r="D92" s="572"/>
      <c r="E92" s="531"/>
      <c r="F92" s="1061"/>
      <c r="G92" s="531"/>
      <c r="H92" s="712" t="s">
        <v>205</v>
      </c>
      <c r="I92" s="137"/>
      <c r="J92" s="137"/>
    </row>
    <row r="93" spans="1:18" s="107" customFormat="1" ht="20.25" customHeight="1" thickTop="1" thickBot="1" x14ac:dyDescent="0.25">
      <c r="A93" s="675" t="s">
        <v>206</v>
      </c>
      <c r="B93" s="676" t="s">
        <v>207</v>
      </c>
      <c r="C93" s="722" t="s">
        <v>888</v>
      </c>
      <c r="D93" s="866" t="s">
        <v>208</v>
      </c>
      <c r="E93" s="866" t="s">
        <v>209</v>
      </c>
      <c r="F93" s="678" t="s">
        <v>1116</v>
      </c>
      <c r="G93" s="678" t="s">
        <v>1117</v>
      </c>
      <c r="H93" s="679" t="s">
        <v>1118</v>
      </c>
    </row>
    <row r="94" spans="1:18" s="387" customFormat="1" ht="13.5" thickTop="1" thickBot="1" x14ac:dyDescent="0.25">
      <c r="A94" s="609">
        <v>1</v>
      </c>
      <c r="B94" s="610">
        <v>2</v>
      </c>
      <c r="C94" s="610">
        <v>3</v>
      </c>
      <c r="D94" s="610">
        <v>4</v>
      </c>
      <c r="E94" s="610">
        <v>5</v>
      </c>
      <c r="F94" s="581">
        <v>6</v>
      </c>
      <c r="G94" s="581">
        <v>7</v>
      </c>
      <c r="H94" s="680" t="s">
        <v>74</v>
      </c>
      <c r="I94" s="107"/>
    </row>
    <row r="95" spans="1:18" s="387" customFormat="1" ht="15.75" thickTop="1" x14ac:dyDescent="0.25">
      <c r="A95" s="1369">
        <v>2115</v>
      </c>
      <c r="B95" s="268">
        <v>6341</v>
      </c>
      <c r="C95" s="1269"/>
      <c r="D95" s="1238" t="s">
        <v>318</v>
      </c>
      <c r="E95" s="1309"/>
      <c r="F95" s="313">
        <v>70</v>
      </c>
      <c r="G95" s="315">
        <v>70</v>
      </c>
      <c r="H95" s="203">
        <f>(G95/F95)*100</f>
        <v>100</v>
      </c>
      <c r="I95" s="107"/>
    </row>
    <row r="96" spans="1:18" s="387" customFormat="1" ht="14.25" x14ac:dyDescent="0.2">
      <c r="A96" s="1369"/>
      <c r="B96" s="268"/>
      <c r="C96" s="1269" t="s">
        <v>1291</v>
      </c>
      <c r="D96" s="1245" t="s">
        <v>1311</v>
      </c>
      <c r="E96" s="1309"/>
      <c r="F96" s="314">
        <v>70</v>
      </c>
      <c r="G96" s="316">
        <v>70</v>
      </c>
      <c r="H96" s="1247">
        <f>(G96/F96)*100</f>
        <v>100</v>
      </c>
      <c r="I96" s="107"/>
    </row>
    <row r="97" spans="1:8" s="1295" customFormat="1" ht="14.25" customHeight="1" x14ac:dyDescent="0.25">
      <c r="A97" s="1369">
        <v>2212</v>
      </c>
      <c r="B97" s="268">
        <v>6341</v>
      </c>
      <c r="C97" s="1269"/>
      <c r="D97" s="1238" t="s">
        <v>318</v>
      </c>
      <c r="E97" s="1309"/>
      <c r="F97" s="313">
        <v>4370</v>
      </c>
      <c r="G97" s="315">
        <v>4369</v>
      </c>
      <c r="H97" s="203">
        <f t="shared" ref="H97:H119" si="4">(G97/F97)*100</f>
        <v>99.977116704805496</v>
      </c>
    </row>
    <row r="98" spans="1:8" s="1295" customFormat="1" ht="14.25" customHeight="1" x14ac:dyDescent="0.2">
      <c r="A98" s="1369"/>
      <c r="B98" s="268"/>
      <c r="C98" s="1269" t="s">
        <v>1291</v>
      </c>
      <c r="D98" s="1245" t="s">
        <v>1311</v>
      </c>
      <c r="E98" s="1309"/>
      <c r="F98" s="314">
        <v>4370</v>
      </c>
      <c r="G98" s="316">
        <v>4369</v>
      </c>
      <c r="H98" s="1247">
        <f t="shared" si="4"/>
        <v>99.977116704805496</v>
      </c>
    </row>
    <row r="99" spans="1:8" s="1295" customFormat="1" ht="14.25" customHeight="1" x14ac:dyDescent="0.25">
      <c r="A99" s="1369">
        <v>2219</v>
      </c>
      <c r="B99" s="268">
        <v>6341</v>
      </c>
      <c r="C99" s="1269"/>
      <c r="D99" s="1238" t="s">
        <v>318</v>
      </c>
      <c r="E99" s="1309"/>
      <c r="F99" s="313">
        <v>1771</v>
      </c>
      <c r="G99" s="315">
        <v>1770</v>
      </c>
      <c r="H99" s="203">
        <f t="shared" si="4"/>
        <v>99.943534726143426</v>
      </c>
    </row>
    <row r="100" spans="1:8" s="1295" customFormat="1" ht="14.25" customHeight="1" x14ac:dyDescent="0.2">
      <c r="A100" s="1369"/>
      <c r="B100" s="268"/>
      <c r="C100" s="1269" t="s">
        <v>1291</v>
      </c>
      <c r="D100" s="1245" t="s">
        <v>1311</v>
      </c>
      <c r="E100" s="1309"/>
      <c r="F100" s="314">
        <v>1771</v>
      </c>
      <c r="G100" s="316">
        <v>1770</v>
      </c>
      <c r="H100" s="1247">
        <f t="shared" si="4"/>
        <v>99.943534726143426</v>
      </c>
    </row>
    <row r="101" spans="1:8" s="1295" customFormat="1" ht="13.5" customHeight="1" x14ac:dyDescent="0.25">
      <c r="A101" s="1369">
        <v>2251</v>
      </c>
      <c r="B101" s="268">
        <v>6313</v>
      </c>
      <c r="C101" s="1308"/>
      <c r="D101" s="1238" t="s">
        <v>1648</v>
      </c>
      <c r="E101" s="60">
        <v>10000</v>
      </c>
      <c r="F101" s="313">
        <v>10000</v>
      </c>
      <c r="G101" s="315">
        <v>10000</v>
      </c>
      <c r="H101" s="1244">
        <f t="shared" si="4"/>
        <v>100</v>
      </c>
    </row>
    <row r="102" spans="1:8" s="1295" customFormat="1" ht="13.5" customHeight="1" x14ac:dyDescent="0.2">
      <c r="A102" s="1369"/>
      <c r="B102" s="268"/>
      <c r="C102" s="1308" t="s">
        <v>451</v>
      </c>
      <c r="D102" s="1246" t="s">
        <v>1127</v>
      </c>
      <c r="E102" s="124">
        <v>10000</v>
      </c>
      <c r="F102" s="314">
        <v>10000</v>
      </c>
      <c r="G102" s="316">
        <v>10000</v>
      </c>
      <c r="H102" s="1247">
        <f t="shared" si="4"/>
        <v>100</v>
      </c>
    </row>
    <row r="103" spans="1:8" s="1295" customFormat="1" ht="13.5" customHeight="1" x14ac:dyDescent="0.25">
      <c r="A103" s="1369">
        <v>3299</v>
      </c>
      <c r="B103" s="268">
        <v>6322</v>
      </c>
      <c r="C103" s="1308"/>
      <c r="D103" s="1262" t="s">
        <v>1456</v>
      </c>
      <c r="E103" s="124"/>
      <c r="F103" s="313">
        <v>325</v>
      </c>
      <c r="G103" s="315">
        <v>325</v>
      </c>
      <c r="H103" s="203">
        <f t="shared" si="4"/>
        <v>100</v>
      </c>
    </row>
    <row r="104" spans="1:8" s="1295" customFormat="1" ht="13.5" customHeight="1" x14ac:dyDescent="0.2">
      <c r="A104" s="1369"/>
      <c r="B104" s="268"/>
      <c r="C104" s="1269" t="s">
        <v>1291</v>
      </c>
      <c r="D104" s="1245" t="s">
        <v>1311</v>
      </c>
      <c r="E104" s="124"/>
      <c r="F104" s="314">
        <v>325</v>
      </c>
      <c r="G104" s="316">
        <v>325</v>
      </c>
      <c r="H104" s="1247">
        <f t="shared" si="4"/>
        <v>100</v>
      </c>
    </row>
    <row r="105" spans="1:8" s="1295" customFormat="1" ht="13.5" customHeight="1" x14ac:dyDescent="0.25">
      <c r="A105" s="1369">
        <v>3399</v>
      </c>
      <c r="B105" s="268">
        <v>6349</v>
      </c>
      <c r="C105" s="1269"/>
      <c r="D105" s="1238" t="s">
        <v>1495</v>
      </c>
      <c r="E105" s="124"/>
      <c r="F105" s="313">
        <v>1358</v>
      </c>
      <c r="G105" s="315">
        <v>1337</v>
      </c>
      <c r="H105" s="203">
        <f t="shared" si="4"/>
        <v>98.453608247422693</v>
      </c>
    </row>
    <row r="106" spans="1:8" s="1295" customFormat="1" ht="13.5" customHeight="1" x14ac:dyDescent="0.2">
      <c r="A106" s="1369"/>
      <c r="B106" s="268"/>
      <c r="C106" s="1269" t="s">
        <v>1291</v>
      </c>
      <c r="D106" s="1245" t="s">
        <v>1311</v>
      </c>
      <c r="E106" s="124"/>
      <c r="F106" s="314">
        <v>1358</v>
      </c>
      <c r="G106" s="316">
        <v>1337</v>
      </c>
      <c r="H106" s="1247">
        <f t="shared" si="4"/>
        <v>98.453608247422693</v>
      </c>
    </row>
    <row r="107" spans="1:8" s="1295" customFormat="1" ht="13.5" customHeight="1" x14ac:dyDescent="0.25">
      <c r="A107" s="1369">
        <v>3419</v>
      </c>
      <c r="B107" s="268">
        <v>6349</v>
      </c>
      <c r="C107" s="1269"/>
      <c r="D107" s="1238" t="s">
        <v>1495</v>
      </c>
      <c r="E107" s="124"/>
      <c r="F107" s="313">
        <v>551</v>
      </c>
      <c r="G107" s="315">
        <v>551</v>
      </c>
      <c r="H107" s="203">
        <f t="shared" si="4"/>
        <v>100</v>
      </c>
    </row>
    <row r="108" spans="1:8" s="1295" customFormat="1" ht="13.5" customHeight="1" x14ac:dyDescent="0.2">
      <c r="A108" s="1369"/>
      <c r="B108" s="268"/>
      <c r="C108" s="1269" t="s">
        <v>1291</v>
      </c>
      <c r="D108" s="1245" t="s">
        <v>1311</v>
      </c>
      <c r="E108" s="124"/>
      <c r="F108" s="314">
        <v>551</v>
      </c>
      <c r="G108" s="316">
        <v>551</v>
      </c>
      <c r="H108" s="1247">
        <f t="shared" si="4"/>
        <v>100</v>
      </c>
    </row>
    <row r="109" spans="1:8" s="1295" customFormat="1" ht="13.5" customHeight="1" x14ac:dyDescent="0.25">
      <c r="A109" s="1369">
        <v>3429</v>
      </c>
      <c r="B109" s="268">
        <v>6321</v>
      </c>
      <c r="C109" s="1269"/>
      <c r="D109" s="87" t="s">
        <v>1734</v>
      </c>
      <c r="E109" s="124"/>
      <c r="F109" s="313">
        <v>252</v>
      </c>
      <c r="G109" s="315">
        <v>252</v>
      </c>
      <c r="H109" s="203">
        <f t="shared" si="4"/>
        <v>100</v>
      </c>
    </row>
    <row r="110" spans="1:8" s="1295" customFormat="1" ht="13.5" customHeight="1" x14ac:dyDescent="0.2">
      <c r="A110" s="1369"/>
      <c r="B110" s="268"/>
      <c r="C110" s="1269" t="s">
        <v>1291</v>
      </c>
      <c r="D110" s="1245" t="s">
        <v>1311</v>
      </c>
      <c r="E110" s="124"/>
      <c r="F110" s="314">
        <v>252</v>
      </c>
      <c r="G110" s="316">
        <v>252</v>
      </c>
      <c r="H110" s="1247">
        <f t="shared" si="4"/>
        <v>100</v>
      </c>
    </row>
    <row r="111" spans="1:8" s="1295" customFormat="1" ht="13.5" customHeight="1" x14ac:dyDescent="0.25">
      <c r="A111" s="1369">
        <v>3429</v>
      </c>
      <c r="B111" s="268">
        <v>6349</v>
      </c>
      <c r="C111" s="1269"/>
      <c r="D111" s="1238" t="s">
        <v>1495</v>
      </c>
      <c r="E111" s="124"/>
      <c r="F111" s="313">
        <v>337</v>
      </c>
      <c r="G111" s="315">
        <v>337</v>
      </c>
      <c r="H111" s="203">
        <f t="shared" si="4"/>
        <v>100</v>
      </c>
    </row>
    <row r="112" spans="1:8" s="1295" customFormat="1" ht="13.5" customHeight="1" x14ac:dyDescent="0.2">
      <c r="A112" s="1369"/>
      <c r="B112" s="268"/>
      <c r="C112" s="1269" t="s">
        <v>1291</v>
      </c>
      <c r="D112" s="1245" t="s">
        <v>1311</v>
      </c>
      <c r="E112" s="124"/>
      <c r="F112" s="314">
        <v>337</v>
      </c>
      <c r="G112" s="316">
        <v>337</v>
      </c>
      <c r="H112" s="1247">
        <f t="shared" si="4"/>
        <v>100</v>
      </c>
    </row>
    <row r="113" spans="1:18" s="1295" customFormat="1" ht="13.5" customHeight="1" x14ac:dyDescent="0.25">
      <c r="A113" s="1369">
        <v>3631</v>
      </c>
      <c r="B113" s="268">
        <v>6341</v>
      </c>
      <c r="C113" s="1269"/>
      <c r="D113" s="1238" t="s">
        <v>318</v>
      </c>
      <c r="E113" s="124"/>
      <c r="F113" s="313">
        <v>1333</v>
      </c>
      <c r="G113" s="315">
        <v>1223</v>
      </c>
      <c r="H113" s="203">
        <f t="shared" si="4"/>
        <v>91.747936984246053</v>
      </c>
    </row>
    <row r="114" spans="1:18" s="1295" customFormat="1" ht="13.5" customHeight="1" x14ac:dyDescent="0.2">
      <c r="A114" s="1369"/>
      <c r="B114" s="268"/>
      <c r="C114" s="1269" t="s">
        <v>1291</v>
      </c>
      <c r="D114" s="1245" t="s">
        <v>1311</v>
      </c>
      <c r="E114" s="124"/>
      <c r="F114" s="314">
        <v>1333</v>
      </c>
      <c r="G114" s="316">
        <v>1223</v>
      </c>
      <c r="H114" s="1247">
        <f t="shared" si="4"/>
        <v>91.747936984246053</v>
      </c>
    </row>
    <row r="115" spans="1:18" s="1237" customFormat="1" ht="15" x14ac:dyDescent="0.25">
      <c r="A115" s="34">
        <v>3636</v>
      </c>
      <c r="B115" s="1273">
        <v>6341</v>
      </c>
      <c r="C115" s="1269"/>
      <c r="D115" s="1238" t="s">
        <v>318</v>
      </c>
      <c r="E115" s="55"/>
      <c r="F115" s="313">
        <v>13005</v>
      </c>
      <c r="G115" s="315">
        <v>12845</v>
      </c>
      <c r="H115" s="1244">
        <f t="shared" si="4"/>
        <v>98.769703960015377</v>
      </c>
    </row>
    <row r="116" spans="1:18" s="1237" customFormat="1" ht="14.25" x14ac:dyDescent="0.2">
      <c r="A116" s="34"/>
      <c r="B116" s="1273"/>
      <c r="C116" s="1269" t="s">
        <v>319</v>
      </c>
      <c r="D116" s="1315" t="s">
        <v>410</v>
      </c>
      <c r="E116" s="55"/>
      <c r="F116" s="314">
        <v>3000</v>
      </c>
      <c r="G116" s="316">
        <v>3000</v>
      </c>
      <c r="H116" s="1247">
        <f t="shared" si="4"/>
        <v>100</v>
      </c>
    </row>
    <row r="117" spans="1:18" s="1237" customFormat="1" ht="14.25" x14ac:dyDescent="0.2">
      <c r="A117" s="34"/>
      <c r="B117" s="1273"/>
      <c r="C117" s="1269" t="s">
        <v>1291</v>
      </c>
      <c r="D117" s="1245" t="s">
        <v>1311</v>
      </c>
      <c r="E117" s="55"/>
      <c r="F117" s="314">
        <v>10005</v>
      </c>
      <c r="G117" s="316">
        <v>9845</v>
      </c>
      <c r="H117" s="1247">
        <f t="shared" si="4"/>
        <v>98.400799600199889</v>
      </c>
    </row>
    <row r="118" spans="1:18" s="1237" customFormat="1" ht="15" x14ac:dyDescent="0.25">
      <c r="A118" s="34">
        <v>3636</v>
      </c>
      <c r="B118" s="1273">
        <v>6349</v>
      </c>
      <c r="C118" s="1269"/>
      <c r="D118" s="1238" t="s">
        <v>1495</v>
      </c>
      <c r="E118" s="55"/>
      <c r="F118" s="313">
        <v>3709</v>
      </c>
      <c r="G118" s="315">
        <v>3706</v>
      </c>
      <c r="H118" s="1244">
        <f t="shared" si="4"/>
        <v>99.919115664599616</v>
      </c>
    </row>
    <row r="119" spans="1:18" s="1237" customFormat="1" ht="14.25" x14ac:dyDescent="0.2">
      <c r="A119" s="34"/>
      <c r="B119" s="1273"/>
      <c r="C119" s="1269" t="s">
        <v>1291</v>
      </c>
      <c r="D119" s="1245" t="s">
        <v>1311</v>
      </c>
      <c r="E119" s="55"/>
      <c r="F119" s="314">
        <v>3706</v>
      </c>
      <c r="G119" s="316">
        <v>3706</v>
      </c>
      <c r="H119" s="1247">
        <f t="shared" si="4"/>
        <v>100</v>
      </c>
    </row>
    <row r="120" spans="1:18" s="1237" customFormat="1" ht="15.75" x14ac:dyDescent="0.25">
      <c r="A120" s="34">
        <v>3699</v>
      </c>
      <c r="B120" s="1273">
        <v>6313</v>
      </c>
      <c r="C120" s="1269"/>
      <c r="D120" s="1240" t="s">
        <v>1648</v>
      </c>
      <c r="E120" s="1310"/>
      <c r="F120" s="313">
        <v>928</v>
      </c>
      <c r="G120" s="315">
        <v>928</v>
      </c>
      <c r="H120" s="1244">
        <f>(G120/F120)*100</f>
        <v>100</v>
      </c>
      <c r="J120" s="1253"/>
      <c r="R120"/>
    </row>
    <row r="121" spans="1:18" s="1237" customFormat="1" ht="15" x14ac:dyDescent="0.2">
      <c r="A121" s="34"/>
      <c r="B121" s="1273"/>
      <c r="C121" s="1250" t="s">
        <v>23</v>
      </c>
      <c r="D121" s="1245" t="s">
        <v>1521</v>
      </c>
      <c r="E121" s="1310"/>
      <c r="F121" s="314">
        <v>130</v>
      </c>
      <c r="G121" s="316">
        <v>130</v>
      </c>
      <c r="H121" s="1247">
        <f>(G121/F121)*100</f>
        <v>100</v>
      </c>
      <c r="J121" s="1253"/>
      <c r="R121"/>
    </row>
    <row r="122" spans="1:18" s="1237" customFormat="1" ht="15" x14ac:dyDescent="0.2">
      <c r="A122" s="34"/>
      <c r="B122" s="1273"/>
      <c r="C122" s="1269" t="s">
        <v>300</v>
      </c>
      <c r="D122" s="2453" t="s">
        <v>607</v>
      </c>
      <c r="E122" s="1310"/>
      <c r="F122" s="314">
        <v>798</v>
      </c>
      <c r="G122" s="316">
        <v>798</v>
      </c>
      <c r="H122" s="1247">
        <f>(G122/F122)*100</f>
        <v>100</v>
      </c>
      <c r="J122" s="1253"/>
      <c r="R122"/>
    </row>
    <row r="123" spans="1:18" s="1237" customFormat="1" ht="15" x14ac:dyDescent="0.2">
      <c r="A123" s="34"/>
      <c r="B123" s="1273"/>
      <c r="C123" s="1269"/>
      <c r="D123" s="2453"/>
      <c r="E123" s="1310"/>
      <c r="F123" s="314"/>
      <c r="G123" s="316"/>
      <c r="H123" s="1247"/>
      <c r="J123" s="1253"/>
      <c r="R123"/>
    </row>
    <row r="124" spans="1:18" s="1237" customFormat="1" ht="30" x14ac:dyDescent="0.25">
      <c r="A124" s="1601">
        <v>3699</v>
      </c>
      <c r="B124" s="1598">
        <v>6324</v>
      </c>
      <c r="C124" s="1269"/>
      <c r="D124" s="1240" t="s">
        <v>608</v>
      </c>
      <c r="E124" s="1310"/>
      <c r="F124" s="380">
        <f>F125+F126</f>
        <v>1903</v>
      </c>
      <c r="G124" s="471">
        <v>1903</v>
      </c>
      <c r="H124" s="1600">
        <f>(G124/F124)*100</f>
        <v>100</v>
      </c>
      <c r="J124" s="1253"/>
      <c r="R124"/>
    </row>
    <row r="125" spans="1:18" s="1237" customFormat="1" ht="15" x14ac:dyDescent="0.2">
      <c r="A125" s="1601"/>
      <c r="B125" s="1598"/>
      <c r="C125" s="1250" t="s">
        <v>23</v>
      </c>
      <c r="D125" s="1245" t="s">
        <v>1521</v>
      </c>
      <c r="E125" s="1310"/>
      <c r="F125" s="1585">
        <v>1870</v>
      </c>
      <c r="G125" s="1584">
        <v>1870</v>
      </c>
      <c r="H125" s="1628">
        <f>(G125/F125)*100</f>
        <v>100</v>
      </c>
      <c r="J125" s="1253"/>
      <c r="R125"/>
    </row>
    <row r="126" spans="1:18" s="1237" customFormat="1" ht="15" x14ac:dyDescent="0.2">
      <c r="A126" s="1601"/>
      <c r="B126" s="1598"/>
      <c r="C126" s="1269" t="s">
        <v>300</v>
      </c>
      <c r="D126" s="2453" t="s">
        <v>607</v>
      </c>
      <c r="E126" s="1310"/>
      <c r="F126" s="314">
        <v>33</v>
      </c>
      <c r="G126" s="316">
        <v>33</v>
      </c>
      <c r="H126" s="1247">
        <f>(G126/F126)*100</f>
        <v>100</v>
      </c>
      <c r="J126" s="1253"/>
      <c r="R126"/>
    </row>
    <row r="127" spans="1:18" s="1237" customFormat="1" ht="15" x14ac:dyDescent="0.2">
      <c r="A127" s="34"/>
      <c r="B127" s="1273"/>
      <c r="C127" s="1269"/>
      <c r="D127" s="2453"/>
      <c r="E127" s="1310"/>
      <c r="F127" s="314"/>
      <c r="G127" s="316"/>
      <c r="H127" s="1247"/>
      <c r="J127" s="1253"/>
      <c r="R127"/>
    </row>
    <row r="128" spans="1:18" s="1237" customFormat="1" ht="15.75" x14ac:dyDescent="0.25">
      <c r="A128" s="34">
        <v>3699</v>
      </c>
      <c r="B128" s="1273">
        <v>6341</v>
      </c>
      <c r="C128" s="1269"/>
      <c r="D128" s="1238" t="s">
        <v>318</v>
      </c>
      <c r="E128" s="1310"/>
      <c r="F128" s="313">
        <v>20</v>
      </c>
      <c r="G128" s="315">
        <v>20</v>
      </c>
      <c r="H128" s="1244">
        <f>(G128/F128)*100</f>
        <v>100</v>
      </c>
      <c r="J128" s="1253"/>
      <c r="R128"/>
    </row>
    <row r="129" spans="1:18" s="1237" customFormat="1" ht="15" x14ac:dyDescent="0.2">
      <c r="A129" s="34"/>
      <c r="B129" s="1273"/>
      <c r="C129" s="1269" t="s">
        <v>300</v>
      </c>
      <c r="D129" s="2453" t="s">
        <v>607</v>
      </c>
      <c r="E129" s="1310"/>
      <c r="F129" s="314">
        <v>20</v>
      </c>
      <c r="G129" s="316">
        <v>20</v>
      </c>
      <c r="H129" s="1247">
        <f>(G129/F129)*100</f>
        <v>100</v>
      </c>
      <c r="J129" s="1253"/>
      <c r="R129"/>
    </row>
    <row r="130" spans="1:18" s="1237" customFormat="1" ht="15" x14ac:dyDescent="0.2">
      <c r="A130" s="34"/>
      <c r="B130" s="1273"/>
      <c r="C130" s="1269"/>
      <c r="D130" s="2453"/>
      <c r="E130" s="1310"/>
      <c r="F130" s="314"/>
      <c r="G130" s="316"/>
      <c r="H130" s="1247"/>
      <c r="J130" s="1253"/>
      <c r="R130"/>
    </row>
    <row r="131" spans="1:18" s="1237" customFormat="1" ht="15.75" x14ac:dyDescent="0.25">
      <c r="A131" s="34">
        <v>3699</v>
      </c>
      <c r="B131" s="1273">
        <v>6371</v>
      </c>
      <c r="C131" s="1269"/>
      <c r="D131" s="87" t="s">
        <v>301</v>
      </c>
      <c r="E131" s="71"/>
      <c r="F131" s="313">
        <v>3462</v>
      </c>
      <c r="G131" s="315">
        <v>3446</v>
      </c>
      <c r="H131" s="203">
        <f>(G131/F131)*100</f>
        <v>99.537839399191213</v>
      </c>
      <c r="J131" s="1253"/>
      <c r="R131"/>
    </row>
    <row r="132" spans="1:18" s="1237" customFormat="1" ht="15" customHeight="1" x14ac:dyDescent="0.2">
      <c r="A132" s="34"/>
      <c r="B132" s="1273"/>
      <c r="C132" s="1269" t="s">
        <v>300</v>
      </c>
      <c r="D132" s="2453" t="s">
        <v>607</v>
      </c>
      <c r="E132" s="1310"/>
      <c r="F132" s="314">
        <v>3462</v>
      </c>
      <c r="G132" s="316">
        <v>3446</v>
      </c>
      <c r="H132" s="1247">
        <f>(G132/F132)*100</f>
        <v>99.537839399191213</v>
      </c>
      <c r="J132" s="1253"/>
      <c r="R132"/>
    </row>
    <row r="133" spans="1:18" s="1237" customFormat="1" ht="15" x14ac:dyDescent="0.2">
      <c r="A133" s="34"/>
      <c r="B133" s="1273"/>
      <c r="C133" s="1269"/>
      <c r="D133" s="2453"/>
      <c r="E133" s="1310"/>
      <c r="F133" s="314"/>
      <c r="G133" s="316"/>
      <c r="H133" s="1247"/>
      <c r="J133" s="1253"/>
      <c r="R133"/>
    </row>
    <row r="134" spans="1:18" s="1237" customFormat="1" ht="15.75" x14ac:dyDescent="0.25">
      <c r="A134" s="34">
        <v>3713</v>
      </c>
      <c r="B134" s="1273">
        <v>6122</v>
      </c>
      <c r="C134" s="1251"/>
      <c r="D134" s="1258" t="s">
        <v>771</v>
      </c>
      <c r="E134" s="71">
        <v>3627</v>
      </c>
      <c r="F134" s="313">
        <v>2202</v>
      </c>
      <c r="G134" s="315">
        <v>1625</v>
      </c>
      <c r="H134" s="203">
        <f>(G134/F134)*100</f>
        <v>73.796548592188913</v>
      </c>
      <c r="J134" s="1253"/>
      <c r="R134"/>
    </row>
    <row r="135" spans="1:18" s="1237" customFormat="1" ht="15.75" customHeight="1" x14ac:dyDescent="0.25">
      <c r="A135" s="34">
        <v>5519</v>
      </c>
      <c r="B135" s="1273">
        <v>6341</v>
      </c>
      <c r="C135" s="1269"/>
      <c r="D135" s="1238" t="s">
        <v>318</v>
      </c>
      <c r="E135" s="71"/>
      <c r="F135" s="313">
        <v>1480</v>
      </c>
      <c r="G135" s="315">
        <v>1400</v>
      </c>
      <c r="H135" s="1244">
        <f>(G135/F135)*100</f>
        <v>94.594594594594597</v>
      </c>
      <c r="J135" s="1253"/>
      <c r="R135"/>
    </row>
    <row r="136" spans="1:18" s="1237" customFormat="1" ht="15.75" customHeight="1" thickBot="1" x14ac:dyDescent="0.3">
      <c r="A136" s="1281"/>
      <c r="B136" s="1277"/>
      <c r="C136" s="1312" t="s">
        <v>1291</v>
      </c>
      <c r="D136" s="1291" t="s">
        <v>1311</v>
      </c>
      <c r="E136" s="1313"/>
      <c r="F136" s="464">
        <v>1480</v>
      </c>
      <c r="G136" s="465">
        <v>1400</v>
      </c>
      <c r="H136" s="1593">
        <f>(G136/F136)*100</f>
        <v>94.594594594594597</v>
      </c>
      <c r="J136" s="1253"/>
      <c r="R136"/>
    </row>
    <row r="137" spans="1:18" s="363" customFormat="1" ht="35.25" customHeight="1" thickTop="1" thickBot="1" x14ac:dyDescent="0.3">
      <c r="A137" s="681" t="s">
        <v>312</v>
      </c>
      <c r="B137" s="1067"/>
      <c r="C137" s="727"/>
      <c r="D137" s="684"/>
      <c r="E137" s="685">
        <f>E101+E134</f>
        <v>13627</v>
      </c>
      <c r="F137" s="685">
        <f>F95+F97+F99+F101+F103+F105+F107+F109+F111+F113+F115+F118+F120+F124+F128+F131+F134+F135</f>
        <v>47076</v>
      </c>
      <c r="G137" s="685">
        <f>G95+G97+G99+G101+G103+G105+G107+G109+G111+G113+G115+G118+G120+G124+G128+G131+G134+G135</f>
        <v>46107</v>
      </c>
      <c r="H137" s="1068">
        <f>(G137/F137)*100</f>
        <v>97.941626306398163</v>
      </c>
      <c r="I137" s="1069"/>
    </row>
    <row r="138" spans="1:18" ht="13.5" thickTop="1" x14ac:dyDescent="0.2">
      <c r="A138" s="673"/>
      <c r="I138" s="1072"/>
      <c r="J138" s="572"/>
    </row>
    <row r="139" spans="1:18" s="713" customFormat="1" ht="16.5" x14ac:dyDescent="0.25">
      <c r="A139" s="364" t="s">
        <v>761</v>
      </c>
      <c r="B139" s="365"/>
      <c r="C139" s="366"/>
      <c r="D139" s="366"/>
      <c r="E139" s="1055">
        <f>E140+E141+E142+E143</f>
        <v>79494</v>
      </c>
      <c r="F139" s="1055">
        <f>F140+F141+F142+F143</f>
        <v>87142</v>
      </c>
      <c r="G139" s="1055">
        <f>G140+G141+G142+G143</f>
        <v>80643</v>
      </c>
      <c r="H139" s="305">
        <f>G139/F139*100</f>
        <v>92.542057790732372</v>
      </c>
    </row>
    <row r="140" spans="1:18" s="1480" customFormat="1" ht="15" x14ac:dyDescent="0.2">
      <c r="A140" s="598" t="s">
        <v>342</v>
      </c>
      <c r="B140" s="628"/>
      <c r="C140" s="629"/>
      <c r="D140" s="629"/>
      <c r="E140" s="1056">
        <f>E84</f>
        <v>65867</v>
      </c>
      <c r="F140" s="1056">
        <f>F84-F142</f>
        <v>39227</v>
      </c>
      <c r="G140" s="1056">
        <f>G84-G142</f>
        <v>33755</v>
      </c>
      <c r="H140" s="306">
        <f>G140/F140*100</f>
        <v>86.050424452545442</v>
      </c>
    </row>
    <row r="141" spans="1:18" s="1480" customFormat="1" ht="15" x14ac:dyDescent="0.2">
      <c r="A141" s="598" t="s">
        <v>343</v>
      </c>
      <c r="B141" s="633"/>
      <c r="C141" s="629"/>
      <c r="D141" s="629"/>
      <c r="E141" s="1057">
        <f>E137</f>
        <v>13627</v>
      </c>
      <c r="F141" s="1057">
        <f>F137</f>
        <v>47076</v>
      </c>
      <c r="G141" s="1057">
        <f>G137</f>
        <v>46107</v>
      </c>
      <c r="H141" s="306">
        <f>G141/F141*100</f>
        <v>97.941626306398163</v>
      </c>
    </row>
    <row r="142" spans="1:18" s="1480" customFormat="1" ht="15" x14ac:dyDescent="0.2">
      <c r="A142" s="598" t="s">
        <v>264</v>
      </c>
      <c r="B142" s="633"/>
      <c r="C142" s="629"/>
      <c r="D142" s="629"/>
      <c r="E142" s="1056">
        <v>0</v>
      </c>
      <c r="F142" s="631">
        <f>F66+F68+F70+F77+F79+F81+F61</f>
        <v>839</v>
      </c>
      <c r="G142" s="631">
        <f>G66+G68+G70+G77+G79+G81+G61</f>
        <v>781</v>
      </c>
      <c r="H142" s="306">
        <v>0</v>
      </c>
    </row>
    <row r="143" spans="1:18" s="1480" customFormat="1" ht="15" x14ac:dyDescent="0.2">
      <c r="A143" s="598" t="s">
        <v>1457</v>
      </c>
      <c r="B143" s="633"/>
      <c r="C143" s="629"/>
      <c r="D143" s="629"/>
      <c r="E143" s="1056">
        <v>0</v>
      </c>
      <c r="F143" s="635">
        <v>0</v>
      </c>
      <c r="G143" s="635">
        <v>0</v>
      </c>
      <c r="H143" s="306">
        <v>0</v>
      </c>
    </row>
    <row r="144" spans="1:18" s="58" customFormat="1" ht="47.25" customHeight="1" thickBot="1" x14ac:dyDescent="0.4">
      <c r="A144" s="2451" t="s">
        <v>63</v>
      </c>
      <c r="B144" s="2454"/>
      <c r="C144" s="2454"/>
      <c r="D144" s="2454"/>
      <c r="E144" s="636">
        <f>E137+E84</f>
        <v>79494</v>
      </c>
      <c r="F144" s="636">
        <f>F137+F84</f>
        <v>87142</v>
      </c>
      <c r="G144" s="636">
        <f>G137+G84</f>
        <v>80643</v>
      </c>
      <c r="H144" s="823">
        <f>(G144/F144)*100</f>
        <v>92.542057790732372</v>
      </c>
      <c r="I144" s="115"/>
    </row>
    <row r="145" spans="1:10" s="688" customFormat="1" ht="13.5" thickTop="1" x14ac:dyDescent="0.2">
      <c r="A145" s="687"/>
      <c r="B145" s="673"/>
      <c r="C145" s="1073"/>
      <c r="E145" s="1032"/>
      <c r="F145" s="1074"/>
      <c r="G145" s="1075"/>
      <c r="H145" s="1076"/>
      <c r="I145" s="1032"/>
      <c r="J145" s="1032"/>
    </row>
  </sheetData>
  <mergeCells count="5">
    <mergeCell ref="A144:D144"/>
    <mergeCell ref="D122:D123"/>
    <mergeCell ref="D126:D127"/>
    <mergeCell ref="D129:D130"/>
    <mergeCell ref="D132:D133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46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 enableFormatConditionsCalculation="0">
    <tabColor indexed="42"/>
  </sheetPr>
  <dimension ref="A1:O46"/>
  <sheetViews>
    <sheetView showGridLines="0" topLeftCell="A21" zoomScaleNormal="100" workbookViewId="0">
      <selection activeCell="G42" sqref="G42"/>
    </sheetView>
  </sheetViews>
  <sheetFormatPr defaultRowHeight="12.75" x14ac:dyDescent="0.2"/>
  <cols>
    <col min="1" max="1" width="5" style="75" customWidth="1"/>
    <col min="2" max="2" width="4.7109375" style="163" customWidth="1"/>
    <col min="3" max="3" width="6.28515625" style="136" hidden="1" customWidth="1"/>
    <col min="4" max="4" width="6.7109375" style="146" customWidth="1"/>
    <col min="5" max="5" width="47.140625" style="120" customWidth="1"/>
    <col min="6" max="6" width="12.5703125" style="121" customWidth="1"/>
    <col min="7" max="7" width="14" style="121" customWidth="1"/>
    <col min="8" max="8" width="13.7109375" style="121" customWidth="1"/>
    <col min="9" max="9" width="9.42578125" style="202" customWidth="1"/>
    <col min="10" max="16384" width="9.140625" style="120"/>
  </cols>
  <sheetData>
    <row r="1" spans="1:9" s="136" customFormat="1" ht="18.75" thickBot="1" x14ac:dyDescent="0.3">
      <c r="A1" s="76" t="s">
        <v>662</v>
      </c>
      <c r="B1" s="133"/>
      <c r="C1" s="134"/>
      <c r="D1" s="159"/>
      <c r="E1" s="162"/>
      <c r="F1" s="152"/>
      <c r="G1" s="79" t="s">
        <v>663</v>
      </c>
      <c r="H1" s="135"/>
      <c r="I1" s="201"/>
    </row>
    <row r="3" spans="1:9" ht="12.75" customHeight="1" x14ac:dyDescent="0.25">
      <c r="A3" s="67" t="s">
        <v>470</v>
      </c>
      <c r="B3" s="28"/>
      <c r="C3" s="143" t="s">
        <v>270</v>
      </c>
      <c r="D3" s="143" t="s">
        <v>270</v>
      </c>
      <c r="E3" s="14"/>
      <c r="F3" s="16"/>
      <c r="G3" s="17"/>
      <c r="H3" s="18"/>
    </row>
    <row r="4" spans="1:9" ht="12.75" customHeight="1" x14ac:dyDescent="0.25">
      <c r="A4" s="6"/>
      <c r="B4" s="28"/>
      <c r="C4" s="143" t="s">
        <v>664</v>
      </c>
      <c r="D4" s="143" t="s">
        <v>664</v>
      </c>
      <c r="E4" s="135"/>
      <c r="F4" s="16"/>
      <c r="G4" s="17"/>
      <c r="H4" s="18"/>
    </row>
    <row r="8" spans="1:9" ht="13.5" thickBot="1" x14ac:dyDescent="0.25">
      <c r="A8" s="70" t="s">
        <v>1296</v>
      </c>
      <c r="B8" s="1"/>
      <c r="C8" s="120"/>
      <c r="I8" s="202" t="s">
        <v>205</v>
      </c>
    </row>
    <row r="9" spans="1:9" s="24" customFormat="1" ht="20.25" customHeight="1" thickTop="1" thickBot="1" x14ac:dyDescent="0.25">
      <c r="A9" s="21" t="s">
        <v>206</v>
      </c>
      <c r="B9" s="23" t="s">
        <v>207</v>
      </c>
      <c r="C9" s="173" t="s">
        <v>888</v>
      </c>
      <c r="D9" s="173" t="s">
        <v>888</v>
      </c>
      <c r="E9" s="46" t="s">
        <v>208</v>
      </c>
      <c r="F9" s="47" t="s">
        <v>209</v>
      </c>
      <c r="G9" s="46" t="s">
        <v>1116</v>
      </c>
      <c r="H9" s="46" t="s">
        <v>1117</v>
      </c>
      <c r="I9" s="196" t="s">
        <v>1118</v>
      </c>
    </row>
    <row r="10" spans="1:9" s="323" customFormat="1" ht="13.5" thickTop="1" thickBot="1" x14ac:dyDescent="0.25">
      <c r="A10" s="319">
        <v>1</v>
      </c>
      <c r="B10" s="320">
        <v>2</v>
      </c>
      <c r="C10" s="320">
        <v>3</v>
      </c>
      <c r="D10" s="320">
        <v>4</v>
      </c>
      <c r="E10" s="320">
        <v>5</v>
      </c>
      <c r="F10" s="321">
        <v>6</v>
      </c>
      <c r="G10" s="321">
        <v>7</v>
      </c>
      <c r="H10" s="322">
        <v>8</v>
      </c>
      <c r="I10" s="359" t="s">
        <v>960</v>
      </c>
    </row>
    <row r="11" spans="1:9" ht="15.75" customHeight="1" thickTop="1" x14ac:dyDescent="0.25">
      <c r="A11" s="222">
        <v>3636</v>
      </c>
      <c r="B11" s="241">
        <v>5212</v>
      </c>
      <c r="C11" s="155">
        <v>5213</v>
      </c>
      <c r="D11" s="242"/>
      <c r="E11" s="317" t="s">
        <v>1110</v>
      </c>
      <c r="F11" s="38">
        <v>186</v>
      </c>
      <c r="G11" s="88">
        <v>2</v>
      </c>
      <c r="H11" s="233">
        <v>2</v>
      </c>
      <c r="I11" s="206">
        <f>(H11/G11)*100</f>
        <v>100</v>
      </c>
    </row>
    <row r="12" spans="1:9" ht="15.75" thickBot="1" x14ac:dyDescent="0.3">
      <c r="A12" s="50">
        <v>3636</v>
      </c>
      <c r="B12" s="31">
        <v>5213</v>
      </c>
      <c r="C12" s="154"/>
      <c r="D12" s="156"/>
      <c r="E12" s="87" t="s">
        <v>916</v>
      </c>
      <c r="F12" s="39">
        <v>153</v>
      </c>
      <c r="G12" s="71">
        <v>13</v>
      </c>
      <c r="H12" s="94">
        <v>13</v>
      </c>
      <c r="I12" s="198">
        <v>0</v>
      </c>
    </row>
    <row r="13" spans="1:9" ht="18" customHeight="1" thickTop="1" thickBot="1" x14ac:dyDescent="0.3">
      <c r="A13" s="2455" t="s">
        <v>313</v>
      </c>
      <c r="B13" s="2456"/>
      <c r="C13" s="2456"/>
      <c r="D13" s="2456"/>
      <c r="E13" s="2456"/>
      <c r="F13" s="64">
        <f>F11+F12</f>
        <v>339</v>
      </c>
      <c r="G13" s="64">
        <f>G11+G12</f>
        <v>15</v>
      </c>
      <c r="H13" s="64">
        <f>H11+H12</f>
        <v>15</v>
      </c>
      <c r="I13" s="207">
        <f>(H13/G13)*100</f>
        <v>100</v>
      </c>
    </row>
    <row r="14" spans="1:9" ht="15.75" thickTop="1" x14ac:dyDescent="0.25">
      <c r="A14" s="34">
        <v>3636</v>
      </c>
      <c r="B14" s="5">
        <v>6312</v>
      </c>
      <c r="C14" s="19"/>
      <c r="D14" s="129"/>
      <c r="E14" s="62" t="s">
        <v>917</v>
      </c>
      <c r="F14" s="310">
        <v>423</v>
      </c>
      <c r="G14" s="88">
        <v>96</v>
      </c>
      <c r="H14" s="86">
        <v>96</v>
      </c>
      <c r="I14" s="190">
        <f>(H14/G14)*100</f>
        <v>100</v>
      </c>
    </row>
    <row r="15" spans="1:9" ht="15.75" thickBot="1" x14ac:dyDescent="0.3">
      <c r="A15" s="180">
        <v>3636</v>
      </c>
      <c r="B15" s="19">
        <v>6313</v>
      </c>
      <c r="C15" s="19"/>
      <c r="D15" s="122"/>
      <c r="E15" s="72" t="s">
        <v>1483</v>
      </c>
      <c r="F15" s="165">
        <v>271</v>
      </c>
      <c r="G15" s="71">
        <v>387</v>
      </c>
      <c r="H15" s="86">
        <v>387</v>
      </c>
      <c r="I15" s="190">
        <f>(H15/G15)*100</f>
        <v>100</v>
      </c>
    </row>
    <row r="16" spans="1:9" ht="18" customHeight="1" thickTop="1" thickBot="1" x14ac:dyDescent="0.3">
      <c r="A16" s="2455" t="s">
        <v>312</v>
      </c>
      <c r="B16" s="2456"/>
      <c r="C16" s="2456"/>
      <c r="D16" s="2456"/>
      <c r="E16" s="2456"/>
      <c r="F16" s="64">
        <f>F14+F15</f>
        <v>694</v>
      </c>
      <c r="G16" s="64">
        <f>G14+G15</f>
        <v>483</v>
      </c>
      <c r="H16" s="64">
        <f>H14+H15</f>
        <v>483</v>
      </c>
      <c r="I16" s="207">
        <v>0</v>
      </c>
    </row>
    <row r="17" spans="1:9" ht="18" customHeight="1" thickTop="1" thickBot="1" x14ac:dyDescent="0.3">
      <c r="A17" s="2455" t="s">
        <v>899</v>
      </c>
      <c r="B17" s="2456"/>
      <c r="C17" s="2456"/>
      <c r="D17" s="2456"/>
      <c r="E17" s="2456"/>
      <c r="F17" s="111">
        <f>F13+F16</f>
        <v>1033</v>
      </c>
      <c r="G17" s="111">
        <f>G13+G16</f>
        <v>498</v>
      </c>
      <c r="H17" s="111">
        <f>H13+H16</f>
        <v>498</v>
      </c>
      <c r="I17" s="208">
        <f>(H17/G17)*100</f>
        <v>100</v>
      </c>
    </row>
    <row r="18" spans="1:9" ht="13.5" thickTop="1" x14ac:dyDescent="0.2"/>
    <row r="20" spans="1:9" ht="13.5" thickBot="1" x14ac:dyDescent="0.25">
      <c r="A20" s="70" t="s">
        <v>897</v>
      </c>
      <c r="B20" s="1"/>
      <c r="C20" s="120"/>
      <c r="I20" s="202" t="s">
        <v>205</v>
      </c>
    </row>
    <row r="21" spans="1:9" s="24" customFormat="1" ht="20.25" customHeight="1" thickTop="1" thickBot="1" x14ac:dyDescent="0.25">
      <c r="A21" s="21" t="s">
        <v>206</v>
      </c>
      <c r="B21" s="23" t="s">
        <v>207</v>
      </c>
      <c r="C21" s="169" t="s">
        <v>888</v>
      </c>
      <c r="D21" s="173" t="s">
        <v>888</v>
      </c>
      <c r="E21" s="46" t="s">
        <v>208</v>
      </c>
      <c r="F21" s="46" t="s">
        <v>209</v>
      </c>
      <c r="G21" s="46" t="s">
        <v>1116</v>
      </c>
      <c r="H21" s="46" t="s">
        <v>1117</v>
      </c>
      <c r="I21" s="197" t="s">
        <v>1118</v>
      </c>
    </row>
    <row r="22" spans="1:9" s="323" customFormat="1" ht="13.5" thickTop="1" thickBot="1" x14ac:dyDescent="0.25">
      <c r="A22" s="319">
        <v>1</v>
      </c>
      <c r="B22" s="320">
        <v>2</v>
      </c>
      <c r="C22" s="320">
        <v>3</v>
      </c>
      <c r="D22" s="320">
        <v>4</v>
      </c>
      <c r="E22" s="320">
        <v>5</v>
      </c>
      <c r="F22" s="321">
        <v>6</v>
      </c>
      <c r="G22" s="321">
        <v>7</v>
      </c>
      <c r="H22" s="322">
        <v>8</v>
      </c>
      <c r="I22" s="359" t="s">
        <v>960</v>
      </c>
    </row>
    <row r="23" spans="1:9" s="164" customFormat="1" ht="15" customHeight="1" thickTop="1" thickBot="1" x14ac:dyDescent="0.3">
      <c r="A23" s="34">
        <v>3419</v>
      </c>
      <c r="B23" s="116">
        <v>6322</v>
      </c>
      <c r="C23" s="157"/>
      <c r="D23" s="158"/>
      <c r="E23" s="72" t="s">
        <v>1484</v>
      </c>
      <c r="F23" s="48">
        <v>690</v>
      </c>
      <c r="G23" s="71">
        <v>0</v>
      </c>
      <c r="H23" s="71">
        <v>0</v>
      </c>
      <c r="I23" s="199">
        <v>0</v>
      </c>
    </row>
    <row r="24" spans="1:9" ht="18" customHeight="1" thickTop="1" thickBot="1" x14ac:dyDescent="0.3">
      <c r="A24" s="2455" t="s">
        <v>312</v>
      </c>
      <c r="B24" s="2456"/>
      <c r="C24" s="2456"/>
      <c r="D24" s="2456"/>
      <c r="E24" s="2456"/>
      <c r="F24" s="64">
        <f t="shared" ref="F24:I25" si="0">F23</f>
        <v>690</v>
      </c>
      <c r="G24" s="64">
        <f t="shared" si="0"/>
        <v>0</v>
      </c>
      <c r="H24" s="64">
        <f t="shared" si="0"/>
        <v>0</v>
      </c>
      <c r="I24" s="381">
        <f t="shared" si="0"/>
        <v>0</v>
      </c>
    </row>
    <row r="25" spans="1:9" ht="18" customHeight="1" thickTop="1" thickBot="1" x14ac:dyDescent="0.3">
      <c r="A25" s="2459" t="s">
        <v>898</v>
      </c>
      <c r="B25" s="2460"/>
      <c r="C25" s="2460"/>
      <c r="D25" s="2460"/>
      <c r="E25" s="2460"/>
      <c r="F25" s="112">
        <f t="shared" si="0"/>
        <v>690</v>
      </c>
      <c r="G25" s="112">
        <f t="shared" si="0"/>
        <v>0</v>
      </c>
      <c r="H25" s="112">
        <f t="shared" si="0"/>
        <v>0</v>
      </c>
      <c r="I25" s="382">
        <f t="shared" si="0"/>
        <v>0</v>
      </c>
    </row>
    <row r="26" spans="1:9" ht="13.5" thickTop="1" x14ac:dyDescent="0.2"/>
    <row r="28" spans="1:9" ht="13.5" thickBot="1" x14ac:dyDescent="0.25">
      <c r="A28" s="243" t="s">
        <v>1297</v>
      </c>
      <c r="B28" s="1"/>
      <c r="C28" s="120"/>
      <c r="I28" s="202" t="s">
        <v>205</v>
      </c>
    </row>
    <row r="29" spans="1:9" s="24" customFormat="1" ht="20.25" customHeight="1" thickTop="1" thickBot="1" x14ac:dyDescent="0.25">
      <c r="A29" s="21" t="s">
        <v>206</v>
      </c>
      <c r="B29" s="23" t="s">
        <v>207</v>
      </c>
      <c r="C29" s="169" t="s">
        <v>888</v>
      </c>
      <c r="D29" s="173" t="s">
        <v>888</v>
      </c>
      <c r="E29" s="46" t="s">
        <v>208</v>
      </c>
      <c r="F29" s="46" t="s">
        <v>209</v>
      </c>
      <c r="G29" s="46" t="s">
        <v>1116</v>
      </c>
      <c r="H29" s="46" t="s">
        <v>1117</v>
      </c>
      <c r="I29" s="197" t="s">
        <v>1118</v>
      </c>
    </row>
    <row r="30" spans="1:9" s="323" customFormat="1" ht="13.5" thickTop="1" thickBot="1" x14ac:dyDescent="0.25">
      <c r="A30" s="319">
        <v>1</v>
      </c>
      <c r="B30" s="320">
        <v>2</v>
      </c>
      <c r="C30" s="320">
        <v>3</v>
      </c>
      <c r="D30" s="320">
        <v>4</v>
      </c>
      <c r="E30" s="320">
        <v>5</v>
      </c>
      <c r="F30" s="321">
        <v>6</v>
      </c>
      <c r="G30" s="321">
        <v>7</v>
      </c>
      <c r="H30" s="322">
        <v>8</v>
      </c>
      <c r="I30" s="359" t="s">
        <v>960</v>
      </c>
    </row>
    <row r="31" spans="1:9" ht="16.5" thickTop="1" thickBot="1" x14ac:dyDescent="0.3">
      <c r="A31" s="34">
        <v>3636</v>
      </c>
      <c r="B31" s="116">
        <v>5222</v>
      </c>
      <c r="C31" s="244"/>
      <c r="D31" s="245"/>
      <c r="E31" s="72" t="s">
        <v>279</v>
      </c>
      <c r="F31" s="165">
        <v>277</v>
      </c>
      <c r="G31" s="84">
        <v>277</v>
      </c>
      <c r="H31" s="84">
        <v>277</v>
      </c>
      <c r="I31" s="199">
        <f>(H31/G31)*100</f>
        <v>100</v>
      </c>
    </row>
    <row r="32" spans="1:9" ht="18" customHeight="1" thickTop="1" thickBot="1" x14ac:dyDescent="0.3">
      <c r="A32" s="2455" t="s">
        <v>313</v>
      </c>
      <c r="B32" s="2456"/>
      <c r="C32" s="2456"/>
      <c r="D32" s="2456"/>
      <c r="E32" s="2456"/>
      <c r="F32" s="111">
        <f t="shared" ref="F32:H33" si="1">F31</f>
        <v>277</v>
      </c>
      <c r="G32" s="111">
        <f t="shared" si="1"/>
        <v>277</v>
      </c>
      <c r="H32" s="111">
        <f t="shared" si="1"/>
        <v>277</v>
      </c>
      <c r="I32" s="208">
        <f>(H32/G32)*100</f>
        <v>100</v>
      </c>
    </row>
    <row r="33" spans="1:15" ht="18" customHeight="1" thickTop="1" thickBot="1" x14ac:dyDescent="0.3">
      <c r="A33" s="2455" t="s">
        <v>789</v>
      </c>
      <c r="B33" s="2456"/>
      <c r="C33" s="2456"/>
      <c r="D33" s="2456"/>
      <c r="E33" s="2456"/>
      <c r="F33" s="111">
        <f t="shared" si="1"/>
        <v>277</v>
      </c>
      <c r="G33" s="111">
        <f t="shared" si="1"/>
        <v>277</v>
      </c>
      <c r="H33" s="111">
        <f t="shared" si="1"/>
        <v>277</v>
      </c>
      <c r="I33" s="208">
        <f>(H33/G33)*100</f>
        <v>100</v>
      </c>
    </row>
    <row r="34" spans="1:15" ht="13.5" thickTop="1" x14ac:dyDescent="0.2"/>
    <row r="36" spans="1:15" customFormat="1" ht="15.75" x14ac:dyDescent="0.25">
      <c r="A36" s="2457" t="s">
        <v>1288</v>
      </c>
      <c r="B36" s="2458"/>
      <c r="C36" s="2458"/>
      <c r="D36" s="2458"/>
      <c r="E36" s="2458"/>
      <c r="F36" s="304"/>
      <c r="G36" s="304"/>
      <c r="H36" s="305"/>
    </row>
    <row r="37" spans="1:15" customFormat="1" ht="15.75" x14ac:dyDescent="0.25">
      <c r="A37" s="2458"/>
      <c r="B37" s="2458"/>
      <c r="C37" s="2458"/>
      <c r="D37" s="2458"/>
      <c r="E37" s="2458"/>
      <c r="F37" s="304">
        <f>SUM(F38:F41)</f>
        <v>2000</v>
      </c>
      <c r="G37" s="304">
        <f>SUM(G38:G41)</f>
        <v>775</v>
      </c>
      <c r="H37" s="304">
        <f>SUM(H38:H41)</f>
        <v>775</v>
      </c>
      <c r="I37" s="209">
        <f>H37/G37*100</f>
        <v>100</v>
      </c>
    </row>
    <row r="38" spans="1:15" s="104" customFormat="1" ht="15" x14ac:dyDescent="0.2">
      <c r="A38" s="260" t="s">
        <v>342</v>
      </c>
      <c r="B38" s="110"/>
      <c r="D38" s="160"/>
      <c r="F38" s="261">
        <f>F32+F13</f>
        <v>616</v>
      </c>
      <c r="G38" s="261">
        <f>G32+G13</f>
        <v>292</v>
      </c>
      <c r="H38" s="261">
        <f>H32+H13</f>
        <v>292</v>
      </c>
      <c r="I38" s="215">
        <f>H38/G38*100</f>
        <v>100</v>
      </c>
      <c r="L38" s="246"/>
      <c r="M38" s="246"/>
      <c r="N38" s="246"/>
      <c r="O38" s="247"/>
    </row>
    <row r="39" spans="1:15" s="104" customFormat="1" ht="15" x14ac:dyDescent="0.2">
      <c r="A39" s="260" t="s">
        <v>343</v>
      </c>
      <c r="B39" s="110"/>
      <c r="D39" s="160"/>
      <c r="F39" s="261">
        <f>F24+F16</f>
        <v>1384</v>
      </c>
      <c r="G39" s="261">
        <f>G24+G16</f>
        <v>483</v>
      </c>
      <c r="H39" s="261">
        <f>H24+H16</f>
        <v>483</v>
      </c>
      <c r="I39" s="215">
        <f>H39/G39*100</f>
        <v>100</v>
      </c>
      <c r="L39" s="246"/>
      <c r="M39" s="246"/>
      <c r="N39" s="246"/>
      <c r="O39" s="247"/>
    </row>
    <row r="40" spans="1:15" s="104" customFormat="1" ht="15" x14ac:dyDescent="0.2">
      <c r="A40" s="260" t="s">
        <v>264</v>
      </c>
      <c r="B40" s="110"/>
      <c r="D40" s="160"/>
      <c r="F40" s="261">
        <v>0</v>
      </c>
      <c r="G40" s="261">
        <v>0</v>
      </c>
      <c r="H40" s="261">
        <v>0</v>
      </c>
      <c r="I40" s="215">
        <v>0</v>
      </c>
      <c r="L40" s="246"/>
      <c r="M40" s="246"/>
      <c r="N40" s="246"/>
      <c r="O40" s="247"/>
    </row>
    <row r="41" spans="1:15" s="104" customFormat="1" ht="15" x14ac:dyDescent="0.2">
      <c r="A41" s="260" t="s">
        <v>1457</v>
      </c>
      <c r="B41" s="110"/>
      <c r="D41" s="160"/>
      <c r="F41" s="261">
        <v>0</v>
      </c>
      <c r="G41" s="261">
        <v>0</v>
      </c>
      <c r="H41" s="261">
        <v>0</v>
      </c>
      <c r="I41" s="215">
        <v>0</v>
      </c>
      <c r="L41" s="246"/>
      <c r="M41" s="246"/>
      <c r="N41" s="246"/>
      <c r="O41" s="247"/>
    </row>
    <row r="42" spans="1:15" s="104" customFormat="1" ht="15.75" x14ac:dyDescent="0.25">
      <c r="A42" s="110"/>
      <c r="B42" s="110"/>
      <c r="D42" s="160"/>
      <c r="F42" s="100"/>
      <c r="G42" s="100"/>
      <c r="H42" s="100"/>
      <c r="I42" s="209"/>
      <c r="L42" s="246"/>
      <c r="M42" s="246"/>
      <c r="N42" s="246"/>
      <c r="O42" s="247"/>
    </row>
    <row r="44" spans="1:15" s="58" customFormat="1" ht="31.5" customHeight="1" x14ac:dyDescent="0.35">
      <c r="A44" s="2463" t="s">
        <v>200</v>
      </c>
      <c r="B44" s="2464"/>
      <c r="C44" s="2464"/>
      <c r="D44" s="2464"/>
      <c r="E44" s="2464"/>
      <c r="F44" s="2465">
        <f>F38+F39</f>
        <v>2000</v>
      </c>
      <c r="G44" s="2465">
        <f>G38+G39</f>
        <v>775</v>
      </c>
      <c r="H44" s="2465">
        <f>H38+H39</f>
        <v>775</v>
      </c>
      <c r="I44" s="2461">
        <f>(H44/G44)*100</f>
        <v>100</v>
      </c>
    </row>
    <row r="45" spans="1:15" ht="13.5" thickBot="1" x14ac:dyDescent="0.25">
      <c r="A45" s="2462"/>
      <c r="B45" s="2462"/>
      <c r="C45" s="2462"/>
      <c r="D45" s="2462"/>
      <c r="E45" s="2462"/>
      <c r="F45" s="2462"/>
      <c r="G45" s="2462"/>
      <c r="H45" s="2462"/>
      <c r="I45" s="2462"/>
    </row>
    <row r="46" spans="1:15" ht="13.5" thickTop="1" x14ac:dyDescent="0.2"/>
  </sheetData>
  <mergeCells count="13">
    <mergeCell ref="I44:I45"/>
    <mergeCell ref="A44:E45"/>
    <mergeCell ref="G44:G45"/>
    <mergeCell ref="F44:F45"/>
    <mergeCell ref="H44:H45"/>
    <mergeCell ref="A24:E24"/>
    <mergeCell ref="A13:E13"/>
    <mergeCell ref="A16:E16"/>
    <mergeCell ref="A17:E17"/>
    <mergeCell ref="A36:E37"/>
    <mergeCell ref="A25:E25"/>
    <mergeCell ref="A32:E32"/>
    <mergeCell ref="A33:E33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41" orientation="portrait" useFirstPageNumber="1" r:id="rId1"/>
  <headerFooter alignWithMargins="0">
    <oddFooter xml:space="preserve">&amp;L&amp;"Arial,Kurzíva"Zastupitelstvo Olomouckého kraje 21.4.2008
5. - Rozpočet Olomouckého kraje 2007- závěrečný účet
Příloha č. 3:Plnění rozpočtu výdajů Olomouckého kraje k 31.12.2007
&amp;R&amp;"Arial,Kurzíva"Strana &amp;P (celkem 414)
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4" enableFormatConditionsCalculation="0">
    <tabColor indexed="33"/>
  </sheetPr>
  <dimension ref="A1:J48"/>
  <sheetViews>
    <sheetView showGridLines="0" zoomScaleNormal="100" workbookViewId="0">
      <selection activeCell="A5" sqref="A5"/>
    </sheetView>
  </sheetViews>
  <sheetFormatPr defaultRowHeight="12.75" x14ac:dyDescent="0.2"/>
  <cols>
    <col min="1" max="1" width="6.140625" style="1" customWidth="1"/>
    <col min="2" max="2" width="5.42578125" style="120" customWidth="1"/>
    <col min="3" max="3" width="6.7109375" style="146" customWidth="1"/>
    <col min="4" max="4" width="47.85546875" style="120" customWidth="1"/>
    <col min="5" max="5" width="12.140625" style="121" customWidth="1"/>
    <col min="6" max="6" width="12.7109375" style="121" customWidth="1"/>
    <col min="7" max="7" width="11.5703125" style="121" customWidth="1"/>
    <col min="8" max="8" width="8.7109375" style="202" customWidth="1"/>
    <col min="9" max="10" width="9.140625" style="121"/>
    <col min="11" max="16384" width="9.140625" style="120"/>
  </cols>
  <sheetData>
    <row r="1" spans="1:10" ht="18.75" thickBot="1" x14ac:dyDescent="0.3">
      <c r="A1" s="2" t="s">
        <v>163</v>
      </c>
      <c r="B1" s="26"/>
      <c r="C1" s="141"/>
      <c r="D1" s="9"/>
      <c r="E1" s="152"/>
      <c r="F1" s="11" t="s">
        <v>164</v>
      </c>
      <c r="I1" s="18"/>
    </row>
    <row r="2" spans="1:10" ht="12.75" customHeight="1" x14ac:dyDescent="0.25">
      <c r="A2" s="6"/>
      <c r="B2" s="28"/>
      <c r="C2" s="142"/>
      <c r="D2" s="10"/>
      <c r="E2" s="137"/>
      <c r="F2" s="137"/>
      <c r="G2" s="16"/>
      <c r="H2" s="194"/>
      <c r="I2" s="18"/>
    </row>
    <row r="3" spans="1:10" ht="12.75" customHeight="1" x14ac:dyDescent="0.25">
      <c r="A3" s="67" t="s">
        <v>470</v>
      </c>
      <c r="B3" s="28"/>
      <c r="C3" s="143" t="s">
        <v>270</v>
      </c>
      <c r="D3" s="14"/>
      <c r="E3" s="137"/>
      <c r="F3" s="16"/>
      <c r="G3" s="17"/>
      <c r="H3" s="195"/>
      <c r="I3" s="120"/>
      <c r="J3" s="120"/>
    </row>
    <row r="4" spans="1:10" ht="12.75" customHeight="1" x14ac:dyDescent="0.25">
      <c r="A4" s="6"/>
      <c r="B4" s="28"/>
      <c r="C4" s="143" t="s">
        <v>271</v>
      </c>
      <c r="D4" s="135"/>
      <c r="E4" s="138"/>
      <c r="F4" s="16"/>
      <c r="G4" s="17"/>
      <c r="H4" s="195"/>
      <c r="I4" s="120"/>
      <c r="J4" s="120"/>
    </row>
    <row r="5" spans="1:10" ht="12.75" customHeight="1" x14ac:dyDescent="0.25">
      <c r="A5" s="6"/>
      <c r="B5" s="28"/>
      <c r="C5" s="142"/>
      <c r="D5" s="10"/>
      <c r="E5" s="137"/>
      <c r="F5" s="137"/>
      <c r="G5" s="16"/>
      <c r="H5" s="194"/>
      <c r="I5" s="18"/>
    </row>
    <row r="6" spans="1:10" ht="18" x14ac:dyDescent="0.25">
      <c r="A6" s="33" t="s">
        <v>1119</v>
      </c>
      <c r="B6" s="28"/>
      <c r="C6" s="142"/>
      <c r="D6" s="10"/>
      <c r="E6" s="137"/>
      <c r="F6" s="137"/>
      <c r="G6" s="16"/>
      <c r="H6" s="194"/>
      <c r="I6" s="18"/>
    </row>
    <row r="7" spans="1:10" ht="13.5" thickBot="1" x14ac:dyDescent="0.25">
      <c r="A7" s="25"/>
      <c r="B7" s="25"/>
      <c r="C7" s="144"/>
      <c r="D7" s="3"/>
      <c r="G7" s="140"/>
      <c r="H7" s="202" t="s">
        <v>205</v>
      </c>
    </row>
    <row r="8" spans="1:10" s="24" customFormat="1" ht="20.25" customHeight="1" thickTop="1" thickBot="1" x14ac:dyDescent="0.25">
      <c r="A8" s="21" t="s">
        <v>206</v>
      </c>
      <c r="B8" s="22" t="s">
        <v>207</v>
      </c>
      <c r="C8" s="173" t="s">
        <v>888</v>
      </c>
      <c r="D8" s="46" t="s">
        <v>208</v>
      </c>
      <c r="E8" s="46" t="s">
        <v>209</v>
      </c>
      <c r="F8" s="46" t="s">
        <v>1116</v>
      </c>
      <c r="G8" s="46" t="s">
        <v>1117</v>
      </c>
      <c r="H8" s="197" t="s">
        <v>1118</v>
      </c>
      <c r="I8" s="54"/>
      <c r="J8" s="54"/>
    </row>
    <row r="9" spans="1:10" ht="15.75" thickTop="1" x14ac:dyDescent="0.25">
      <c r="A9" s="34">
        <v>6172</v>
      </c>
      <c r="B9" s="19">
        <v>5163</v>
      </c>
      <c r="C9" s="122"/>
      <c r="D9" s="128" t="s">
        <v>1128</v>
      </c>
      <c r="E9" s="29"/>
      <c r="F9" s="148">
        <v>4</v>
      </c>
      <c r="G9" s="149">
        <v>3</v>
      </c>
      <c r="H9" s="190">
        <f>(G9/F9)*100</f>
        <v>75</v>
      </c>
    </row>
    <row r="10" spans="1:10" ht="18" x14ac:dyDescent="0.25">
      <c r="A10" s="34"/>
      <c r="B10" s="19"/>
      <c r="C10" s="122"/>
      <c r="D10" s="83" t="s">
        <v>495</v>
      </c>
      <c r="E10" s="29"/>
      <c r="F10" s="130"/>
      <c r="G10" s="150"/>
      <c r="H10" s="190"/>
    </row>
    <row r="11" spans="1:10" ht="15.75" thickBot="1" x14ac:dyDescent="0.3">
      <c r="A11" s="49"/>
      <c r="B11" s="20"/>
      <c r="C11" s="127"/>
      <c r="D11" s="32" t="s">
        <v>165</v>
      </c>
      <c r="E11" s="30"/>
      <c r="F11" s="97">
        <v>4</v>
      </c>
      <c r="G11" s="151"/>
      <c r="H11" s="193"/>
    </row>
    <row r="12" spans="1:10" s="8" customFormat="1" ht="35.25" customHeight="1" thickTop="1" thickBot="1" x14ac:dyDescent="0.3">
      <c r="A12" s="35" t="s">
        <v>313</v>
      </c>
      <c r="B12" s="51"/>
      <c r="C12" s="145"/>
      <c r="D12" s="36"/>
      <c r="E12" s="37">
        <v>0</v>
      </c>
      <c r="F12" s="37">
        <v>4</v>
      </c>
      <c r="G12" s="37">
        <v>3</v>
      </c>
      <c r="H12" s="191">
        <f>(G12/F12)*100</f>
        <v>75</v>
      </c>
    </row>
    <row r="13" spans="1:10" ht="13.5" thickTop="1" x14ac:dyDescent="0.2">
      <c r="A13" s="25"/>
      <c r="B13" s="27"/>
      <c r="I13" s="153"/>
      <c r="J13" s="120"/>
    </row>
    <row r="14" spans="1:10" x14ac:dyDescent="0.2">
      <c r="A14" s="25"/>
      <c r="B14" s="27"/>
      <c r="I14" s="153"/>
      <c r="J14" s="120"/>
    </row>
    <row r="15" spans="1:10" ht="15.75" x14ac:dyDescent="0.25">
      <c r="A15" s="161" t="s">
        <v>1444</v>
      </c>
      <c r="B15" s="27"/>
      <c r="I15" s="153"/>
      <c r="J15" s="120"/>
    </row>
    <row r="16" spans="1:10" x14ac:dyDescent="0.2">
      <c r="A16" s="25"/>
      <c r="B16" s="27"/>
      <c r="I16" s="153"/>
      <c r="J16" s="120"/>
    </row>
    <row r="17" spans="1:10" customFormat="1" ht="13.5" thickBot="1" x14ac:dyDescent="0.25">
      <c r="A17" s="70" t="s">
        <v>166</v>
      </c>
      <c r="B17" s="1"/>
      <c r="D17" s="146"/>
      <c r="F17" s="12"/>
      <c r="G17" s="12"/>
      <c r="H17" s="113" t="s">
        <v>205</v>
      </c>
      <c r="I17" s="12"/>
    </row>
    <row r="18" spans="1:10" s="24" customFormat="1" ht="20.25" customHeight="1" thickTop="1" thickBot="1" x14ac:dyDescent="0.25">
      <c r="A18" s="21" t="s">
        <v>206</v>
      </c>
      <c r="B18" s="22" t="s">
        <v>207</v>
      </c>
      <c r="C18" s="173" t="s">
        <v>888</v>
      </c>
      <c r="D18" s="46" t="s">
        <v>208</v>
      </c>
      <c r="E18" s="46" t="s">
        <v>209</v>
      </c>
      <c r="F18" s="46" t="s">
        <v>1116</v>
      </c>
      <c r="G18" s="46" t="s">
        <v>1117</v>
      </c>
      <c r="H18" s="197" t="s">
        <v>1118</v>
      </c>
      <c r="I18" s="54"/>
      <c r="J18" s="54"/>
    </row>
    <row r="19" spans="1:10" ht="15.75" thickTop="1" x14ac:dyDescent="0.25">
      <c r="A19" s="34">
        <v>3314</v>
      </c>
      <c r="B19" s="19">
        <v>6119</v>
      </c>
      <c r="C19" s="122"/>
      <c r="D19" s="128" t="s">
        <v>167</v>
      </c>
      <c r="E19" s="29"/>
      <c r="F19" s="61">
        <v>346</v>
      </c>
      <c r="G19" s="59">
        <v>346</v>
      </c>
      <c r="H19" s="190">
        <f>(G19/F19)*100</f>
        <v>100</v>
      </c>
    </row>
    <row r="20" spans="1:10" ht="15" x14ac:dyDescent="0.25">
      <c r="A20" s="34"/>
      <c r="B20" s="19"/>
      <c r="C20" s="122"/>
      <c r="D20" s="83" t="s">
        <v>495</v>
      </c>
      <c r="E20" s="29"/>
      <c r="F20" s="125"/>
      <c r="G20" s="177"/>
      <c r="H20" s="190"/>
    </row>
    <row r="21" spans="1:10" ht="15.75" thickBot="1" x14ac:dyDescent="0.3">
      <c r="A21" s="49"/>
      <c r="B21" s="20"/>
      <c r="C21" s="127"/>
      <c r="D21" s="85" t="s">
        <v>168</v>
      </c>
      <c r="E21" s="30"/>
      <c r="F21" s="178">
        <v>346</v>
      </c>
      <c r="G21" s="179"/>
      <c r="H21" s="189"/>
    </row>
    <row r="22" spans="1:10" s="8" customFormat="1" ht="35.25" customHeight="1" thickTop="1" thickBot="1" x14ac:dyDescent="0.3">
      <c r="A22" s="35" t="s">
        <v>169</v>
      </c>
      <c r="B22" s="51"/>
      <c r="C22" s="145"/>
      <c r="D22" s="36"/>
      <c r="E22" s="37">
        <v>0</v>
      </c>
      <c r="F22" s="37">
        <v>346</v>
      </c>
      <c r="G22" s="37">
        <v>346</v>
      </c>
      <c r="H22" s="191">
        <f>(G22/F22)*100</f>
        <v>100</v>
      </c>
    </row>
    <row r="23" spans="1:10" ht="13.5" thickTop="1" x14ac:dyDescent="0.2">
      <c r="A23" s="25"/>
      <c r="B23" s="27"/>
      <c r="I23" s="153"/>
      <c r="J23" s="120"/>
    </row>
    <row r="24" spans="1:10" x14ac:dyDescent="0.2">
      <c r="A24" s="25"/>
      <c r="B24" s="27"/>
      <c r="I24" s="153"/>
      <c r="J24" s="120"/>
    </row>
    <row r="25" spans="1:10" customFormat="1" ht="13.5" thickBot="1" x14ac:dyDescent="0.25">
      <c r="A25" s="70" t="s">
        <v>1203</v>
      </c>
      <c r="B25" s="1"/>
      <c r="D25" s="146"/>
      <c r="F25" s="12"/>
      <c r="G25" s="12"/>
      <c r="H25" s="113" t="s">
        <v>205</v>
      </c>
      <c r="I25" s="12"/>
    </row>
    <row r="26" spans="1:10" s="24" customFormat="1" ht="20.25" customHeight="1" thickTop="1" thickBot="1" x14ac:dyDescent="0.25">
      <c r="A26" s="21" t="s">
        <v>206</v>
      </c>
      <c r="B26" s="22" t="s">
        <v>207</v>
      </c>
      <c r="C26" s="173" t="s">
        <v>888</v>
      </c>
      <c r="D26" s="46" t="s">
        <v>208</v>
      </c>
      <c r="E26" s="46" t="s">
        <v>209</v>
      </c>
      <c r="F26" s="46" t="s">
        <v>1116</v>
      </c>
      <c r="G26" s="46" t="s">
        <v>1117</v>
      </c>
      <c r="H26" s="197" t="s">
        <v>1118</v>
      </c>
      <c r="I26" s="54"/>
      <c r="J26" s="54"/>
    </row>
    <row r="27" spans="1:10" ht="15.75" thickTop="1" x14ac:dyDescent="0.25">
      <c r="A27" s="34">
        <v>2140</v>
      </c>
      <c r="B27" s="19">
        <v>5169</v>
      </c>
      <c r="C27" s="122"/>
      <c r="D27" s="128" t="s">
        <v>1080</v>
      </c>
      <c r="E27" s="29"/>
      <c r="F27" s="61">
        <v>251</v>
      </c>
      <c r="G27" s="59">
        <v>251</v>
      </c>
      <c r="H27" s="190">
        <f>(G27/F27)*100</f>
        <v>100</v>
      </c>
    </row>
    <row r="28" spans="1:10" ht="15" x14ac:dyDescent="0.25">
      <c r="A28" s="34"/>
      <c r="B28" s="19"/>
      <c r="C28" s="122"/>
      <c r="D28" s="83" t="s">
        <v>495</v>
      </c>
      <c r="E28" s="29"/>
      <c r="F28" s="125"/>
      <c r="G28" s="177"/>
      <c r="H28" s="190"/>
    </row>
    <row r="29" spans="1:10" ht="15.75" thickBot="1" x14ac:dyDescent="0.3">
      <c r="A29" s="49"/>
      <c r="B29" s="20"/>
      <c r="C29" s="127">
        <v>4</v>
      </c>
      <c r="D29" s="85" t="s">
        <v>1204</v>
      </c>
      <c r="E29" s="30"/>
      <c r="F29" s="178">
        <v>251</v>
      </c>
      <c r="G29" s="179">
        <v>251</v>
      </c>
      <c r="H29" s="189">
        <f>(G29/F29)*100</f>
        <v>100</v>
      </c>
    </row>
    <row r="30" spans="1:10" s="8" customFormat="1" ht="35.25" customHeight="1" thickTop="1" thickBot="1" x14ac:dyDescent="0.3">
      <c r="A30" s="35" t="s">
        <v>1445</v>
      </c>
      <c r="B30" s="51"/>
      <c r="C30" s="145"/>
      <c r="D30" s="36"/>
      <c r="E30" s="37">
        <v>0</v>
      </c>
      <c r="F30" s="37">
        <v>251</v>
      </c>
      <c r="G30" s="37">
        <v>251</v>
      </c>
      <c r="H30" s="191">
        <f>(G30/F30)*100</f>
        <v>100</v>
      </c>
    </row>
    <row r="31" spans="1:10" ht="13.5" thickTop="1" x14ac:dyDescent="0.2">
      <c r="A31" s="25"/>
      <c r="B31" s="27"/>
      <c r="I31" s="153"/>
      <c r="J31" s="120"/>
    </row>
    <row r="32" spans="1:10" x14ac:dyDescent="0.2">
      <c r="A32" s="25"/>
      <c r="B32" s="27"/>
      <c r="I32" s="153"/>
      <c r="J32" s="120"/>
    </row>
    <row r="33" spans="1:10" customFormat="1" ht="13.5" thickBot="1" x14ac:dyDescent="0.25">
      <c r="A33" s="70" t="s">
        <v>1442</v>
      </c>
      <c r="B33" s="1"/>
      <c r="D33" s="146"/>
      <c r="F33" s="12"/>
      <c r="G33" s="12"/>
      <c r="H33" s="113" t="s">
        <v>205</v>
      </c>
      <c r="I33" s="12"/>
    </row>
    <row r="34" spans="1:10" s="24" customFormat="1" ht="20.25" customHeight="1" thickTop="1" thickBot="1" x14ac:dyDescent="0.25">
      <c r="A34" s="21" t="s">
        <v>206</v>
      </c>
      <c r="B34" s="22" t="s">
        <v>207</v>
      </c>
      <c r="C34" s="173" t="s">
        <v>888</v>
      </c>
      <c r="D34" s="46" t="s">
        <v>208</v>
      </c>
      <c r="E34" s="46" t="s">
        <v>209</v>
      </c>
      <c r="F34" s="46" t="s">
        <v>1116</v>
      </c>
      <c r="G34" s="46" t="s">
        <v>1117</v>
      </c>
      <c r="H34" s="197" t="s">
        <v>1118</v>
      </c>
      <c r="I34" s="54"/>
      <c r="J34" s="54"/>
    </row>
    <row r="35" spans="1:10" ht="15.75" thickTop="1" x14ac:dyDescent="0.25">
      <c r="A35" s="34">
        <v>2212</v>
      </c>
      <c r="B35" s="19">
        <v>6121</v>
      </c>
      <c r="C35" s="122"/>
      <c r="D35" s="128" t="s">
        <v>770</v>
      </c>
      <c r="E35" s="29"/>
      <c r="F35" s="148">
        <v>123</v>
      </c>
      <c r="G35" s="149">
        <v>123</v>
      </c>
      <c r="H35" s="190">
        <f>(G35/F35)*100</f>
        <v>100</v>
      </c>
    </row>
    <row r="36" spans="1:10" ht="18" x14ac:dyDescent="0.25">
      <c r="A36" s="34"/>
      <c r="B36" s="19"/>
      <c r="C36" s="122"/>
      <c r="D36" s="83" t="s">
        <v>495</v>
      </c>
      <c r="E36" s="29"/>
      <c r="F36" s="130"/>
      <c r="G36" s="150"/>
      <c r="H36" s="190"/>
    </row>
    <row r="37" spans="1:10" ht="15.75" thickBot="1" x14ac:dyDescent="0.3">
      <c r="A37" s="49"/>
      <c r="B37" s="20"/>
      <c r="C37" s="127"/>
      <c r="D37" s="85" t="s">
        <v>1443</v>
      </c>
      <c r="E37" s="30"/>
      <c r="F37" s="97">
        <v>123</v>
      </c>
      <c r="G37" s="151"/>
      <c r="H37" s="193"/>
    </row>
    <row r="38" spans="1:10" s="8" customFormat="1" ht="35.25" customHeight="1" thickTop="1" thickBot="1" x14ac:dyDescent="0.3">
      <c r="A38" s="35" t="s">
        <v>169</v>
      </c>
      <c r="B38" s="51"/>
      <c r="C38" s="145"/>
      <c r="D38" s="36"/>
      <c r="E38" s="37">
        <v>0</v>
      </c>
      <c r="F38" s="37">
        <v>123</v>
      </c>
      <c r="G38" s="37">
        <v>123</v>
      </c>
      <c r="H38" s="191">
        <f>(G38/F38)*100</f>
        <v>100</v>
      </c>
    </row>
    <row r="39" spans="1:10" ht="13.5" thickTop="1" x14ac:dyDescent="0.2">
      <c r="A39" s="25"/>
      <c r="B39" s="27"/>
      <c r="I39" s="153"/>
      <c r="J39" s="120"/>
    </row>
    <row r="40" spans="1:10" s="99" customFormat="1" ht="15.75" x14ac:dyDescent="0.25">
      <c r="A40" s="101" t="s">
        <v>172</v>
      </c>
      <c r="B40" s="102"/>
      <c r="C40" s="103"/>
      <c r="D40" s="104"/>
      <c r="E40" s="100"/>
      <c r="F40" s="100">
        <f>SUM(F12)</f>
        <v>4</v>
      </c>
      <c r="G40" s="100">
        <f>SUM(G12)</f>
        <v>3</v>
      </c>
      <c r="H40" s="209">
        <f>G40/F40*100</f>
        <v>75</v>
      </c>
    </row>
    <row r="41" spans="1:10" s="99" customFormat="1" ht="15.75" x14ac:dyDescent="0.25">
      <c r="A41" s="101" t="s">
        <v>1446</v>
      </c>
      <c r="B41" s="101"/>
      <c r="C41" s="105"/>
      <c r="D41" s="106"/>
      <c r="E41" s="100"/>
      <c r="F41" s="100">
        <f>SUM(F30)</f>
        <v>251</v>
      </c>
      <c r="G41" s="100">
        <f>SUM(G30)</f>
        <v>251</v>
      </c>
      <c r="H41" s="209">
        <f>G41/F41*100</f>
        <v>100</v>
      </c>
    </row>
    <row r="42" spans="1:10" s="99" customFormat="1" ht="15.75" x14ac:dyDescent="0.25">
      <c r="A42" s="101" t="s">
        <v>1447</v>
      </c>
      <c r="B42" s="101"/>
      <c r="C42" s="105"/>
      <c r="D42" s="106"/>
      <c r="E42" s="100"/>
      <c r="F42" s="100">
        <f>SUM(F22,F38)</f>
        <v>469</v>
      </c>
      <c r="G42" s="100">
        <f>SUM(G22,G38)</f>
        <v>469</v>
      </c>
      <c r="H42" s="209">
        <f>G42/F42*100</f>
        <v>100</v>
      </c>
    </row>
    <row r="43" spans="1:10" x14ac:dyDescent="0.2">
      <c r="A43" s="25"/>
      <c r="B43" s="27"/>
      <c r="I43" s="153"/>
      <c r="J43" s="120"/>
    </row>
    <row r="44" spans="1:10" x14ac:dyDescent="0.2">
      <c r="A44" s="25"/>
      <c r="B44" s="27"/>
      <c r="I44" s="153"/>
      <c r="J44" s="120"/>
    </row>
    <row r="45" spans="1:10" x14ac:dyDescent="0.2">
      <c r="A45" s="25"/>
      <c r="B45" s="27"/>
      <c r="I45" s="153"/>
      <c r="J45" s="120"/>
    </row>
    <row r="46" spans="1:10" x14ac:dyDescent="0.2">
      <c r="A46" s="25"/>
      <c r="B46" s="27"/>
      <c r="I46" s="153"/>
      <c r="J46" s="120"/>
    </row>
    <row r="47" spans="1:10" s="58" customFormat="1" ht="47.25" customHeight="1" thickBot="1" x14ac:dyDescent="0.4">
      <c r="A47" s="2466" t="s">
        <v>901</v>
      </c>
      <c r="B47" s="2467"/>
      <c r="C47" s="2467"/>
      <c r="D47" s="2467"/>
      <c r="E47" s="44">
        <v>0</v>
      </c>
      <c r="F47" s="44">
        <f>SUM(F40,F41,F42)</f>
        <v>724</v>
      </c>
      <c r="G47" s="44">
        <f>SUM(G40,G41,G42)</f>
        <v>723</v>
      </c>
      <c r="H47" s="192">
        <f>(G47/F47)*100</f>
        <v>99.861878453038671</v>
      </c>
      <c r="I47" s="115"/>
    </row>
    <row r="48" spans="1:10" s="4" customFormat="1" ht="13.5" thickTop="1" x14ac:dyDescent="0.2">
      <c r="A48" s="1"/>
      <c r="B48" s="1"/>
      <c r="C48" s="147"/>
      <c r="E48" s="53"/>
      <c r="F48" s="56"/>
      <c r="G48" s="13"/>
      <c r="H48" s="205"/>
      <c r="I48" s="53"/>
      <c r="J48" s="53"/>
    </row>
  </sheetData>
  <mergeCells count="1">
    <mergeCell ref="A47:D47"/>
  </mergeCells>
  <phoneticPr fontId="33" type="noConversion"/>
  <pageMargins left="0.59055118110236227" right="0.39370078740157483" top="0.98425196850393704" bottom="0.98425196850393704" header="0.51181102362204722" footer="0.51181102362204722"/>
  <pageSetup paperSize="9" scale="85" firstPageNumber="69" orientation="portrait" r:id="rId1"/>
  <headerFooter alignWithMargins="0">
    <oddFooter xml:space="preserve">&amp;L&amp;"Arial,Kurzíva"Zastupitelstvo Olomouckého kraje 22.4.2005
5-Rozpočet Olomouckého kraje 2004 - závěrečný účet Olomouckého kraje za rok 2004
Příloha č. 2: Plnění rozpočtu výdajů OK k 31.12.2004&amp;R&amp;"Arial,Kurzíva"Stránka &amp;P (celkem 700)
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5"/>
  <dimension ref="A1"/>
  <sheetViews>
    <sheetView workbookViewId="0"/>
  </sheetViews>
  <sheetFormatPr defaultRowHeight="12.75" x14ac:dyDescent="0.2"/>
  <sheetData/>
  <phoneticPr fontId="33" type="noConversion"/>
  <pageMargins left="0.78740157499999996" right="0.78740157499999996" top="0.984251969" bottom="0.984251969" header="0.4921259845" footer="0.492125984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3" enableFormatConditionsCalculation="0">
    <tabColor rgb="FF00B0F0"/>
  </sheetPr>
  <dimension ref="A1:L130"/>
  <sheetViews>
    <sheetView showGridLines="0" topLeftCell="A61" zoomScaleNormal="100" workbookViewId="0">
      <selection activeCell="F61" sqref="F61"/>
    </sheetView>
  </sheetViews>
  <sheetFormatPr defaultRowHeight="14.25" x14ac:dyDescent="0.2"/>
  <cols>
    <col min="1" max="1" width="4.7109375" style="687" customWidth="1"/>
    <col min="2" max="2" width="4.7109375" style="572" customWidth="1"/>
    <col min="3" max="3" width="8.85546875" style="711" customWidth="1"/>
    <col min="4" max="4" width="47.28515625" style="572" customWidth="1"/>
    <col min="5" max="5" width="12.7109375" style="529" customWidth="1"/>
    <col min="6" max="7" width="13.140625" style="529" customWidth="1"/>
    <col min="8" max="8" width="8.5703125" style="925" customWidth="1"/>
    <col min="9" max="9" width="9.140625" style="713"/>
    <col min="10" max="11" width="9.42578125" style="713" bestFit="1" customWidth="1"/>
    <col min="12" max="16384" width="9.140625" style="713"/>
  </cols>
  <sheetData>
    <row r="1" spans="1:10" s="572" customFormat="1" ht="18.75" thickBot="1" x14ac:dyDescent="0.3">
      <c r="A1" s="501" t="s">
        <v>892</v>
      </c>
      <c r="B1" s="502"/>
      <c r="C1" s="503"/>
      <c r="D1" s="513"/>
      <c r="E1" s="528"/>
      <c r="F1" s="505" t="s">
        <v>893</v>
      </c>
      <c r="G1" s="529"/>
      <c r="H1" s="925"/>
      <c r="I1" s="17"/>
      <c r="J1" s="531"/>
    </row>
    <row r="2" spans="1:10" s="572" customFormat="1" ht="12.75" customHeight="1" x14ac:dyDescent="0.25">
      <c r="A2" s="6"/>
      <c r="B2" s="28"/>
      <c r="C2" s="142"/>
      <c r="D2" s="10"/>
      <c r="E2" s="167"/>
      <c r="F2" s="167"/>
      <c r="G2" s="168"/>
      <c r="H2" s="210"/>
      <c r="I2" s="17"/>
      <c r="J2" s="531"/>
    </row>
    <row r="3" spans="1:10" s="572" customFormat="1" ht="12.75" customHeight="1" x14ac:dyDescent="0.25">
      <c r="A3" s="67" t="s">
        <v>470</v>
      </c>
      <c r="B3" s="28"/>
      <c r="C3" s="716" t="s">
        <v>504</v>
      </c>
      <c r="D3" s="671"/>
      <c r="E3" s="167"/>
      <c r="F3" s="168"/>
      <c r="G3" s="181"/>
      <c r="H3" s="210"/>
    </row>
    <row r="4" spans="1:10" s="572" customFormat="1" ht="12.75" customHeight="1" x14ac:dyDescent="0.25">
      <c r="A4" s="6"/>
      <c r="B4" s="28"/>
      <c r="C4" s="716" t="s">
        <v>505</v>
      </c>
      <c r="D4" s="719"/>
      <c r="E4" s="167"/>
      <c r="F4" s="168"/>
      <c r="G4" s="181"/>
      <c r="H4" s="210"/>
    </row>
    <row r="5" spans="1:10" s="572" customFormat="1" ht="12.75" customHeight="1" x14ac:dyDescent="0.25">
      <c r="A5" s="6"/>
      <c r="B5" s="28"/>
      <c r="C5" s="142"/>
      <c r="D5" s="10"/>
      <c r="E5" s="167"/>
      <c r="F5" s="167"/>
      <c r="G5" s="168"/>
      <c r="H5" s="210"/>
      <c r="I5" s="17"/>
      <c r="J5" s="531"/>
    </row>
    <row r="6" spans="1:10" s="572" customFormat="1" ht="18" x14ac:dyDescent="0.25">
      <c r="A6" s="33" t="s">
        <v>1119</v>
      </c>
      <c r="B6" s="28"/>
      <c r="C6" s="142"/>
      <c r="D6" s="10"/>
      <c r="E6" s="167"/>
      <c r="F6" s="167"/>
      <c r="G6" s="168"/>
      <c r="H6" s="210"/>
      <c r="I6" s="17"/>
      <c r="J6" s="531"/>
    </row>
    <row r="7" spans="1:10" ht="12" customHeight="1" thickBot="1" x14ac:dyDescent="0.25">
      <c r="A7" s="673"/>
      <c r="B7" s="673"/>
      <c r="C7" s="728"/>
      <c r="D7" s="674"/>
      <c r="G7" s="929"/>
      <c r="H7" s="925" t="s">
        <v>205</v>
      </c>
      <c r="I7" s="719"/>
      <c r="J7" s="719"/>
    </row>
    <row r="8" spans="1:10" s="107" customFormat="1" ht="20.25" customHeight="1" thickTop="1" thickBot="1" x14ac:dyDescent="0.25">
      <c r="A8" s="675" t="s">
        <v>206</v>
      </c>
      <c r="B8" s="676" t="s">
        <v>207</v>
      </c>
      <c r="C8" s="722" t="s">
        <v>888</v>
      </c>
      <c r="D8" s="678" t="s">
        <v>208</v>
      </c>
      <c r="E8" s="678" t="s">
        <v>209</v>
      </c>
      <c r="F8" s="678" t="s">
        <v>1116</v>
      </c>
      <c r="G8" s="678" t="s">
        <v>1117</v>
      </c>
      <c r="H8" s="931" t="s">
        <v>1118</v>
      </c>
      <c r="I8" s="1023"/>
      <c r="J8" s="1023"/>
    </row>
    <row r="9" spans="1:10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610">
        <v>5</v>
      </c>
      <c r="F9" s="581">
        <v>6</v>
      </c>
      <c r="G9" s="581">
        <v>7</v>
      </c>
      <c r="H9" s="680" t="s">
        <v>74</v>
      </c>
      <c r="I9" s="107"/>
    </row>
    <row r="10" spans="1:10" s="1295" customFormat="1" ht="15.75" customHeight="1" thickTop="1" x14ac:dyDescent="0.25">
      <c r="A10" s="34">
        <v>1019</v>
      </c>
      <c r="B10" s="1273">
        <v>5169</v>
      </c>
      <c r="C10" s="1269"/>
      <c r="D10" s="1238" t="s">
        <v>1080</v>
      </c>
      <c r="E10" s="60"/>
      <c r="F10" s="313">
        <v>32</v>
      </c>
      <c r="G10" s="315">
        <v>32</v>
      </c>
      <c r="H10" s="203">
        <f t="shared" ref="H10:H37" si="0">(G10/F10)*100</f>
        <v>100</v>
      </c>
    </row>
    <row r="11" spans="1:10" s="1295" customFormat="1" ht="15.75" customHeight="1" x14ac:dyDescent="0.25">
      <c r="A11" s="34">
        <v>1019</v>
      </c>
      <c r="B11" s="1273">
        <v>5212</v>
      </c>
      <c r="C11" s="1269"/>
      <c r="D11" s="1238" t="s">
        <v>778</v>
      </c>
      <c r="E11" s="60"/>
      <c r="F11" s="313">
        <v>10</v>
      </c>
      <c r="G11" s="315">
        <v>10</v>
      </c>
      <c r="H11" s="203">
        <f t="shared" si="0"/>
        <v>100</v>
      </c>
    </row>
    <row r="12" spans="1:10" s="1295" customFormat="1" ht="15.75" customHeight="1" x14ac:dyDescent="0.25">
      <c r="A12" s="34"/>
      <c r="B12" s="1273"/>
      <c r="C12" s="1269" t="s">
        <v>1520</v>
      </c>
      <c r="D12" s="1245" t="s">
        <v>58</v>
      </c>
      <c r="E12" s="60"/>
      <c r="F12" s="314">
        <v>10</v>
      </c>
      <c r="G12" s="316">
        <v>10</v>
      </c>
      <c r="H12" s="1247">
        <f t="shared" si="0"/>
        <v>100</v>
      </c>
    </row>
    <row r="13" spans="1:10" s="1295" customFormat="1" ht="12" customHeight="1" x14ac:dyDescent="0.25">
      <c r="A13" s="34">
        <v>1019</v>
      </c>
      <c r="B13" s="1273">
        <v>5213</v>
      </c>
      <c r="C13" s="1269"/>
      <c r="D13" s="1238" t="s">
        <v>781</v>
      </c>
      <c r="E13" s="60"/>
      <c r="F13" s="313">
        <v>300</v>
      </c>
      <c r="G13" s="315">
        <v>300</v>
      </c>
      <c r="H13" s="203">
        <f t="shared" si="0"/>
        <v>100</v>
      </c>
    </row>
    <row r="14" spans="1:10" s="1295" customFormat="1" ht="12.75" customHeight="1" x14ac:dyDescent="0.25">
      <c r="A14" s="34"/>
      <c r="B14" s="1273"/>
      <c r="C14" s="1269" t="s">
        <v>319</v>
      </c>
      <c r="D14" s="1245" t="s">
        <v>410</v>
      </c>
      <c r="E14" s="60"/>
      <c r="F14" s="314">
        <v>300</v>
      </c>
      <c r="G14" s="316">
        <v>300</v>
      </c>
      <c r="H14" s="1247">
        <f t="shared" si="0"/>
        <v>100</v>
      </c>
    </row>
    <row r="15" spans="1:10" s="1295" customFormat="1" ht="15.75" customHeight="1" x14ac:dyDescent="0.25">
      <c r="A15" s="34">
        <v>1019</v>
      </c>
      <c r="B15" s="1273">
        <v>5222</v>
      </c>
      <c r="C15" s="1269"/>
      <c r="D15" s="1368" t="s">
        <v>423</v>
      </c>
      <c r="E15" s="60"/>
      <c r="F15" s="315">
        <f>F16+F17</f>
        <v>200</v>
      </c>
      <c r="G15" s="315">
        <f>G16+G17</f>
        <v>200</v>
      </c>
      <c r="H15" s="203">
        <f t="shared" si="0"/>
        <v>100</v>
      </c>
    </row>
    <row r="16" spans="1:10" s="1295" customFormat="1" ht="15.75" customHeight="1" x14ac:dyDescent="0.25">
      <c r="A16" s="34"/>
      <c r="B16" s="1273"/>
      <c r="C16" s="1269" t="s">
        <v>319</v>
      </c>
      <c r="D16" s="1245" t="s">
        <v>410</v>
      </c>
      <c r="E16" s="60"/>
      <c r="F16" s="314">
        <v>50</v>
      </c>
      <c r="G16" s="316">
        <v>50</v>
      </c>
      <c r="H16" s="1247">
        <f t="shared" si="0"/>
        <v>100</v>
      </c>
    </row>
    <row r="17" spans="1:8" s="1295" customFormat="1" ht="15.75" customHeight="1" x14ac:dyDescent="0.25">
      <c r="A17" s="34"/>
      <c r="B17" s="1273"/>
      <c r="C17" s="1269" t="s">
        <v>1520</v>
      </c>
      <c r="D17" s="1245" t="s">
        <v>58</v>
      </c>
      <c r="E17" s="60"/>
      <c r="F17" s="314">
        <v>150</v>
      </c>
      <c r="G17" s="316">
        <v>150</v>
      </c>
      <c r="H17" s="1247">
        <f t="shared" si="0"/>
        <v>100</v>
      </c>
    </row>
    <row r="18" spans="1:8" s="1237" customFormat="1" ht="15" x14ac:dyDescent="0.25">
      <c r="A18" s="34">
        <v>1032</v>
      </c>
      <c r="B18" s="1273">
        <v>5165</v>
      </c>
      <c r="C18" s="1609"/>
      <c r="D18" s="1238" t="s">
        <v>1209</v>
      </c>
      <c r="E18" s="48">
        <v>2</v>
      </c>
      <c r="F18" s="168">
        <v>2</v>
      </c>
      <c r="G18" s="315">
        <v>1</v>
      </c>
      <c r="H18" s="203">
        <f>(G18/F18)*100</f>
        <v>50</v>
      </c>
    </row>
    <row r="19" spans="1:8" s="1237" customFormat="1" ht="15" x14ac:dyDescent="0.25">
      <c r="A19" s="34">
        <v>1036</v>
      </c>
      <c r="B19" s="1273">
        <v>5134</v>
      </c>
      <c r="C19" s="1609"/>
      <c r="D19" s="1238" t="s">
        <v>774</v>
      </c>
      <c r="E19" s="48">
        <v>60</v>
      </c>
      <c r="F19" s="168">
        <v>53</v>
      </c>
      <c r="G19" s="315">
        <v>53</v>
      </c>
      <c r="H19" s="203">
        <f>(G19/F19)*100</f>
        <v>100</v>
      </c>
    </row>
    <row r="20" spans="1:8" s="1237" customFormat="1" ht="15" x14ac:dyDescent="0.25">
      <c r="A20" s="34">
        <v>1036</v>
      </c>
      <c r="B20" s="1273">
        <v>5169</v>
      </c>
      <c r="C20" s="1609"/>
      <c r="D20" s="1238" t="s">
        <v>1080</v>
      </c>
      <c r="E20" s="48">
        <v>40</v>
      </c>
      <c r="F20" s="168">
        <v>30</v>
      </c>
      <c r="G20" s="315">
        <v>30</v>
      </c>
      <c r="H20" s="203">
        <f t="shared" si="0"/>
        <v>100</v>
      </c>
    </row>
    <row r="21" spans="1:8" s="1237" customFormat="1" ht="15" x14ac:dyDescent="0.25">
      <c r="A21" s="34">
        <v>1037</v>
      </c>
      <c r="B21" s="1273">
        <v>5166</v>
      </c>
      <c r="C21" s="1609"/>
      <c r="D21" s="1238" t="s">
        <v>776</v>
      </c>
      <c r="E21" s="48"/>
      <c r="F21" s="168">
        <v>50</v>
      </c>
      <c r="G21" s="315">
        <v>19</v>
      </c>
      <c r="H21" s="203">
        <f t="shared" si="0"/>
        <v>38</v>
      </c>
    </row>
    <row r="22" spans="1:8" s="1237" customFormat="1" ht="15" x14ac:dyDescent="0.25">
      <c r="A22" s="34">
        <v>1037</v>
      </c>
      <c r="B22" s="1273">
        <v>5212</v>
      </c>
      <c r="C22" s="1609"/>
      <c r="D22" s="1238" t="s">
        <v>778</v>
      </c>
      <c r="E22" s="48"/>
      <c r="F22" s="168">
        <v>315</v>
      </c>
      <c r="G22" s="315">
        <v>315</v>
      </c>
      <c r="H22" s="203">
        <f t="shared" si="0"/>
        <v>100</v>
      </c>
    </row>
    <row r="23" spans="1:8" s="1237" customFormat="1" ht="15" x14ac:dyDescent="0.25">
      <c r="A23" s="34"/>
      <c r="B23" s="1273"/>
      <c r="C23" s="1251" t="s">
        <v>779</v>
      </c>
      <c r="D23" s="1245" t="s">
        <v>780</v>
      </c>
      <c r="E23" s="48"/>
      <c r="F23" s="314">
        <v>315</v>
      </c>
      <c r="G23" s="316">
        <v>315</v>
      </c>
      <c r="H23" s="1247">
        <f t="shared" si="0"/>
        <v>100</v>
      </c>
    </row>
    <row r="24" spans="1:8" s="1237" customFormat="1" ht="15" x14ac:dyDescent="0.25">
      <c r="A24" s="34">
        <v>1037</v>
      </c>
      <c r="B24" s="1273">
        <v>5213</v>
      </c>
      <c r="C24" s="122"/>
      <c r="D24" s="1238" t="s">
        <v>781</v>
      </c>
      <c r="E24" s="48">
        <v>13500</v>
      </c>
      <c r="F24" s="470">
        <f>F25+F26</f>
        <v>8475</v>
      </c>
      <c r="G24" s="470">
        <f>G25+G26</f>
        <v>8475</v>
      </c>
      <c r="H24" s="203">
        <f t="shared" si="0"/>
        <v>100</v>
      </c>
    </row>
    <row r="25" spans="1:8" s="1237" customFormat="1" x14ac:dyDescent="0.2">
      <c r="A25" s="34"/>
      <c r="B25" s="1273"/>
      <c r="C25" s="1251" t="s">
        <v>779</v>
      </c>
      <c r="D25" s="1245" t="s">
        <v>780</v>
      </c>
      <c r="E25" s="55">
        <v>13500</v>
      </c>
      <c r="F25" s="314">
        <v>8327</v>
      </c>
      <c r="G25" s="316">
        <v>8327</v>
      </c>
      <c r="H25" s="1247">
        <f t="shared" si="0"/>
        <v>100</v>
      </c>
    </row>
    <row r="26" spans="1:8" s="1237" customFormat="1" ht="25.5" x14ac:dyDescent="0.2">
      <c r="A26" s="34"/>
      <c r="B26" s="1273"/>
      <c r="C26" s="1250" t="s">
        <v>782</v>
      </c>
      <c r="D26" s="1263" t="s">
        <v>1568</v>
      </c>
      <c r="E26" s="55"/>
      <c r="F26" s="314">
        <v>148</v>
      </c>
      <c r="G26" s="316">
        <v>148</v>
      </c>
      <c r="H26" s="1247">
        <f t="shared" si="0"/>
        <v>100</v>
      </c>
    </row>
    <row r="27" spans="1:8" s="1237" customFormat="1" ht="15" x14ac:dyDescent="0.25">
      <c r="A27" s="34">
        <v>1037</v>
      </c>
      <c r="B27" s="1273">
        <v>5223</v>
      </c>
      <c r="C27" s="1250"/>
      <c r="D27" s="1240" t="s">
        <v>1739</v>
      </c>
      <c r="E27" s="55"/>
      <c r="F27" s="313">
        <v>302</v>
      </c>
      <c r="G27" s="315">
        <v>302</v>
      </c>
      <c r="H27" s="203">
        <f t="shared" si="0"/>
        <v>100</v>
      </c>
    </row>
    <row r="28" spans="1:8" s="1237" customFormat="1" x14ac:dyDescent="0.2">
      <c r="A28" s="34"/>
      <c r="B28" s="1273"/>
      <c r="C28" s="1251" t="s">
        <v>779</v>
      </c>
      <c r="D28" s="1245" t="s">
        <v>780</v>
      </c>
      <c r="E28" s="55"/>
      <c r="F28" s="314">
        <v>302</v>
      </c>
      <c r="G28" s="316">
        <v>302</v>
      </c>
      <c r="H28" s="1247">
        <f t="shared" si="0"/>
        <v>100</v>
      </c>
    </row>
    <row r="29" spans="1:8" s="1237" customFormat="1" ht="15" x14ac:dyDescent="0.25">
      <c r="A29" s="34">
        <v>1037</v>
      </c>
      <c r="B29" s="1273">
        <v>5321</v>
      </c>
      <c r="C29" s="1251"/>
      <c r="D29" s="1238" t="s">
        <v>1517</v>
      </c>
      <c r="E29" s="55"/>
      <c r="F29" s="313">
        <v>3188</v>
      </c>
      <c r="G29" s="315">
        <v>3188</v>
      </c>
      <c r="H29" s="203">
        <f t="shared" si="0"/>
        <v>100</v>
      </c>
    </row>
    <row r="30" spans="1:8" s="1237" customFormat="1" x14ac:dyDescent="0.2">
      <c r="A30" s="34"/>
      <c r="B30" s="1273"/>
      <c r="C30" s="1251" t="s">
        <v>779</v>
      </c>
      <c r="D30" s="1245" t="s">
        <v>780</v>
      </c>
      <c r="E30" s="55"/>
      <c r="F30" s="314">
        <v>3188</v>
      </c>
      <c r="G30" s="316">
        <v>3188</v>
      </c>
      <c r="H30" s="1247">
        <f t="shared" si="0"/>
        <v>100</v>
      </c>
    </row>
    <row r="31" spans="1:8" s="1237" customFormat="1" ht="15" x14ac:dyDescent="0.25">
      <c r="A31" s="34">
        <v>1037</v>
      </c>
      <c r="B31" s="1273">
        <v>5331</v>
      </c>
      <c r="C31" s="1251"/>
      <c r="D31" s="1238" t="s">
        <v>1159</v>
      </c>
      <c r="E31" s="55"/>
      <c r="F31" s="313">
        <v>841</v>
      </c>
      <c r="G31" s="315">
        <v>841</v>
      </c>
      <c r="H31" s="203">
        <f t="shared" si="0"/>
        <v>100</v>
      </c>
    </row>
    <row r="32" spans="1:8" s="1237" customFormat="1" x14ac:dyDescent="0.2">
      <c r="A32" s="34"/>
      <c r="B32" s="1273"/>
      <c r="C32" s="1251" t="s">
        <v>779</v>
      </c>
      <c r="D32" s="1245" t="s">
        <v>780</v>
      </c>
      <c r="E32" s="55"/>
      <c r="F32" s="314">
        <v>841</v>
      </c>
      <c r="G32" s="316">
        <v>841</v>
      </c>
      <c r="H32" s="1247">
        <f t="shared" si="0"/>
        <v>100</v>
      </c>
    </row>
    <row r="33" spans="1:8" s="1237" customFormat="1" ht="15" x14ac:dyDescent="0.25">
      <c r="A33" s="34">
        <v>1037</v>
      </c>
      <c r="B33" s="1273">
        <v>5493</v>
      </c>
      <c r="C33" s="1251"/>
      <c r="D33" s="309" t="s">
        <v>872</v>
      </c>
      <c r="E33" s="55"/>
      <c r="F33" s="313">
        <v>527</v>
      </c>
      <c r="G33" s="315">
        <v>527</v>
      </c>
      <c r="H33" s="203">
        <f t="shared" si="0"/>
        <v>100</v>
      </c>
    </row>
    <row r="34" spans="1:8" s="1237" customFormat="1" x14ac:dyDescent="0.2">
      <c r="A34" s="34"/>
      <c r="B34" s="1273"/>
      <c r="C34" s="1251" t="s">
        <v>779</v>
      </c>
      <c r="D34" s="1245" t="s">
        <v>780</v>
      </c>
      <c r="E34" s="55"/>
      <c r="F34" s="314">
        <v>527</v>
      </c>
      <c r="G34" s="316">
        <v>527</v>
      </c>
      <c r="H34" s="1247">
        <f t="shared" si="0"/>
        <v>100</v>
      </c>
    </row>
    <row r="35" spans="1:8" s="1237" customFormat="1" ht="15" x14ac:dyDescent="0.25">
      <c r="A35" s="34">
        <v>1039</v>
      </c>
      <c r="B35" s="1273">
        <v>5169</v>
      </c>
      <c r="C35" s="1251"/>
      <c r="D35" s="1238" t="s">
        <v>1080</v>
      </c>
      <c r="E35" s="55"/>
      <c r="F35" s="313">
        <v>51</v>
      </c>
      <c r="G35" s="315">
        <v>51</v>
      </c>
      <c r="H35" s="203">
        <f t="shared" si="0"/>
        <v>100</v>
      </c>
    </row>
    <row r="36" spans="1:8" s="1237" customFormat="1" ht="15" x14ac:dyDescent="0.25">
      <c r="A36" s="34">
        <v>1039</v>
      </c>
      <c r="B36" s="1273">
        <v>5222</v>
      </c>
      <c r="C36" s="1251"/>
      <c r="D36" s="1368" t="s">
        <v>423</v>
      </c>
      <c r="E36" s="55"/>
      <c r="F36" s="313">
        <v>50</v>
      </c>
      <c r="G36" s="315">
        <v>50</v>
      </c>
      <c r="H36" s="203">
        <f t="shared" si="0"/>
        <v>100</v>
      </c>
    </row>
    <row r="37" spans="1:8" s="1237" customFormat="1" x14ac:dyDescent="0.2">
      <c r="A37" s="34"/>
      <c r="B37" s="1273"/>
      <c r="C37" s="1269" t="s">
        <v>1520</v>
      </c>
      <c r="D37" s="1245" t="s">
        <v>58</v>
      </c>
      <c r="E37" s="55"/>
      <c r="F37" s="314">
        <v>50</v>
      </c>
      <c r="G37" s="316">
        <v>50</v>
      </c>
      <c r="H37" s="1247">
        <f t="shared" si="0"/>
        <v>100</v>
      </c>
    </row>
    <row r="38" spans="1:8" s="1237" customFormat="1" ht="15" x14ac:dyDescent="0.25">
      <c r="A38" s="34">
        <v>1099</v>
      </c>
      <c r="B38" s="1273">
        <v>5192</v>
      </c>
      <c r="C38" s="122"/>
      <c r="D38" s="1238" t="s">
        <v>1556</v>
      </c>
      <c r="E38" s="71">
        <v>50</v>
      </c>
      <c r="F38" s="313">
        <v>50</v>
      </c>
      <c r="G38" s="315">
        <v>0</v>
      </c>
      <c r="H38" s="203">
        <f t="shared" ref="H38:H49" si="1">(G38/F38)*100</f>
        <v>0</v>
      </c>
    </row>
    <row r="39" spans="1:8" s="1237" customFormat="1" ht="15" x14ac:dyDescent="0.25">
      <c r="A39" s="34">
        <v>1099</v>
      </c>
      <c r="B39" s="1273">
        <v>5222</v>
      </c>
      <c r="C39" s="1251"/>
      <c r="D39" s="1368" t="s">
        <v>423</v>
      </c>
      <c r="E39" s="71"/>
      <c r="F39" s="313">
        <v>15</v>
      </c>
      <c r="G39" s="315">
        <v>15</v>
      </c>
      <c r="H39" s="203">
        <f t="shared" si="1"/>
        <v>100</v>
      </c>
    </row>
    <row r="40" spans="1:8" s="1237" customFormat="1" ht="15" x14ac:dyDescent="0.25">
      <c r="A40" s="34"/>
      <c r="B40" s="1273"/>
      <c r="C40" s="1269" t="s">
        <v>1520</v>
      </c>
      <c r="D40" s="1245" t="s">
        <v>58</v>
      </c>
      <c r="E40" s="71"/>
      <c r="F40" s="314">
        <v>15</v>
      </c>
      <c r="G40" s="316">
        <v>15</v>
      </c>
      <c r="H40" s="1247">
        <f t="shared" si="1"/>
        <v>100</v>
      </c>
    </row>
    <row r="41" spans="1:8" s="1237" customFormat="1" ht="15" x14ac:dyDescent="0.25">
      <c r="A41" s="34">
        <v>1099</v>
      </c>
      <c r="B41" s="1273">
        <v>5493</v>
      </c>
      <c r="C41" s="1269"/>
      <c r="D41" s="309" t="s">
        <v>872</v>
      </c>
      <c r="E41" s="71"/>
      <c r="F41" s="313">
        <v>400</v>
      </c>
      <c r="G41" s="315">
        <v>395</v>
      </c>
      <c r="H41" s="203">
        <f t="shared" si="1"/>
        <v>98.75</v>
      </c>
    </row>
    <row r="42" spans="1:8" s="1237" customFormat="1" ht="15" x14ac:dyDescent="0.25">
      <c r="A42" s="34"/>
      <c r="B42" s="1273"/>
      <c r="C42" s="1251" t="s">
        <v>1740</v>
      </c>
      <c r="D42" s="1245" t="s">
        <v>1741</v>
      </c>
      <c r="E42" s="71"/>
      <c r="F42" s="314">
        <v>400</v>
      </c>
      <c r="G42" s="316">
        <v>395</v>
      </c>
      <c r="H42" s="1247">
        <f t="shared" si="1"/>
        <v>98.75</v>
      </c>
    </row>
    <row r="43" spans="1:8" s="1237" customFormat="1" ht="15" x14ac:dyDescent="0.25">
      <c r="A43" s="34">
        <v>2143</v>
      </c>
      <c r="B43" s="1273">
        <v>5222</v>
      </c>
      <c r="C43" s="1251"/>
      <c r="D43" s="1368" t="s">
        <v>423</v>
      </c>
      <c r="E43" s="71"/>
      <c r="F43" s="313">
        <v>800</v>
      </c>
      <c r="G43" s="315">
        <v>800</v>
      </c>
      <c r="H43" s="203">
        <f t="shared" si="1"/>
        <v>100</v>
      </c>
    </row>
    <row r="44" spans="1:8" s="1237" customFormat="1" ht="15" x14ac:dyDescent="0.25">
      <c r="A44" s="34"/>
      <c r="B44" s="1273"/>
      <c r="C44" s="1269" t="s">
        <v>319</v>
      </c>
      <c r="D44" s="1245" t="s">
        <v>410</v>
      </c>
      <c r="E44" s="71"/>
      <c r="F44" s="314">
        <v>800</v>
      </c>
      <c r="G44" s="316">
        <v>800</v>
      </c>
      <c r="H44" s="1247">
        <f t="shared" si="1"/>
        <v>100</v>
      </c>
    </row>
    <row r="45" spans="1:8" s="1237" customFormat="1" ht="15" x14ac:dyDescent="0.25">
      <c r="A45" s="34">
        <v>2310</v>
      </c>
      <c r="B45" s="1273">
        <v>5321</v>
      </c>
      <c r="C45" s="122"/>
      <c r="D45" s="1238" t="s">
        <v>1517</v>
      </c>
      <c r="E45" s="71">
        <v>6300</v>
      </c>
      <c r="F45" s="313">
        <v>1383</v>
      </c>
      <c r="G45" s="315">
        <v>1383</v>
      </c>
      <c r="H45" s="203">
        <f t="shared" si="1"/>
        <v>100</v>
      </c>
    </row>
    <row r="46" spans="1:8" s="1237" customFormat="1" x14ac:dyDescent="0.2">
      <c r="A46" s="34"/>
      <c r="B46" s="1273"/>
      <c r="C46" s="1251" t="s">
        <v>783</v>
      </c>
      <c r="D46" s="1245" t="s">
        <v>784</v>
      </c>
      <c r="E46" s="55">
        <v>6300</v>
      </c>
      <c r="F46" s="314">
        <v>1383</v>
      </c>
      <c r="G46" s="316">
        <v>1383</v>
      </c>
      <c r="H46" s="1247">
        <f t="shared" si="1"/>
        <v>100</v>
      </c>
    </row>
    <row r="47" spans="1:8" s="1237" customFormat="1" ht="15" x14ac:dyDescent="0.25">
      <c r="A47" s="34">
        <v>2321</v>
      </c>
      <c r="B47" s="1273">
        <v>5321</v>
      </c>
      <c r="C47" s="122"/>
      <c r="D47" s="1238" t="s">
        <v>1517</v>
      </c>
      <c r="E47" s="71"/>
      <c r="F47" s="313">
        <v>3067</v>
      </c>
      <c r="G47" s="315">
        <v>3067</v>
      </c>
      <c r="H47" s="203">
        <f t="shared" si="1"/>
        <v>100</v>
      </c>
    </row>
    <row r="48" spans="1:8" s="1237" customFormat="1" ht="15" x14ac:dyDescent="0.25">
      <c r="A48" s="34"/>
      <c r="B48" s="1273"/>
      <c r="C48" s="1251" t="s">
        <v>783</v>
      </c>
      <c r="D48" s="1245" t="s">
        <v>784</v>
      </c>
      <c r="E48" s="71"/>
      <c r="F48" s="314">
        <v>3067</v>
      </c>
      <c r="G48" s="316">
        <v>3067</v>
      </c>
      <c r="H48" s="1247">
        <f t="shared" si="1"/>
        <v>100</v>
      </c>
    </row>
    <row r="49" spans="1:12" s="1237" customFormat="1" ht="15" x14ac:dyDescent="0.25">
      <c r="A49" s="34">
        <v>2369</v>
      </c>
      <c r="B49" s="1273">
        <v>5166</v>
      </c>
      <c r="C49" s="1609"/>
      <c r="D49" s="1238" t="s">
        <v>776</v>
      </c>
      <c r="E49" s="48">
        <v>50</v>
      </c>
      <c r="F49" s="168">
        <v>25</v>
      </c>
      <c r="G49" s="315">
        <v>25</v>
      </c>
      <c r="H49" s="203">
        <f t="shared" si="1"/>
        <v>100</v>
      </c>
    </row>
    <row r="50" spans="1:12" s="1237" customFormat="1" ht="15" x14ac:dyDescent="0.25">
      <c r="A50" s="34">
        <v>3429</v>
      </c>
      <c r="B50" s="1273">
        <v>5212</v>
      </c>
      <c r="C50" s="1609"/>
      <c r="D50" s="1238" t="s">
        <v>778</v>
      </c>
      <c r="E50" s="48"/>
      <c r="F50" s="168">
        <v>75</v>
      </c>
      <c r="G50" s="315">
        <v>75</v>
      </c>
      <c r="H50" s="203">
        <f t="shared" ref="H50:H57" si="2">(G50/F50)*100</f>
        <v>100</v>
      </c>
    </row>
    <row r="51" spans="1:12" s="1237" customFormat="1" ht="15" x14ac:dyDescent="0.25">
      <c r="A51" s="34"/>
      <c r="B51" s="1273"/>
      <c r="C51" s="1269" t="s">
        <v>1520</v>
      </c>
      <c r="D51" s="1245" t="s">
        <v>58</v>
      </c>
      <c r="E51" s="48"/>
      <c r="F51" s="314">
        <v>75</v>
      </c>
      <c r="G51" s="316">
        <v>75</v>
      </c>
      <c r="H51" s="1247">
        <f t="shared" si="2"/>
        <v>100</v>
      </c>
    </row>
    <row r="52" spans="1:12" s="1237" customFormat="1" ht="15" x14ac:dyDescent="0.25">
      <c r="A52" s="34">
        <v>3429</v>
      </c>
      <c r="B52" s="1273">
        <v>5222</v>
      </c>
      <c r="C52" s="1269"/>
      <c r="D52" s="1368" t="s">
        <v>423</v>
      </c>
      <c r="E52" s="48"/>
      <c r="F52" s="313">
        <v>565</v>
      </c>
      <c r="G52" s="315">
        <v>554</v>
      </c>
      <c r="H52" s="203">
        <f t="shared" si="2"/>
        <v>98.053097345132741</v>
      </c>
    </row>
    <row r="53" spans="1:12" s="1237" customFormat="1" ht="15" x14ac:dyDescent="0.25">
      <c r="A53" s="34"/>
      <c r="B53" s="1273"/>
      <c r="C53" s="1269" t="s">
        <v>1520</v>
      </c>
      <c r="D53" s="1245" t="s">
        <v>58</v>
      </c>
      <c r="E53" s="48"/>
      <c r="F53" s="314">
        <v>565</v>
      </c>
      <c r="G53" s="316">
        <v>554</v>
      </c>
      <c r="H53" s="1247">
        <f t="shared" si="2"/>
        <v>98.053097345132741</v>
      </c>
    </row>
    <row r="54" spans="1:12" s="1237" customFormat="1" ht="15" x14ac:dyDescent="0.25">
      <c r="A54" s="34">
        <v>3429</v>
      </c>
      <c r="B54" s="1273">
        <v>5229</v>
      </c>
      <c r="C54" s="1269"/>
      <c r="D54" s="87" t="s">
        <v>1742</v>
      </c>
      <c r="E54" s="48"/>
      <c r="F54" s="313">
        <v>25</v>
      </c>
      <c r="G54" s="315">
        <v>25</v>
      </c>
      <c r="H54" s="203">
        <f t="shared" si="2"/>
        <v>100</v>
      </c>
    </row>
    <row r="55" spans="1:12" s="1237" customFormat="1" ht="15" x14ac:dyDescent="0.25">
      <c r="A55" s="34"/>
      <c r="B55" s="1273"/>
      <c r="C55" s="1269" t="s">
        <v>1520</v>
      </c>
      <c r="D55" s="1245" t="s">
        <v>58</v>
      </c>
      <c r="E55" s="48"/>
      <c r="F55" s="314">
        <v>25</v>
      </c>
      <c r="G55" s="316">
        <v>25</v>
      </c>
      <c r="H55" s="1247">
        <f t="shared" si="2"/>
        <v>100</v>
      </c>
    </row>
    <row r="56" spans="1:12" s="1237" customFormat="1" ht="15" x14ac:dyDescent="0.25">
      <c r="A56" s="34">
        <v>3429</v>
      </c>
      <c r="B56" s="1273">
        <v>5493</v>
      </c>
      <c r="C56" s="1269"/>
      <c r="D56" s="309" t="s">
        <v>872</v>
      </c>
      <c r="E56" s="48"/>
      <c r="F56" s="313">
        <v>35</v>
      </c>
      <c r="G56" s="315">
        <v>35</v>
      </c>
      <c r="H56" s="203">
        <f t="shared" si="2"/>
        <v>100</v>
      </c>
    </row>
    <row r="57" spans="1:12" s="1237" customFormat="1" ht="15" x14ac:dyDescent="0.25">
      <c r="A57" s="34"/>
      <c r="B57" s="1273"/>
      <c r="C57" s="1269" t="s">
        <v>1520</v>
      </c>
      <c r="D57" s="1245" t="s">
        <v>58</v>
      </c>
      <c r="E57" s="48"/>
      <c r="F57" s="314">
        <v>35</v>
      </c>
      <c r="G57" s="316">
        <v>35</v>
      </c>
      <c r="H57" s="1247">
        <f t="shared" si="2"/>
        <v>100</v>
      </c>
    </row>
    <row r="58" spans="1:12" s="1237" customFormat="1" ht="15" x14ac:dyDescent="0.25">
      <c r="A58" s="34">
        <v>3713</v>
      </c>
      <c r="B58" s="1273">
        <v>5222</v>
      </c>
      <c r="C58" s="1269"/>
      <c r="D58" s="1368" t="s">
        <v>423</v>
      </c>
      <c r="E58" s="48"/>
      <c r="F58" s="313">
        <v>600</v>
      </c>
      <c r="G58" s="315">
        <v>600</v>
      </c>
      <c r="H58" s="203">
        <f t="shared" ref="H58:H64" si="3">(G58/F58)*100</f>
        <v>100</v>
      </c>
    </row>
    <row r="59" spans="1:12" s="1237" customFormat="1" ht="15" x14ac:dyDescent="0.25">
      <c r="A59" s="34"/>
      <c r="B59" s="1273"/>
      <c r="C59" s="1269" t="s">
        <v>319</v>
      </c>
      <c r="D59" s="1245" t="s">
        <v>410</v>
      </c>
      <c r="E59" s="48"/>
      <c r="F59" s="314">
        <v>600</v>
      </c>
      <c r="G59" s="316">
        <v>600</v>
      </c>
      <c r="H59" s="1247">
        <f t="shared" si="3"/>
        <v>100</v>
      </c>
    </row>
    <row r="60" spans="1:12" s="1237" customFormat="1" ht="15" x14ac:dyDescent="0.25">
      <c r="A60" s="34">
        <v>3719</v>
      </c>
      <c r="B60" s="1273">
        <v>5166</v>
      </c>
      <c r="C60" s="1609"/>
      <c r="D60" s="1238" t="s">
        <v>776</v>
      </c>
      <c r="E60" s="48">
        <v>50</v>
      </c>
      <c r="F60" s="168">
        <v>34</v>
      </c>
      <c r="G60" s="315">
        <v>0</v>
      </c>
      <c r="H60" s="203">
        <f t="shared" si="3"/>
        <v>0</v>
      </c>
    </row>
    <row r="61" spans="1:12" s="1237" customFormat="1" ht="15" x14ac:dyDescent="0.25">
      <c r="A61" s="34">
        <v>3719</v>
      </c>
      <c r="B61" s="1273">
        <v>5168</v>
      </c>
      <c r="C61" s="1609"/>
      <c r="D61" s="1238" t="s">
        <v>217</v>
      </c>
      <c r="E61" s="48">
        <v>100</v>
      </c>
      <c r="F61" s="168">
        <v>97</v>
      </c>
      <c r="G61" s="315">
        <v>97</v>
      </c>
      <c r="H61" s="203">
        <f t="shared" si="3"/>
        <v>100</v>
      </c>
    </row>
    <row r="62" spans="1:12" s="1237" customFormat="1" ht="15" x14ac:dyDescent="0.25">
      <c r="A62" s="34">
        <v>3725</v>
      </c>
      <c r="B62" s="1273">
        <v>5169</v>
      </c>
      <c r="C62" s="1609"/>
      <c r="D62" s="1238" t="s">
        <v>1080</v>
      </c>
      <c r="E62" s="48">
        <v>900</v>
      </c>
      <c r="F62" s="168">
        <v>950</v>
      </c>
      <c r="G62" s="315">
        <v>950</v>
      </c>
      <c r="H62" s="203">
        <f t="shared" si="3"/>
        <v>100</v>
      </c>
    </row>
    <row r="63" spans="1:12" s="1237" customFormat="1" ht="12.75" customHeight="1" x14ac:dyDescent="0.25">
      <c r="A63" s="34">
        <v>3729</v>
      </c>
      <c r="B63" s="1273">
        <v>5166</v>
      </c>
      <c r="C63" s="1609"/>
      <c r="D63" s="1238" t="s">
        <v>776</v>
      </c>
      <c r="E63" s="48">
        <v>300</v>
      </c>
      <c r="F63" s="168">
        <v>250</v>
      </c>
      <c r="G63" s="315">
        <v>0</v>
      </c>
      <c r="H63" s="203">
        <f t="shared" si="3"/>
        <v>0</v>
      </c>
    </row>
    <row r="64" spans="1:12" s="1237" customFormat="1" ht="15.75" thickBot="1" x14ac:dyDescent="0.3">
      <c r="A64" s="1281">
        <v>3741</v>
      </c>
      <c r="B64" s="1277">
        <v>5164</v>
      </c>
      <c r="C64" s="1610"/>
      <c r="D64" s="1260" t="s">
        <v>214</v>
      </c>
      <c r="E64" s="1268"/>
      <c r="F64" s="467">
        <v>3</v>
      </c>
      <c r="G64" s="466">
        <v>3</v>
      </c>
      <c r="H64" s="1595">
        <f t="shared" si="3"/>
        <v>100</v>
      </c>
      <c r="J64" s="1275">
        <f>E18+E19+E20+E24+E38+E45+E60+E61+E62+E63+E49</f>
        <v>21352</v>
      </c>
      <c r="K64" s="1275">
        <f>F10+F11+F13+F15+F18+F19+F20+F21+F22+F24+F27+F29+F31+F33+F35+F38+F39+F41+F43+F45+F47+F49+F50+F52+F54+F56+F58+F60+F61+F62+F63+F64+F36</f>
        <v>22800</v>
      </c>
      <c r="L64" s="1275">
        <f>G10+G11+G13+G15+G18+G19+G20+G21+G22+G24+G27+G29+G31+G33+G35+G38+G39+G41+G43+G45+G47+G49+G50+G52+G54+G56+G58+G60+G61+G62+G63+G64+G36</f>
        <v>22418</v>
      </c>
    </row>
    <row r="65" spans="1:10" s="1237" customFormat="1" ht="15.75" thickTop="1" x14ac:dyDescent="0.25">
      <c r="A65" s="1"/>
      <c r="B65" s="1"/>
      <c r="C65" s="1608"/>
      <c r="D65" s="1567"/>
      <c r="E65" s="1589"/>
      <c r="F65" s="1063"/>
      <c r="G65" s="1065"/>
      <c r="H65" s="433"/>
    </row>
    <row r="66" spans="1:10" s="1237" customFormat="1" ht="15" x14ac:dyDescent="0.25">
      <c r="A66" s="1"/>
      <c r="B66" s="1"/>
      <c r="C66" s="1608"/>
      <c r="D66" s="1567"/>
      <c r="E66" s="1589"/>
      <c r="F66" s="1063"/>
      <c r="G66" s="1065"/>
      <c r="H66" s="433"/>
    </row>
    <row r="67" spans="1:10" s="1237" customFormat="1" ht="15" x14ac:dyDescent="0.25">
      <c r="A67" s="1"/>
      <c r="B67" s="1"/>
      <c r="C67" s="1608"/>
      <c r="D67" s="1567"/>
      <c r="E67" s="1589"/>
      <c r="F67" s="1063"/>
      <c r="G67" s="1065"/>
      <c r="H67" s="433"/>
    </row>
    <row r="68" spans="1:10" s="1237" customFormat="1" ht="15" x14ac:dyDescent="0.25">
      <c r="A68" s="1"/>
      <c r="B68" s="1"/>
      <c r="C68" s="1608"/>
      <c r="D68" s="1567"/>
      <c r="E68" s="1589"/>
      <c r="F68" s="1063"/>
      <c r="G68" s="1065"/>
      <c r="H68" s="433"/>
    </row>
    <row r="69" spans="1:10" ht="12" customHeight="1" thickBot="1" x14ac:dyDescent="0.25">
      <c r="A69" s="673"/>
      <c r="B69" s="673"/>
      <c r="C69" s="728"/>
      <c r="D69" s="674"/>
      <c r="G69" s="929"/>
      <c r="H69" s="925" t="s">
        <v>205</v>
      </c>
      <c r="I69" s="719"/>
      <c r="J69" s="719"/>
    </row>
    <row r="70" spans="1:10" s="107" customFormat="1" ht="20.25" customHeight="1" thickTop="1" thickBot="1" x14ac:dyDescent="0.25">
      <c r="A70" s="675" t="s">
        <v>206</v>
      </c>
      <c r="B70" s="676" t="s">
        <v>207</v>
      </c>
      <c r="C70" s="722" t="s">
        <v>888</v>
      </c>
      <c r="D70" s="678" t="s">
        <v>208</v>
      </c>
      <c r="E70" s="678" t="s">
        <v>209</v>
      </c>
      <c r="F70" s="678" t="s">
        <v>1116</v>
      </c>
      <c r="G70" s="678" t="s">
        <v>1117</v>
      </c>
      <c r="H70" s="931" t="s">
        <v>1118</v>
      </c>
      <c r="I70" s="1023"/>
      <c r="J70" s="1023"/>
    </row>
    <row r="71" spans="1:10" s="387" customFormat="1" ht="13.5" thickTop="1" thickBot="1" x14ac:dyDescent="0.25">
      <c r="A71" s="609">
        <v>1</v>
      </c>
      <c r="B71" s="610">
        <v>2</v>
      </c>
      <c r="C71" s="610">
        <v>3</v>
      </c>
      <c r="D71" s="610">
        <v>4</v>
      </c>
      <c r="E71" s="610">
        <v>5</v>
      </c>
      <c r="F71" s="581">
        <v>6</v>
      </c>
      <c r="G71" s="581">
        <v>7</v>
      </c>
      <c r="H71" s="680" t="s">
        <v>74</v>
      </c>
      <c r="I71" s="107"/>
    </row>
    <row r="72" spans="1:10" s="1237" customFormat="1" ht="15.75" thickTop="1" x14ac:dyDescent="0.25">
      <c r="A72" s="50">
        <v>3741</v>
      </c>
      <c r="B72" s="19">
        <v>5169</v>
      </c>
      <c r="C72" s="1609"/>
      <c r="D72" s="1238" t="s">
        <v>1080</v>
      </c>
      <c r="E72" s="48">
        <v>250</v>
      </c>
      <c r="F72" s="168">
        <v>250</v>
      </c>
      <c r="G72" s="315">
        <v>250</v>
      </c>
      <c r="H72" s="203">
        <f>(G72/F72)*100</f>
        <v>100</v>
      </c>
    </row>
    <row r="73" spans="1:10" s="1237" customFormat="1" ht="15" x14ac:dyDescent="0.25">
      <c r="A73" s="50">
        <v>3741</v>
      </c>
      <c r="B73" s="19">
        <v>5173</v>
      </c>
      <c r="C73" s="1609"/>
      <c r="D73" s="1238" t="s">
        <v>1738</v>
      </c>
      <c r="E73" s="48"/>
      <c r="F73" s="168">
        <v>3</v>
      </c>
      <c r="G73" s="315">
        <v>3</v>
      </c>
      <c r="H73" s="212">
        <f t="shared" ref="H73:H93" si="4">(G73/F73)*100</f>
        <v>100</v>
      </c>
    </row>
    <row r="74" spans="1:10" s="1237" customFormat="1" ht="15" x14ac:dyDescent="0.25">
      <c r="A74" s="50">
        <v>3741</v>
      </c>
      <c r="B74" s="19">
        <v>5222</v>
      </c>
      <c r="C74" s="1609"/>
      <c r="D74" s="1368" t="s">
        <v>423</v>
      </c>
      <c r="E74" s="48"/>
      <c r="F74" s="168">
        <v>45</v>
      </c>
      <c r="G74" s="315">
        <v>45</v>
      </c>
      <c r="H74" s="212">
        <f t="shared" si="4"/>
        <v>100</v>
      </c>
    </row>
    <row r="75" spans="1:10" s="1237" customFormat="1" ht="15" x14ac:dyDescent="0.25">
      <c r="A75" s="50"/>
      <c r="B75" s="19"/>
      <c r="C75" s="1269" t="s">
        <v>1520</v>
      </c>
      <c r="D75" s="1245" t="s">
        <v>58</v>
      </c>
      <c r="E75" s="48"/>
      <c r="F75" s="314">
        <v>45</v>
      </c>
      <c r="G75" s="316">
        <v>45</v>
      </c>
      <c r="H75" s="1257">
        <f t="shared" si="4"/>
        <v>100</v>
      </c>
    </row>
    <row r="76" spans="1:10" s="1237" customFormat="1" ht="15" x14ac:dyDescent="0.25">
      <c r="A76" s="50">
        <v>3742</v>
      </c>
      <c r="B76" s="19">
        <v>5166</v>
      </c>
      <c r="C76" s="1609"/>
      <c r="D76" s="1238" t="s">
        <v>776</v>
      </c>
      <c r="E76" s="48">
        <v>200</v>
      </c>
      <c r="F76" s="168">
        <v>199</v>
      </c>
      <c r="G76" s="315">
        <v>189</v>
      </c>
      <c r="H76" s="212">
        <f t="shared" si="4"/>
        <v>94.9748743718593</v>
      </c>
    </row>
    <row r="77" spans="1:10" s="1237" customFormat="1" ht="15" x14ac:dyDescent="0.25">
      <c r="A77" s="50">
        <v>3742</v>
      </c>
      <c r="B77" s="19">
        <v>5169</v>
      </c>
      <c r="C77" s="1609"/>
      <c r="D77" s="1238" t="s">
        <v>1080</v>
      </c>
      <c r="E77" s="48">
        <v>3000</v>
      </c>
      <c r="F77" s="168">
        <v>2966</v>
      </c>
      <c r="G77" s="315">
        <v>2948</v>
      </c>
      <c r="H77" s="212">
        <f t="shared" si="4"/>
        <v>99.393122049898849</v>
      </c>
    </row>
    <row r="78" spans="1:10" s="1237" customFormat="1" ht="15" x14ac:dyDescent="0.25">
      <c r="A78" s="50">
        <v>3742</v>
      </c>
      <c r="B78" s="19">
        <v>5222</v>
      </c>
      <c r="C78" s="1609"/>
      <c r="D78" s="1368" t="s">
        <v>423</v>
      </c>
      <c r="E78" s="48"/>
      <c r="F78" s="168">
        <v>20</v>
      </c>
      <c r="G78" s="315">
        <v>20</v>
      </c>
      <c r="H78" s="212">
        <f t="shared" si="4"/>
        <v>100</v>
      </c>
    </row>
    <row r="79" spans="1:10" s="1237" customFormat="1" ht="15" x14ac:dyDescent="0.25">
      <c r="A79" s="50"/>
      <c r="B79" s="19"/>
      <c r="C79" s="1269" t="s">
        <v>1520</v>
      </c>
      <c r="D79" s="1245" t="s">
        <v>58</v>
      </c>
      <c r="E79" s="48"/>
      <c r="F79" s="314">
        <v>20</v>
      </c>
      <c r="G79" s="316">
        <v>20</v>
      </c>
      <c r="H79" s="1257">
        <f t="shared" si="4"/>
        <v>100</v>
      </c>
    </row>
    <row r="80" spans="1:10" s="1237" customFormat="1" ht="15" x14ac:dyDescent="0.25">
      <c r="A80" s="50">
        <v>3745</v>
      </c>
      <c r="B80" s="19">
        <v>5222</v>
      </c>
      <c r="C80" s="1609"/>
      <c r="D80" s="1368" t="s">
        <v>423</v>
      </c>
      <c r="E80" s="48"/>
      <c r="F80" s="168">
        <v>50</v>
      </c>
      <c r="G80" s="315">
        <v>50</v>
      </c>
      <c r="H80" s="212">
        <f t="shared" si="4"/>
        <v>100</v>
      </c>
    </row>
    <row r="81" spans="1:12" s="1237" customFormat="1" ht="15" x14ac:dyDescent="0.25">
      <c r="A81" s="50"/>
      <c r="B81" s="19"/>
      <c r="C81" s="1269" t="s">
        <v>319</v>
      </c>
      <c r="D81" s="1245" t="s">
        <v>410</v>
      </c>
      <c r="E81" s="48"/>
      <c r="F81" s="314">
        <v>50</v>
      </c>
      <c r="G81" s="316">
        <v>50</v>
      </c>
      <c r="H81" s="1257">
        <f t="shared" si="4"/>
        <v>100</v>
      </c>
    </row>
    <row r="82" spans="1:12" s="1237" customFormat="1" ht="15" x14ac:dyDescent="0.25">
      <c r="A82" s="50">
        <v>3745</v>
      </c>
      <c r="B82" s="19">
        <v>5321</v>
      </c>
      <c r="C82" s="1269"/>
      <c r="D82" s="1238" t="s">
        <v>1517</v>
      </c>
      <c r="E82" s="48"/>
      <c r="F82" s="313">
        <v>400</v>
      </c>
      <c r="G82" s="315">
        <v>400</v>
      </c>
      <c r="H82" s="212">
        <f t="shared" si="4"/>
        <v>100</v>
      </c>
    </row>
    <row r="83" spans="1:12" s="1237" customFormat="1" ht="15" x14ac:dyDescent="0.25">
      <c r="A83" s="50"/>
      <c r="B83" s="19"/>
      <c r="C83" s="1269" t="s">
        <v>319</v>
      </c>
      <c r="D83" s="1245" t="s">
        <v>410</v>
      </c>
      <c r="E83" s="48"/>
      <c r="F83" s="314">
        <v>400</v>
      </c>
      <c r="G83" s="316">
        <v>400</v>
      </c>
      <c r="H83" s="1257">
        <f t="shared" si="4"/>
        <v>100</v>
      </c>
    </row>
    <row r="84" spans="1:12" s="1237" customFormat="1" ht="15" x14ac:dyDescent="0.25">
      <c r="A84" s="50">
        <v>3745</v>
      </c>
      <c r="B84" s="19">
        <v>5493</v>
      </c>
      <c r="C84" s="1269"/>
      <c r="D84" s="309" t="s">
        <v>872</v>
      </c>
      <c r="E84" s="48"/>
      <c r="F84" s="313">
        <v>25</v>
      </c>
      <c r="G84" s="315">
        <v>25</v>
      </c>
      <c r="H84" s="212">
        <f t="shared" si="4"/>
        <v>100</v>
      </c>
    </row>
    <row r="85" spans="1:12" s="1237" customFormat="1" ht="15" x14ac:dyDescent="0.25">
      <c r="A85" s="50"/>
      <c r="B85" s="19"/>
      <c r="C85" s="1269" t="s">
        <v>1520</v>
      </c>
      <c r="D85" s="1245" t="s">
        <v>58</v>
      </c>
      <c r="E85" s="48"/>
      <c r="F85" s="314">
        <v>25</v>
      </c>
      <c r="G85" s="316">
        <v>25</v>
      </c>
      <c r="H85" s="1257">
        <f t="shared" si="4"/>
        <v>100</v>
      </c>
    </row>
    <row r="86" spans="1:12" s="1237" customFormat="1" ht="15" x14ac:dyDescent="0.25">
      <c r="A86" s="50">
        <v>3769</v>
      </c>
      <c r="B86" s="19">
        <v>5166</v>
      </c>
      <c r="C86" s="1609"/>
      <c r="D86" s="1238" t="s">
        <v>776</v>
      </c>
      <c r="E86" s="48">
        <v>380</v>
      </c>
      <c r="F86" s="168">
        <v>298</v>
      </c>
      <c r="G86" s="315">
        <v>53</v>
      </c>
      <c r="H86" s="212">
        <f t="shared" si="4"/>
        <v>17.785234899328859</v>
      </c>
    </row>
    <row r="87" spans="1:12" s="1237" customFormat="1" ht="15" x14ac:dyDescent="0.25">
      <c r="A87" s="50">
        <v>3769</v>
      </c>
      <c r="B87" s="19">
        <v>5169</v>
      </c>
      <c r="C87" s="1609"/>
      <c r="D87" s="1238" t="s">
        <v>1080</v>
      </c>
      <c r="E87" s="48">
        <v>20</v>
      </c>
      <c r="F87" s="168">
        <v>10</v>
      </c>
      <c r="G87" s="315">
        <v>4</v>
      </c>
      <c r="H87" s="212">
        <f t="shared" si="4"/>
        <v>40</v>
      </c>
    </row>
    <row r="88" spans="1:12" s="1237" customFormat="1" ht="15" x14ac:dyDescent="0.25">
      <c r="A88" s="50">
        <v>3769</v>
      </c>
      <c r="B88" s="19">
        <v>5192</v>
      </c>
      <c r="C88" s="1609"/>
      <c r="D88" s="1238" t="s">
        <v>1556</v>
      </c>
      <c r="E88" s="48"/>
      <c r="F88" s="168">
        <v>6355</v>
      </c>
      <c r="G88" s="315">
        <v>6355</v>
      </c>
      <c r="H88" s="212">
        <f t="shared" si="4"/>
        <v>100</v>
      </c>
    </row>
    <row r="89" spans="1:12" s="1237" customFormat="1" ht="15" x14ac:dyDescent="0.25">
      <c r="A89" s="34"/>
      <c r="B89" s="154"/>
      <c r="C89" s="1251" t="s">
        <v>785</v>
      </c>
      <c r="D89" s="1246" t="s">
        <v>786</v>
      </c>
      <c r="E89" s="48"/>
      <c r="F89" s="314">
        <v>6355</v>
      </c>
      <c r="G89" s="316">
        <v>6355</v>
      </c>
      <c r="H89" s="1257">
        <f t="shared" si="4"/>
        <v>100</v>
      </c>
      <c r="J89" s="1275"/>
      <c r="K89" s="1275"/>
    </row>
    <row r="90" spans="1:12" s="1237" customFormat="1" ht="15" x14ac:dyDescent="0.25">
      <c r="A90" s="34">
        <v>3791</v>
      </c>
      <c r="B90" s="1273">
        <v>5222</v>
      </c>
      <c r="C90" s="1609"/>
      <c r="D90" s="1368" t="s">
        <v>423</v>
      </c>
      <c r="E90" s="48"/>
      <c r="F90" s="313">
        <v>80</v>
      </c>
      <c r="G90" s="315">
        <v>80</v>
      </c>
      <c r="H90" s="212">
        <f t="shared" si="4"/>
        <v>100</v>
      </c>
      <c r="J90" s="1275"/>
      <c r="K90" s="1275"/>
    </row>
    <row r="91" spans="1:12" s="1237" customFormat="1" ht="15" x14ac:dyDescent="0.25">
      <c r="A91" s="34"/>
      <c r="B91" s="1273"/>
      <c r="C91" s="1269" t="s">
        <v>319</v>
      </c>
      <c r="D91" s="1245" t="s">
        <v>410</v>
      </c>
      <c r="E91" s="48"/>
      <c r="F91" s="314">
        <v>80</v>
      </c>
      <c r="G91" s="316">
        <v>80</v>
      </c>
      <c r="H91" s="1257">
        <f t="shared" si="4"/>
        <v>100</v>
      </c>
      <c r="J91" s="1275"/>
      <c r="K91" s="1275"/>
    </row>
    <row r="92" spans="1:12" s="1237" customFormat="1" ht="15" x14ac:dyDescent="0.25">
      <c r="A92" s="34">
        <v>3792</v>
      </c>
      <c r="B92" s="19">
        <v>5221</v>
      </c>
      <c r="C92" s="1269"/>
      <c r="D92" s="87" t="s">
        <v>1743</v>
      </c>
      <c r="E92" s="48"/>
      <c r="F92" s="313">
        <v>25</v>
      </c>
      <c r="G92" s="315">
        <v>25</v>
      </c>
      <c r="H92" s="212">
        <f t="shared" si="4"/>
        <v>100</v>
      </c>
      <c r="J92" s="1275"/>
      <c r="K92" s="1275"/>
    </row>
    <row r="93" spans="1:12" s="1237" customFormat="1" ht="15.75" thickBot="1" x14ac:dyDescent="0.3">
      <c r="A93" s="1281"/>
      <c r="B93" s="1273"/>
      <c r="C93" s="1269" t="s">
        <v>1520</v>
      </c>
      <c r="D93" s="1245" t="s">
        <v>58</v>
      </c>
      <c r="E93" s="48"/>
      <c r="F93" s="314">
        <v>25</v>
      </c>
      <c r="G93" s="316">
        <v>25</v>
      </c>
      <c r="H93" s="1257">
        <f t="shared" si="4"/>
        <v>100</v>
      </c>
      <c r="J93" s="1275"/>
      <c r="K93" s="1275"/>
    </row>
    <row r="94" spans="1:12" s="363" customFormat="1" ht="35.25" customHeight="1" thickTop="1" thickBot="1" x14ac:dyDescent="0.3">
      <c r="A94" s="681" t="s">
        <v>313</v>
      </c>
      <c r="B94" s="682"/>
      <c r="C94" s="727"/>
      <c r="D94" s="684"/>
      <c r="E94" s="685">
        <f>J94+J64</f>
        <v>25202</v>
      </c>
      <c r="F94" s="685">
        <f>K94+K64</f>
        <v>33526</v>
      </c>
      <c r="G94" s="685">
        <f>L94+L64</f>
        <v>32865</v>
      </c>
      <c r="H94" s="1053">
        <f>(G94/F94)*100</f>
        <v>98.028395871860639</v>
      </c>
      <c r="J94" s="745">
        <f>E72+E76+E77+E86+E87</f>
        <v>3850</v>
      </c>
      <c r="K94" s="745">
        <f>F72+F73+F74+F76+F77+F78+F80+F82+F84+F86+F87+F88+F90+F92</f>
        <v>10726</v>
      </c>
      <c r="L94" s="745">
        <f>G72+G73+G74+G76+G77+G78+G80+G82+G84+G86+G87+G88+G90+G92</f>
        <v>10447</v>
      </c>
    </row>
    <row r="95" spans="1:12" s="363" customFormat="1" ht="18.75" customHeight="1" thickTop="1" x14ac:dyDescent="0.25">
      <c r="A95" s="361"/>
      <c r="B95" s="362"/>
      <c r="C95" s="142"/>
      <c r="D95" s="362"/>
      <c r="E95" s="181"/>
      <c r="F95" s="181"/>
      <c r="G95" s="181"/>
      <c r="H95" s="210"/>
    </row>
    <row r="96" spans="1:12" s="363" customFormat="1" ht="18.75" customHeight="1" x14ac:dyDescent="0.25">
      <c r="A96" s="361"/>
      <c r="B96" s="362"/>
      <c r="C96" s="142"/>
      <c r="D96" s="362"/>
      <c r="E96" s="181"/>
      <c r="F96" s="181"/>
      <c r="G96" s="181"/>
      <c r="H96" s="210"/>
    </row>
    <row r="97" spans="1:9" s="363" customFormat="1" ht="18.75" customHeight="1" x14ac:dyDescent="0.25">
      <c r="A97" s="361"/>
      <c r="B97" s="362"/>
      <c r="C97" s="142"/>
      <c r="D97" s="362"/>
      <c r="E97" s="181"/>
      <c r="F97" s="181"/>
      <c r="G97" s="181"/>
      <c r="H97" s="210"/>
    </row>
    <row r="98" spans="1:9" s="572" customFormat="1" ht="15.75" x14ac:dyDescent="0.25">
      <c r="A98" s="33" t="s">
        <v>1589</v>
      </c>
      <c r="B98" s="687"/>
      <c r="C98" s="728"/>
      <c r="D98" s="729"/>
      <c r="E98" s="730"/>
      <c r="F98" s="731"/>
      <c r="G98" s="732"/>
      <c r="H98" s="733"/>
    </row>
    <row r="99" spans="1:9" s="572" customFormat="1" ht="15.75" thickBot="1" x14ac:dyDescent="0.3">
      <c r="A99" s="687"/>
      <c r="B99" s="687"/>
      <c r="C99" s="728"/>
      <c r="D99" s="729"/>
      <c r="E99" s="730"/>
      <c r="F99" s="731"/>
      <c r="G99" s="732"/>
      <c r="H99" s="925" t="s">
        <v>205</v>
      </c>
    </row>
    <row r="100" spans="1:9" s="107" customFormat="1" ht="20.25" customHeight="1" thickTop="1" thickBot="1" x14ac:dyDescent="0.25">
      <c r="A100" s="675" t="s">
        <v>206</v>
      </c>
      <c r="B100" s="676" t="s">
        <v>207</v>
      </c>
      <c r="C100" s="722" t="s">
        <v>888</v>
      </c>
      <c r="D100" s="866" t="s">
        <v>208</v>
      </c>
      <c r="E100" s="678" t="s">
        <v>209</v>
      </c>
      <c r="F100" s="678" t="s">
        <v>1116</v>
      </c>
      <c r="G100" s="678" t="s">
        <v>1117</v>
      </c>
      <c r="H100" s="931" t="s">
        <v>1118</v>
      </c>
    </row>
    <row r="101" spans="1:9" s="387" customFormat="1" ht="13.5" thickTop="1" thickBot="1" x14ac:dyDescent="0.25">
      <c r="A101" s="609">
        <v>1</v>
      </c>
      <c r="B101" s="610">
        <v>2</v>
      </c>
      <c r="C101" s="610">
        <v>3</v>
      </c>
      <c r="D101" s="610">
        <v>4</v>
      </c>
      <c r="E101" s="610">
        <v>5</v>
      </c>
      <c r="F101" s="581">
        <v>6</v>
      </c>
      <c r="G101" s="581">
        <v>7</v>
      </c>
      <c r="H101" s="680" t="s">
        <v>74</v>
      </c>
      <c r="I101" s="107"/>
    </row>
    <row r="102" spans="1:9" s="1237" customFormat="1" ht="15.75" thickTop="1" x14ac:dyDescent="0.25">
      <c r="A102" s="1280">
        <v>1037</v>
      </c>
      <c r="B102" s="1372">
        <v>6313</v>
      </c>
      <c r="C102" s="1270"/>
      <c r="D102" s="1392" t="s">
        <v>1569</v>
      </c>
      <c r="E102" s="1390"/>
      <c r="F102" s="474">
        <v>5263</v>
      </c>
      <c r="G102" s="373">
        <v>5263</v>
      </c>
      <c r="H102" s="203">
        <f>(G102/F102)*100</f>
        <v>100</v>
      </c>
    </row>
    <row r="103" spans="1:9" s="1237" customFormat="1" x14ac:dyDescent="0.2">
      <c r="A103" s="34"/>
      <c r="B103" s="1273"/>
      <c r="C103" s="1250" t="s">
        <v>1303</v>
      </c>
      <c r="D103" s="2468" t="s">
        <v>1570</v>
      </c>
      <c r="E103" s="55"/>
      <c r="F103" s="314">
        <v>5263</v>
      </c>
      <c r="G103" s="316">
        <v>5263</v>
      </c>
      <c r="H103" s="1247">
        <f>(G103/F103)*100</f>
        <v>100</v>
      </c>
    </row>
    <row r="104" spans="1:9" s="1237" customFormat="1" x14ac:dyDescent="0.2">
      <c r="A104" s="34"/>
      <c r="B104" s="1273"/>
      <c r="C104" s="1250"/>
      <c r="D104" s="2468"/>
      <c r="E104" s="55"/>
      <c r="F104" s="314"/>
      <c r="G104" s="316"/>
      <c r="H104" s="1247"/>
    </row>
    <row r="105" spans="1:9" s="1237" customFormat="1" ht="15" x14ac:dyDescent="0.25">
      <c r="A105" s="34">
        <v>1070</v>
      </c>
      <c r="B105" s="1273">
        <v>6322</v>
      </c>
      <c r="C105" s="1269"/>
      <c r="D105" s="309" t="s">
        <v>1456</v>
      </c>
      <c r="E105" s="55"/>
      <c r="F105" s="313">
        <v>200</v>
      </c>
      <c r="G105" s="315">
        <v>200</v>
      </c>
      <c r="H105" s="203">
        <f t="shared" ref="H105:H119" si="5">(G105/F105)*100</f>
        <v>100</v>
      </c>
    </row>
    <row r="106" spans="1:9" s="1237" customFormat="1" x14ac:dyDescent="0.2">
      <c r="A106" s="34"/>
      <c r="B106" s="1273"/>
      <c r="C106" s="1269" t="s">
        <v>319</v>
      </c>
      <c r="D106" s="1245" t="s">
        <v>410</v>
      </c>
      <c r="E106" s="55"/>
      <c r="F106" s="314">
        <v>200</v>
      </c>
      <c r="G106" s="316">
        <v>200</v>
      </c>
      <c r="H106" s="1247">
        <f t="shared" si="5"/>
        <v>100</v>
      </c>
    </row>
    <row r="107" spans="1:9" s="1237" customFormat="1" ht="15" x14ac:dyDescent="0.25">
      <c r="A107" s="34">
        <v>2321</v>
      </c>
      <c r="B107" s="1273">
        <v>6313</v>
      </c>
      <c r="C107" s="1251"/>
      <c r="D107" s="309" t="s">
        <v>1569</v>
      </c>
      <c r="E107" s="71"/>
      <c r="F107" s="313">
        <v>5766</v>
      </c>
      <c r="G107" s="315">
        <v>5766</v>
      </c>
      <c r="H107" s="203">
        <f t="shared" si="5"/>
        <v>100</v>
      </c>
    </row>
    <row r="108" spans="1:9" s="1237" customFormat="1" ht="15" x14ac:dyDescent="0.25">
      <c r="A108" s="34"/>
      <c r="B108" s="1273"/>
      <c r="C108" s="1250" t="s">
        <v>23</v>
      </c>
      <c r="D108" s="1245" t="s">
        <v>1521</v>
      </c>
      <c r="E108" s="71"/>
      <c r="F108" s="314">
        <v>5766</v>
      </c>
      <c r="G108" s="316">
        <v>5766</v>
      </c>
      <c r="H108" s="1247">
        <f t="shared" si="5"/>
        <v>100</v>
      </c>
    </row>
    <row r="109" spans="1:9" s="1237" customFormat="1" ht="15" x14ac:dyDescent="0.25">
      <c r="A109" s="34">
        <v>2321</v>
      </c>
      <c r="B109" s="1273">
        <v>6341</v>
      </c>
      <c r="C109" s="1609"/>
      <c r="D109" s="1238" t="s">
        <v>318</v>
      </c>
      <c r="E109" s="48"/>
      <c r="F109" s="168">
        <v>350</v>
      </c>
      <c r="G109" s="315">
        <v>350</v>
      </c>
      <c r="H109" s="203">
        <f t="shared" si="5"/>
        <v>100</v>
      </c>
    </row>
    <row r="110" spans="1:9" s="1237" customFormat="1" x14ac:dyDescent="0.2">
      <c r="A110" s="34"/>
      <c r="B110" s="1273"/>
      <c r="C110" s="1251" t="s">
        <v>783</v>
      </c>
      <c r="D110" s="1245" t="s">
        <v>784</v>
      </c>
      <c r="E110" s="55"/>
      <c r="F110" s="314">
        <v>350</v>
      </c>
      <c r="G110" s="316">
        <v>350</v>
      </c>
      <c r="H110" s="1247">
        <f t="shared" si="5"/>
        <v>100</v>
      </c>
    </row>
    <row r="111" spans="1:9" s="1237" customFormat="1" ht="15" x14ac:dyDescent="0.25">
      <c r="A111" s="34">
        <v>2331</v>
      </c>
      <c r="B111" s="1273">
        <v>6341</v>
      </c>
      <c r="C111" s="1609"/>
      <c r="D111" s="1238" t="s">
        <v>318</v>
      </c>
      <c r="E111" s="55"/>
      <c r="F111" s="313">
        <v>500</v>
      </c>
      <c r="G111" s="315">
        <v>500</v>
      </c>
      <c r="H111" s="203">
        <f t="shared" si="5"/>
        <v>100</v>
      </c>
    </row>
    <row r="112" spans="1:9" s="1237" customFormat="1" x14ac:dyDescent="0.2">
      <c r="A112" s="34"/>
      <c r="B112" s="1273"/>
      <c r="C112" s="1251" t="s">
        <v>783</v>
      </c>
      <c r="D112" s="1245" t="s">
        <v>784</v>
      </c>
      <c r="E112" s="55"/>
      <c r="F112" s="314">
        <v>500</v>
      </c>
      <c r="G112" s="316">
        <v>500</v>
      </c>
      <c r="H112" s="1247">
        <f t="shared" si="5"/>
        <v>100</v>
      </c>
    </row>
    <row r="113" spans="1:8" s="1237" customFormat="1" ht="15" x14ac:dyDescent="0.25">
      <c r="A113" s="34">
        <v>3429</v>
      </c>
      <c r="B113" s="1273">
        <v>6322</v>
      </c>
      <c r="C113" s="1269"/>
      <c r="D113" s="87" t="s">
        <v>84</v>
      </c>
      <c r="E113" s="48"/>
      <c r="F113" s="313">
        <v>380</v>
      </c>
      <c r="G113" s="315">
        <v>380</v>
      </c>
      <c r="H113" s="203">
        <f t="shared" si="5"/>
        <v>100</v>
      </c>
    </row>
    <row r="114" spans="1:8" s="1237" customFormat="1" ht="15" x14ac:dyDescent="0.25">
      <c r="A114" s="34"/>
      <c r="B114" s="1273"/>
      <c r="C114" s="1269" t="s">
        <v>319</v>
      </c>
      <c r="D114" s="1245" t="s">
        <v>410</v>
      </c>
      <c r="E114" s="48"/>
      <c r="F114" s="314">
        <v>380</v>
      </c>
      <c r="G114" s="316">
        <v>380</v>
      </c>
      <c r="H114" s="1247">
        <f t="shared" si="5"/>
        <v>100</v>
      </c>
    </row>
    <row r="115" spans="1:8" s="1237" customFormat="1" ht="15" x14ac:dyDescent="0.25">
      <c r="A115" s="34">
        <v>3739</v>
      </c>
      <c r="B115" s="1273">
        <v>6341</v>
      </c>
      <c r="C115" s="1269"/>
      <c r="D115" s="1238" t="s">
        <v>318</v>
      </c>
      <c r="E115" s="48"/>
      <c r="F115" s="313">
        <v>1000</v>
      </c>
      <c r="G115" s="315">
        <v>1000</v>
      </c>
      <c r="H115" s="203">
        <f t="shared" si="5"/>
        <v>100</v>
      </c>
    </row>
    <row r="116" spans="1:8" s="1237" customFormat="1" ht="15" x14ac:dyDescent="0.25">
      <c r="A116" s="34"/>
      <c r="B116" s="1273"/>
      <c r="C116" s="1251" t="s">
        <v>783</v>
      </c>
      <c r="D116" s="1245" t="s">
        <v>784</v>
      </c>
      <c r="E116" s="48"/>
      <c r="F116" s="314">
        <v>1000</v>
      </c>
      <c r="G116" s="316">
        <v>1000</v>
      </c>
      <c r="H116" s="1247">
        <f t="shared" si="5"/>
        <v>100</v>
      </c>
    </row>
    <row r="117" spans="1:8" s="1237" customFormat="1" ht="15" x14ac:dyDescent="0.25">
      <c r="A117" s="34">
        <v>3792</v>
      </c>
      <c r="B117" s="1273">
        <v>6322</v>
      </c>
      <c r="C117" s="1269"/>
      <c r="D117" s="87" t="s">
        <v>84</v>
      </c>
      <c r="E117" s="48"/>
      <c r="F117" s="168">
        <v>1500</v>
      </c>
      <c r="G117" s="315">
        <v>1500</v>
      </c>
      <c r="H117" s="203">
        <f t="shared" si="5"/>
        <v>100</v>
      </c>
    </row>
    <row r="118" spans="1:8" s="1237" customFormat="1" ht="15.75" thickBot="1" x14ac:dyDescent="0.3">
      <c r="A118" s="1281"/>
      <c r="B118" s="1277"/>
      <c r="C118" s="1312" t="s">
        <v>319</v>
      </c>
      <c r="D118" s="1291" t="s">
        <v>410</v>
      </c>
      <c r="E118" s="1268"/>
      <c r="F118" s="464">
        <v>1500</v>
      </c>
      <c r="G118" s="465">
        <v>1500</v>
      </c>
      <c r="H118" s="1763">
        <f t="shared" si="5"/>
        <v>100</v>
      </c>
    </row>
    <row r="119" spans="1:8" s="363" customFormat="1" ht="35.25" customHeight="1" thickTop="1" thickBot="1" x14ac:dyDescent="0.3">
      <c r="A119" s="740" t="s">
        <v>312</v>
      </c>
      <c r="B119" s="741"/>
      <c r="C119" s="742"/>
      <c r="D119" s="741"/>
      <c r="E119" s="743">
        <f>E109</f>
        <v>0</v>
      </c>
      <c r="F119" s="743">
        <f>F102+F105+F107+F109+F111+F113+F115+F117</f>
        <v>14959</v>
      </c>
      <c r="G119" s="743">
        <f>G102+G105+G107+G109+G111+G113+G115+G117</f>
        <v>14959</v>
      </c>
      <c r="H119" s="1054">
        <f t="shared" si="5"/>
        <v>100</v>
      </c>
    </row>
    <row r="120" spans="1:8" s="572" customFormat="1" ht="15.75" thickTop="1" x14ac:dyDescent="0.25">
      <c r="A120" s="687"/>
      <c r="B120" s="687"/>
      <c r="C120" s="728"/>
      <c r="D120" s="729"/>
      <c r="E120" s="730"/>
      <c r="F120" s="731"/>
      <c r="G120" s="732"/>
      <c r="H120" s="733"/>
    </row>
    <row r="121" spans="1:8" s="572" customFormat="1" ht="15" x14ac:dyDescent="0.25">
      <c r="A121" s="687"/>
      <c r="B121" s="687"/>
      <c r="C121" s="728"/>
      <c r="D121" s="729"/>
      <c r="E121" s="730"/>
      <c r="F121" s="731"/>
      <c r="G121" s="732"/>
      <c r="H121" s="733"/>
    </row>
    <row r="122" spans="1:8" ht="16.5" x14ac:dyDescent="0.25">
      <c r="A122" s="364" t="s">
        <v>257</v>
      </c>
      <c r="B122" s="365"/>
      <c r="C122" s="366"/>
      <c r="D122" s="366"/>
      <c r="E122" s="1055">
        <f>E123+E124+E125+E126</f>
        <v>25202</v>
      </c>
      <c r="F122" s="1055">
        <f>F123+F124+F125+F126</f>
        <v>48485</v>
      </c>
      <c r="G122" s="1055">
        <f>G123+G124+G125+G126</f>
        <v>47824</v>
      </c>
      <c r="H122" s="305">
        <f>G122/F122*100</f>
        <v>98.636691760338252</v>
      </c>
    </row>
    <row r="123" spans="1:8" s="1480" customFormat="1" ht="15" x14ac:dyDescent="0.2">
      <c r="A123" s="598" t="s">
        <v>342</v>
      </c>
      <c r="B123" s="628"/>
      <c r="C123" s="629"/>
      <c r="D123" s="629"/>
      <c r="E123" s="1056">
        <f>E94</f>
        <v>25202</v>
      </c>
      <c r="F123" s="1056">
        <f>F94-F125</f>
        <v>27023</v>
      </c>
      <c r="G123" s="1056">
        <f>G94-G125</f>
        <v>26362</v>
      </c>
      <c r="H123" s="306">
        <f>G123/F123*100</f>
        <v>97.553935536394917</v>
      </c>
    </row>
    <row r="124" spans="1:8" s="1480" customFormat="1" ht="15" x14ac:dyDescent="0.2">
      <c r="A124" s="598" t="s">
        <v>343</v>
      </c>
      <c r="B124" s="633"/>
      <c r="C124" s="629"/>
      <c r="D124" s="629"/>
      <c r="E124" s="1057">
        <f>E119</f>
        <v>0</v>
      </c>
      <c r="F124" s="1057">
        <f>F119-F126</f>
        <v>9696</v>
      </c>
      <c r="G124" s="1057">
        <f>G119-G126</f>
        <v>9696</v>
      </c>
      <c r="H124" s="306">
        <f>G124/F124*100</f>
        <v>100</v>
      </c>
    </row>
    <row r="125" spans="1:8" s="1480" customFormat="1" ht="15" x14ac:dyDescent="0.2">
      <c r="A125" s="598" t="s">
        <v>264</v>
      </c>
      <c r="B125" s="633"/>
      <c r="C125" s="629"/>
      <c r="D125" s="629"/>
      <c r="E125" s="1056">
        <v>0</v>
      </c>
      <c r="F125" s="1056">
        <f>F26+F89</f>
        <v>6503</v>
      </c>
      <c r="G125" s="1056">
        <f>G26+G89</f>
        <v>6503</v>
      </c>
      <c r="H125" s="306">
        <f>G125/F125*100</f>
        <v>100</v>
      </c>
    </row>
    <row r="126" spans="1:8" s="1480" customFormat="1" ht="15" x14ac:dyDescent="0.2">
      <c r="A126" s="598" t="s">
        <v>1457</v>
      </c>
      <c r="B126" s="633"/>
      <c r="C126" s="629"/>
      <c r="D126" s="629"/>
      <c r="E126" s="1056">
        <v>0</v>
      </c>
      <c r="F126" s="635">
        <f>F103</f>
        <v>5263</v>
      </c>
      <c r="G126" s="635">
        <f>G103</f>
        <v>5263</v>
      </c>
      <c r="H126" s="306">
        <f>G126/F126*100</f>
        <v>100</v>
      </c>
    </row>
    <row r="127" spans="1:8" s="1480" customFormat="1" ht="15" x14ac:dyDescent="0.2">
      <c r="A127" s="598"/>
      <c r="B127" s="633"/>
      <c r="C127" s="629"/>
      <c r="D127" s="629"/>
      <c r="E127" s="1056"/>
      <c r="F127" s="635"/>
      <c r="G127" s="635"/>
      <c r="H127" s="306"/>
    </row>
    <row r="128" spans="1:8" s="572" customFormat="1" x14ac:dyDescent="0.2">
      <c r="A128" s="824"/>
      <c r="B128" s="1058"/>
      <c r="C128" s="1059"/>
      <c r="D128" s="108"/>
      <c r="E128" s="472"/>
      <c r="F128" s="472"/>
      <c r="G128" s="472"/>
      <c r="H128" s="1008"/>
    </row>
    <row r="129" spans="1:8" s="58" customFormat="1" ht="47.25" customHeight="1" thickBot="1" x14ac:dyDescent="0.4">
      <c r="A129" s="2451" t="s">
        <v>1502</v>
      </c>
      <c r="B129" s="2452"/>
      <c r="C129" s="2452"/>
      <c r="D129" s="2452"/>
      <c r="E129" s="636">
        <f>E119+E94</f>
        <v>25202</v>
      </c>
      <c r="F129" s="636">
        <f>F119+F94</f>
        <v>48485</v>
      </c>
      <c r="G129" s="636">
        <f>G119+G94</f>
        <v>47824</v>
      </c>
      <c r="H129" s="1060">
        <f>(G129/F129)*100</f>
        <v>98.636691760338252</v>
      </c>
    </row>
    <row r="130" spans="1:8" ht="15" thickTop="1" x14ac:dyDescent="0.2"/>
  </sheetData>
  <mergeCells count="2">
    <mergeCell ref="A129:D129"/>
    <mergeCell ref="D103:D104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48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4" enableFormatConditionsCalculation="0">
    <tabColor rgb="FF00B0F0"/>
  </sheetPr>
  <dimension ref="A1:U323"/>
  <sheetViews>
    <sheetView showGridLines="0" topLeftCell="A272" zoomScaleNormal="100" workbookViewId="0">
      <selection activeCell="B260" sqref="B260"/>
    </sheetView>
  </sheetViews>
  <sheetFormatPr defaultRowHeight="14.25" x14ac:dyDescent="0.2"/>
  <cols>
    <col min="1" max="1" width="5.28515625" style="687" customWidth="1"/>
    <col min="2" max="2" width="5.28515625" style="642" customWidth="1"/>
    <col min="3" max="3" width="8.85546875" style="711" customWidth="1"/>
    <col min="4" max="4" width="47.140625" style="642" customWidth="1"/>
    <col min="5" max="5" width="12.42578125" style="562" customWidth="1"/>
    <col min="6" max="6" width="14.85546875" style="562" customWidth="1"/>
    <col min="7" max="7" width="14.5703125" style="562" customWidth="1"/>
    <col min="8" max="8" width="8.28515625" style="854" customWidth="1"/>
    <col min="9" max="9" width="11.42578125" style="642" bestFit="1" customWidth="1"/>
    <col min="10" max="10" width="11.7109375" style="642" customWidth="1"/>
    <col min="11" max="11" width="14" style="642" customWidth="1"/>
    <col min="12" max="12" width="14.5703125" style="642" customWidth="1"/>
    <col min="13" max="13" width="10" style="642" bestFit="1" customWidth="1"/>
    <col min="14" max="16384" width="9.140625" style="642"/>
  </cols>
  <sheetData>
    <row r="1" spans="1:9" ht="18.75" thickBot="1" x14ac:dyDescent="0.3">
      <c r="A1" s="501" t="s">
        <v>894</v>
      </c>
      <c r="B1" s="502"/>
      <c r="C1" s="503"/>
      <c r="D1" s="513"/>
      <c r="E1" s="2132"/>
      <c r="F1" s="505" t="s">
        <v>895</v>
      </c>
    </row>
    <row r="2" spans="1:9" ht="12.75" customHeight="1" x14ac:dyDescent="0.25">
      <c r="A2" s="6"/>
      <c r="B2" s="28"/>
      <c r="C2" s="142"/>
      <c r="D2" s="10"/>
      <c r="E2" s="499"/>
      <c r="F2" s="499"/>
      <c r="G2" s="168"/>
      <c r="H2" s="213"/>
    </row>
    <row r="3" spans="1:9" ht="12.75" customHeight="1" x14ac:dyDescent="0.25">
      <c r="A3" s="67" t="s">
        <v>470</v>
      </c>
      <c r="B3" s="308"/>
      <c r="C3" s="2133" t="s">
        <v>272</v>
      </c>
      <c r="D3" s="671"/>
      <c r="E3" s="499"/>
      <c r="F3" s="168"/>
      <c r="G3" s="181"/>
      <c r="H3" s="213"/>
    </row>
    <row r="4" spans="1:9" ht="12.75" customHeight="1" x14ac:dyDescent="0.25">
      <c r="A4" s="6"/>
      <c r="B4" s="28"/>
      <c r="C4" s="2133" t="s">
        <v>575</v>
      </c>
      <c r="D4" s="1084"/>
      <c r="E4" s="499"/>
      <c r="F4" s="168"/>
      <c r="G4" s="181"/>
      <c r="H4" s="213"/>
    </row>
    <row r="5" spans="1:9" ht="6" customHeight="1" x14ac:dyDescent="0.25">
      <c r="A5" s="6"/>
      <c r="B5" s="28"/>
      <c r="C5" s="142"/>
      <c r="D5" s="10"/>
      <c r="E5" s="499"/>
      <c r="F5" s="499"/>
      <c r="G5" s="168"/>
      <c r="H5" s="213"/>
    </row>
    <row r="6" spans="1:9" ht="15.75" x14ac:dyDescent="0.25">
      <c r="A6" s="98" t="s">
        <v>1119</v>
      </c>
      <c r="B6" s="28"/>
      <c r="C6" s="142"/>
      <c r="D6" s="10"/>
      <c r="E6" s="499"/>
      <c r="F6" s="499"/>
      <c r="G6" s="168"/>
    </row>
    <row r="7" spans="1:9" ht="12.75" customHeight="1" thickBot="1" x14ac:dyDescent="0.3">
      <c r="A7" s="98"/>
      <c r="B7" s="28"/>
      <c r="C7" s="142"/>
      <c r="D7" s="10"/>
      <c r="E7" s="499"/>
      <c r="F7" s="499"/>
      <c r="G7" s="168"/>
      <c r="H7" s="2134" t="s">
        <v>205</v>
      </c>
    </row>
    <row r="8" spans="1:9" s="107" customFormat="1" ht="20.25" customHeight="1" thickTop="1" thickBot="1" x14ac:dyDescent="0.25">
      <c r="A8" s="675" t="s">
        <v>206</v>
      </c>
      <c r="B8" s="676" t="s">
        <v>207</v>
      </c>
      <c r="C8" s="722" t="s">
        <v>888</v>
      </c>
      <c r="D8" s="678" t="s">
        <v>208</v>
      </c>
      <c r="E8" s="678" t="s">
        <v>209</v>
      </c>
      <c r="F8" s="678" t="s">
        <v>1116</v>
      </c>
      <c r="G8" s="678" t="s">
        <v>1117</v>
      </c>
      <c r="H8" s="679" t="s">
        <v>1118</v>
      </c>
    </row>
    <row r="9" spans="1:9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610">
        <v>5</v>
      </c>
      <c r="F9" s="581">
        <v>6</v>
      </c>
      <c r="G9" s="581">
        <v>7</v>
      </c>
      <c r="H9" s="680" t="s">
        <v>74</v>
      </c>
      <c r="I9" s="107"/>
    </row>
    <row r="10" spans="1:9" s="387" customFormat="1" ht="15.75" thickTop="1" x14ac:dyDescent="0.25">
      <c r="A10" s="223">
        <v>3121</v>
      </c>
      <c r="B10" s="96">
        <v>5651</v>
      </c>
      <c r="C10" s="1632"/>
      <c r="D10" s="68" t="s">
        <v>1893</v>
      </c>
      <c r="E10" s="60"/>
      <c r="F10" s="313">
        <v>400</v>
      </c>
      <c r="G10" s="315">
        <v>400</v>
      </c>
      <c r="H10" s="1244">
        <v>0</v>
      </c>
      <c r="I10" s="107"/>
    </row>
    <row r="11" spans="1:9" s="387" customFormat="1" ht="15" x14ac:dyDescent="0.25">
      <c r="A11" s="223">
        <v>3269</v>
      </c>
      <c r="B11" s="96">
        <v>5019</v>
      </c>
      <c r="C11" s="1632"/>
      <c r="D11" s="68" t="s">
        <v>1557</v>
      </c>
      <c r="E11" s="60">
        <v>8</v>
      </c>
      <c r="F11" s="313">
        <v>8</v>
      </c>
      <c r="G11" s="315">
        <v>0</v>
      </c>
      <c r="H11" s="1629">
        <v>0</v>
      </c>
      <c r="I11" s="107"/>
    </row>
    <row r="12" spans="1:9" s="1295" customFormat="1" ht="15.75" customHeight="1" x14ac:dyDescent="0.25">
      <c r="A12" s="223">
        <v>3269</v>
      </c>
      <c r="B12" s="96">
        <v>5039</v>
      </c>
      <c r="C12" s="1632"/>
      <c r="D12" s="68" t="s">
        <v>1141</v>
      </c>
      <c r="E12" s="60">
        <v>2</v>
      </c>
      <c r="F12" s="313">
        <v>2</v>
      </c>
      <c r="G12" s="315">
        <v>0</v>
      </c>
      <c r="H12" s="1629">
        <v>0</v>
      </c>
    </row>
    <row r="13" spans="1:9" s="1295" customFormat="1" ht="14.25" customHeight="1" x14ac:dyDescent="0.25">
      <c r="A13" s="223">
        <v>3269</v>
      </c>
      <c r="B13" s="96">
        <v>5139</v>
      </c>
      <c r="C13" s="1632"/>
      <c r="D13" s="68" t="s">
        <v>793</v>
      </c>
      <c r="E13" s="60">
        <v>35</v>
      </c>
      <c r="F13" s="315">
        <f>F14+F15</f>
        <v>219</v>
      </c>
      <c r="G13" s="315">
        <f>G14+G15</f>
        <v>211</v>
      </c>
      <c r="H13" s="1244">
        <f>(G13/F13)*100</f>
        <v>96.347031963470315</v>
      </c>
    </row>
    <row r="14" spans="1:9" s="1295" customFormat="1" ht="14.25" customHeight="1" thickTop="1" x14ac:dyDescent="0.2">
      <c r="A14" s="223"/>
      <c r="B14" s="96"/>
      <c r="C14" s="1251" t="s">
        <v>950</v>
      </c>
      <c r="D14" s="1245" t="s">
        <v>1602</v>
      </c>
      <c r="E14" s="124">
        <v>35</v>
      </c>
      <c r="F14" s="314">
        <v>193</v>
      </c>
      <c r="G14" s="316">
        <v>185</v>
      </c>
      <c r="H14" s="1247">
        <f>(G14/F14)*100</f>
        <v>95.854922279792746</v>
      </c>
    </row>
    <row r="15" spans="1:9" s="1295" customFormat="1" ht="14.25" customHeight="1" x14ac:dyDescent="0.25">
      <c r="A15" s="223"/>
      <c r="B15" s="96"/>
      <c r="C15" s="1656" t="s">
        <v>474</v>
      </c>
      <c r="D15" s="225" t="s">
        <v>1698</v>
      </c>
      <c r="E15" s="60"/>
      <c r="F15" s="314">
        <v>26</v>
      </c>
      <c r="G15" s="316">
        <v>26</v>
      </c>
      <c r="H15" s="1247">
        <f>(G15/F15)*100</f>
        <v>100</v>
      </c>
    </row>
    <row r="16" spans="1:9" s="1295" customFormat="1" ht="14.25" customHeight="1" x14ac:dyDescent="0.25">
      <c r="A16" s="223">
        <v>3269</v>
      </c>
      <c r="B16" s="96">
        <v>5162</v>
      </c>
      <c r="C16" s="1632"/>
      <c r="D16" s="68" t="s">
        <v>174</v>
      </c>
      <c r="E16" s="60">
        <v>5</v>
      </c>
      <c r="F16" s="313">
        <v>5</v>
      </c>
      <c r="G16" s="315">
        <v>3</v>
      </c>
      <c r="H16" s="1244">
        <v>0</v>
      </c>
    </row>
    <row r="17" spans="1:21" s="1295" customFormat="1" ht="14.25" customHeight="1" x14ac:dyDescent="0.25">
      <c r="A17" s="223">
        <v>3269</v>
      </c>
      <c r="B17" s="96">
        <v>5164</v>
      </c>
      <c r="C17" s="1632"/>
      <c r="D17" s="68" t="s">
        <v>214</v>
      </c>
      <c r="E17" s="60">
        <v>64</v>
      </c>
      <c r="F17" s="313">
        <v>77</v>
      </c>
      <c r="G17" s="315">
        <v>70</v>
      </c>
      <c r="H17" s="1244">
        <f>(G17/F17)*100</f>
        <v>90.909090909090907</v>
      </c>
    </row>
    <row r="18" spans="1:21" s="1295" customFormat="1" ht="14.25" customHeight="1" x14ac:dyDescent="0.2">
      <c r="A18" s="223"/>
      <c r="B18" s="96"/>
      <c r="C18" s="1251" t="s">
        <v>950</v>
      </c>
      <c r="D18" s="1245" t="s">
        <v>1602</v>
      </c>
      <c r="E18" s="124">
        <v>64</v>
      </c>
      <c r="F18" s="314">
        <v>62</v>
      </c>
      <c r="G18" s="316">
        <v>55</v>
      </c>
      <c r="H18" s="1247">
        <f>(G18/F18)*100</f>
        <v>88.709677419354833</v>
      </c>
    </row>
    <row r="19" spans="1:21" s="1295" customFormat="1" ht="14.25" customHeight="1" x14ac:dyDescent="0.25">
      <c r="A19" s="223"/>
      <c r="B19" s="96"/>
      <c r="C19" s="1656" t="s">
        <v>474</v>
      </c>
      <c r="D19" s="225" t="s">
        <v>1698</v>
      </c>
      <c r="E19" s="60"/>
      <c r="F19" s="314">
        <v>15</v>
      </c>
      <c r="G19" s="316">
        <v>15</v>
      </c>
      <c r="H19" s="1247">
        <f>(G19/F19)*100</f>
        <v>100</v>
      </c>
    </row>
    <row r="20" spans="1:21" s="1295" customFormat="1" ht="12.75" customHeight="1" x14ac:dyDescent="0.25">
      <c r="A20" s="50">
        <v>3269</v>
      </c>
      <c r="B20" s="19">
        <v>5166</v>
      </c>
      <c r="C20" s="1654"/>
      <c r="D20" s="1639" t="s">
        <v>776</v>
      </c>
      <c r="E20" s="71">
        <v>11945</v>
      </c>
      <c r="F20" s="313">
        <v>0</v>
      </c>
      <c r="G20" s="315">
        <v>0</v>
      </c>
      <c r="H20" s="1244">
        <v>0</v>
      </c>
      <c r="I20" s="1237"/>
      <c r="J20" s="1237"/>
      <c r="K20" s="1237"/>
      <c r="L20" s="1237"/>
      <c r="M20" s="1237"/>
      <c r="N20" s="1237"/>
      <c r="O20" s="1237"/>
      <c r="P20" s="1237"/>
      <c r="Q20" s="1237"/>
      <c r="R20" s="1237"/>
      <c r="S20" s="1237"/>
      <c r="T20" s="1237"/>
      <c r="U20" s="1237"/>
    </row>
    <row r="21" spans="1:21" s="1295" customFormat="1" ht="14.25" customHeight="1" x14ac:dyDescent="0.25">
      <c r="A21" s="50">
        <v>3269</v>
      </c>
      <c r="B21" s="19">
        <v>5169</v>
      </c>
      <c r="C21" s="1654"/>
      <c r="D21" s="72" t="s">
        <v>1080</v>
      </c>
      <c r="E21" s="71">
        <v>2550</v>
      </c>
      <c r="F21" s="315">
        <f>F22+F23</f>
        <v>21978</v>
      </c>
      <c r="G21" s="315">
        <f>G22+G23</f>
        <v>21681</v>
      </c>
      <c r="H21" s="1244">
        <f t="shared" ref="H21:H27" si="0">(G21/F21)*100</f>
        <v>98.648648648648646</v>
      </c>
      <c r="I21" s="1237"/>
      <c r="J21" s="1237"/>
      <c r="K21" s="1237"/>
      <c r="L21" s="1237"/>
      <c r="M21" s="1237"/>
      <c r="N21" s="1237"/>
      <c r="O21" s="1237"/>
      <c r="P21" s="1237"/>
      <c r="Q21" s="1237"/>
      <c r="R21" s="1237"/>
      <c r="S21" s="1237"/>
      <c r="T21" s="1237"/>
      <c r="U21" s="1237"/>
    </row>
    <row r="22" spans="1:21" s="1295" customFormat="1" ht="14.25" customHeight="1" x14ac:dyDescent="0.2">
      <c r="A22" s="50"/>
      <c r="B22" s="19"/>
      <c r="C22" s="1251" t="s">
        <v>950</v>
      </c>
      <c r="D22" s="1245" t="s">
        <v>1602</v>
      </c>
      <c r="E22" s="55">
        <v>2550</v>
      </c>
      <c r="F22" s="314">
        <v>21913</v>
      </c>
      <c r="G22" s="316">
        <v>21616</v>
      </c>
      <c r="H22" s="1247">
        <f t="shared" si="0"/>
        <v>98.644640167936842</v>
      </c>
      <c r="I22" s="1237"/>
      <c r="J22" s="1237"/>
      <c r="K22" s="1237"/>
      <c r="L22" s="1237"/>
      <c r="M22" s="1237"/>
      <c r="N22" s="1237"/>
      <c r="O22" s="1237"/>
      <c r="P22" s="1237"/>
      <c r="Q22" s="1237"/>
      <c r="R22" s="1237"/>
      <c r="S22" s="1237"/>
      <c r="T22" s="1237"/>
      <c r="U22" s="1237"/>
    </row>
    <row r="23" spans="1:21" s="1295" customFormat="1" ht="14.25" customHeight="1" x14ac:dyDescent="0.25">
      <c r="A23" s="50"/>
      <c r="B23" s="19"/>
      <c r="C23" s="1656" t="s">
        <v>474</v>
      </c>
      <c r="D23" s="225" t="s">
        <v>1698</v>
      </c>
      <c r="E23" s="71"/>
      <c r="F23" s="314">
        <v>65</v>
      </c>
      <c r="G23" s="316">
        <v>65</v>
      </c>
      <c r="H23" s="1247">
        <f t="shared" si="0"/>
        <v>100</v>
      </c>
      <c r="I23" s="1237"/>
      <c r="J23" s="1237"/>
      <c r="K23" s="1237"/>
      <c r="L23" s="1237"/>
      <c r="M23" s="1237"/>
      <c r="N23" s="1237"/>
      <c r="O23" s="1237"/>
      <c r="P23" s="1237"/>
      <c r="Q23" s="1237"/>
      <c r="R23" s="1237"/>
      <c r="S23" s="1237"/>
      <c r="T23" s="1237"/>
      <c r="U23" s="1237"/>
    </row>
    <row r="24" spans="1:21" s="1295" customFormat="1" ht="14.25" customHeight="1" x14ac:dyDescent="0.25">
      <c r="A24" s="50">
        <v>3269</v>
      </c>
      <c r="B24" s="19">
        <v>5175</v>
      </c>
      <c r="C24" s="1654"/>
      <c r="D24" s="1639" t="s">
        <v>841</v>
      </c>
      <c r="E24" s="48">
        <v>85</v>
      </c>
      <c r="F24" s="168">
        <v>166</v>
      </c>
      <c r="G24" s="315">
        <v>160</v>
      </c>
      <c r="H24" s="1244">
        <f t="shared" si="0"/>
        <v>96.385542168674704</v>
      </c>
      <c r="I24" s="1237"/>
      <c r="J24" s="1237"/>
      <c r="K24" s="1237"/>
      <c r="L24" s="1237"/>
      <c r="M24" s="1237"/>
      <c r="N24" s="1237"/>
      <c r="O24" s="1237"/>
      <c r="P24" s="1237"/>
      <c r="Q24" s="1237"/>
      <c r="R24" s="1237"/>
      <c r="S24" s="1237"/>
      <c r="T24" s="1237"/>
      <c r="U24" s="1237"/>
    </row>
    <row r="25" spans="1:21" s="1295" customFormat="1" ht="14.25" customHeight="1" x14ac:dyDescent="0.2">
      <c r="A25" s="50"/>
      <c r="B25" s="19"/>
      <c r="C25" s="1251" t="s">
        <v>950</v>
      </c>
      <c r="D25" s="1245" t="s">
        <v>1602</v>
      </c>
      <c r="E25" s="55">
        <v>85</v>
      </c>
      <c r="F25" s="314">
        <v>116</v>
      </c>
      <c r="G25" s="316">
        <v>112</v>
      </c>
      <c r="H25" s="1247">
        <f t="shared" si="0"/>
        <v>96.551724137931032</v>
      </c>
      <c r="I25" s="1237"/>
      <c r="J25" s="1237"/>
      <c r="K25" s="1237"/>
      <c r="L25" s="1237"/>
      <c r="M25" s="1237"/>
      <c r="N25" s="1237"/>
      <c r="O25" s="1237"/>
      <c r="P25" s="1237"/>
      <c r="Q25" s="1237"/>
      <c r="R25" s="1237"/>
      <c r="S25" s="1237"/>
      <c r="T25" s="1237"/>
      <c r="U25" s="1237"/>
    </row>
    <row r="26" spans="1:21" s="1295" customFormat="1" ht="14.25" customHeight="1" x14ac:dyDescent="0.25">
      <c r="A26" s="50"/>
      <c r="B26" s="19"/>
      <c r="C26" s="1656" t="s">
        <v>474</v>
      </c>
      <c r="D26" s="225" t="s">
        <v>1698</v>
      </c>
      <c r="E26" s="48"/>
      <c r="F26" s="314">
        <v>50</v>
      </c>
      <c r="G26" s="316">
        <v>48</v>
      </c>
      <c r="H26" s="1247">
        <f t="shared" si="0"/>
        <v>96</v>
      </c>
      <c r="I26" s="1237"/>
      <c r="J26" s="1237"/>
      <c r="K26" s="1237"/>
      <c r="L26" s="1237"/>
      <c r="M26" s="1237"/>
      <c r="N26" s="1237"/>
      <c r="O26" s="1237"/>
      <c r="P26" s="1237"/>
      <c r="Q26" s="1237"/>
      <c r="R26" s="1237"/>
      <c r="S26" s="1237"/>
      <c r="T26" s="1237"/>
      <c r="U26" s="1237"/>
    </row>
    <row r="27" spans="1:21" s="1295" customFormat="1" ht="12.75" customHeight="1" x14ac:dyDescent="0.25">
      <c r="A27" s="50">
        <v>3269</v>
      </c>
      <c r="B27" s="19">
        <v>5194</v>
      </c>
      <c r="C27" s="1654"/>
      <c r="D27" s="1639" t="s">
        <v>766</v>
      </c>
      <c r="E27" s="48">
        <v>1130</v>
      </c>
      <c r="F27" s="168">
        <v>1269</v>
      </c>
      <c r="G27" s="315">
        <v>1241</v>
      </c>
      <c r="H27" s="203">
        <f t="shared" si="0"/>
        <v>97.793538219070129</v>
      </c>
      <c r="I27" s="1237"/>
      <c r="J27" s="1237"/>
      <c r="K27" s="1237"/>
      <c r="L27" s="1237"/>
      <c r="M27" s="1237"/>
      <c r="N27" s="1237"/>
      <c r="O27" s="1237"/>
      <c r="P27" s="1237"/>
      <c r="Q27" s="1237"/>
      <c r="R27" s="1237"/>
      <c r="S27" s="1237"/>
      <c r="T27" s="1237"/>
      <c r="U27" s="1237"/>
    </row>
    <row r="28" spans="1:21" s="1237" customFormat="1" ht="15" x14ac:dyDescent="0.25">
      <c r="A28" s="50">
        <v>3269</v>
      </c>
      <c r="B28" s="19">
        <v>5493</v>
      </c>
      <c r="C28" s="1656"/>
      <c r="D28" s="384" t="s">
        <v>872</v>
      </c>
      <c r="E28" s="71">
        <v>400</v>
      </c>
      <c r="F28" s="313">
        <v>14</v>
      </c>
      <c r="G28" s="315">
        <v>0</v>
      </c>
      <c r="H28" s="203">
        <v>0</v>
      </c>
    </row>
    <row r="29" spans="1:21" s="1237" customFormat="1" x14ac:dyDescent="0.2">
      <c r="A29" s="50"/>
      <c r="B29" s="19"/>
      <c r="C29" s="1656" t="s">
        <v>474</v>
      </c>
      <c r="D29" s="225" t="s">
        <v>1698</v>
      </c>
      <c r="E29" s="55">
        <v>400</v>
      </c>
      <c r="F29" s="314">
        <v>14</v>
      </c>
      <c r="G29" s="316">
        <v>0</v>
      </c>
      <c r="H29" s="1247">
        <v>0</v>
      </c>
    </row>
    <row r="30" spans="1:21" s="1237" customFormat="1" ht="15" x14ac:dyDescent="0.25">
      <c r="A30" s="50">
        <v>3269</v>
      </c>
      <c r="B30" s="19">
        <v>5494</v>
      </c>
      <c r="C30" s="1656"/>
      <c r="D30" s="68" t="s">
        <v>1169</v>
      </c>
      <c r="E30" s="55"/>
      <c r="F30" s="313">
        <v>153</v>
      </c>
      <c r="G30" s="315">
        <v>153</v>
      </c>
      <c r="H30" s="1244">
        <f>(G30/F30)*100</f>
        <v>100</v>
      </c>
    </row>
    <row r="31" spans="1:21" s="1237" customFormat="1" x14ac:dyDescent="0.2">
      <c r="A31" s="50"/>
      <c r="B31" s="19"/>
      <c r="C31" s="1656" t="s">
        <v>474</v>
      </c>
      <c r="D31" s="225" t="s">
        <v>1698</v>
      </c>
      <c r="E31" s="55"/>
      <c r="F31" s="314">
        <v>153</v>
      </c>
      <c r="G31" s="316">
        <v>153</v>
      </c>
      <c r="H31" s="1247">
        <f>(G31/F31)*100</f>
        <v>100</v>
      </c>
    </row>
    <row r="32" spans="1:21" s="1295" customFormat="1" ht="14.25" customHeight="1" x14ac:dyDescent="0.25">
      <c r="A32" s="50">
        <v>3269</v>
      </c>
      <c r="B32" s="19">
        <v>5499</v>
      </c>
      <c r="C32" s="1654"/>
      <c r="D32" s="1639" t="s">
        <v>902</v>
      </c>
      <c r="E32" s="48">
        <v>35</v>
      </c>
      <c r="F32" s="168">
        <v>35</v>
      </c>
      <c r="G32" s="315">
        <v>29</v>
      </c>
      <c r="H32" s="203">
        <f>(G32/F32)*100</f>
        <v>82.857142857142861</v>
      </c>
      <c r="I32" s="1237"/>
      <c r="J32" s="1237"/>
      <c r="K32" s="1237"/>
      <c r="L32" s="1237"/>
      <c r="M32" s="1237"/>
      <c r="N32" s="1237"/>
      <c r="O32" s="1237"/>
      <c r="P32" s="1237"/>
      <c r="Q32" s="1237"/>
      <c r="R32" s="1237"/>
      <c r="S32" s="1237"/>
      <c r="T32" s="1237"/>
      <c r="U32" s="1237"/>
    </row>
    <row r="33" spans="1:21" s="1295" customFormat="1" ht="14.25" customHeight="1" x14ac:dyDescent="0.25">
      <c r="A33" s="50">
        <v>3299</v>
      </c>
      <c r="B33" s="19">
        <v>5213</v>
      </c>
      <c r="C33" s="1654"/>
      <c r="D33" s="1356" t="s">
        <v>424</v>
      </c>
      <c r="E33" s="48"/>
      <c r="F33" s="168">
        <v>50</v>
      </c>
      <c r="G33" s="315">
        <v>50</v>
      </c>
      <c r="H33" s="1244">
        <f>(G33/F33)*100</f>
        <v>100</v>
      </c>
      <c r="I33" s="1237"/>
      <c r="J33" s="1237"/>
      <c r="K33" s="1237"/>
      <c r="L33" s="1237"/>
      <c r="M33" s="1237"/>
      <c r="N33" s="1237"/>
      <c r="O33" s="1237"/>
      <c r="P33" s="1237"/>
      <c r="Q33" s="1237"/>
      <c r="R33" s="1237"/>
      <c r="S33" s="1237"/>
      <c r="T33" s="1237"/>
      <c r="U33" s="1237"/>
    </row>
    <row r="34" spans="1:21" s="1295" customFormat="1" ht="14.25" customHeight="1" x14ac:dyDescent="0.25">
      <c r="A34" s="50"/>
      <c r="B34" s="19"/>
      <c r="C34" s="1241" t="s">
        <v>451</v>
      </c>
      <c r="D34" s="117" t="s">
        <v>1127</v>
      </c>
      <c r="E34" s="48"/>
      <c r="F34" s="314">
        <v>50</v>
      </c>
      <c r="G34" s="316">
        <v>50</v>
      </c>
      <c r="H34" s="1247">
        <f>(G34/F34)*100</f>
        <v>100</v>
      </c>
      <c r="I34" s="1237"/>
      <c r="J34" s="1237"/>
      <c r="K34" s="1237"/>
      <c r="L34" s="1237"/>
      <c r="M34" s="1237"/>
      <c r="N34" s="1237"/>
      <c r="O34" s="1237"/>
      <c r="P34" s="1237"/>
      <c r="Q34" s="1237"/>
      <c r="R34" s="1237"/>
      <c r="S34" s="1237"/>
      <c r="T34" s="1237"/>
      <c r="U34" s="1237"/>
    </row>
    <row r="35" spans="1:21" s="1295" customFormat="1" ht="14.25" customHeight="1" x14ac:dyDescent="0.25">
      <c r="A35" s="50">
        <v>3299</v>
      </c>
      <c r="B35" s="31">
        <v>5221</v>
      </c>
      <c r="C35" s="1632"/>
      <c r="D35" s="2475" t="s">
        <v>868</v>
      </c>
      <c r="E35" s="48"/>
      <c r="F35" s="168"/>
      <c r="G35" s="470"/>
      <c r="H35" s="203"/>
      <c r="I35" s="1237"/>
      <c r="J35" s="1237"/>
      <c r="K35" s="1237"/>
      <c r="L35" s="1237"/>
      <c r="M35" s="1237"/>
      <c r="N35" s="1237"/>
      <c r="O35" s="1237"/>
      <c r="P35" s="1237"/>
      <c r="Q35" s="1237"/>
      <c r="R35" s="1237"/>
      <c r="S35" s="1237"/>
      <c r="T35" s="1237"/>
      <c r="U35" s="1237"/>
    </row>
    <row r="36" spans="1:21" s="1295" customFormat="1" ht="14.25" customHeight="1" x14ac:dyDescent="0.25">
      <c r="A36" s="50"/>
      <c r="B36" s="31"/>
      <c r="C36" s="1632"/>
      <c r="D36" s="2475"/>
      <c r="E36" s="48"/>
      <c r="F36" s="470">
        <f>F37+F38</f>
        <v>4420</v>
      </c>
      <c r="G36" s="470">
        <f>G37+G38</f>
        <v>4420</v>
      </c>
      <c r="H36" s="1244">
        <f>(G36/F36)*100</f>
        <v>100</v>
      </c>
      <c r="I36" s="1237"/>
      <c r="J36" s="1237"/>
      <c r="K36" s="1237"/>
      <c r="L36" s="1237"/>
      <c r="M36" s="1237"/>
      <c r="N36" s="1237"/>
      <c r="O36" s="1237"/>
      <c r="P36" s="1237"/>
      <c r="Q36" s="1237"/>
      <c r="R36" s="1237"/>
      <c r="S36" s="1237"/>
      <c r="T36" s="1237"/>
      <c r="U36" s="1237"/>
    </row>
    <row r="37" spans="1:21" s="1295" customFormat="1" ht="14.25" customHeight="1" x14ac:dyDescent="0.25">
      <c r="A37" s="50"/>
      <c r="B37" s="31"/>
      <c r="C37" s="1656" t="s">
        <v>319</v>
      </c>
      <c r="D37" s="117" t="s">
        <v>410</v>
      </c>
      <c r="E37" s="48"/>
      <c r="F37" s="314">
        <v>900</v>
      </c>
      <c r="G37" s="316">
        <v>900</v>
      </c>
      <c r="H37" s="1247">
        <f>(G37/F37)*100</f>
        <v>100</v>
      </c>
      <c r="I37" s="1237"/>
      <c r="J37" s="1237"/>
      <c r="K37" s="1237"/>
      <c r="L37" s="1237"/>
      <c r="M37" s="1237"/>
      <c r="N37" s="1237"/>
      <c r="O37" s="1237"/>
      <c r="P37" s="1237"/>
      <c r="Q37" s="1237"/>
      <c r="R37" s="1237"/>
      <c r="S37" s="1237"/>
      <c r="T37" s="1237"/>
      <c r="U37" s="1237"/>
    </row>
    <row r="38" spans="1:21" s="1295" customFormat="1" ht="14.25" customHeight="1" x14ac:dyDescent="0.25">
      <c r="A38" s="50"/>
      <c r="B38" s="19"/>
      <c r="C38" s="1241" t="s">
        <v>1892</v>
      </c>
      <c r="D38" s="117" t="s">
        <v>1891</v>
      </c>
      <c r="E38" s="48"/>
      <c r="F38" s="314">
        <v>3520</v>
      </c>
      <c r="G38" s="316">
        <v>3520</v>
      </c>
      <c r="H38" s="1247">
        <f>(G38/F38)*100</f>
        <v>100</v>
      </c>
      <c r="I38" s="1237"/>
      <c r="J38" s="1237"/>
      <c r="K38" s="1237"/>
      <c r="L38" s="1237"/>
      <c r="M38" s="1237"/>
      <c r="N38" s="1237"/>
      <c r="O38" s="1237"/>
      <c r="P38" s="1237"/>
      <c r="Q38" s="1237"/>
      <c r="R38" s="1237"/>
      <c r="S38" s="1237"/>
      <c r="T38" s="1237"/>
      <c r="U38" s="1237"/>
    </row>
    <row r="39" spans="1:21" s="1295" customFormat="1" ht="14.25" customHeight="1" x14ac:dyDescent="0.25">
      <c r="A39" s="50">
        <v>3299</v>
      </c>
      <c r="B39" s="19">
        <v>5323</v>
      </c>
      <c r="C39" s="1241"/>
      <c r="D39" s="1640" t="s">
        <v>282</v>
      </c>
      <c r="E39" s="48"/>
      <c r="F39" s="313">
        <v>150</v>
      </c>
      <c r="G39" s="315">
        <v>150</v>
      </c>
      <c r="H39" s="203">
        <f>(G39/F39)*100</f>
        <v>100</v>
      </c>
      <c r="I39" s="1237"/>
      <c r="J39" s="1237"/>
      <c r="K39" s="1237"/>
      <c r="L39" s="1237"/>
      <c r="M39" s="1237"/>
      <c r="N39" s="1237"/>
      <c r="O39" s="1237"/>
      <c r="P39" s="1237"/>
      <c r="Q39" s="1237"/>
      <c r="R39" s="1237"/>
      <c r="S39" s="1237"/>
      <c r="T39" s="1237"/>
      <c r="U39" s="1237"/>
    </row>
    <row r="40" spans="1:21" s="1295" customFormat="1" ht="14.25" customHeight="1" x14ac:dyDescent="0.25">
      <c r="A40" s="50"/>
      <c r="B40" s="19"/>
      <c r="C40" s="1241" t="s">
        <v>451</v>
      </c>
      <c r="D40" s="117" t="s">
        <v>1127</v>
      </c>
      <c r="E40" s="48"/>
      <c r="F40" s="314">
        <v>150</v>
      </c>
      <c r="G40" s="316">
        <v>150</v>
      </c>
      <c r="H40" s="1247">
        <f>(G40/F40)*100</f>
        <v>100</v>
      </c>
      <c r="I40" s="1237"/>
      <c r="J40" s="1237"/>
      <c r="K40" s="1237"/>
      <c r="L40" s="1237"/>
      <c r="M40" s="1237"/>
      <c r="N40" s="1237"/>
      <c r="O40" s="1237"/>
      <c r="P40" s="1237"/>
      <c r="Q40" s="1237"/>
      <c r="R40" s="1237"/>
      <c r="S40" s="1237"/>
      <c r="T40" s="1237"/>
      <c r="U40" s="1237"/>
    </row>
    <row r="41" spans="1:21" s="1295" customFormat="1" ht="14.25" customHeight="1" x14ac:dyDescent="0.25">
      <c r="A41" s="50">
        <v>3299</v>
      </c>
      <c r="B41" s="19">
        <v>5339</v>
      </c>
      <c r="C41" s="1656"/>
      <c r="D41" s="384" t="s">
        <v>1100</v>
      </c>
      <c r="E41" s="48"/>
      <c r="F41" s="313">
        <v>2000</v>
      </c>
      <c r="G41" s="315">
        <v>2000</v>
      </c>
      <c r="H41" s="203">
        <f t="shared" ref="H41:H97" si="1">(G41/F41)*100</f>
        <v>100</v>
      </c>
      <c r="I41" s="1237"/>
      <c r="J41" s="1237"/>
      <c r="K41" s="1237"/>
      <c r="L41" s="1237"/>
      <c r="M41" s="1237"/>
      <c r="N41" s="1237"/>
      <c r="O41" s="1237"/>
      <c r="P41" s="1237"/>
      <c r="Q41" s="1237"/>
      <c r="R41" s="1237"/>
      <c r="S41" s="1237"/>
      <c r="T41" s="1237"/>
      <c r="U41" s="1237"/>
    </row>
    <row r="42" spans="1:21" s="1295" customFormat="1" ht="14.25" customHeight="1" x14ac:dyDescent="0.25">
      <c r="A42" s="50"/>
      <c r="B42" s="19"/>
      <c r="C42" s="1241" t="s">
        <v>1892</v>
      </c>
      <c r="D42" s="117" t="s">
        <v>1891</v>
      </c>
      <c r="E42" s="48"/>
      <c r="F42" s="314">
        <v>2000</v>
      </c>
      <c r="G42" s="316">
        <v>2000</v>
      </c>
      <c r="H42" s="1247">
        <f t="shared" si="1"/>
        <v>100</v>
      </c>
      <c r="I42" s="1237"/>
      <c r="J42" s="1237"/>
      <c r="K42" s="1237"/>
      <c r="L42" s="1237"/>
      <c r="M42" s="1237"/>
      <c r="N42" s="1237"/>
      <c r="O42" s="1237"/>
      <c r="P42" s="1237"/>
      <c r="Q42" s="1237"/>
      <c r="R42" s="1237"/>
      <c r="S42" s="1237"/>
      <c r="T42" s="1237"/>
      <c r="U42" s="1237"/>
    </row>
    <row r="43" spans="1:21" s="1295" customFormat="1" ht="14.25" customHeight="1" x14ac:dyDescent="0.25">
      <c r="A43" s="50">
        <v>3299</v>
      </c>
      <c r="B43" s="19">
        <v>5493</v>
      </c>
      <c r="C43" s="1654"/>
      <c r="D43" s="1639" t="s">
        <v>1170</v>
      </c>
      <c r="E43" s="48">
        <v>1800</v>
      </c>
      <c r="F43" s="313">
        <v>1740</v>
      </c>
      <c r="G43" s="315">
        <v>1602</v>
      </c>
      <c r="H43" s="203">
        <f t="shared" si="1"/>
        <v>92.068965517241381</v>
      </c>
      <c r="I43" s="1237"/>
      <c r="J43" s="1237"/>
      <c r="K43" s="1237"/>
      <c r="L43" s="1237"/>
      <c r="M43" s="1237"/>
      <c r="N43" s="1237"/>
      <c r="O43" s="1237"/>
      <c r="P43" s="1237"/>
      <c r="Q43" s="1237"/>
      <c r="R43" s="1237"/>
      <c r="S43" s="1237"/>
      <c r="T43" s="1237"/>
      <c r="U43" s="1237"/>
    </row>
    <row r="44" spans="1:21" s="1295" customFormat="1" ht="14.25" customHeight="1" x14ac:dyDescent="0.2">
      <c r="A44" s="50"/>
      <c r="B44" s="19"/>
      <c r="C44" s="1241" t="s">
        <v>420</v>
      </c>
      <c r="D44" s="117" t="s">
        <v>421</v>
      </c>
      <c r="E44" s="55">
        <v>1800</v>
      </c>
      <c r="F44" s="314">
        <v>1740</v>
      </c>
      <c r="G44" s="316">
        <v>1602</v>
      </c>
      <c r="H44" s="1247">
        <f t="shared" si="1"/>
        <v>92.068965517241381</v>
      </c>
      <c r="I44" s="1237"/>
      <c r="J44" s="1237"/>
      <c r="K44" s="1237"/>
      <c r="L44" s="1237"/>
      <c r="M44" s="1237"/>
      <c r="N44" s="1237"/>
      <c r="O44" s="1237"/>
      <c r="P44" s="1237"/>
      <c r="Q44" s="1237"/>
      <c r="R44" s="1237"/>
      <c r="S44" s="1237"/>
      <c r="T44" s="1237"/>
      <c r="U44" s="1237"/>
    </row>
    <row r="45" spans="1:21" s="1295" customFormat="1" ht="14.25" customHeight="1" x14ac:dyDescent="0.25">
      <c r="A45" s="50">
        <v>3319</v>
      </c>
      <c r="B45" s="19">
        <v>5222</v>
      </c>
      <c r="C45" s="1241"/>
      <c r="D45" s="1640" t="s">
        <v>423</v>
      </c>
      <c r="E45" s="55"/>
      <c r="F45" s="313">
        <v>36</v>
      </c>
      <c r="G45" s="315">
        <v>36</v>
      </c>
      <c r="H45" s="203">
        <f t="shared" si="1"/>
        <v>100</v>
      </c>
      <c r="I45" s="1237"/>
      <c r="J45" s="1237"/>
      <c r="K45" s="1237"/>
      <c r="L45" s="1237"/>
      <c r="M45" s="1237"/>
      <c r="N45" s="1237"/>
      <c r="O45" s="1237"/>
      <c r="P45" s="1237"/>
      <c r="Q45" s="1237"/>
      <c r="R45" s="1237"/>
      <c r="S45" s="1237"/>
      <c r="T45" s="1237"/>
      <c r="U45" s="1237"/>
    </row>
    <row r="46" spans="1:21" s="1295" customFormat="1" ht="14.25" customHeight="1" x14ac:dyDescent="0.2">
      <c r="A46" s="50"/>
      <c r="B46" s="19"/>
      <c r="C46" s="1656" t="s">
        <v>1520</v>
      </c>
      <c r="D46" s="117" t="s">
        <v>58</v>
      </c>
      <c r="E46" s="55"/>
      <c r="F46" s="314">
        <v>36</v>
      </c>
      <c r="G46" s="316">
        <v>36</v>
      </c>
      <c r="H46" s="1247">
        <f t="shared" si="1"/>
        <v>100</v>
      </c>
      <c r="I46" s="1237"/>
      <c r="J46" s="1237"/>
      <c r="K46" s="1237"/>
      <c r="L46" s="1237"/>
      <c r="M46" s="1237"/>
      <c r="N46" s="1237"/>
      <c r="O46" s="1237"/>
      <c r="P46" s="1237"/>
      <c r="Q46" s="1237"/>
      <c r="R46" s="1237"/>
      <c r="S46" s="1237"/>
      <c r="T46" s="1237"/>
      <c r="U46" s="1237"/>
    </row>
    <row r="47" spans="1:21" s="1295" customFormat="1" ht="15.75" customHeight="1" x14ac:dyDescent="0.25">
      <c r="A47" s="50">
        <v>3419</v>
      </c>
      <c r="B47" s="19">
        <v>5212</v>
      </c>
      <c r="C47" s="1241"/>
      <c r="D47" s="886" t="s">
        <v>849</v>
      </c>
      <c r="E47" s="55"/>
      <c r="F47" s="315">
        <f>F48+F49</f>
        <v>325</v>
      </c>
      <c r="G47" s="315">
        <f>G48+G49</f>
        <v>325</v>
      </c>
      <c r="H47" s="203">
        <f t="shared" si="1"/>
        <v>100</v>
      </c>
      <c r="I47" s="1237"/>
      <c r="J47" s="1237"/>
      <c r="K47" s="1237"/>
      <c r="L47" s="1237"/>
      <c r="M47" s="1237"/>
      <c r="N47" s="1237"/>
      <c r="O47" s="1237"/>
      <c r="P47" s="1237"/>
      <c r="Q47" s="1237"/>
      <c r="R47" s="1237"/>
      <c r="S47" s="1237"/>
      <c r="T47" s="1237"/>
      <c r="U47" s="1237"/>
    </row>
    <row r="48" spans="1:21" s="1295" customFormat="1" ht="15.75" customHeight="1" x14ac:dyDescent="0.2">
      <c r="A48" s="50"/>
      <c r="B48" s="19"/>
      <c r="C48" s="1656" t="s">
        <v>319</v>
      </c>
      <c r="D48" s="117" t="s">
        <v>410</v>
      </c>
      <c r="E48" s="55"/>
      <c r="F48" s="314">
        <v>250</v>
      </c>
      <c r="G48" s="316">
        <v>250</v>
      </c>
      <c r="H48" s="1247">
        <f t="shared" si="1"/>
        <v>100</v>
      </c>
      <c r="I48" s="1237"/>
      <c r="J48" s="1237"/>
      <c r="K48" s="1237"/>
      <c r="L48" s="1237"/>
      <c r="M48" s="1237"/>
      <c r="N48" s="1237"/>
      <c r="O48" s="1237"/>
      <c r="P48" s="1237"/>
      <c r="Q48" s="1237"/>
      <c r="R48" s="1237"/>
      <c r="S48" s="1237"/>
      <c r="T48" s="1237"/>
      <c r="U48" s="1237"/>
    </row>
    <row r="49" spans="1:21" s="1295" customFormat="1" ht="15.75" customHeight="1" x14ac:dyDescent="0.2">
      <c r="A49" s="50"/>
      <c r="B49" s="19"/>
      <c r="C49" s="1656" t="s">
        <v>1520</v>
      </c>
      <c r="D49" s="117" t="s">
        <v>58</v>
      </c>
      <c r="E49" s="55"/>
      <c r="F49" s="314">
        <v>75</v>
      </c>
      <c r="G49" s="316">
        <v>75</v>
      </c>
      <c r="H49" s="1247">
        <f t="shared" si="1"/>
        <v>100</v>
      </c>
      <c r="I49" s="1237"/>
      <c r="J49" s="1237"/>
      <c r="K49" s="1237"/>
      <c r="L49" s="1237"/>
      <c r="M49" s="1237"/>
      <c r="N49" s="1237"/>
      <c r="O49" s="1237"/>
      <c r="P49" s="1237"/>
      <c r="Q49" s="1237"/>
      <c r="R49" s="1237"/>
      <c r="S49" s="1237"/>
      <c r="T49" s="1237"/>
      <c r="U49" s="1237"/>
    </row>
    <row r="50" spans="1:21" s="1295" customFormat="1" ht="15.75" customHeight="1" x14ac:dyDescent="0.25">
      <c r="A50" s="50">
        <v>3419</v>
      </c>
      <c r="B50" s="19">
        <v>5213</v>
      </c>
      <c r="C50" s="1656"/>
      <c r="D50" s="1356" t="s">
        <v>424</v>
      </c>
      <c r="E50" s="71">
        <v>2000</v>
      </c>
      <c r="F50" s="315">
        <f>F51+F52+F53+F54</f>
        <v>4010</v>
      </c>
      <c r="G50" s="315">
        <f>G51+G52+G53+G54</f>
        <v>4010</v>
      </c>
      <c r="H50" s="1244">
        <f t="shared" si="1"/>
        <v>100</v>
      </c>
      <c r="I50" s="1237"/>
      <c r="J50" s="1237"/>
      <c r="K50" s="1237"/>
      <c r="L50" s="1237"/>
      <c r="M50" s="1237"/>
      <c r="N50" s="1237"/>
      <c r="O50" s="1237"/>
      <c r="P50" s="1237"/>
      <c r="Q50" s="1237"/>
      <c r="R50" s="1237"/>
      <c r="S50" s="1237"/>
      <c r="T50" s="1237"/>
      <c r="U50" s="1237"/>
    </row>
    <row r="51" spans="1:21" s="1295" customFormat="1" ht="15.75" customHeight="1" x14ac:dyDescent="0.2">
      <c r="A51" s="50"/>
      <c r="B51" s="19"/>
      <c r="C51" s="1656" t="s">
        <v>319</v>
      </c>
      <c r="D51" s="117" t="s">
        <v>410</v>
      </c>
      <c r="E51" s="55"/>
      <c r="F51" s="314">
        <v>790</v>
      </c>
      <c r="G51" s="316">
        <v>790</v>
      </c>
      <c r="H51" s="1247">
        <f t="shared" si="1"/>
        <v>100</v>
      </c>
      <c r="I51" s="1237"/>
      <c r="J51" s="1237"/>
      <c r="K51" s="1237"/>
      <c r="L51" s="1237"/>
      <c r="M51" s="1237"/>
      <c r="N51" s="1237"/>
      <c r="O51" s="1237"/>
      <c r="P51" s="1237"/>
      <c r="Q51" s="1237"/>
      <c r="R51" s="1237"/>
      <c r="S51" s="1237"/>
      <c r="T51" s="1237"/>
      <c r="U51" s="1237"/>
    </row>
    <row r="52" spans="1:21" s="1295" customFormat="1" ht="15.75" customHeight="1" x14ac:dyDescent="0.2">
      <c r="A52" s="50"/>
      <c r="B52" s="19"/>
      <c r="C52" s="1656" t="s">
        <v>1520</v>
      </c>
      <c r="D52" s="117" t="s">
        <v>58</v>
      </c>
      <c r="E52" s="55"/>
      <c r="F52" s="314">
        <v>300</v>
      </c>
      <c r="G52" s="316">
        <v>300</v>
      </c>
      <c r="H52" s="1247">
        <f t="shared" si="1"/>
        <v>100</v>
      </c>
      <c r="I52" s="1237"/>
      <c r="J52" s="1237"/>
      <c r="K52" s="1237"/>
      <c r="L52" s="1237"/>
      <c r="M52" s="1237"/>
      <c r="N52" s="1237"/>
      <c r="O52" s="1237"/>
      <c r="P52" s="1237"/>
      <c r="Q52" s="1237"/>
      <c r="R52" s="1237"/>
      <c r="S52" s="1237"/>
      <c r="T52" s="1237"/>
      <c r="U52" s="1237"/>
    </row>
    <row r="53" spans="1:21" s="1295" customFormat="1" ht="15.75" customHeight="1" x14ac:dyDescent="0.2">
      <c r="A53" s="50"/>
      <c r="B53" s="19"/>
      <c r="C53" s="1241" t="s">
        <v>451</v>
      </c>
      <c r="D53" s="117" t="s">
        <v>1127</v>
      </c>
      <c r="E53" s="55">
        <v>2000</v>
      </c>
      <c r="F53" s="314">
        <v>0</v>
      </c>
      <c r="G53" s="316">
        <v>0</v>
      </c>
      <c r="H53" s="1247">
        <v>0</v>
      </c>
      <c r="I53" s="1237"/>
      <c r="J53" s="1237"/>
      <c r="K53" s="1237"/>
      <c r="L53" s="1237"/>
      <c r="M53" s="1237"/>
      <c r="N53" s="1237"/>
      <c r="O53" s="1237"/>
      <c r="P53" s="1237"/>
      <c r="Q53" s="1237"/>
      <c r="R53" s="1237"/>
      <c r="S53" s="1237"/>
      <c r="T53" s="1237"/>
      <c r="U53" s="1237"/>
    </row>
    <row r="54" spans="1:21" s="1295" customFormat="1" ht="15.75" customHeight="1" x14ac:dyDescent="0.2">
      <c r="A54" s="50"/>
      <c r="B54" s="19"/>
      <c r="C54" s="1241" t="s">
        <v>422</v>
      </c>
      <c r="D54" s="1486" t="s">
        <v>871</v>
      </c>
      <c r="E54" s="55"/>
      <c r="F54" s="314">
        <v>2920</v>
      </c>
      <c r="G54" s="316">
        <v>2920</v>
      </c>
      <c r="H54" s="1247">
        <f t="shared" si="1"/>
        <v>100</v>
      </c>
      <c r="I54" s="1237"/>
      <c r="J54" s="1237"/>
      <c r="K54" s="1237"/>
      <c r="L54" s="1237"/>
      <c r="M54" s="1237"/>
      <c r="N54" s="1237"/>
      <c r="O54" s="1237"/>
      <c r="P54" s="1237"/>
      <c r="Q54" s="1237"/>
      <c r="R54" s="1237"/>
      <c r="S54" s="1237"/>
      <c r="T54" s="1237"/>
      <c r="U54" s="1237"/>
    </row>
    <row r="55" spans="1:21" s="1295" customFormat="1" ht="15.75" customHeight="1" x14ac:dyDescent="0.25">
      <c r="A55" s="50">
        <v>3419</v>
      </c>
      <c r="B55" s="19">
        <v>5221</v>
      </c>
      <c r="C55" s="1241"/>
      <c r="D55" s="2475" t="s">
        <v>868</v>
      </c>
      <c r="E55" s="55"/>
      <c r="F55" s="313">
        <v>25</v>
      </c>
      <c r="G55" s="315">
        <v>25</v>
      </c>
      <c r="H55" s="203">
        <f t="shared" si="1"/>
        <v>100</v>
      </c>
      <c r="I55" s="1237"/>
      <c r="J55" s="1237"/>
      <c r="K55" s="1237"/>
      <c r="L55" s="1237"/>
      <c r="M55" s="1237"/>
      <c r="N55" s="1237"/>
      <c r="O55" s="1237"/>
      <c r="P55" s="1237"/>
      <c r="Q55" s="1237"/>
      <c r="R55" s="1237"/>
      <c r="S55" s="1237"/>
      <c r="T55" s="1237"/>
      <c r="U55" s="1237"/>
    </row>
    <row r="56" spans="1:21" s="1295" customFormat="1" ht="15.75" customHeight="1" x14ac:dyDescent="0.2">
      <c r="A56" s="50"/>
      <c r="B56" s="19"/>
      <c r="C56" s="1241"/>
      <c r="D56" s="2475"/>
      <c r="E56" s="55"/>
      <c r="F56" s="314"/>
      <c r="G56" s="316"/>
      <c r="H56" s="1247"/>
      <c r="I56" s="1237"/>
      <c r="J56" s="1237"/>
      <c r="K56" s="1237"/>
      <c r="L56" s="1237"/>
      <c r="M56" s="1237"/>
      <c r="N56" s="1237"/>
      <c r="O56" s="1237"/>
      <c r="P56" s="1237"/>
      <c r="Q56" s="1237"/>
      <c r="R56" s="1237"/>
      <c r="S56" s="1237"/>
      <c r="T56" s="1237"/>
      <c r="U56" s="1237"/>
    </row>
    <row r="57" spans="1:21" s="1295" customFormat="1" ht="15.75" customHeight="1" x14ac:dyDescent="0.2">
      <c r="A57" s="50"/>
      <c r="B57" s="19"/>
      <c r="C57" s="1656" t="s">
        <v>1520</v>
      </c>
      <c r="D57" s="117" t="s">
        <v>58</v>
      </c>
      <c r="E57" s="55"/>
      <c r="F57" s="314">
        <v>25</v>
      </c>
      <c r="G57" s="316">
        <v>25</v>
      </c>
      <c r="H57" s="1247">
        <f t="shared" si="1"/>
        <v>100</v>
      </c>
      <c r="I57" s="1237"/>
      <c r="J57" s="1237"/>
      <c r="K57" s="1237"/>
      <c r="L57" s="1237"/>
      <c r="M57" s="1237"/>
      <c r="N57" s="1237"/>
      <c r="O57" s="1237"/>
      <c r="P57" s="1237"/>
      <c r="Q57" s="1237"/>
      <c r="R57" s="1237"/>
      <c r="S57" s="1237"/>
      <c r="T57" s="1237"/>
      <c r="U57" s="1237"/>
    </row>
    <row r="58" spans="1:21" s="1237" customFormat="1" ht="15" x14ac:dyDescent="0.25">
      <c r="A58" s="50">
        <v>3419</v>
      </c>
      <c r="B58" s="19">
        <v>5222</v>
      </c>
      <c r="C58" s="1672"/>
      <c r="D58" s="1640" t="s">
        <v>423</v>
      </c>
      <c r="E58" s="71">
        <f>E62</f>
        <v>37067</v>
      </c>
      <c r="F58" s="313">
        <f>F59+F60+F61+F62</f>
        <v>47753</v>
      </c>
      <c r="G58" s="315">
        <f>G59+G60+G61+G62</f>
        <v>47728</v>
      </c>
      <c r="H58" s="1244">
        <f t="shared" si="1"/>
        <v>99.947647268234448</v>
      </c>
    </row>
    <row r="59" spans="1:21" s="1237" customFormat="1" ht="15" x14ac:dyDescent="0.25">
      <c r="A59" s="50"/>
      <c r="B59" s="19"/>
      <c r="C59" s="1656" t="s">
        <v>319</v>
      </c>
      <c r="D59" s="117" t="s">
        <v>410</v>
      </c>
      <c r="E59" s="71"/>
      <c r="F59" s="314">
        <v>9460</v>
      </c>
      <c r="G59" s="316">
        <v>9460</v>
      </c>
      <c r="H59" s="1247">
        <f t="shared" si="1"/>
        <v>100</v>
      </c>
    </row>
    <row r="60" spans="1:21" s="1237" customFormat="1" ht="15" x14ac:dyDescent="0.25">
      <c r="A60" s="50"/>
      <c r="B60" s="19"/>
      <c r="C60" s="1656" t="s">
        <v>1520</v>
      </c>
      <c r="D60" s="117" t="s">
        <v>58</v>
      </c>
      <c r="E60" s="71"/>
      <c r="F60" s="314">
        <v>4046</v>
      </c>
      <c r="G60" s="316">
        <v>4021</v>
      </c>
      <c r="H60" s="1247">
        <f t="shared" si="1"/>
        <v>99.382105783489877</v>
      </c>
    </row>
    <row r="61" spans="1:21" s="1237" customFormat="1" ht="15" x14ac:dyDescent="0.25">
      <c r="A61" s="50"/>
      <c r="B61" s="19"/>
      <c r="C61" s="1241" t="s">
        <v>451</v>
      </c>
      <c r="D61" s="117" t="s">
        <v>1127</v>
      </c>
      <c r="E61" s="71"/>
      <c r="F61" s="314">
        <v>100</v>
      </c>
      <c r="G61" s="316">
        <v>100</v>
      </c>
      <c r="H61" s="1247">
        <f t="shared" si="1"/>
        <v>100</v>
      </c>
    </row>
    <row r="62" spans="1:21" s="1237" customFormat="1" x14ac:dyDescent="0.2">
      <c r="A62" s="50"/>
      <c r="B62" s="19"/>
      <c r="C62" s="1241" t="s">
        <v>422</v>
      </c>
      <c r="D62" s="1486" t="s">
        <v>871</v>
      </c>
      <c r="E62" s="55">
        <v>37067</v>
      </c>
      <c r="F62" s="314">
        <v>34147</v>
      </c>
      <c r="G62" s="316">
        <v>34147</v>
      </c>
      <c r="H62" s="1247">
        <f t="shared" si="1"/>
        <v>100</v>
      </c>
    </row>
    <row r="63" spans="1:21" s="1237" customFormat="1" ht="15" x14ac:dyDescent="0.25">
      <c r="A63" s="50">
        <v>3419</v>
      </c>
      <c r="B63" s="19">
        <v>5229</v>
      </c>
      <c r="C63" s="1241"/>
      <c r="D63" s="1356" t="s">
        <v>1440</v>
      </c>
      <c r="E63" s="71">
        <v>150</v>
      </c>
      <c r="F63" s="313">
        <v>150</v>
      </c>
      <c r="G63" s="315">
        <v>150</v>
      </c>
      <c r="H63" s="203">
        <f t="shared" si="1"/>
        <v>100</v>
      </c>
    </row>
    <row r="64" spans="1:21" s="1237" customFormat="1" x14ac:dyDescent="0.2">
      <c r="A64" s="50"/>
      <c r="B64" s="19"/>
      <c r="C64" s="1241" t="s">
        <v>451</v>
      </c>
      <c r="D64" s="117" t="s">
        <v>1127</v>
      </c>
      <c r="E64" s="55">
        <v>150</v>
      </c>
      <c r="F64" s="314">
        <v>150</v>
      </c>
      <c r="G64" s="316">
        <v>150</v>
      </c>
      <c r="H64" s="1247">
        <f t="shared" si="1"/>
        <v>100</v>
      </c>
    </row>
    <row r="65" spans="1:11" s="1237" customFormat="1" ht="15" x14ac:dyDescent="0.25">
      <c r="A65" s="50">
        <v>3419</v>
      </c>
      <c r="B65" s="19">
        <v>5493</v>
      </c>
      <c r="C65" s="1241"/>
      <c r="D65" s="384" t="s">
        <v>872</v>
      </c>
      <c r="E65" s="55"/>
      <c r="F65" s="313">
        <f>F66+F67</f>
        <v>1580</v>
      </c>
      <c r="G65" s="315">
        <v>1580</v>
      </c>
      <c r="H65" s="1244">
        <f t="shared" si="1"/>
        <v>100</v>
      </c>
    </row>
    <row r="66" spans="1:11" s="1237" customFormat="1" x14ac:dyDescent="0.2">
      <c r="A66" s="50"/>
      <c r="B66" s="19"/>
      <c r="C66" s="1656" t="s">
        <v>319</v>
      </c>
      <c r="D66" s="117" t="s">
        <v>410</v>
      </c>
      <c r="E66" s="55"/>
      <c r="F66" s="314">
        <v>200</v>
      </c>
      <c r="G66" s="316">
        <v>200</v>
      </c>
      <c r="H66" s="1247">
        <f t="shared" si="1"/>
        <v>100</v>
      </c>
    </row>
    <row r="67" spans="1:11" s="1237" customFormat="1" x14ac:dyDescent="0.2">
      <c r="A67" s="50"/>
      <c r="B67" s="19"/>
      <c r="C67" s="1656" t="s">
        <v>1520</v>
      </c>
      <c r="D67" s="117" t="s">
        <v>58</v>
      </c>
      <c r="E67" s="55"/>
      <c r="F67" s="314">
        <v>1380</v>
      </c>
      <c r="G67" s="316">
        <v>1380</v>
      </c>
      <c r="H67" s="1247">
        <f t="shared" si="1"/>
        <v>100</v>
      </c>
    </row>
    <row r="68" spans="1:11" s="1237" customFormat="1" ht="15" x14ac:dyDescent="0.25">
      <c r="A68" s="50">
        <v>3429</v>
      </c>
      <c r="B68" s="19">
        <v>5212</v>
      </c>
      <c r="C68" s="1656"/>
      <c r="D68" s="886" t="s">
        <v>849</v>
      </c>
      <c r="E68" s="55"/>
      <c r="F68" s="313">
        <v>75</v>
      </c>
      <c r="G68" s="315">
        <v>75</v>
      </c>
      <c r="H68" s="203">
        <f t="shared" si="1"/>
        <v>100</v>
      </c>
    </row>
    <row r="69" spans="1:11" s="1237" customFormat="1" ht="15" thickBot="1" x14ac:dyDescent="0.25">
      <c r="A69" s="1259"/>
      <c r="B69" s="1267"/>
      <c r="C69" s="1621" t="s">
        <v>1520</v>
      </c>
      <c r="D69" s="1311" t="s">
        <v>58</v>
      </c>
      <c r="E69" s="1287"/>
      <c r="F69" s="464">
        <v>75</v>
      </c>
      <c r="G69" s="465">
        <v>75</v>
      </c>
      <c r="H69" s="1593">
        <f t="shared" si="1"/>
        <v>100</v>
      </c>
      <c r="J69" s="1275">
        <f>F10+F11+F12+F13+F16+F17+F20+F21+F24+F27+F28+F30+F32+F33+F36+F39+F41+F43+F45+F47+F50+F55+F58+F63+F65+F68</f>
        <v>86640</v>
      </c>
      <c r="K69" s="1275">
        <f>G10+G11+G12+G13+G16+G17+G20+G21+G24+G27+G28+G30+G32+G33+G36+G39+G41+G43+G45+G47+G50+G55+G58+G63+G65+G68</f>
        <v>86099</v>
      </c>
    </row>
    <row r="70" spans="1:11" s="1237" customFormat="1" ht="15" thickTop="1" x14ac:dyDescent="0.2">
      <c r="A70" s="1273"/>
      <c r="B70" s="1273"/>
      <c r="C70" s="1656"/>
      <c r="D70" s="1245"/>
      <c r="E70" s="1493"/>
      <c r="F70" s="314"/>
      <c r="G70" s="314"/>
      <c r="H70" s="434"/>
    </row>
    <row r="71" spans="1:11" ht="12.75" customHeight="1" thickBot="1" x14ac:dyDescent="0.3">
      <c r="A71" s="98"/>
      <c r="B71" s="28"/>
      <c r="C71" s="142"/>
      <c r="D71" s="10"/>
      <c r="E71" s="499"/>
      <c r="F71" s="499"/>
      <c r="G71" s="168"/>
      <c r="H71" s="2134" t="s">
        <v>205</v>
      </c>
    </row>
    <row r="72" spans="1:11" s="107" customFormat="1" ht="20.25" customHeight="1" thickTop="1" thickBot="1" x14ac:dyDescent="0.25">
      <c r="A72" s="675" t="s">
        <v>206</v>
      </c>
      <c r="B72" s="676" t="s">
        <v>207</v>
      </c>
      <c r="C72" s="722" t="s">
        <v>888</v>
      </c>
      <c r="D72" s="678" t="s">
        <v>208</v>
      </c>
      <c r="E72" s="678" t="s">
        <v>209</v>
      </c>
      <c r="F72" s="678" t="s">
        <v>1116</v>
      </c>
      <c r="G72" s="678" t="s">
        <v>1117</v>
      </c>
      <c r="H72" s="679" t="s">
        <v>1118</v>
      </c>
    </row>
    <row r="73" spans="1:11" s="387" customFormat="1" ht="13.5" thickTop="1" thickBot="1" x14ac:dyDescent="0.25">
      <c r="A73" s="609">
        <v>1</v>
      </c>
      <c r="B73" s="610">
        <v>2</v>
      </c>
      <c r="C73" s="610">
        <v>3</v>
      </c>
      <c r="D73" s="610">
        <v>4</v>
      </c>
      <c r="E73" s="610">
        <v>5</v>
      </c>
      <c r="F73" s="581">
        <v>6</v>
      </c>
      <c r="G73" s="581">
        <v>7</v>
      </c>
      <c r="H73" s="680" t="s">
        <v>74</v>
      </c>
      <c r="I73" s="107"/>
    </row>
    <row r="74" spans="1:11" s="1237" customFormat="1" ht="15.75" thickTop="1" x14ac:dyDescent="0.25">
      <c r="A74" s="50">
        <v>3429</v>
      </c>
      <c r="B74" s="19">
        <v>5213</v>
      </c>
      <c r="C74" s="1656"/>
      <c r="D74" s="1356" t="s">
        <v>424</v>
      </c>
      <c r="E74" s="55"/>
      <c r="F74" s="313">
        <v>125</v>
      </c>
      <c r="G74" s="315">
        <v>125</v>
      </c>
      <c r="H74" s="203">
        <f t="shared" si="1"/>
        <v>100</v>
      </c>
    </row>
    <row r="75" spans="1:11" s="1237" customFormat="1" x14ac:dyDescent="0.2">
      <c r="A75" s="50"/>
      <c r="B75" s="19"/>
      <c r="C75" s="1656" t="s">
        <v>1520</v>
      </c>
      <c r="D75" s="117" t="s">
        <v>58</v>
      </c>
      <c r="E75" s="55"/>
      <c r="F75" s="314">
        <v>125</v>
      </c>
      <c r="G75" s="316">
        <v>125</v>
      </c>
      <c r="H75" s="1247">
        <f t="shared" si="1"/>
        <v>100</v>
      </c>
    </row>
    <row r="76" spans="1:11" s="1237" customFormat="1" x14ac:dyDescent="0.2">
      <c r="A76" s="50">
        <v>3429</v>
      </c>
      <c r="B76" s="19">
        <v>5221</v>
      </c>
      <c r="C76" s="1656"/>
      <c r="D76" s="2475" t="s">
        <v>868</v>
      </c>
      <c r="E76" s="55"/>
      <c r="F76" s="314"/>
      <c r="G76" s="316"/>
      <c r="H76" s="1247"/>
    </row>
    <row r="77" spans="1:11" s="1237" customFormat="1" ht="15" x14ac:dyDescent="0.25">
      <c r="A77" s="50"/>
      <c r="B77" s="19"/>
      <c r="C77" s="1656"/>
      <c r="D77" s="2475"/>
      <c r="E77" s="55"/>
      <c r="F77" s="313">
        <v>100</v>
      </c>
      <c r="G77" s="315">
        <v>100</v>
      </c>
      <c r="H77" s="203">
        <f t="shared" si="1"/>
        <v>100</v>
      </c>
    </row>
    <row r="78" spans="1:11" s="1237" customFormat="1" x14ac:dyDescent="0.2">
      <c r="A78" s="50"/>
      <c r="B78" s="19"/>
      <c r="C78" s="1656" t="s">
        <v>319</v>
      </c>
      <c r="D78" s="117" t="s">
        <v>410</v>
      </c>
      <c r="E78" s="55"/>
      <c r="F78" s="314">
        <v>100</v>
      </c>
      <c r="G78" s="316">
        <v>100</v>
      </c>
      <c r="H78" s="1247">
        <f t="shared" si="1"/>
        <v>100</v>
      </c>
    </row>
    <row r="79" spans="1:11" s="1237" customFormat="1" ht="15" x14ac:dyDescent="0.25">
      <c r="A79" s="50">
        <v>3429</v>
      </c>
      <c r="B79" s="19">
        <v>5222</v>
      </c>
      <c r="C79" s="1672"/>
      <c r="D79" s="1640" t="s">
        <v>423</v>
      </c>
      <c r="E79" s="55"/>
      <c r="F79" s="315">
        <f>F80+F81+F82</f>
        <v>3182</v>
      </c>
      <c r="G79" s="315">
        <f>G80+G81+G82</f>
        <v>3177</v>
      </c>
      <c r="H79" s="203">
        <f>(G79/F79)*100</f>
        <v>99.842866121935884</v>
      </c>
    </row>
    <row r="80" spans="1:11" s="1237" customFormat="1" x14ac:dyDescent="0.2">
      <c r="A80" s="50"/>
      <c r="B80" s="19"/>
      <c r="C80" s="1656" t="s">
        <v>319</v>
      </c>
      <c r="D80" s="117" t="s">
        <v>410</v>
      </c>
      <c r="E80" s="55"/>
      <c r="F80" s="314">
        <v>650</v>
      </c>
      <c r="G80" s="316">
        <v>650</v>
      </c>
      <c r="H80" s="1247">
        <f t="shared" si="1"/>
        <v>100</v>
      </c>
    </row>
    <row r="81" spans="1:11" s="1237" customFormat="1" x14ac:dyDescent="0.2">
      <c r="A81" s="50"/>
      <c r="B81" s="19"/>
      <c r="C81" s="1656" t="s">
        <v>1520</v>
      </c>
      <c r="D81" s="117" t="s">
        <v>58</v>
      </c>
      <c r="E81" s="55"/>
      <c r="F81" s="314">
        <v>1532</v>
      </c>
      <c r="G81" s="316">
        <v>1527</v>
      </c>
      <c r="H81" s="1247">
        <f t="shared" si="1"/>
        <v>99.673629242819842</v>
      </c>
      <c r="I81" s="1245"/>
    </row>
    <row r="82" spans="1:11" s="1237" customFormat="1" x14ac:dyDescent="0.2">
      <c r="A82" s="50"/>
      <c r="B82" s="19"/>
      <c r="C82" s="1241" t="s">
        <v>451</v>
      </c>
      <c r="D82" s="117" t="s">
        <v>1127</v>
      </c>
      <c r="E82" s="55"/>
      <c r="F82" s="314">
        <v>1000</v>
      </c>
      <c r="G82" s="316">
        <v>1000</v>
      </c>
      <c r="H82" s="1247">
        <f t="shared" si="1"/>
        <v>100</v>
      </c>
      <c r="I82" s="1245"/>
    </row>
    <row r="83" spans="1:11" s="1237" customFormat="1" ht="15" x14ac:dyDescent="0.25">
      <c r="A83" s="50">
        <v>3429</v>
      </c>
      <c r="B83" s="19">
        <v>5229</v>
      </c>
      <c r="C83" s="1656"/>
      <c r="D83" s="1356" t="s">
        <v>1440</v>
      </c>
      <c r="E83" s="55"/>
      <c r="F83" s="313">
        <v>50</v>
      </c>
      <c r="G83" s="315">
        <v>50</v>
      </c>
      <c r="H83" s="203">
        <f t="shared" si="1"/>
        <v>100</v>
      </c>
    </row>
    <row r="84" spans="1:11" s="1237" customFormat="1" x14ac:dyDescent="0.2">
      <c r="A84" s="50"/>
      <c r="B84" s="19"/>
      <c r="C84" s="1656" t="s">
        <v>1520</v>
      </c>
      <c r="D84" s="117" t="s">
        <v>58</v>
      </c>
      <c r="E84" s="55"/>
      <c r="F84" s="314">
        <v>50</v>
      </c>
      <c r="G84" s="316">
        <v>50</v>
      </c>
      <c r="H84" s="1247">
        <f t="shared" si="1"/>
        <v>100</v>
      </c>
    </row>
    <row r="85" spans="1:11" s="1237" customFormat="1" ht="15" x14ac:dyDescent="0.25">
      <c r="A85" s="50">
        <v>3429</v>
      </c>
      <c r="B85" s="19">
        <v>5321</v>
      </c>
      <c r="C85" s="1656"/>
      <c r="D85" s="1639" t="s">
        <v>1517</v>
      </c>
      <c r="E85" s="55"/>
      <c r="F85" s="313">
        <v>150</v>
      </c>
      <c r="G85" s="315">
        <v>150</v>
      </c>
      <c r="H85" s="203">
        <f t="shared" si="1"/>
        <v>100</v>
      </c>
    </row>
    <row r="86" spans="1:11" s="1237" customFormat="1" x14ac:dyDescent="0.2">
      <c r="A86" s="50"/>
      <c r="B86" s="19"/>
      <c r="C86" s="1656" t="s">
        <v>319</v>
      </c>
      <c r="D86" s="117" t="s">
        <v>410</v>
      </c>
      <c r="E86" s="55"/>
      <c r="F86" s="314">
        <v>100</v>
      </c>
      <c r="G86" s="316">
        <v>100</v>
      </c>
      <c r="H86" s="1247">
        <f t="shared" si="1"/>
        <v>100</v>
      </c>
      <c r="J86" s="1275"/>
      <c r="K86" s="1275"/>
    </row>
    <row r="87" spans="1:11" s="1237" customFormat="1" x14ac:dyDescent="0.2">
      <c r="A87" s="50"/>
      <c r="B87" s="19"/>
      <c r="C87" s="1656" t="s">
        <v>1520</v>
      </c>
      <c r="D87" s="117" t="s">
        <v>58</v>
      </c>
      <c r="E87" s="55"/>
      <c r="F87" s="314">
        <v>50</v>
      </c>
      <c r="G87" s="316">
        <v>50</v>
      </c>
      <c r="H87" s="1247">
        <f t="shared" si="1"/>
        <v>100</v>
      </c>
      <c r="J87" s="1275"/>
      <c r="K87" s="1275"/>
    </row>
    <row r="88" spans="1:11" s="1237" customFormat="1" ht="15" x14ac:dyDescent="0.25">
      <c r="A88" s="50">
        <v>3429</v>
      </c>
      <c r="B88" s="19">
        <v>5329</v>
      </c>
      <c r="C88" s="1656"/>
      <c r="D88" s="384" t="s">
        <v>1171</v>
      </c>
      <c r="E88" s="55"/>
      <c r="F88" s="313">
        <v>50</v>
      </c>
      <c r="G88" s="315">
        <v>50</v>
      </c>
      <c r="H88" s="203">
        <f t="shared" si="1"/>
        <v>100</v>
      </c>
    </row>
    <row r="89" spans="1:11" s="1237" customFormat="1" x14ac:dyDescent="0.2">
      <c r="A89" s="50"/>
      <c r="B89" s="19"/>
      <c r="C89" s="1656" t="s">
        <v>1520</v>
      </c>
      <c r="D89" s="117" t="s">
        <v>58</v>
      </c>
      <c r="E89" s="55"/>
      <c r="F89" s="314">
        <v>50</v>
      </c>
      <c r="G89" s="316">
        <v>50</v>
      </c>
      <c r="H89" s="1247">
        <f t="shared" si="1"/>
        <v>100</v>
      </c>
    </row>
    <row r="90" spans="1:11" s="1237" customFormat="1" ht="15" x14ac:dyDescent="0.25">
      <c r="A90" s="50">
        <v>3429</v>
      </c>
      <c r="B90" s="19">
        <v>5339</v>
      </c>
      <c r="C90" s="1656"/>
      <c r="D90" s="384" t="s">
        <v>1567</v>
      </c>
      <c r="E90" s="55"/>
      <c r="F90" s="313">
        <v>25</v>
      </c>
      <c r="G90" s="315">
        <v>25</v>
      </c>
      <c r="H90" s="203">
        <f t="shared" si="1"/>
        <v>100</v>
      </c>
    </row>
    <row r="91" spans="1:11" s="1237" customFormat="1" x14ac:dyDescent="0.2">
      <c r="A91" s="50"/>
      <c r="B91" s="19"/>
      <c r="C91" s="1656" t="s">
        <v>1520</v>
      </c>
      <c r="D91" s="117" t="s">
        <v>58</v>
      </c>
      <c r="E91" s="55"/>
      <c r="F91" s="314">
        <v>25</v>
      </c>
      <c r="G91" s="316">
        <v>25</v>
      </c>
      <c r="H91" s="1247">
        <f t="shared" si="1"/>
        <v>100</v>
      </c>
    </row>
    <row r="92" spans="1:11" s="1237" customFormat="1" ht="15" x14ac:dyDescent="0.25">
      <c r="A92" s="50">
        <v>3429</v>
      </c>
      <c r="B92" s="19">
        <v>5493</v>
      </c>
      <c r="C92" s="1656"/>
      <c r="D92" s="384" t="s">
        <v>872</v>
      </c>
      <c r="E92" s="55"/>
      <c r="F92" s="313">
        <v>300</v>
      </c>
      <c r="G92" s="315">
        <v>300</v>
      </c>
      <c r="H92" s="203">
        <f t="shared" si="1"/>
        <v>100</v>
      </c>
    </row>
    <row r="93" spans="1:11" s="1237" customFormat="1" x14ac:dyDescent="0.2">
      <c r="A93" s="50"/>
      <c r="B93" s="19"/>
      <c r="C93" s="1656" t="s">
        <v>1520</v>
      </c>
      <c r="D93" s="117" t="s">
        <v>58</v>
      </c>
      <c r="E93" s="55"/>
      <c r="F93" s="314">
        <v>300</v>
      </c>
      <c r="G93" s="316">
        <v>300</v>
      </c>
      <c r="H93" s="1247">
        <f t="shared" si="1"/>
        <v>100</v>
      </c>
    </row>
    <row r="94" spans="1:11" s="1237" customFormat="1" ht="15" x14ac:dyDescent="0.25">
      <c r="A94" s="50">
        <v>3792</v>
      </c>
      <c r="B94" s="19">
        <v>5139</v>
      </c>
      <c r="C94" s="1565"/>
      <c r="D94" s="68" t="s">
        <v>793</v>
      </c>
      <c r="E94" s="71">
        <v>50</v>
      </c>
      <c r="F94" s="313">
        <v>0</v>
      </c>
      <c r="G94" s="315">
        <v>0</v>
      </c>
      <c r="H94" s="203">
        <v>0</v>
      </c>
    </row>
    <row r="95" spans="1:11" s="1237" customFormat="1" x14ac:dyDescent="0.2">
      <c r="A95" s="50"/>
      <c r="B95" s="19"/>
      <c r="C95" s="1241" t="s">
        <v>1677</v>
      </c>
      <c r="D95" s="117" t="s">
        <v>473</v>
      </c>
      <c r="E95" s="55">
        <v>50</v>
      </c>
      <c r="F95" s="314">
        <v>0</v>
      </c>
      <c r="G95" s="316">
        <v>0</v>
      </c>
      <c r="H95" s="1247">
        <v>0</v>
      </c>
    </row>
    <row r="96" spans="1:11" s="1237" customFormat="1" ht="15" x14ac:dyDescent="0.25">
      <c r="A96" s="50">
        <v>3792</v>
      </c>
      <c r="B96" s="19">
        <v>5164</v>
      </c>
      <c r="C96" s="1565"/>
      <c r="D96" s="68" t="s">
        <v>214</v>
      </c>
      <c r="E96" s="71">
        <v>20</v>
      </c>
      <c r="F96" s="313">
        <v>20</v>
      </c>
      <c r="G96" s="315">
        <v>20</v>
      </c>
      <c r="H96" s="203">
        <f t="shared" si="1"/>
        <v>100</v>
      </c>
    </row>
    <row r="97" spans="1:14" s="1237" customFormat="1" x14ac:dyDescent="0.2">
      <c r="A97" s="50"/>
      <c r="B97" s="19"/>
      <c r="C97" s="1241" t="s">
        <v>1677</v>
      </c>
      <c r="D97" s="117" t="s">
        <v>473</v>
      </c>
      <c r="E97" s="55">
        <v>20</v>
      </c>
      <c r="F97" s="314">
        <v>20</v>
      </c>
      <c r="G97" s="316">
        <v>20</v>
      </c>
      <c r="H97" s="1247">
        <f t="shared" si="1"/>
        <v>100</v>
      </c>
    </row>
    <row r="98" spans="1:14" s="1237" customFormat="1" ht="15" x14ac:dyDescent="0.25">
      <c r="A98" s="50">
        <v>3792</v>
      </c>
      <c r="B98" s="19">
        <v>5169</v>
      </c>
      <c r="C98" s="1241"/>
      <c r="D98" s="72" t="s">
        <v>1080</v>
      </c>
      <c r="E98" s="71">
        <v>120</v>
      </c>
      <c r="F98" s="313">
        <v>142</v>
      </c>
      <c r="G98" s="315">
        <v>106</v>
      </c>
      <c r="H98" s="1244">
        <f>(G98/F98)*100</f>
        <v>74.647887323943664</v>
      </c>
    </row>
    <row r="99" spans="1:14" s="1237" customFormat="1" x14ac:dyDescent="0.2">
      <c r="A99" s="50"/>
      <c r="B99" s="19"/>
      <c r="C99" s="1241" t="s">
        <v>1677</v>
      </c>
      <c r="D99" s="117" t="s">
        <v>473</v>
      </c>
      <c r="E99" s="55">
        <v>120</v>
      </c>
      <c r="F99" s="314">
        <v>142</v>
      </c>
      <c r="G99" s="316">
        <v>106</v>
      </c>
      <c r="H99" s="1247">
        <f>(G99/F99)*100</f>
        <v>74.647887323943664</v>
      </c>
    </row>
    <row r="100" spans="1:14" s="1237" customFormat="1" ht="15" x14ac:dyDescent="0.25">
      <c r="A100" s="50">
        <v>3792</v>
      </c>
      <c r="B100" s="19">
        <v>5175</v>
      </c>
      <c r="C100" s="1241"/>
      <c r="D100" s="72" t="s">
        <v>841</v>
      </c>
      <c r="E100" s="71">
        <v>20</v>
      </c>
      <c r="F100" s="313">
        <v>32</v>
      </c>
      <c r="G100" s="315">
        <v>32</v>
      </c>
      <c r="H100" s="203">
        <f>(G100/F100)*100</f>
        <v>100</v>
      </c>
    </row>
    <row r="101" spans="1:14" s="1237" customFormat="1" x14ac:dyDescent="0.2">
      <c r="A101" s="50"/>
      <c r="B101" s="19"/>
      <c r="C101" s="1241" t="s">
        <v>1677</v>
      </c>
      <c r="D101" s="117" t="s">
        <v>473</v>
      </c>
      <c r="E101" s="55">
        <v>20</v>
      </c>
      <c r="F101" s="314">
        <v>32</v>
      </c>
      <c r="G101" s="316">
        <v>32</v>
      </c>
      <c r="H101" s="1247">
        <f>(G101/F101)*100</f>
        <v>100</v>
      </c>
    </row>
    <row r="102" spans="1:14" s="1237" customFormat="1" x14ac:dyDescent="0.2">
      <c r="A102" s="50">
        <v>3792</v>
      </c>
      <c r="B102" s="19">
        <v>5221</v>
      </c>
      <c r="C102" s="1241"/>
      <c r="D102" s="2475" t="s">
        <v>868</v>
      </c>
      <c r="E102" s="55"/>
      <c r="F102" s="314"/>
      <c r="G102" s="316"/>
      <c r="H102" s="1247"/>
    </row>
    <row r="103" spans="1:14" s="1237" customFormat="1" ht="15" x14ac:dyDescent="0.25">
      <c r="A103" s="50"/>
      <c r="B103" s="19"/>
      <c r="C103" s="1241"/>
      <c r="D103" s="2475"/>
      <c r="E103" s="55"/>
      <c r="F103" s="313">
        <v>25</v>
      </c>
      <c r="G103" s="315">
        <v>25</v>
      </c>
      <c r="H103" s="1244">
        <f>(G103/F103)*100</f>
        <v>100</v>
      </c>
    </row>
    <row r="104" spans="1:14" s="1237" customFormat="1" x14ac:dyDescent="0.2">
      <c r="A104" s="50"/>
      <c r="B104" s="19"/>
      <c r="C104" s="1241" t="s">
        <v>1677</v>
      </c>
      <c r="D104" s="117" t="s">
        <v>473</v>
      </c>
      <c r="E104" s="55"/>
      <c r="F104" s="314">
        <v>25</v>
      </c>
      <c r="G104" s="316">
        <v>25</v>
      </c>
      <c r="H104" s="1247">
        <f>(G104/F104)*100</f>
        <v>100</v>
      </c>
    </row>
    <row r="105" spans="1:14" s="1237" customFormat="1" ht="15" x14ac:dyDescent="0.25">
      <c r="A105" s="50">
        <v>3792</v>
      </c>
      <c r="B105" s="19">
        <v>5321</v>
      </c>
      <c r="C105" s="1241"/>
      <c r="D105" s="1639" t="s">
        <v>1517</v>
      </c>
      <c r="E105" s="55"/>
      <c r="F105" s="313">
        <v>428</v>
      </c>
      <c r="G105" s="315">
        <v>428</v>
      </c>
      <c r="H105" s="1244">
        <f>(G105/F105)*100</f>
        <v>100</v>
      </c>
    </row>
    <row r="106" spans="1:14" s="1237" customFormat="1" x14ac:dyDescent="0.2">
      <c r="A106" s="50"/>
      <c r="B106" s="19"/>
      <c r="C106" s="1241" t="s">
        <v>1677</v>
      </c>
      <c r="D106" s="117" t="s">
        <v>473</v>
      </c>
      <c r="E106" s="55"/>
      <c r="F106" s="314">
        <v>428</v>
      </c>
      <c r="G106" s="316">
        <v>428</v>
      </c>
      <c r="H106" s="1247">
        <f>(G106/F106)*100</f>
        <v>100</v>
      </c>
    </row>
    <row r="107" spans="1:14" s="1237" customFormat="1" ht="15" x14ac:dyDescent="0.25">
      <c r="A107" s="50">
        <v>6402</v>
      </c>
      <c r="B107" s="19">
        <v>5364</v>
      </c>
      <c r="C107" s="1241"/>
      <c r="D107" s="2476" t="s">
        <v>1427</v>
      </c>
      <c r="E107" s="55"/>
      <c r="F107" s="313">
        <v>1720</v>
      </c>
      <c r="G107" s="315">
        <v>1720</v>
      </c>
      <c r="H107" s="203">
        <f>(G107/F107)*100</f>
        <v>100</v>
      </c>
    </row>
    <row r="108" spans="1:14" s="1237" customFormat="1" x14ac:dyDescent="0.2">
      <c r="A108" s="50"/>
      <c r="B108" s="19"/>
      <c r="C108" s="1241"/>
      <c r="D108" s="2476"/>
      <c r="E108" s="55"/>
      <c r="F108" s="314"/>
      <c r="G108" s="316"/>
      <c r="H108" s="1247"/>
    </row>
    <row r="109" spans="1:14" s="1237" customFormat="1" ht="15.75" thickBot="1" x14ac:dyDescent="0.3">
      <c r="A109" s="1259"/>
      <c r="B109" s="1267"/>
      <c r="C109" s="1636" t="s">
        <v>734</v>
      </c>
      <c r="D109" s="1647" t="s">
        <v>1172</v>
      </c>
      <c r="E109" s="1268"/>
      <c r="F109" s="464">
        <v>1720</v>
      </c>
      <c r="G109" s="465">
        <v>1720</v>
      </c>
      <c r="H109" s="1593">
        <f>(G109/F109)*100</f>
        <v>100</v>
      </c>
    </row>
    <row r="110" spans="1:14" s="363" customFormat="1" ht="35.25" customHeight="1" thickTop="1" thickBot="1" x14ac:dyDescent="0.3">
      <c r="A110" s="740" t="s">
        <v>313</v>
      </c>
      <c r="B110" s="1031"/>
      <c r="C110" s="742"/>
      <c r="D110" s="741"/>
      <c r="E110" s="743">
        <f>E11+E12+E13+E16+E17+E20+E21+E24+E27+E28+E32+E43+E50+E94+E96+E98+E100+E63+E58</f>
        <v>57486</v>
      </c>
      <c r="F110" s="743">
        <f>J110+J69</f>
        <v>92989</v>
      </c>
      <c r="G110" s="743">
        <f>K110+K69</f>
        <v>92407</v>
      </c>
      <c r="H110" s="1035">
        <f>(G110/F110)*100</f>
        <v>99.374119519513059</v>
      </c>
      <c r="J110" s="1492">
        <f>F74+F77+F79+F83+F85+F88+F90+F92+F94+F96+F98+F100+F103+F105+F107</f>
        <v>6349</v>
      </c>
      <c r="K110" s="1492">
        <f>G74+G77+G79+G83+G85+G88+G90+G92+G94+G96+G98+G100+G103+G105+G107</f>
        <v>6308</v>
      </c>
      <c r="L110" s="1492"/>
      <c r="M110" s="1491"/>
      <c r="N110" s="1491"/>
    </row>
    <row r="111" spans="1:14" s="1237" customFormat="1" ht="15.75" thickTop="1" x14ac:dyDescent="0.25">
      <c r="A111" s="1273"/>
      <c r="B111" s="1273"/>
      <c r="C111" s="1241"/>
      <c r="D111" s="1246"/>
      <c r="E111" s="1633"/>
      <c r="F111" s="1635"/>
      <c r="G111" s="1635"/>
      <c r="H111" s="1512"/>
    </row>
    <row r="112" spans="1:14" s="1237" customFormat="1" ht="15" x14ac:dyDescent="0.25">
      <c r="A112" s="1273"/>
      <c r="B112" s="1273"/>
      <c r="C112" s="1241"/>
      <c r="D112" s="1246"/>
      <c r="E112" s="1633"/>
      <c r="F112" s="1635"/>
      <c r="G112" s="1635"/>
      <c r="H112" s="1512"/>
    </row>
    <row r="113" spans="1:21" s="1237" customFormat="1" ht="15" x14ac:dyDescent="0.25">
      <c r="A113" s="1273"/>
      <c r="B113" s="1273"/>
      <c r="C113" s="1241"/>
      <c r="D113" s="1246"/>
      <c r="E113" s="1633"/>
      <c r="F113" s="1635"/>
      <c r="G113" s="1635"/>
      <c r="H113" s="1512"/>
    </row>
    <row r="114" spans="1:21" s="363" customFormat="1" ht="18" x14ac:dyDescent="0.25">
      <c r="A114" s="361"/>
      <c r="B114" s="362"/>
      <c r="C114" s="142"/>
      <c r="D114" s="362"/>
      <c r="E114" s="17"/>
      <c r="F114" s="17"/>
      <c r="G114" s="17"/>
      <c r="H114" s="194"/>
      <c r="K114" s="1511"/>
      <c r="L114" s="1511"/>
    </row>
    <row r="115" spans="1:21" ht="18.75" customHeight="1" x14ac:dyDescent="0.25">
      <c r="A115" s="98" t="s">
        <v>1081</v>
      </c>
      <c r="B115" s="687"/>
      <c r="C115" s="728"/>
      <c r="D115" s="1033"/>
      <c r="E115" s="730"/>
      <c r="F115" s="1034"/>
      <c r="G115" s="730"/>
      <c r="H115" s="691"/>
    </row>
    <row r="116" spans="1:21" ht="16.5" thickBot="1" x14ac:dyDescent="0.3">
      <c r="A116" s="98"/>
      <c r="B116" s="28"/>
      <c r="C116" s="142"/>
      <c r="D116" s="10"/>
      <c r="E116" s="499"/>
      <c r="F116" s="499"/>
      <c r="G116" s="168"/>
      <c r="H116" s="2134" t="s">
        <v>205</v>
      </c>
    </row>
    <row r="117" spans="1:21" s="107" customFormat="1" ht="20.25" customHeight="1" thickTop="1" thickBot="1" x14ac:dyDescent="0.25">
      <c r="A117" s="675" t="s">
        <v>206</v>
      </c>
      <c r="B117" s="676" t="s">
        <v>207</v>
      </c>
      <c r="C117" s="722" t="s">
        <v>888</v>
      </c>
      <c r="D117" s="678" t="s">
        <v>208</v>
      </c>
      <c r="E117" s="678" t="s">
        <v>209</v>
      </c>
      <c r="F117" s="678" t="s">
        <v>1116</v>
      </c>
      <c r="G117" s="678" t="s">
        <v>1117</v>
      </c>
      <c r="H117" s="679" t="s">
        <v>1118</v>
      </c>
    </row>
    <row r="118" spans="1:21" s="387" customFormat="1" ht="13.5" thickTop="1" thickBot="1" x14ac:dyDescent="0.25">
      <c r="A118" s="609">
        <v>1</v>
      </c>
      <c r="B118" s="610">
        <v>2</v>
      </c>
      <c r="C118" s="610">
        <v>3</v>
      </c>
      <c r="D118" s="610">
        <v>4</v>
      </c>
      <c r="E118" s="610">
        <v>5</v>
      </c>
      <c r="F118" s="581">
        <v>6</v>
      </c>
      <c r="G118" s="581">
        <v>7</v>
      </c>
      <c r="H118" s="680" t="s">
        <v>74</v>
      </c>
      <c r="I118" s="107"/>
    </row>
    <row r="119" spans="1:21" s="1295" customFormat="1" ht="15.75" customHeight="1" thickTop="1" x14ac:dyDescent="0.25">
      <c r="A119" s="222">
        <v>3299</v>
      </c>
      <c r="B119" s="1242">
        <v>6321</v>
      </c>
      <c r="C119" s="1660"/>
      <c r="D119" s="973" t="s">
        <v>869</v>
      </c>
      <c r="E119" s="1667"/>
      <c r="F119" s="373">
        <v>980</v>
      </c>
      <c r="G119" s="373">
        <v>980</v>
      </c>
      <c r="H119" s="240">
        <f>(G119/F119)*100</f>
        <v>100</v>
      </c>
      <c r="I119" s="1237"/>
      <c r="J119" s="1237"/>
      <c r="K119" s="1237"/>
      <c r="L119" s="1237"/>
      <c r="M119" s="1237"/>
      <c r="N119" s="1237"/>
      <c r="O119" s="1237"/>
      <c r="P119" s="1237"/>
      <c r="Q119" s="1237"/>
      <c r="R119" s="1237"/>
      <c r="S119" s="1237"/>
      <c r="T119" s="1237"/>
      <c r="U119" s="1237"/>
    </row>
    <row r="120" spans="1:21" s="1295" customFormat="1" ht="15.75" customHeight="1" x14ac:dyDescent="0.2">
      <c r="A120" s="50"/>
      <c r="B120" s="19"/>
      <c r="C120" s="1241" t="s">
        <v>1892</v>
      </c>
      <c r="D120" s="117" t="s">
        <v>1891</v>
      </c>
      <c r="E120" s="1493"/>
      <c r="F120" s="316">
        <v>980</v>
      </c>
      <c r="G120" s="316">
        <v>980</v>
      </c>
      <c r="H120" s="1257">
        <f>(G120/F120)*100</f>
        <v>100</v>
      </c>
      <c r="I120" s="1237"/>
      <c r="J120" s="1237"/>
      <c r="K120" s="1237"/>
      <c r="L120" s="1237"/>
      <c r="M120" s="1237"/>
      <c r="N120" s="1237"/>
      <c r="O120" s="1237"/>
      <c r="P120" s="1237"/>
      <c r="Q120" s="1237"/>
      <c r="R120" s="1237"/>
      <c r="S120" s="1237"/>
      <c r="T120" s="1237"/>
      <c r="U120" s="1237"/>
    </row>
    <row r="121" spans="1:21" s="1295" customFormat="1" ht="15.75" customHeight="1" x14ac:dyDescent="0.25">
      <c r="A121" s="50">
        <v>3299</v>
      </c>
      <c r="B121" s="19">
        <v>6323</v>
      </c>
      <c r="C121" s="1241"/>
      <c r="D121" s="886" t="s">
        <v>870</v>
      </c>
      <c r="E121" s="1493"/>
      <c r="F121" s="315">
        <v>200</v>
      </c>
      <c r="G121" s="315">
        <v>200</v>
      </c>
      <c r="H121" s="212">
        <f>(G121/F121)*100</f>
        <v>100</v>
      </c>
      <c r="I121" s="1237"/>
      <c r="J121" s="1237"/>
      <c r="K121" s="1237"/>
      <c r="L121" s="1237"/>
      <c r="M121" s="1237"/>
      <c r="N121" s="1237"/>
      <c r="O121" s="1237"/>
      <c r="P121" s="1237"/>
      <c r="Q121" s="1237"/>
      <c r="R121" s="1237"/>
      <c r="S121" s="1237"/>
      <c r="T121" s="1237"/>
      <c r="U121" s="1237"/>
    </row>
    <row r="122" spans="1:21" s="1295" customFormat="1" ht="15.75" customHeight="1" x14ac:dyDescent="0.2">
      <c r="A122" s="50"/>
      <c r="B122" s="19"/>
      <c r="C122" s="1656" t="s">
        <v>319</v>
      </c>
      <c r="D122" s="117" t="s">
        <v>410</v>
      </c>
      <c r="E122" s="1493"/>
      <c r="F122" s="316">
        <v>200</v>
      </c>
      <c r="G122" s="316">
        <v>200</v>
      </c>
      <c r="H122" s="1257">
        <f>(G122/F122)*100</f>
        <v>100</v>
      </c>
      <c r="I122" s="1237"/>
      <c r="J122" s="1237"/>
      <c r="K122" s="1237"/>
      <c r="L122" s="1237"/>
      <c r="M122" s="1237"/>
      <c r="N122" s="1237"/>
      <c r="O122" s="1237"/>
      <c r="P122" s="1237"/>
      <c r="Q122" s="1237"/>
      <c r="R122" s="1237"/>
      <c r="S122" s="1237"/>
      <c r="T122" s="1237"/>
      <c r="U122" s="1237"/>
    </row>
    <row r="123" spans="1:21" s="1295" customFormat="1" ht="15.75" customHeight="1" x14ac:dyDescent="0.25">
      <c r="A123" s="50">
        <v>3299</v>
      </c>
      <c r="B123" s="19">
        <v>6359</v>
      </c>
      <c r="C123" s="1241"/>
      <c r="D123" s="886" t="s">
        <v>1173</v>
      </c>
      <c r="E123" s="94">
        <v>13500</v>
      </c>
      <c r="F123" s="315">
        <v>7000</v>
      </c>
      <c r="G123" s="315">
        <v>7000</v>
      </c>
      <c r="H123" s="212">
        <f t="shared" ref="H123:H133" si="2">(G123/F123)*100</f>
        <v>100</v>
      </c>
      <c r="I123" s="1237"/>
      <c r="J123" s="1237"/>
      <c r="K123" s="1237"/>
      <c r="L123" s="1237"/>
      <c r="M123" s="1237"/>
      <c r="N123" s="1237"/>
      <c r="O123" s="1237"/>
      <c r="P123" s="1237"/>
      <c r="Q123" s="1237"/>
      <c r="R123" s="1237"/>
      <c r="S123" s="1237"/>
      <c r="T123" s="1237"/>
      <c r="U123" s="1237"/>
    </row>
    <row r="124" spans="1:21" s="1295" customFormat="1" ht="15.75" customHeight="1" x14ac:dyDescent="0.2">
      <c r="A124" s="50"/>
      <c r="B124" s="19"/>
      <c r="C124" s="1251" t="s">
        <v>950</v>
      </c>
      <c r="D124" s="117" t="s">
        <v>1891</v>
      </c>
      <c r="E124" s="1493">
        <v>13500</v>
      </c>
      <c r="F124" s="316">
        <v>0</v>
      </c>
      <c r="G124" s="316">
        <v>0</v>
      </c>
      <c r="H124" s="1257">
        <v>0</v>
      </c>
      <c r="I124" s="1237"/>
      <c r="J124" s="1237"/>
      <c r="K124" s="1237"/>
      <c r="L124" s="1237"/>
      <c r="M124" s="1237"/>
      <c r="N124" s="1237"/>
      <c r="O124" s="1237"/>
      <c r="P124" s="1237"/>
      <c r="Q124" s="1237"/>
      <c r="R124" s="1237"/>
      <c r="S124" s="1237"/>
      <c r="T124" s="1237"/>
      <c r="U124" s="1237"/>
    </row>
    <row r="125" spans="1:21" s="1295" customFormat="1" ht="15.75" customHeight="1" x14ac:dyDescent="0.2">
      <c r="A125" s="50"/>
      <c r="B125" s="19"/>
      <c r="C125" s="1241" t="s">
        <v>1892</v>
      </c>
      <c r="D125" s="117" t="s">
        <v>1891</v>
      </c>
      <c r="E125" s="1493"/>
      <c r="F125" s="316">
        <v>7000</v>
      </c>
      <c r="G125" s="316">
        <v>7000</v>
      </c>
      <c r="H125" s="1257">
        <f t="shared" si="2"/>
        <v>100</v>
      </c>
      <c r="I125" s="1237"/>
      <c r="J125" s="1237"/>
      <c r="K125" s="1237"/>
      <c r="L125" s="1237"/>
      <c r="M125" s="1237"/>
      <c r="N125" s="1237"/>
      <c r="O125" s="1237"/>
      <c r="P125" s="1237"/>
      <c r="Q125" s="1237"/>
      <c r="R125" s="1237"/>
      <c r="S125" s="1237"/>
      <c r="T125" s="1237"/>
      <c r="U125" s="1237"/>
    </row>
    <row r="126" spans="1:21" s="1237" customFormat="1" ht="15" x14ac:dyDescent="0.25">
      <c r="A126" s="50">
        <v>3419</v>
      </c>
      <c r="B126" s="19">
        <v>6313</v>
      </c>
      <c r="C126" s="1656"/>
      <c r="D126" s="384" t="s">
        <v>1174</v>
      </c>
      <c r="E126" s="1493"/>
      <c r="F126" s="315">
        <v>3000</v>
      </c>
      <c r="G126" s="315">
        <v>3000</v>
      </c>
      <c r="H126" s="212">
        <f t="shared" si="2"/>
        <v>100</v>
      </c>
    </row>
    <row r="127" spans="1:21" s="1237" customFormat="1" x14ac:dyDescent="0.2">
      <c r="A127" s="50"/>
      <c r="B127" s="19"/>
      <c r="C127" s="1656" t="s">
        <v>319</v>
      </c>
      <c r="D127" s="117" t="s">
        <v>410</v>
      </c>
      <c r="E127" s="1493"/>
      <c r="F127" s="316">
        <v>3000</v>
      </c>
      <c r="G127" s="316">
        <v>3000</v>
      </c>
      <c r="H127" s="1257">
        <f t="shared" si="2"/>
        <v>100</v>
      </c>
    </row>
    <row r="128" spans="1:21" s="1237" customFormat="1" ht="15" x14ac:dyDescent="0.25">
      <c r="A128" s="50">
        <v>3419</v>
      </c>
      <c r="B128" s="19">
        <v>6321</v>
      </c>
      <c r="C128" s="1656"/>
      <c r="D128" s="886" t="s">
        <v>869</v>
      </c>
      <c r="E128" s="1493"/>
      <c r="F128" s="315">
        <v>3000</v>
      </c>
      <c r="G128" s="315">
        <v>3000</v>
      </c>
      <c r="H128" s="212">
        <f t="shared" si="2"/>
        <v>100</v>
      </c>
    </row>
    <row r="129" spans="1:14" s="1237" customFormat="1" x14ac:dyDescent="0.2">
      <c r="A129" s="50"/>
      <c r="B129" s="19"/>
      <c r="C129" s="1656" t="s">
        <v>319</v>
      </c>
      <c r="D129" s="117" t="s">
        <v>410</v>
      </c>
      <c r="E129" s="1493"/>
      <c r="F129" s="316">
        <v>3000</v>
      </c>
      <c r="G129" s="316">
        <v>3000</v>
      </c>
      <c r="H129" s="1257">
        <f t="shared" si="2"/>
        <v>100</v>
      </c>
    </row>
    <row r="130" spans="1:14" s="1237" customFormat="1" ht="15" x14ac:dyDescent="0.25">
      <c r="A130" s="50">
        <v>3419</v>
      </c>
      <c r="B130" s="19">
        <v>6322</v>
      </c>
      <c r="C130" s="1656"/>
      <c r="D130" s="174" t="s">
        <v>873</v>
      </c>
      <c r="E130" s="1493"/>
      <c r="F130" s="315">
        <v>6050</v>
      </c>
      <c r="G130" s="315">
        <v>6050</v>
      </c>
      <c r="H130" s="212">
        <f t="shared" si="2"/>
        <v>100</v>
      </c>
    </row>
    <row r="131" spans="1:14" s="1237" customFormat="1" x14ac:dyDescent="0.2">
      <c r="A131" s="50"/>
      <c r="B131" s="19"/>
      <c r="C131" s="1656" t="s">
        <v>319</v>
      </c>
      <c r="D131" s="117" t="s">
        <v>410</v>
      </c>
      <c r="E131" s="1493"/>
      <c r="F131" s="316">
        <v>6050</v>
      </c>
      <c r="G131" s="316">
        <v>6050</v>
      </c>
      <c r="H131" s="1257">
        <f t="shared" si="2"/>
        <v>100</v>
      </c>
    </row>
    <row r="132" spans="1:14" s="1237" customFormat="1" ht="15" x14ac:dyDescent="0.25">
      <c r="A132" s="50">
        <v>3429</v>
      </c>
      <c r="B132" s="19">
        <v>6322</v>
      </c>
      <c r="C132" s="1656"/>
      <c r="D132" s="384" t="s">
        <v>84</v>
      </c>
      <c r="E132" s="1493"/>
      <c r="F132" s="315">
        <v>950</v>
      </c>
      <c r="G132" s="315">
        <v>950</v>
      </c>
      <c r="H132" s="212">
        <f t="shared" si="2"/>
        <v>100</v>
      </c>
    </row>
    <row r="133" spans="1:14" s="1237" customFormat="1" ht="15" thickBot="1" x14ac:dyDescent="0.25">
      <c r="A133" s="1259"/>
      <c r="B133" s="1267"/>
      <c r="C133" s="1621" t="s">
        <v>319</v>
      </c>
      <c r="D133" s="1311" t="s">
        <v>410</v>
      </c>
      <c r="E133" s="1622"/>
      <c r="F133" s="465">
        <v>950</v>
      </c>
      <c r="G133" s="465">
        <v>950</v>
      </c>
      <c r="H133" s="1282">
        <f t="shared" si="2"/>
        <v>100</v>
      </c>
    </row>
    <row r="134" spans="1:14" s="363" customFormat="1" ht="35.25" customHeight="1" thickTop="1" thickBot="1" x14ac:dyDescent="0.3">
      <c r="A134" s="740" t="s">
        <v>312</v>
      </c>
      <c r="B134" s="1031"/>
      <c r="C134" s="742"/>
      <c r="D134" s="741"/>
      <c r="E134" s="1648">
        <f>E123</f>
        <v>13500</v>
      </c>
      <c r="F134" s="743">
        <f>F119+F121+F123+F126+F128+F130+F132</f>
        <v>21180</v>
      </c>
      <c r="G134" s="743">
        <f>G119+G121+G123+G126+G128+G130+G132</f>
        <v>21180</v>
      </c>
      <c r="H134" s="1035">
        <f>(G134/F134)*100</f>
        <v>100</v>
      </c>
      <c r="J134" s="1492"/>
      <c r="K134" s="1492"/>
      <c r="L134" s="1492"/>
      <c r="M134" s="1491"/>
      <c r="N134" s="1491"/>
    </row>
    <row r="135" spans="1:14" ht="16.5" customHeight="1" thickTop="1" x14ac:dyDescent="0.25">
      <c r="B135" s="687"/>
      <c r="C135" s="728"/>
      <c r="D135" s="1033"/>
      <c r="E135" s="730"/>
      <c r="F135" s="642"/>
      <c r="G135" s="1034"/>
      <c r="H135" s="691"/>
    </row>
    <row r="136" spans="1:14" ht="15.75" x14ac:dyDescent="0.25">
      <c r="A136" s="98" t="s">
        <v>794</v>
      </c>
      <c r="C136" s="1036"/>
      <c r="D136" s="779"/>
      <c r="E136" s="730"/>
      <c r="F136" s="865"/>
      <c r="G136" s="730"/>
    </row>
    <row r="137" spans="1:14" ht="16.5" thickBot="1" x14ac:dyDescent="0.3">
      <c r="A137" s="98"/>
      <c r="C137" s="1036"/>
      <c r="D137" s="779"/>
      <c r="E137" s="730"/>
      <c r="F137" s="865"/>
      <c r="G137" s="730"/>
      <c r="H137" s="2134" t="s">
        <v>205</v>
      </c>
    </row>
    <row r="138" spans="1:14" s="107" customFormat="1" ht="20.25" customHeight="1" thickTop="1" thickBot="1" x14ac:dyDescent="0.25">
      <c r="A138" s="675" t="s">
        <v>206</v>
      </c>
      <c r="B138" s="676" t="s">
        <v>207</v>
      </c>
      <c r="C138" s="722" t="s">
        <v>888</v>
      </c>
      <c r="D138" s="866" t="s">
        <v>208</v>
      </c>
      <c r="E138" s="678" t="s">
        <v>209</v>
      </c>
      <c r="F138" s="678" t="s">
        <v>1116</v>
      </c>
      <c r="G138" s="678" t="s">
        <v>1117</v>
      </c>
      <c r="H138" s="679" t="s">
        <v>1118</v>
      </c>
    </row>
    <row r="139" spans="1:14" s="387" customFormat="1" ht="13.5" thickTop="1" thickBot="1" x14ac:dyDescent="0.25">
      <c r="A139" s="609">
        <v>1</v>
      </c>
      <c r="B139" s="610">
        <v>2</v>
      </c>
      <c r="C139" s="610">
        <v>3</v>
      </c>
      <c r="D139" s="610">
        <v>4</v>
      </c>
      <c r="E139" s="610">
        <v>5</v>
      </c>
      <c r="F139" s="581">
        <v>6</v>
      </c>
      <c r="G139" s="581">
        <v>7</v>
      </c>
      <c r="H139" s="680" t="s">
        <v>74</v>
      </c>
      <c r="I139" s="107"/>
    </row>
    <row r="140" spans="1:14" s="1237" customFormat="1" ht="15.75" thickTop="1" x14ac:dyDescent="0.25">
      <c r="A140" s="222">
        <v>3299</v>
      </c>
      <c r="B140" s="241">
        <v>5331</v>
      </c>
      <c r="C140" s="1660"/>
      <c r="D140" s="1243" t="s">
        <v>1159</v>
      </c>
      <c r="E140" s="88">
        <f>E141+E142+E143+E144</f>
        <v>5850</v>
      </c>
      <c r="F140" s="88">
        <f>F141+F142+F143+F144</f>
        <v>8</v>
      </c>
      <c r="G140" s="88">
        <f>G141+G142+G143+G144</f>
        <v>0</v>
      </c>
      <c r="H140" s="240">
        <v>0</v>
      </c>
      <c r="J140" s="1295"/>
    </row>
    <row r="141" spans="1:14" s="1237" customFormat="1" ht="15" x14ac:dyDescent="0.25">
      <c r="A141" s="50"/>
      <c r="B141" s="1357"/>
      <c r="C141" s="1241" t="s">
        <v>732</v>
      </c>
      <c r="D141" s="31" t="s">
        <v>27</v>
      </c>
      <c r="E141" s="1549">
        <v>1500</v>
      </c>
      <c r="F141" s="476">
        <v>0</v>
      </c>
      <c r="G141" s="316">
        <v>0</v>
      </c>
      <c r="H141" s="1661">
        <v>0</v>
      </c>
    </row>
    <row r="142" spans="1:14" s="1237" customFormat="1" x14ac:dyDescent="0.2">
      <c r="A142" s="50"/>
      <c r="B142" s="19"/>
      <c r="C142" s="1241" t="s">
        <v>1429</v>
      </c>
      <c r="D142" s="117" t="s">
        <v>28</v>
      </c>
      <c r="E142" s="1549">
        <v>150</v>
      </c>
      <c r="F142" s="476">
        <v>2</v>
      </c>
      <c r="G142" s="316">
        <v>0</v>
      </c>
      <c r="H142" s="1257">
        <v>0</v>
      </c>
    </row>
    <row r="143" spans="1:14" s="1237" customFormat="1" x14ac:dyDescent="0.2">
      <c r="A143" s="50"/>
      <c r="B143" s="19"/>
      <c r="C143" s="1241" t="s">
        <v>606</v>
      </c>
      <c r="D143" s="117" t="s">
        <v>1581</v>
      </c>
      <c r="E143" s="1549">
        <v>100</v>
      </c>
      <c r="F143" s="476">
        <v>0</v>
      </c>
      <c r="G143" s="316">
        <v>0</v>
      </c>
      <c r="H143" s="1257">
        <v>0</v>
      </c>
    </row>
    <row r="144" spans="1:14" s="1237" customFormat="1" x14ac:dyDescent="0.2">
      <c r="A144" s="50"/>
      <c r="B144" s="19"/>
      <c r="C144" s="1241" t="s">
        <v>1175</v>
      </c>
      <c r="D144" s="117" t="s">
        <v>1176</v>
      </c>
      <c r="E144" s="1549">
        <v>4100</v>
      </c>
      <c r="F144" s="476">
        <v>6</v>
      </c>
      <c r="G144" s="316">
        <v>0</v>
      </c>
      <c r="H144" s="1257">
        <v>0</v>
      </c>
    </row>
    <row r="145" spans="1:8" s="1237" customFormat="1" ht="15" x14ac:dyDescent="0.25">
      <c r="A145" s="50">
        <v>3792</v>
      </c>
      <c r="B145" s="19">
        <v>5331</v>
      </c>
      <c r="C145" s="1241"/>
      <c r="D145" s="1639" t="s">
        <v>1159</v>
      </c>
      <c r="E145" s="94">
        <v>640</v>
      </c>
      <c r="F145" s="315">
        <v>0</v>
      </c>
      <c r="G145" s="315">
        <v>0</v>
      </c>
      <c r="H145" s="212">
        <v>0</v>
      </c>
    </row>
    <row r="146" spans="1:8" s="1237" customFormat="1" x14ac:dyDescent="0.2">
      <c r="A146" s="50"/>
      <c r="B146" s="19"/>
      <c r="C146" s="1241" t="s">
        <v>1677</v>
      </c>
      <c r="D146" s="117" t="s">
        <v>473</v>
      </c>
      <c r="E146" s="1549">
        <v>640</v>
      </c>
      <c r="F146" s="476">
        <v>0</v>
      </c>
      <c r="G146" s="316">
        <v>0</v>
      </c>
      <c r="H146" s="1257">
        <v>0</v>
      </c>
    </row>
    <row r="147" spans="1:8" s="1237" customFormat="1" ht="15" x14ac:dyDescent="0.25">
      <c r="A147" s="50" t="s">
        <v>661</v>
      </c>
      <c r="B147" s="19">
        <v>5331</v>
      </c>
      <c r="C147" s="1241"/>
      <c r="D147" s="1639" t="s">
        <v>1159</v>
      </c>
      <c r="E147" s="1517">
        <f>+E153+E156+E158+E160+E161+E162+E163+E164+E166</f>
        <v>409080</v>
      </c>
      <c r="F147" s="48">
        <f>SUM(F148:F166)</f>
        <v>419562</v>
      </c>
      <c r="G147" s="48">
        <f>G148+G151+G152+G153+G154+G155+G156+G157+G158+G159+G160+G161+G162+G163+G164+G165+G166</f>
        <v>419560</v>
      </c>
      <c r="H147" s="212">
        <f>(G147/F147)*100</f>
        <v>99.999523312406751</v>
      </c>
    </row>
    <row r="148" spans="1:8" s="1237" customFormat="1" ht="15" x14ac:dyDescent="0.25">
      <c r="A148" s="50"/>
      <c r="B148" s="19"/>
      <c r="C148" s="1269" t="s">
        <v>950</v>
      </c>
      <c r="D148" s="2477" t="s">
        <v>1877</v>
      </c>
      <c r="E148" s="1517"/>
      <c r="F148" s="55">
        <v>40</v>
      </c>
      <c r="G148" s="55">
        <v>40</v>
      </c>
      <c r="H148" s="1257">
        <f t="shared" ref="H148:H169" si="3">(G148/F148)*100</f>
        <v>100</v>
      </c>
    </row>
    <row r="149" spans="1:8" s="1237" customFormat="1" ht="15" x14ac:dyDescent="0.25">
      <c r="A149" s="50"/>
      <c r="B149" s="19"/>
      <c r="C149" s="1269"/>
      <c r="D149" s="2474"/>
      <c r="E149" s="1517"/>
      <c r="F149" s="55"/>
      <c r="G149" s="55"/>
      <c r="H149" s="1257"/>
    </row>
    <row r="150" spans="1:8" s="1237" customFormat="1" ht="12" customHeight="1" x14ac:dyDescent="0.25">
      <c r="A150" s="50"/>
      <c r="B150" s="19"/>
      <c r="C150" s="1269"/>
      <c r="D150" s="2474"/>
      <c r="E150" s="1517"/>
      <c r="F150" s="55"/>
      <c r="G150" s="55"/>
      <c r="H150" s="1257"/>
    </row>
    <row r="151" spans="1:8" s="1237" customFormat="1" ht="15" x14ac:dyDescent="0.25">
      <c r="A151" s="50"/>
      <c r="B151" s="19"/>
      <c r="C151" s="1269" t="s">
        <v>319</v>
      </c>
      <c r="D151" s="1315" t="s">
        <v>410</v>
      </c>
      <c r="E151" s="1517"/>
      <c r="F151" s="55">
        <v>200</v>
      </c>
      <c r="G151" s="55">
        <v>200</v>
      </c>
      <c r="H151" s="1257">
        <f t="shared" si="3"/>
        <v>100</v>
      </c>
    </row>
    <row r="152" spans="1:8" s="1237" customFormat="1" ht="15" x14ac:dyDescent="0.25">
      <c r="A152" s="50"/>
      <c r="B152" s="19"/>
      <c r="C152" s="1269" t="s">
        <v>1520</v>
      </c>
      <c r="D152" s="117" t="s">
        <v>58</v>
      </c>
      <c r="E152" s="1517"/>
      <c r="F152" s="55">
        <v>25</v>
      </c>
      <c r="G152" s="55">
        <v>23</v>
      </c>
      <c r="H152" s="1257">
        <f t="shared" si="3"/>
        <v>92</v>
      </c>
    </row>
    <row r="153" spans="1:8" s="1237" customFormat="1" ht="15" x14ac:dyDescent="0.25">
      <c r="A153" s="50"/>
      <c r="B153" s="1357"/>
      <c r="C153" s="1241" t="s">
        <v>737</v>
      </c>
      <c r="D153" s="31" t="s">
        <v>874</v>
      </c>
      <c r="E153" s="1549">
        <v>80086</v>
      </c>
      <c r="F153" s="476">
        <v>79573</v>
      </c>
      <c r="G153" s="476">
        <v>79573</v>
      </c>
      <c r="H153" s="1257">
        <f t="shared" si="3"/>
        <v>100</v>
      </c>
    </row>
    <row r="154" spans="1:8" s="1237" customFormat="1" ht="15" x14ac:dyDescent="0.25">
      <c r="A154" s="50"/>
      <c r="B154" s="1357"/>
      <c r="C154" s="1241" t="s">
        <v>230</v>
      </c>
      <c r="D154" s="117" t="s">
        <v>896</v>
      </c>
      <c r="E154" s="1549"/>
      <c r="F154" s="476">
        <v>1910</v>
      </c>
      <c r="G154" s="476">
        <v>1910</v>
      </c>
      <c r="H154" s="1257">
        <f t="shared" si="3"/>
        <v>100</v>
      </c>
    </row>
    <row r="155" spans="1:8" s="1237" customFormat="1" ht="15" x14ac:dyDescent="0.25">
      <c r="A155" s="50"/>
      <c r="B155" s="1357"/>
      <c r="C155" s="1241" t="s">
        <v>451</v>
      </c>
      <c r="D155" s="117" t="s">
        <v>1127</v>
      </c>
      <c r="E155" s="1549"/>
      <c r="F155" s="476">
        <v>227</v>
      </c>
      <c r="G155" s="476">
        <v>227</v>
      </c>
      <c r="H155" s="1257">
        <f t="shared" si="3"/>
        <v>100</v>
      </c>
    </row>
    <row r="156" spans="1:8" s="1237" customFormat="1" ht="15" x14ac:dyDescent="0.25">
      <c r="A156" s="50"/>
      <c r="B156" s="1357"/>
      <c r="C156" s="1241" t="s">
        <v>732</v>
      </c>
      <c r="D156" s="31" t="s">
        <v>85</v>
      </c>
      <c r="E156" s="1549">
        <v>326503</v>
      </c>
      <c r="F156" s="476">
        <v>327395</v>
      </c>
      <c r="G156" s="476">
        <v>327395</v>
      </c>
      <c r="H156" s="1257">
        <f t="shared" si="3"/>
        <v>100</v>
      </c>
    </row>
    <row r="157" spans="1:8" s="1237" customFormat="1" ht="15" x14ac:dyDescent="0.25">
      <c r="A157" s="50"/>
      <c r="B157" s="1357"/>
      <c r="C157" s="1241" t="s">
        <v>1432</v>
      </c>
      <c r="D157" s="31" t="s">
        <v>1441</v>
      </c>
      <c r="E157" s="1549"/>
      <c r="F157" s="476">
        <v>351</v>
      </c>
      <c r="G157" s="476">
        <v>351</v>
      </c>
      <c r="H157" s="1257">
        <f t="shared" si="3"/>
        <v>100</v>
      </c>
    </row>
    <row r="158" spans="1:8" s="1237" customFormat="1" ht="15" x14ac:dyDescent="0.25">
      <c r="A158" s="50"/>
      <c r="B158" s="1357"/>
      <c r="C158" s="1241" t="s">
        <v>1430</v>
      </c>
      <c r="D158" s="31" t="s">
        <v>29</v>
      </c>
      <c r="E158" s="1549">
        <v>613</v>
      </c>
      <c r="F158" s="476">
        <v>565</v>
      </c>
      <c r="G158" s="316">
        <v>565</v>
      </c>
      <c r="H158" s="1257">
        <f t="shared" si="3"/>
        <v>100</v>
      </c>
    </row>
    <row r="159" spans="1:8" s="1237" customFormat="1" ht="15" x14ac:dyDescent="0.25">
      <c r="A159" s="50"/>
      <c r="B159" s="1357"/>
      <c r="C159" s="1706" t="s">
        <v>23</v>
      </c>
      <c r="D159" s="117" t="s">
        <v>1521</v>
      </c>
      <c r="E159" s="1549"/>
      <c r="F159" s="476">
        <v>2770</v>
      </c>
      <c r="G159" s="316">
        <v>2770</v>
      </c>
      <c r="H159" s="1257">
        <f t="shared" si="3"/>
        <v>100</v>
      </c>
    </row>
    <row r="160" spans="1:8" s="1237" customFormat="1" ht="15" x14ac:dyDescent="0.25">
      <c r="A160" s="50"/>
      <c r="B160" s="1357"/>
      <c r="C160" s="1241" t="s">
        <v>836</v>
      </c>
      <c r="D160" s="31" t="s">
        <v>1650</v>
      </c>
      <c r="E160" s="1549">
        <v>778</v>
      </c>
      <c r="F160" s="476">
        <v>1052</v>
      </c>
      <c r="G160" s="316">
        <v>1052</v>
      </c>
      <c r="H160" s="1257">
        <f t="shared" si="3"/>
        <v>100</v>
      </c>
    </row>
    <row r="161" spans="1:21" s="1237" customFormat="1" ht="15" x14ac:dyDescent="0.25">
      <c r="A161" s="50"/>
      <c r="B161" s="1357"/>
      <c r="C161" s="1241" t="s">
        <v>1428</v>
      </c>
      <c r="D161" s="117" t="s">
        <v>1142</v>
      </c>
      <c r="E161" s="1549">
        <v>1100</v>
      </c>
      <c r="F161" s="476">
        <v>700</v>
      </c>
      <c r="G161" s="316">
        <v>700</v>
      </c>
      <c r="H161" s="1257">
        <f t="shared" si="3"/>
        <v>100</v>
      </c>
    </row>
    <row r="162" spans="1:21" s="1237" customFormat="1" ht="15" x14ac:dyDescent="0.25">
      <c r="A162" s="50"/>
      <c r="B162" s="1357"/>
      <c r="C162" s="1241" t="s">
        <v>1429</v>
      </c>
      <c r="D162" s="117" t="s">
        <v>28</v>
      </c>
      <c r="E162" s="1549"/>
      <c r="F162" s="476">
        <v>148</v>
      </c>
      <c r="G162" s="316">
        <v>148</v>
      </c>
      <c r="H162" s="1257">
        <f t="shared" si="3"/>
        <v>100</v>
      </c>
    </row>
    <row r="163" spans="1:21" s="1237" customFormat="1" ht="15" x14ac:dyDescent="0.25">
      <c r="A163" s="50"/>
      <c r="B163" s="1357"/>
      <c r="C163" s="1241" t="s">
        <v>1677</v>
      </c>
      <c r="D163" s="117" t="s">
        <v>473</v>
      </c>
      <c r="E163" s="1549"/>
      <c r="F163" s="476">
        <v>213</v>
      </c>
      <c r="G163" s="316">
        <v>213</v>
      </c>
      <c r="H163" s="1257">
        <f t="shared" si="3"/>
        <v>100</v>
      </c>
    </row>
    <row r="164" spans="1:21" s="1237" customFormat="1" ht="15" x14ac:dyDescent="0.25">
      <c r="A164" s="50"/>
      <c r="B164" s="1357"/>
      <c r="C164" s="1241" t="s">
        <v>606</v>
      </c>
      <c r="D164" s="117" t="s">
        <v>1581</v>
      </c>
      <c r="E164" s="1549"/>
      <c r="F164" s="476">
        <v>60</v>
      </c>
      <c r="G164" s="316">
        <v>60</v>
      </c>
      <c r="H164" s="1257">
        <f t="shared" si="3"/>
        <v>100</v>
      </c>
    </row>
    <row r="165" spans="1:21" s="1237" customFormat="1" ht="15" x14ac:dyDescent="0.25">
      <c r="A165" s="50"/>
      <c r="B165" s="1357"/>
      <c r="C165" s="1656" t="s">
        <v>474</v>
      </c>
      <c r="D165" s="225" t="s">
        <v>1698</v>
      </c>
      <c r="E165" s="1549"/>
      <c r="F165" s="476">
        <v>77</v>
      </c>
      <c r="G165" s="316">
        <v>77</v>
      </c>
      <c r="H165" s="1257">
        <f t="shared" si="3"/>
        <v>100</v>
      </c>
    </row>
    <row r="166" spans="1:21" s="1237" customFormat="1" ht="15" x14ac:dyDescent="0.25">
      <c r="A166" s="50"/>
      <c r="B166" s="1357"/>
      <c r="C166" s="1241" t="s">
        <v>1175</v>
      </c>
      <c r="D166" s="117" t="s">
        <v>1176</v>
      </c>
      <c r="E166" s="1549"/>
      <c r="F166" s="476">
        <v>4256</v>
      </c>
      <c r="G166" s="316">
        <v>4256</v>
      </c>
      <c r="H166" s="1257">
        <f t="shared" si="3"/>
        <v>100</v>
      </c>
    </row>
    <row r="167" spans="1:21" s="1237" customFormat="1" ht="15" x14ac:dyDescent="0.25">
      <c r="A167" s="50"/>
      <c r="B167" s="19">
        <v>5331</v>
      </c>
      <c r="C167" s="1241"/>
      <c r="D167" s="1639" t="s">
        <v>1159</v>
      </c>
      <c r="E167" s="1517"/>
      <c r="F167" s="470">
        <v>1956378</v>
      </c>
      <c r="G167" s="470">
        <v>1956378</v>
      </c>
      <c r="H167" s="1256">
        <f t="shared" si="3"/>
        <v>100</v>
      </c>
      <c r="I167" s="4"/>
      <c r="J167" s="4"/>
      <c r="K167" s="1512"/>
      <c r="L167" s="1512"/>
      <c r="M167" s="4"/>
      <c r="N167" s="4"/>
      <c r="O167" s="4"/>
      <c r="P167" s="4"/>
      <c r="Q167" s="4"/>
      <c r="R167" s="4"/>
      <c r="S167" s="4"/>
      <c r="T167" s="4"/>
      <c r="U167" s="4"/>
    </row>
    <row r="168" spans="1:21" s="1237" customFormat="1" ht="15" x14ac:dyDescent="0.25">
      <c r="A168" s="50"/>
      <c r="B168" s="1357"/>
      <c r="C168" s="1241" t="s">
        <v>1431</v>
      </c>
      <c r="D168" s="1490" t="s">
        <v>30</v>
      </c>
      <c r="E168" s="1638"/>
      <c r="F168" s="316">
        <v>1956378</v>
      </c>
      <c r="G168" s="316">
        <v>1956378</v>
      </c>
      <c r="H168" s="1257">
        <f t="shared" si="3"/>
        <v>100</v>
      </c>
    </row>
    <row r="169" spans="1:21" s="1237" customFormat="1" ht="15" x14ac:dyDescent="0.25">
      <c r="A169" s="50"/>
      <c r="B169" s="19">
        <v>5331</v>
      </c>
      <c r="C169" s="1654"/>
      <c r="D169" s="1639" t="s">
        <v>1159</v>
      </c>
      <c r="E169" s="1517">
        <v>0</v>
      </c>
      <c r="F169" s="315">
        <f>SUM(F170:F192)</f>
        <v>81319</v>
      </c>
      <c r="G169" s="315">
        <f>G170+G171+G172+G173+G174+G175+G177+G179+G181+G183+G184+G185+G186+G187+G188+G189+G190+G192</f>
        <v>81307</v>
      </c>
      <c r="H169" s="1256">
        <f t="shared" si="3"/>
        <v>99.985243301073552</v>
      </c>
      <c r="I169" s="53">
        <f>E169+E147+E145+E140</f>
        <v>415570</v>
      </c>
      <c r="J169" s="53">
        <f>F140+F145+F147+F167+F169</f>
        <v>2457267</v>
      </c>
      <c r="K169" s="53">
        <f>G169+G147+G145+G140+G167</f>
        <v>2457245</v>
      </c>
      <c r="L169" s="1483" t="s">
        <v>1889</v>
      </c>
      <c r="M169" s="4"/>
      <c r="N169" s="4"/>
      <c r="O169" s="4"/>
      <c r="P169" s="4"/>
      <c r="Q169" s="4"/>
      <c r="R169" s="4"/>
      <c r="S169" s="4"/>
      <c r="T169" s="4"/>
      <c r="U169" s="4"/>
    </row>
    <row r="170" spans="1:21" s="1237" customFormat="1" ht="15" x14ac:dyDescent="0.25">
      <c r="A170" s="50"/>
      <c r="B170" s="1357"/>
      <c r="C170" s="1241" t="s">
        <v>1433</v>
      </c>
      <c r="D170" s="91" t="s">
        <v>1582</v>
      </c>
      <c r="E170" s="1638"/>
      <c r="F170" s="316">
        <v>2500</v>
      </c>
      <c r="G170" s="316">
        <v>2500</v>
      </c>
      <c r="H170" s="1257">
        <f t="shared" ref="H170:H192" si="4">(G170/F170)*100</f>
        <v>100</v>
      </c>
      <c r="I170" s="1371"/>
      <c r="K170" s="1482"/>
    </row>
    <row r="171" spans="1:21" s="1237" customFormat="1" ht="15" x14ac:dyDescent="0.25">
      <c r="A171" s="50"/>
      <c r="B171" s="1357"/>
      <c r="C171" s="1565" t="s">
        <v>1583</v>
      </c>
      <c r="D171" s="1485" t="s">
        <v>1584</v>
      </c>
      <c r="E171" s="1638"/>
      <c r="F171" s="316">
        <v>173</v>
      </c>
      <c r="G171" s="316">
        <v>173</v>
      </c>
      <c r="H171" s="1257">
        <f t="shared" si="4"/>
        <v>100</v>
      </c>
      <c r="I171" s="1371"/>
      <c r="K171" s="1482"/>
    </row>
    <row r="172" spans="1:21" s="1237" customFormat="1" ht="15" x14ac:dyDescent="0.25">
      <c r="A172" s="50"/>
      <c r="B172" s="1357"/>
      <c r="C172" s="1565" t="s">
        <v>875</v>
      </c>
      <c r="D172" s="1485" t="s">
        <v>876</v>
      </c>
      <c r="E172" s="1638"/>
      <c r="F172" s="316">
        <v>13147</v>
      </c>
      <c r="G172" s="316">
        <v>13147</v>
      </c>
      <c r="H172" s="1257">
        <f t="shared" si="4"/>
        <v>100</v>
      </c>
      <c r="I172" s="1371"/>
      <c r="K172" s="1482"/>
    </row>
    <row r="173" spans="1:21" s="1237" customFormat="1" ht="15" x14ac:dyDescent="0.25">
      <c r="A173" s="50"/>
      <c r="B173" s="1357"/>
      <c r="C173" s="1565" t="s">
        <v>173</v>
      </c>
      <c r="D173" s="1364" t="s">
        <v>221</v>
      </c>
      <c r="E173" s="1638"/>
      <c r="F173" s="316">
        <v>47</v>
      </c>
      <c r="G173" s="316">
        <v>47</v>
      </c>
      <c r="H173" s="1257">
        <f t="shared" si="4"/>
        <v>100</v>
      </c>
      <c r="I173" s="1371"/>
      <c r="K173" s="1482"/>
    </row>
    <row r="174" spans="1:21" s="1237" customFormat="1" ht="15" x14ac:dyDescent="0.25">
      <c r="A174" s="50"/>
      <c r="B174" s="1357"/>
      <c r="C174" s="1565" t="s">
        <v>1177</v>
      </c>
      <c r="D174" s="1641" t="s">
        <v>744</v>
      </c>
      <c r="E174" s="1638"/>
      <c r="F174" s="316">
        <v>63</v>
      </c>
      <c r="G174" s="316">
        <v>63</v>
      </c>
      <c r="H174" s="1257">
        <f t="shared" si="4"/>
        <v>100</v>
      </c>
      <c r="I174" s="1371"/>
      <c r="K174" s="1482"/>
    </row>
    <row r="175" spans="1:21" s="1237" customFormat="1" ht="15" x14ac:dyDescent="0.25">
      <c r="A175" s="50"/>
      <c r="B175" s="1357"/>
      <c r="C175" s="1250" t="s">
        <v>1871</v>
      </c>
      <c r="D175" s="2478" t="s">
        <v>1878</v>
      </c>
      <c r="E175" s="1638"/>
      <c r="F175" s="316">
        <v>56798</v>
      </c>
      <c r="G175" s="316">
        <v>56798</v>
      </c>
      <c r="H175" s="1257">
        <f t="shared" si="4"/>
        <v>100</v>
      </c>
      <c r="I175" s="1371"/>
      <c r="K175" s="1482"/>
    </row>
    <row r="176" spans="1:21" s="1237" customFormat="1" ht="15" x14ac:dyDescent="0.25">
      <c r="A176" s="50"/>
      <c r="B176" s="1357"/>
      <c r="C176" s="1565"/>
      <c r="D176" s="2478"/>
      <c r="E176" s="1638"/>
      <c r="F176" s="316"/>
      <c r="G176" s="316"/>
      <c r="H176" s="1257"/>
      <c r="I176" s="1371"/>
      <c r="K176" s="1482"/>
    </row>
    <row r="177" spans="1:11" s="1237" customFormat="1" ht="15" x14ac:dyDescent="0.25">
      <c r="A177" s="50"/>
      <c r="B177" s="1357"/>
      <c r="C177" s="2446" t="s">
        <v>1873</v>
      </c>
      <c r="D177" s="2471" t="s">
        <v>1874</v>
      </c>
      <c r="E177" s="1638"/>
      <c r="F177" s="316">
        <v>682</v>
      </c>
      <c r="G177" s="316">
        <v>682</v>
      </c>
      <c r="H177" s="1257">
        <f t="shared" si="4"/>
        <v>100</v>
      </c>
      <c r="I177" s="1371"/>
      <c r="K177" s="1482"/>
    </row>
    <row r="178" spans="1:11" s="1237" customFormat="1" ht="15" x14ac:dyDescent="0.25">
      <c r="A178" s="50"/>
      <c r="B178" s="1357"/>
      <c r="C178" s="2470"/>
      <c r="D178" s="2471"/>
      <c r="E178" s="1638"/>
      <c r="F178" s="316"/>
      <c r="G178" s="316"/>
      <c r="H178" s="1257"/>
      <c r="I178" s="1371"/>
      <c r="K178" s="1482"/>
    </row>
    <row r="179" spans="1:11" s="1237" customFormat="1" ht="15" x14ac:dyDescent="0.25">
      <c r="A179" s="50"/>
      <c r="B179" s="1357"/>
      <c r="C179" s="2446" t="s">
        <v>1879</v>
      </c>
      <c r="D179" s="2474" t="s">
        <v>1880</v>
      </c>
      <c r="E179" s="1638"/>
      <c r="F179" s="316">
        <v>1259</v>
      </c>
      <c r="G179" s="316">
        <v>1259</v>
      </c>
      <c r="H179" s="1257">
        <f t="shared" si="4"/>
        <v>100</v>
      </c>
      <c r="I179" s="1371"/>
      <c r="K179" s="1482"/>
    </row>
    <row r="180" spans="1:11" s="1237" customFormat="1" ht="15" x14ac:dyDescent="0.25">
      <c r="A180" s="50"/>
      <c r="B180" s="1357"/>
      <c r="C180" s="2470"/>
      <c r="D180" s="2474"/>
      <c r="E180" s="1638"/>
      <c r="F180" s="316"/>
      <c r="G180" s="316"/>
      <c r="H180" s="1257"/>
      <c r="I180" s="1371"/>
      <c r="K180" s="1482"/>
    </row>
    <row r="181" spans="1:11" s="1237" customFormat="1" ht="15" x14ac:dyDescent="0.25">
      <c r="A181" s="50"/>
      <c r="B181" s="1357"/>
      <c r="C181" s="1518" t="s">
        <v>1881</v>
      </c>
      <c r="D181" s="2474" t="s">
        <v>1882</v>
      </c>
      <c r="E181" s="1638"/>
      <c r="F181" s="316">
        <v>32</v>
      </c>
      <c r="G181" s="316">
        <v>32</v>
      </c>
      <c r="H181" s="1257">
        <f t="shared" si="4"/>
        <v>100</v>
      </c>
      <c r="I181" s="1371"/>
      <c r="K181" s="1482"/>
    </row>
    <row r="182" spans="1:11" s="1237" customFormat="1" ht="15" x14ac:dyDescent="0.25">
      <c r="A182" s="50"/>
      <c r="B182" s="1357"/>
      <c r="C182" s="1565"/>
      <c r="D182" s="2474"/>
      <c r="E182" s="1638"/>
      <c r="F182" s="316"/>
      <c r="G182" s="316"/>
      <c r="H182" s="1257"/>
      <c r="I182" s="1371"/>
      <c r="K182" s="1482"/>
    </row>
    <row r="183" spans="1:11" s="1237" customFormat="1" ht="15" x14ac:dyDescent="0.25">
      <c r="A183" s="50"/>
      <c r="B183" s="1357"/>
      <c r="C183" s="1518" t="s">
        <v>1875</v>
      </c>
      <c r="D183" s="2124" t="s">
        <v>1883</v>
      </c>
      <c r="E183" s="1638"/>
      <c r="F183" s="316">
        <v>401</v>
      </c>
      <c r="G183" s="316">
        <v>401</v>
      </c>
      <c r="H183" s="1257">
        <f t="shared" si="4"/>
        <v>100</v>
      </c>
      <c r="I183" s="1371"/>
      <c r="K183" s="1482"/>
    </row>
    <row r="184" spans="1:11" s="1237" customFormat="1" ht="15" x14ac:dyDescent="0.25">
      <c r="A184" s="50"/>
      <c r="B184" s="1357"/>
      <c r="C184" s="1565" t="s">
        <v>1101</v>
      </c>
      <c r="D184" s="1364" t="s">
        <v>1179</v>
      </c>
      <c r="E184" s="1638"/>
      <c r="F184" s="316">
        <v>435</v>
      </c>
      <c r="G184" s="316">
        <v>435</v>
      </c>
      <c r="H184" s="1257">
        <f t="shared" si="4"/>
        <v>100</v>
      </c>
      <c r="I184" s="1371"/>
      <c r="K184" s="1482"/>
    </row>
    <row r="185" spans="1:11" s="1237" customFormat="1" ht="15" x14ac:dyDescent="0.25">
      <c r="A185" s="50"/>
      <c r="B185" s="1357"/>
      <c r="C185" s="1565" t="s">
        <v>1434</v>
      </c>
      <c r="D185" s="1364" t="s">
        <v>1180</v>
      </c>
      <c r="E185" s="1638"/>
      <c r="F185" s="316">
        <v>1059</v>
      </c>
      <c r="G185" s="316">
        <v>1047</v>
      </c>
      <c r="H185" s="1257">
        <f t="shared" si="4"/>
        <v>98.866855524079327</v>
      </c>
      <c r="I185" s="1371"/>
      <c r="K185" s="1482"/>
    </row>
    <row r="186" spans="1:11" s="1237" customFormat="1" ht="15" x14ac:dyDescent="0.25">
      <c r="A186" s="50"/>
      <c r="B186" s="1357"/>
      <c r="C186" s="1565" t="s">
        <v>1435</v>
      </c>
      <c r="D186" s="2128" t="s">
        <v>1436</v>
      </c>
      <c r="E186" s="1638"/>
      <c r="F186" s="316">
        <v>1320</v>
      </c>
      <c r="G186" s="316">
        <v>1320</v>
      </c>
      <c r="H186" s="1257">
        <f t="shared" si="4"/>
        <v>100</v>
      </c>
      <c r="I186" s="1614"/>
      <c r="J186" s="1397"/>
      <c r="K186" s="1482"/>
    </row>
    <row r="187" spans="1:11" s="1237" customFormat="1" ht="25.5" x14ac:dyDescent="0.25">
      <c r="A187" s="50"/>
      <c r="B187" s="1357"/>
      <c r="C187" s="1565" t="s">
        <v>1437</v>
      </c>
      <c r="D187" s="2128" t="s">
        <v>1181</v>
      </c>
      <c r="E187" s="1638"/>
      <c r="F187" s="316">
        <v>83</v>
      </c>
      <c r="G187" s="316">
        <v>83</v>
      </c>
      <c r="H187" s="1257">
        <f t="shared" si="4"/>
        <v>100</v>
      </c>
      <c r="I187" s="1371"/>
      <c r="K187" s="1482"/>
    </row>
    <row r="188" spans="1:11" s="1237" customFormat="1" ht="25.5" x14ac:dyDescent="0.25">
      <c r="A188" s="50"/>
      <c r="B188" s="1357"/>
      <c r="C188" s="1518" t="s">
        <v>1884</v>
      </c>
      <c r="D188" s="2128" t="s">
        <v>1885</v>
      </c>
      <c r="E188" s="1638"/>
      <c r="F188" s="316">
        <v>56</v>
      </c>
      <c r="G188" s="316">
        <v>56</v>
      </c>
      <c r="H188" s="1257">
        <f t="shared" si="4"/>
        <v>100</v>
      </c>
      <c r="I188" s="1371"/>
      <c r="K188" s="1482"/>
    </row>
    <row r="189" spans="1:11" s="1237" customFormat="1" ht="25.5" x14ac:dyDescent="0.25">
      <c r="A189" s="50"/>
      <c r="B189" s="1357"/>
      <c r="C189" s="1565" t="s">
        <v>1003</v>
      </c>
      <c r="D189" s="2128" t="s">
        <v>1182</v>
      </c>
      <c r="E189" s="1638"/>
      <c r="F189" s="1584">
        <v>3199</v>
      </c>
      <c r="G189" s="1584">
        <v>3199</v>
      </c>
      <c r="H189" s="1611">
        <f t="shared" si="4"/>
        <v>100</v>
      </c>
      <c r="I189" s="1371"/>
      <c r="K189" s="1482"/>
    </row>
    <row r="190" spans="1:11" s="1237" customFormat="1" ht="15" x14ac:dyDescent="0.25">
      <c r="A190" s="50"/>
      <c r="B190" s="1357"/>
      <c r="C190" s="1250" t="s">
        <v>1886</v>
      </c>
      <c r="D190" s="2474" t="s">
        <v>1887</v>
      </c>
      <c r="E190" s="1638"/>
      <c r="F190" s="1584">
        <v>50</v>
      </c>
      <c r="G190" s="1584">
        <v>50</v>
      </c>
      <c r="H190" s="1611">
        <f t="shared" si="4"/>
        <v>100</v>
      </c>
      <c r="I190" s="1371"/>
      <c r="K190" s="1482"/>
    </row>
    <row r="191" spans="1:11" s="1237" customFormat="1" ht="15" x14ac:dyDescent="0.25">
      <c r="A191" s="50"/>
      <c r="B191" s="1357"/>
      <c r="C191" s="1565"/>
      <c r="D191" s="2474"/>
      <c r="E191" s="1638"/>
      <c r="F191" s="1584"/>
      <c r="G191" s="1584"/>
      <c r="H191" s="1611"/>
      <c r="I191" s="1371"/>
      <c r="K191" s="1482"/>
    </row>
    <row r="192" spans="1:11" s="1237" customFormat="1" ht="15" x14ac:dyDescent="0.25">
      <c r="A192" s="50"/>
      <c r="B192" s="1357"/>
      <c r="C192" s="1565" t="s">
        <v>443</v>
      </c>
      <c r="D192" s="2128" t="s">
        <v>1183</v>
      </c>
      <c r="E192" s="1638"/>
      <c r="F192" s="1584">
        <v>15</v>
      </c>
      <c r="G192" s="1584">
        <v>15</v>
      </c>
      <c r="H192" s="1611">
        <f t="shared" si="4"/>
        <v>100</v>
      </c>
      <c r="I192" s="1371"/>
      <c r="K192" s="1482"/>
    </row>
    <row r="193" spans="1:12" ht="15" hidden="1" x14ac:dyDescent="0.25">
      <c r="A193" s="1650"/>
      <c r="B193" s="1037"/>
      <c r="C193" s="1662"/>
      <c r="D193" s="1038" t="s">
        <v>1131</v>
      </c>
      <c r="E193" s="314"/>
      <c r="F193" s="316"/>
      <c r="G193" s="964"/>
      <c r="H193" s="941"/>
    </row>
    <row r="194" spans="1:12" ht="15" hidden="1" x14ac:dyDescent="0.25">
      <c r="A194" s="1650"/>
      <c r="B194" s="1037"/>
      <c r="C194" s="1662">
        <v>10</v>
      </c>
      <c r="D194" s="857" t="s">
        <v>1065</v>
      </c>
      <c r="E194" s="314"/>
      <c r="F194" s="316"/>
      <c r="G194" s="964"/>
      <c r="H194" s="941"/>
    </row>
    <row r="195" spans="1:12" ht="15.75" hidden="1" thickBot="1" x14ac:dyDescent="0.3">
      <c r="A195" s="1637"/>
      <c r="B195" s="1040"/>
      <c r="C195" s="1662">
        <v>10</v>
      </c>
      <c r="D195" s="1041" t="s">
        <v>1066</v>
      </c>
      <c r="E195" s="314"/>
      <c r="F195" s="465"/>
      <c r="G195" s="964"/>
      <c r="H195" s="941"/>
    </row>
    <row r="196" spans="1:12" ht="15" x14ac:dyDescent="0.25">
      <c r="A196" s="1650">
        <v>3113</v>
      </c>
      <c r="B196" s="1037">
        <v>5336</v>
      </c>
      <c r="C196" s="1662"/>
      <c r="D196" s="1642" t="s">
        <v>1187</v>
      </c>
      <c r="E196" s="314"/>
      <c r="F196" s="315">
        <f>F197+F198</f>
        <v>331</v>
      </c>
      <c r="G196" s="315">
        <f>G197+G198</f>
        <v>331</v>
      </c>
      <c r="H196" s="1256">
        <f>(G196/F196)*100</f>
        <v>100</v>
      </c>
    </row>
    <row r="197" spans="1:12" x14ac:dyDescent="0.2">
      <c r="A197" s="1650"/>
      <c r="B197" s="1037"/>
      <c r="C197" s="1565" t="s">
        <v>1188</v>
      </c>
      <c r="D197" s="1643" t="s">
        <v>1189</v>
      </c>
      <c r="E197" s="314"/>
      <c r="F197" s="316">
        <v>50</v>
      </c>
      <c r="G197" s="357">
        <v>50</v>
      </c>
      <c r="H197" s="1257">
        <f>(G197/F197)*100</f>
        <v>100</v>
      </c>
    </row>
    <row r="198" spans="1:12" x14ac:dyDescent="0.2">
      <c r="A198" s="1650"/>
      <c r="B198" s="1037"/>
      <c r="C198" s="1565" t="s">
        <v>1190</v>
      </c>
      <c r="D198" s="1643" t="s">
        <v>1189</v>
      </c>
      <c r="E198" s="314"/>
      <c r="F198" s="316">
        <v>281</v>
      </c>
      <c r="G198" s="357">
        <v>281</v>
      </c>
      <c r="H198" s="1257">
        <f>(G198/F198)*100</f>
        <v>100</v>
      </c>
    </row>
    <row r="199" spans="1:12" s="1237" customFormat="1" ht="15" x14ac:dyDescent="0.2">
      <c r="A199" s="50">
        <v>3114</v>
      </c>
      <c r="B199" s="31">
        <v>5336</v>
      </c>
      <c r="C199" s="1565"/>
      <c r="D199" s="1642" t="s">
        <v>1187</v>
      </c>
      <c r="E199" s="1638"/>
      <c r="F199" s="471">
        <f>F200+F201</f>
        <v>5464</v>
      </c>
      <c r="G199" s="471">
        <f>G200+G201</f>
        <v>5464</v>
      </c>
      <c r="H199" s="1663">
        <f t="shared" ref="H199:H210" si="5">(G199/F199)*100</f>
        <v>100</v>
      </c>
      <c r="I199" s="1371"/>
      <c r="J199" s="1371"/>
      <c r="K199" s="1482"/>
    </row>
    <row r="200" spans="1:12" s="1237" customFormat="1" x14ac:dyDescent="0.2">
      <c r="A200" s="50"/>
      <c r="B200" s="31"/>
      <c r="C200" s="1565" t="s">
        <v>1188</v>
      </c>
      <c r="D200" s="1643" t="s">
        <v>1189</v>
      </c>
      <c r="E200" s="1638"/>
      <c r="F200" s="1584">
        <v>820</v>
      </c>
      <c r="G200" s="1584">
        <v>820</v>
      </c>
      <c r="H200" s="1611">
        <f t="shared" si="5"/>
        <v>100</v>
      </c>
      <c r="I200" s="1371"/>
      <c r="K200" s="1482"/>
    </row>
    <row r="201" spans="1:12" s="1237" customFormat="1" x14ac:dyDescent="0.2">
      <c r="A201" s="50"/>
      <c r="B201" s="31"/>
      <c r="C201" s="1565" t="s">
        <v>1190</v>
      </c>
      <c r="D201" s="1643" t="s">
        <v>1189</v>
      </c>
      <c r="E201" s="1638"/>
      <c r="F201" s="1584">
        <v>4644</v>
      </c>
      <c r="G201" s="1584">
        <v>4644</v>
      </c>
      <c r="H201" s="1611">
        <f t="shared" si="5"/>
        <v>100</v>
      </c>
      <c r="I201" s="1371"/>
      <c r="K201" s="1482"/>
    </row>
    <row r="202" spans="1:12" s="1237" customFormat="1" ht="15" x14ac:dyDescent="0.25">
      <c r="A202" s="50">
        <v>3121</v>
      </c>
      <c r="B202" s="31">
        <v>5336</v>
      </c>
      <c r="C202" s="1664"/>
      <c r="D202" s="1642" t="s">
        <v>1187</v>
      </c>
      <c r="E202" s="1638"/>
      <c r="F202" s="471">
        <f>F203+F204</f>
        <v>147</v>
      </c>
      <c r="G202" s="471">
        <f>G203+G204</f>
        <v>147</v>
      </c>
      <c r="H202" s="212">
        <f t="shared" si="5"/>
        <v>100</v>
      </c>
      <c r="I202" s="1371"/>
      <c r="K202" s="1482"/>
    </row>
    <row r="203" spans="1:12" s="1237" customFormat="1" x14ac:dyDescent="0.2">
      <c r="A203" s="50"/>
      <c r="B203" s="2131"/>
      <c r="C203" s="1664" t="s">
        <v>877</v>
      </c>
      <c r="D203" s="1644" t="s">
        <v>1191</v>
      </c>
      <c r="E203" s="1638"/>
      <c r="F203" s="1584">
        <v>22</v>
      </c>
      <c r="G203" s="1584">
        <v>22</v>
      </c>
      <c r="H203" s="1257">
        <f t="shared" si="5"/>
        <v>100</v>
      </c>
      <c r="I203" s="1371"/>
      <c r="K203" s="1482"/>
      <c r="L203" s="1482"/>
    </row>
    <row r="204" spans="1:12" s="1237" customFormat="1" ht="15" thickBot="1" x14ac:dyDescent="0.25">
      <c r="A204" s="1259"/>
      <c r="B204" s="2405"/>
      <c r="C204" s="1665" t="s">
        <v>878</v>
      </c>
      <c r="D204" s="1666" t="s">
        <v>1191</v>
      </c>
      <c r="E204" s="1649"/>
      <c r="F204" s="1671">
        <v>125</v>
      </c>
      <c r="G204" s="1671">
        <v>125</v>
      </c>
      <c r="H204" s="1282">
        <f t="shared" si="5"/>
        <v>100</v>
      </c>
      <c r="I204" s="1371"/>
      <c r="K204" s="1482"/>
    </row>
    <row r="205" spans="1:12" ht="17.25" thickTop="1" thickBot="1" x14ac:dyDescent="0.3">
      <c r="A205" s="98"/>
      <c r="C205" s="1036"/>
      <c r="D205" s="779"/>
      <c r="E205" s="730"/>
      <c r="F205" s="865"/>
      <c r="G205" s="730"/>
      <c r="H205" s="2134" t="s">
        <v>205</v>
      </c>
    </row>
    <row r="206" spans="1:12" s="107" customFormat="1" ht="20.25" customHeight="1" thickTop="1" thickBot="1" x14ac:dyDescent="0.25">
      <c r="A206" s="675" t="s">
        <v>206</v>
      </c>
      <c r="B206" s="676" t="s">
        <v>207</v>
      </c>
      <c r="C206" s="722" t="s">
        <v>888</v>
      </c>
      <c r="D206" s="866" t="s">
        <v>208</v>
      </c>
      <c r="E206" s="678" t="s">
        <v>209</v>
      </c>
      <c r="F206" s="678" t="s">
        <v>1116</v>
      </c>
      <c r="G206" s="678" t="s">
        <v>1117</v>
      </c>
      <c r="H206" s="679" t="s">
        <v>1118</v>
      </c>
    </row>
    <row r="207" spans="1:12" s="387" customFormat="1" ht="13.5" thickTop="1" thickBot="1" x14ac:dyDescent="0.25">
      <c r="A207" s="609">
        <v>1</v>
      </c>
      <c r="B207" s="610">
        <v>2</v>
      </c>
      <c r="C207" s="610">
        <v>3</v>
      </c>
      <c r="D207" s="610">
        <v>4</v>
      </c>
      <c r="E207" s="610">
        <v>5</v>
      </c>
      <c r="F207" s="581">
        <v>6</v>
      </c>
      <c r="G207" s="581">
        <v>7</v>
      </c>
      <c r="H207" s="680" t="s">
        <v>74</v>
      </c>
      <c r="I207" s="107"/>
    </row>
    <row r="208" spans="1:12" s="1237" customFormat="1" ht="15.75" thickTop="1" x14ac:dyDescent="0.25">
      <c r="A208" s="50">
        <v>3122</v>
      </c>
      <c r="B208" s="31">
        <v>5336</v>
      </c>
      <c r="C208" s="1565"/>
      <c r="D208" s="1642" t="s">
        <v>1187</v>
      </c>
      <c r="E208" s="1638"/>
      <c r="F208" s="471">
        <f>F209+F210</f>
        <v>4690</v>
      </c>
      <c r="G208" s="471">
        <f>G209+G210</f>
        <v>4690</v>
      </c>
      <c r="H208" s="212">
        <f t="shared" si="5"/>
        <v>100</v>
      </c>
      <c r="I208" s="1371"/>
      <c r="K208" s="1482"/>
    </row>
    <row r="209" spans="1:12" s="1237" customFormat="1" x14ac:dyDescent="0.2">
      <c r="A209" s="50"/>
      <c r="B209" s="2131"/>
      <c r="C209" s="1664" t="s">
        <v>877</v>
      </c>
      <c r="D209" s="1644" t="s">
        <v>1191</v>
      </c>
      <c r="E209" s="1638"/>
      <c r="F209" s="316">
        <v>703</v>
      </c>
      <c r="G209" s="316">
        <v>703</v>
      </c>
      <c r="H209" s="1257">
        <f t="shared" si="5"/>
        <v>100</v>
      </c>
      <c r="I209" s="1371"/>
      <c r="K209" s="1482"/>
    </row>
    <row r="210" spans="1:12" s="1237" customFormat="1" x14ac:dyDescent="0.2">
      <c r="A210" s="50"/>
      <c r="B210" s="2131"/>
      <c r="C210" s="1664" t="s">
        <v>878</v>
      </c>
      <c r="D210" s="1644" t="s">
        <v>1191</v>
      </c>
      <c r="E210" s="1638"/>
      <c r="F210" s="316">
        <v>3987</v>
      </c>
      <c r="G210" s="316">
        <v>3987</v>
      </c>
      <c r="H210" s="1257">
        <f t="shared" si="5"/>
        <v>100</v>
      </c>
      <c r="I210" s="1371"/>
      <c r="K210" s="1482"/>
    </row>
    <row r="211" spans="1:12" s="1237" customFormat="1" ht="15" x14ac:dyDescent="0.25">
      <c r="A211" s="50">
        <v>3149</v>
      </c>
      <c r="B211" s="31">
        <v>5336</v>
      </c>
      <c r="C211" s="1565"/>
      <c r="D211" s="1642" t="s">
        <v>1187</v>
      </c>
      <c r="E211" s="1638"/>
      <c r="F211" s="471">
        <f>F212+F213</f>
        <v>6856</v>
      </c>
      <c r="G211" s="471">
        <f>G212+G213</f>
        <v>6856</v>
      </c>
      <c r="H211" s="212">
        <f>(G211/F211)*100</f>
        <v>100</v>
      </c>
      <c r="I211" s="1371"/>
      <c r="K211" s="1482"/>
    </row>
    <row r="212" spans="1:12" s="1237" customFormat="1" x14ac:dyDescent="0.2">
      <c r="A212" s="50"/>
      <c r="B212" s="1490"/>
      <c r="C212" s="1664" t="s">
        <v>877</v>
      </c>
      <c r="D212" s="1644" t="s">
        <v>1191</v>
      </c>
      <c r="E212" s="1638"/>
      <c r="F212" s="1584">
        <v>1028</v>
      </c>
      <c r="G212" s="1584">
        <v>1028</v>
      </c>
      <c r="H212" s="1257">
        <f>(G212/F212)*100</f>
        <v>100</v>
      </c>
      <c r="I212" s="1371"/>
      <c r="K212" s="1482"/>
    </row>
    <row r="213" spans="1:12" s="1237" customFormat="1" ht="15.75" thickBot="1" x14ac:dyDescent="0.3">
      <c r="A213" s="1259"/>
      <c r="B213" s="1494"/>
      <c r="C213" s="1665" t="s">
        <v>878</v>
      </c>
      <c r="D213" s="1666" t="s">
        <v>1191</v>
      </c>
      <c r="E213" s="1649"/>
      <c r="F213" s="1671">
        <v>5828</v>
      </c>
      <c r="G213" s="1671">
        <v>5828</v>
      </c>
      <c r="H213" s="1282">
        <f>(G213/F213)*100</f>
        <v>100</v>
      </c>
      <c r="I213" s="1371"/>
      <c r="K213" s="1482"/>
    </row>
    <row r="214" spans="1:12" s="363" customFormat="1" ht="35.25" customHeight="1" thickTop="1" thickBot="1" x14ac:dyDescent="0.3">
      <c r="A214" s="681" t="s">
        <v>232</v>
      </c>
      <c r="B214" s="682"/>
      <c r="C214" s="727"/>
      <c r="D214" s="684"/>
      <c r="E214" s="685">
        <f>E147+E140+E145</f>
        <v>415570</v>
      </c>
      <c r="F214" s="685">
        <f>F140+F145+F147+F167+F169+F196+F199+F202+F208+F211</f>
        <v>2474755</v>
      </c>
      <c r="G214" s="685">
        <f>G140+G145+G147+G167+G169+G196+G199+G202+G208+G211</f>
        <v>2474733</v>
      </c>
      <c r="H214" s="702">
        <f>(G214/F214)*100</f>
        <v>99.999111023111382</v>
      </c>
      <c r="J214" s="2130">
        <f>F196+F199+F202+F208+F211</f>
        <v>17488</v>
      </c>
      <c r="K214" s="2130">
        <f>G196+G199+G202+G208+G211</f>
        <v>17488</v>
      </c>
      <c r="L214" s="1074" t="s">
        <v>1888</v>
      </c>
    </row>
    <row r="215" spans="1:12" s="363" customFormat="1" ht="20.25" customHeight="1" thickTop="1" x14ac:dyDescent="0.25">
      <c r="A215" s="361"/>
      <c r="B215" s="362"/>
      <c r="C215" s="142"/>
      <c r="D215" s="362"/>
      <c r="E215" s="17"/>
      <c r="F215" s="17"/>
      <c r="G215" s="17"/>
      <c r="H215" s="1042"/>
      <c r="J215" s="2130"/>
      <c r="K215" s="2130"/>
      <c r="L215" s="745"/>
    </row>
    <row r="216" spans="1:12" s="363" customFormat="1" ht="20.25" customHeight="1" x14ac:dyDescent="0.25">
      <c r="A216" s="361"/>
      <c r="B216" s="362"/>
      <c r="C216" s="142"/>
      <c r="D216" s="362"/>
      <c r="E216" s="17"/>
      <c r="F216" s="17"/>
      <c r="G216" s="17"/>
      <c r="H216" s="1042"/>
      <c r="J216" s="2130"/>
      <c r="K216" s="2130"/>
      <c r="L216" s="745"/>
    </row>
    <row r="217" spans="1:12" ht="15.75" x14ac:dyDescent="0.25">
      <c r="A217" s="98" t="s">
        <v>796</v>
      </c>
    </row>
    <row r="218" spans="1:12" ht="14.25" customHeight="1" thickBot="1" x14ac:dyDescent="0.3">
      <c r="A218" s="33"/>
      <c r="C218" s="1036"/>
      <c r="D218" s="779"/>
      <c r="E218" s="730"/>
      <c r="F218" s="865"/>
      <c r="G218" s="730"/>
      <c r="H218" s="2134" t="s">
        <v>205</v>
      </c>
    </row>
    <row r="219" spans="1:12" s="107" customFormat="1" ht="20.25" customHeight="1" thickTop="1" thickBot="1" x14ac:dyDescent="0.25">
      <c r="A219" s="675" t="s">
        <v>206</v>
      </c>
      <c r="B219" s="676" t="s">
        <v>207</v>
      </c>
      <c r="C219" s="722" t="s">
        <v>888</v>
      </c>
      <c r="D219" s="866" t="s">
        <v>208</v>
      </c>
      <c r="E219" s="678" t="s">
        <v>209</v>
      </c>
      <c r="F219" s="678" t="s">
        <v>1116</v>
      </c>
      <c r="G219" s="678" t="s">
        <v>1117</v>
      </c>
      <c r="H219" s="679" t="s">
        <v>1118</v>
      </c>
    </row>
    <row r="220" spans="1:12" s="387" customFormat="1" ht="13.5" thickTop="1" thickBot="1" x14ac:dyDescent="0.25">
      <c r="A220" s="609">
        <v>1</v>
      </c>
      <c r="B220" s="610">
        <v>2</v>
      </c>
      <c r="C220" s="610">
        <v>3</v>
      </c>
      <c r="D220" s="610">
        <v>4</v>
      </c>
      <c r="E220" s="610">
        <v>5</v>
      </c>
      <c r="F220" s="581">
        <v>6</v>
      </c>
      <c r="G220" s="581">
        <v>7</v>
      </c>
      <c r="H220" s="680" t="s">
        <v>74</v>
      </c>
      <c r="I220" s="107"/>
    </row>
    <row r="221" spans="1:12" s="1237" customFormat="1" ht="15.75" thickTop="1" x14ac:dyDescent="0.25">
      <c r="A221" s="222"/>
      <c r="B221" s="241">
        <v>6351</v>
      </c>
      <c r="C221" s="1659"/>
      <c r="D221" s="1645" t="s">
        <v>788</v>
      </c>
      <c r="E221" s="233">
        <v>0</v>
      </c>
      <c r="F221" s="373">
        <f>SUM(F222:F228)</f>
        <v>39254</v>
      </c>
      <c r="G221" s="373">
        <f>SUM(G222:G228)</f>
        <v>39254</v>
      </c>
      <c r="H221" s="1590">
        <f t="shared" ref="H221:H228" si="6">(G221/F221)*100</f>
        <v>100</v>
      </c>
    </row>
    <row r="222" spans="1:12" s="1237" customFormat="1" ht="15" x14ac:dyDescent="0.25">
      <c r="A222" s="50"/>
      <c r="B222" s="1490"/>
      <c r="C222" s="1241" t="s">
        <v>230</v>
      </c>
      <c r="D222" s="117" t="s">
        <v>896</v>
      </c>
      <c r="E222" s="94"/>
      <c r="F222" s="316">
        <v>1588</v>
      </c>
      <c r="G222" s="316">
        <v>1588</v>
      </c>
      <c r="H222" s="1247">
        <f t="shared" si="6"/>
        <v>100</v>
      </c>
    </row>
    <row r="223" spans="1:12" s="1237" customFormat="1" ht="15" x14ac:dyDescent="0.25">
      <c r="A223" s="50"/>
      <c r="B223" s="1490"/>
      <c r="C223" s="1241" t="s">
        <v>1432</v>
      </c>
      <c r="D223" s="31" t="s">
        <v>1441</v>
      </c>
      <c r="E223" s="94"/>
      <c r="F223" s="316">
        <v>196</v>
      </c>
      <c r="G223" s="316">
        <v>196</v>
      </c>
      <c r="H223" s="1247">
        <f t="shared" si="6"/>
        <v>100</v>
      </c>
    </row>
    <row r="224" spans="1:12" s="1237" customFormat="1" ht="15" x14ac:dyDescent="0.25">
      <c r="A224" s="50"/>
      <c r="B224" s="1490"/>
      <c r="C224" s="1706" t="s">
        <v>23</v>
      </c>
      <c r="D224" s="117" t="s">
        <v>1521</v>
      </c>
      <c r="E224" s="94"/>
      <c r="F224" s="316">
        <v>2039</v>
      </c>
      <c r="G224" s="316">
        <v>2039</v>
      </c>
      <c r="H224" s="1247">
        <f t="shared" si="6"/>
        <v>100</v>
      </c>
    </row>
    <row r="225" spans="1:21" s="1237" customFormat="1" x14ac:dyDescent="0.2">
      <c r="A225" s="50"/>
      <c r="B225" s="1490"/>
      <c r="C225" s="1241" t="s">
        <v>1497</v>
      </c>
      <c r="D225" s="117" t="s">
        <v>1498</v>
      </c>
      <c r="E225" s="1493"/>
      <c r="F225" s="316">
        <v>32206</v>
      </c>
      <c r="G225" s="316">
        <v>32206</v>
      </c>
      <c r="H225" s="1247">
        <f t="shared" si="6"/>
        <v>100</v>
      </c>
    </row>
    <row r="226" spans="1:21" s="1237" customFormat="1" x14ac:dyDescent="0.2">
      <c r="A226" s="50"/>
      <c r="B226" s="1490"/>
      <c r="C226" s="1251" t="s">
        <v>1745</v>
      </c>
      <c r="D226" s="2106" t="s">
        <v>1746</v>
      </c>
      <c r="E226" s="1493"/>
      <c r="F226" s="316">
        <v>2700</v>
      </c>
      <c r="G226" s="316">
        <v>2700</v>
      </c>
      <c r="H226" s="1247">
        <f t="shared" si="6"/>
        <v>100</v>
      </c>
    </row>
    <row r="227" spans="1:21" s="1237" customFormat="1" x14ac:dyDescent="0.2">
      <c r="A227" s="50"/>
      <c r="B227" s="1490"/>
      <c r="C227" s="1565" t="s">
        <v>1184</v>
      </c>
      <c r="D227" s="1624" t="s">
        <v>1185</v>
      </c>
      <c r="E227" s="1493"/>
      <c r="F227" s="316">
        <v>79</v>
      </c>
      <c r="G227" s="316">
        <v>79</v>
      </c>
      <c r="H227" s="1247">
        <f t="shared" si="6"/>
        <v>100</v>
      </c>
    </row>
    <row r="228" spans="1:21" s="1237" customFormat="1" ht="15" thickBot="1" x14ac:dyDescent="0.25">
      <c r="A228" s="50"/>
      <c r="B228" s="1490"/>
      <c r="C228" s="1565" t="s">
        <v>1186</v>
      </c>
      <c r="D228" s="1624" t="s">
        <v>1185</v>
      </c>
      <c r="E228" s="1493"/>
      <c r="F228" s="316">
        <v>446</v>
      </c>
      <c r="G228" s="316">
        <v>446</v>
      </c>
      <c r="H228" s="1247">
        <f t="shared" si="6"/>
        <v>100</v>
      </c>
    </row>
    <row r="229" spans="1:21" s="363" customFormat="1" ht="35.25" customHeight="1" thickTop="1" thickBot="1" x14ac:dyDescent="0.3">
      <c r="A229" s="681" t="s">
        <v>797</v>
      </c>
      <c r="B229" s="682"/>
      <c r="C229" s="727"/>
      <c r="D229" s="684"/>
      <c r="E229" s="685">
        <f>E221</f>
        <v>0</v>
      </c>
      <c r="F229" s="1668">
        <f>F221</f>
        <v>39254</v>
      </c>
      <c r="G229" s="1668">
        <f>G221</f>
        <v>39254</v>
      </c>
      <c r="H229" s="702">
        <f>(G229/F229)*100</f>
        <v>100</v>
      </c>
      <c r="J229" s="2129">
        <f>E229+E214</f>
        <v>415570</v>
      </c>
      <c r="K229" s="2129">
        <f>F229+F214</f>
        <v>2514009</v>
      </c>
      <c r="L229" s="2129">
        <f>G229+G214</f>
        <v>2513987</v>
      </c>
      <c r="M229" s="1491"/>
    </row>
    <row r="230" spans="1:21" ht="15" thickTop="1" x14ac:dyDescent="0.2">
      <c r="J230" s="1084"/>
      <c r="K230" s="1084"/>
      <c r="L230" s="1084"/>
    </row>
    <row r="233" spans="1:21" ht="15.75" x14ac:dyDescent="0.25">
      <c r="A233" s="98" t="s">
        <v>795</v>
      </c>
    </row>
    <row r="234" spans="1:21" ht="16.5" thickBot="1" x14ac:dyDescent="0.3">
      <c r="A234" s="98"/>
      <c r="C234" s="1036"/>
      <c r="D234" s="779"/>
      <c r="E234" s="730"/>
      <c r="F234" s="865"/>
      <c r="G234" s="730"/>
      <c r="H234" s="2134" t="s">
        <v>205</v>
      </c>
    </row>
    <row r="235" spans="1:21" s="107" customFormat="1" ht="20.25" customHeight="1" thickTop="1" thickBot="1" x14ac:dyDescent="0.25">
      <c r="A235" s="675" t="s">
        <v>206</v>
      </c>
      <c r="B235" s="676" t="s">
        <v>207</v>
      </c>
      <c r="C235" s="722" t="s">
        <v>888</v>
      </c>
      <c r="D235" s="866" t="s">
        <v>208</v>
      </c>
      <c r="E235" s="678" t="s">
        <v>209</v>
      </c>
      <c r="F235" s="678" t="s">
        <v>1116</v>
      </c>
      <c r="G235" s="678" t="s">
        <v>1117</v>
      </c>
      <c r="H235" s="679" t="s">
        <v>1118</v>
      </c>
    </row>
    <row r="236" spans="1:21" s="387" customFormat="1" ht="13.5" thickTop="1" thickBot="1" x14ac:dyDescent="0.25">
      <c r="A236" s="609">
        <v>1</v>
      </c>
      <c r="B236" s="610">
        <v>2</v>
      </c>
      <c r="C236" s="610">
        <v>3</v>
      </c>
      <c r="D236" s="610">
        <v>4</v>
      </c>
      <c r="E236" s="610">
        <v>5</v>
      </c>
      <c r="F236" s="581">
        <v>6</v>
      </c>
      <c r="G236" s="581">
        <v>7</v>
      </c>
      <c r="H236" s="680" t="s">
        <v>74</v>
      </c>
      <c r="I236" s="107"/>
    </row>
    <row r="237" spans="1:21" s="1237" customFormat="1" ht="15.75" thickTop="1" x14ac:dyDescent="0.25">
      <c r="A237" s="50"/>
      <c r="B237" s="31">
        <v>5213</v>
      </c>
      <c r="C237" s="1632"/>
      <c r="D237" s="1356" t="s">
        <v>424</v>
      </c>
      <c r="E237" s="71"/>
      <c r="F237" s="373">
        <f>F239+F240+F241+F242+F243+F245+F246</f>
        <v>171382</v>
      </c>
      <c r="G237" s="373">
        <f>G239+G240+G241+G242+G243+G245+G246</f>
        <v>171376</v>
      </c>
      <c r="H237" s="1256">
        <f>(G237/F237)*100</f>
        <v>99.996499048908277</v>
      </c>
      <c r="I237" s="24"/>
      <c r="J237" s="4"/>
      <c r="K237" s="4"/>
      <c r="L237" s="24"/>
      <c r="M237" s="24"/>
      <c r="N237" s="24"/>
      <c r="O237" s="24"/>
      <c r="P237" s="24"/>
      <c r="Q237" s="24"/>
      <c r="R237" s="24"/>
      <c r="S237" s="24"/>
      <c r="T237" s="24"/>
      <c r="U237" s="24"/>
    </row>
    <row r="238" spans="1:21" s="1237" customFormat="1" ht="15" x14ac:dyDescent="0.25">
      <c r="A238" s="50"/>
      <c r="B238" s="91"/>
      <c r="C238" s="1655"/>
      <c r="D238" s="1356" t="s">
        <v>483</v>
      </c>
      <c r="E238" s="71"/>
      <c r="F238" s="1121"/>
      <c r="G238" s="316"/>
      <c r="H238" s="1257"/>
    </row>
    <row r="239" spans="1:21" s="1237" customFormat="1" ht="15" x14ac:dyDescent="0.25">
      <c r="A239" s="50"/>
      <c r="B239" s="19"/>
      <c r="C239" s="1656" t="s">
        <v>1520</v>
      </c>
      <c r="D239" s="117" t="s">
        <v>58</v>
      </c>
      <c r="E239" s="71"/>
      <c r="F239" s="314">
        <v>75</v>
      </c>
      <c r="G239" s="316">
        <v>69</v>
      </c>
      <c r="H239" s="1257">
        <f t="shared" ref="H239:H247" si="7">(G239/F239)*100</f>
        <v>92</v>
      </c>
    </row>
    <row r="240" spans="1:21" s="1237" customFormat="1" ht="15" x14ac:dyDescent="0.25">
      <c r="A240" s="50"/>
      <c r="B240" s="19"/>
      <c r="C240" s="1241" t="s">
        <v>1175</v>
      </c>
      <c r="D240" s="117" t="s">
        <v>1176</v>
      </c>
      <c r="E240" s="71"/>
      <c r="F240" s="314">
        <v>171</v>
      </c>
      <c r="G240" s="316">
        <v>171</v>
      </c>
      <c r="H240" s="1257">
        <f t="shared" si="7"/>
        <v>100</v>
      </c>
    </row>
    <row r="241" spans="1:21" s="1237" customFormat="1" ht="15" x14ac:dyDescent="0.25">
      <c r="A241" s="50"/>
      <c r="B241" s="91"/>
      <c r="C241" s="1565" t="s">
        <v>173</v>
      </c>
      <c r="D241" s="1364" t="s">
        <v>221</v>
      </c>
      <c r="E241" s="71"/>
      <c r="F241" s="1121">
        <v>34</v>
      </c>
      <c r="G241" s="316">
        <v>34</v>
      </c>
      <c r="H241" s="1257">
        <f t="shared" si="7"/>
        <v>100</v>
      </c>
      <c r="I241" s="1275"/>
    </row>
    <row r="242" spans="1:21" s="1237" customFormat="1" ht="15" x14ac:dyDescent="0.25">
      <c r="A242" s="50"/>
      <c r="B242" s="91"/>
      <c r="C242" s="1250" t="s">
        <v>1177</v>
      </c>
      <c r="D242" s="247" t="s">
        <v>744</v>
      </c>
      <c r="E242" s="71"/>
      <c r="F242" s="1121">
        <v>11</v>
      </c>
      <c r="G242" s="316">
        <v>11</v>
      </c>
      <c r="H242" s="1257">
        <f t="shared" si="7"/>
        <v>100</v>
      </c>
      <c r="I242" s="1275"/>
    </row>
    <row r="243" spans="1:21" s="1237" customFormat="1" ht="15" x14ac:dyDescent="0.25">
      <c r="A243" s="50"/>
      <c r="B243" s="91"/>
      <c r="C243" s="2446" t="s">
        <v>1873</v>
      </c>
      <c r="D243" s="2471" t="s">
        <v>1874</v>
      </c>
      <c r="E243" s="71"/>
      <c r="F243" s="1121">
        <v>94</v>
      </c>
      <c r="G243" s="316">
        <v>94</v>
      </c>
      <c r="H243" s="1257">
        <f t="shared" si="7"/>
        <v>100</v>
      </c>
      <c r="I243" s="1275"/>
    </row>
    <row r="244" spans="1:21" s="1237" customFormat="1" ht="15" x14ac:dyDescent="0.25">
      <c r="A244" s="50"/>
      <c r="B244" s="91"/>
      <c r="C244" s="2470"/>
      <c r="D244" s="2471"/>
      <c r="E244" s="71"/>
      <c r="F244" s="1121"/>
      <c r="G244" s="316"/>
      <c r="H244" s="1257"/>
      <c r="I244" s="1275"/>
    </row>
    <row r="245" spans="1:21" s="1237" customFormat="1" ht="15" x14ac:dyDescent="0.25">
      <c r="A245" s="1657"/>
      <c r="B245" s="19"/>
      <c r="C245" s="1241" t="s">
        <v>1438</v>
      </c>
      <c r="D245" s="1486" t="s">
        <v>484</v>
      </c>
      <c r="E245" s="71"/>
      <c r="F245" s="314">
        <v>169574</v>
      </c>
      <c r="G245" s="316">
        <v>169574</v>
      </c>
      <c r="H245" s="1257">
        <f t="shared" si="7"/>
        <v>100</v>
      </c>
    </row>
    <row r="246" spans="1:21" s="1237" customFormat="1" ht="25.5" x14ac:dyDescent="0.25">
      <c r="A246" s="1657"/>
      <c r="B246" s="19"/>
      <c r="C246" s="1565" t="s">
        <v>485</v>
      </c>
      <c r="D246" s="2128" t="s">
        <v>1192</v>
      </c>
      <c r="E246" s="71"/>
      <c r="F246" s="1585">
        <v>1423</v>
      </c>
      <c r="G246" s="1584">
        <v>1423</v>
      </c>
      <c r="H246" s="1611">
        <f t="shared" si="7"/>
        <v>100</v>
      </c>
    </row>
    <row r="247" spans="1:21" s="1237" customFormat="1" ht="15" x14ac:dyDescent="0.25">
      <c r="A247" s="50"/>
      <c r="B247" s="31">
        <v>5221</v>
      </c>
      <c r="C247" s="1632"/>
      <c r="D247" s="1356" t="s">
        <v>743</v>
      </c>
      <c r="E247" s="71"/>
      <c r="F247" s="315">
        <f>F249+F250+F251+F252</f>
        <v>57282</v>
      </c>
      <c r="G247" s="315">
        <f>G249+G250+G251+G252</f>
        <v>57282</v>
      </c>
      <c r="H247" s="1256">
        <f t="shared" si="7"/>
        <v>100</v>
      </c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</row>
    <row r="248" spans="1:21" s="1237" customFormat="1" ht="14.25" customHeight="1" x14ac:dyDescent="0.25">
      <c r="A248" s="50"/>
      <c r="B248" s="91"/>
      <c r="C248" s="1655"/>
      <c r="D248" s="1356" t="s">
        <v>483</v>
      </c>
      <c r="E248" s="71"/>
      <c r="F248" s="1121"/>
      <c r="G248" s="316"/>
      <c r="H248" s="1257"/>
    </row>
    <row r="249" spans="1:21" s="1237" customFormat="1" ht="14.25" customHeight="1" x14ac:dyDescent="0.25">
      <c r="A249" s="50"/>
      <c r="B249" s="91"/>
      <c r="C249" s="1565" t="s">
        <v>173</v>
      </c>
      <c r="D249" s="1364" t="s">
        <v>221</v>
      </c>
      <c r="E249" s="71"/>
      <c r="F249" s="1121">
        <v>19</v>
      </c>
      <c r="G249" s="316">
        <v>19</v>
      </c>
      <c r="H249" s="1611">
        <f>(G249/F249)*100</f>
        <v>100</v>
      </c>
    </row>
    <row r="250" spans="1:21" s="1237" customFormat="1" ht="14.25" customHeight="1" x14ac:dyDescent="0.25">
      <c r="A250" s="50"/>
      <c r="B250" s="91"/>
      <c r="C250" s="1565" t="s">
        <v>1177</v>
      </c>
      <c r="D250" s="1641" t="s">
        <v>744</v>
      </c>
      <c r="E250" s="71"/>
      <c r="F250" s="1121">
        <v>20</v>
      </c>
      <c r="G250" s="316">
        <v>20</v>
      </c>
      <c r="H250" s="1611">
        <f>(G250/F250)*100</f>
        <v>100</v>
      </c>
    </row>
    <row r="251" spans="1:21" s="1237" customFormat="1" ht="15" x14ac:dyDescent="0.25">
      <c r="A251" s="50"/>
      <c r="B251" s="1487"/>
      <c r="C251" s="1241" t="s">
        <v>1438</v>
      </c>
      <c r="D251" s="1486" t="s">
        <v>486</v>
      </c>
      <c r="E251" s="71"/>
      <c r="F251" s="314">
        <v>54603</v>
      </c>
      <c r="G251" s="357">
        <v>54603</v>
      </c>
      <c r="H251" s="1257">
        <f>(G251/F251)*100</f>
        <v>100</v>
      </c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</row>
    <row r="252" spans="1:21" s="1237" customFormat="1" ht="25.5" x14ac:dyDescent="0.25">
      <c r="A252" s="50"/>
      <c r="B252" s="1487"/>
      <c r="C252" s="1565" t="s">
        <v>485</v>
      </c>
      <c r="D252" s="2128" t="s">
        <v>1192</v>
      </c>
      <c r="E252" s="71"/>
      <c r="F252" s="1585">
        <v>2640</v>
      </c>
      <c r="G252" s="1658">
        <v>2640</v>
      </c>
      <c r="H252" s="1611">
        <f>(G252/F252)*100</f>
        <v>100</v>
      </c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</row>
    <row r="253" spans="1:21" s="1237" customFormat="1" ht="15" x14ac:dyDescent="0.25">
      <c r="A253" s="50"/>
      <c r="B253" s="31">
        <v>5222</v>
      </c>
      <c r="C253" s="1632"/>
      <c r="D253" s="1356" t="s">
        <v>1439</v>
      </c>
      <c r="E253" s="71"/>
      <c r="F253" s="315">
        <f>F255+F256</f>
        <v>6520</v>
      </c>
      <c r="G253" s="315">
        <f>G255+G256</f>
        <v>6520</v>
      </c>
      <c r="H253" s="1256">
        <f>(G253/F253)*100</f>
        <v>100</v>
      </c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</row>
    <row r="254" spans="1:21" s="24" customFormat="1" ht="15" x14ac:dyDescent="0.25">
      <c r="A254" s="50"/>
      <c r="B254" s="91"/>
      <c r="C254" s="1655"/>
      <c r="D254" s="1356" t="s">
        <v>483</v>
      </c>
      <c r="E254" s="71"/>
      <c r="F254" s="1121"/>
      <c r="G254" s="316"/>
      <c r="H254" s="1257"/>
      <c r="I254" s="1237"/>
      <c r="J254" s="1237"/>
      <c r="K254" s="1237"/>
      <c r="L254" s="1237"/>
      <c r="M254" s="1237"/>
      <c r="N254" s="1237"/>
      <c r="O254" s="1237"/>
      <c r="P254" s="1237"/>
      <c r="Q254" s="1237"/>
      <c r="R254" s="1237"/>
      <c r="S254" s="1237"/>
      <c r="T254" s="1237"/>
      <c r="U254" s="1237"/>
    </row>
    <row r="255" spans="1:21" s="24" customFormat="1" ht="15" x14ac:dyDescent="0.25">
      <c r="A255" s="50"/>
      <c r="B255" s="91"/>
      <c r="C255" s="2126" t="s">
        <v>1438</v>
      </c>
      <c r="D255" s="1486" t="s">
        <v>486</v>
      </c>
      <c r="E255" s="71"/>
      <c r="F255" s="1121">
        <v>6017</v>
      </c>
      <c r="G255" s="316">
        <v>6017</v>
      </c>
      <c r="H255" s="1257">
        <f>(G255/F255)*100</f>
        <v>100</v>
      </c>
      <c r="I255" s="1237"/>
      <c r="J255" s="1237"/>
      <c r="K255" s="1237"/>
      <c r="L255" s="1237"/>
      <c r="M255" s="1237"/>
      <c r="N255" s="1237"/>
      <c r="O255" s="1237"/>
      <c r="P255" s="1237"/>
      <c r="Q255" s="1237"/>
      <c r="R255" s="1237"/>
      <c r="S255" s="1237"/>
      <c r="T255" s="1237"/>
      <c r="U255" s="1237"/>
    </row>
    <row r="256" spans="1:21" s="24" customFormat="1" ht="26.25" thickBot="1" x14ac:dyDescent="0.3">
      <c r="A256" s="1259"/>
      <c r="B256" s="1647"/>
      <c r="C256" s="1673" t="s">
        <v>485</v>
      </c>
      <c r="D256" s="2135" t="s">
        <v>1192</v>
      </c>
      <c r="E256" s="1313"/>
      <c r="F256" s="2127">
        <v>503</v>
      </c>
      <c r="G256" s="465">
        <v>503</v>
      </c>
      <c r="H256" s="1282">
        <f>(G256/F256)*100</f>
        <v>100</v>
      </c>
      <c r="I256" s="1237"/>
      <c r="J256" s="1237"/>
      <c r="K256" s="1237"/>
      <c r="L256" s="1237"/>
      <c r="M256" s="1237"/>
      <c r="N256" s="1237"/>
      <c r="O256" s="1237"/>
      <c r="P256" s="1237"/>
      <c r="Q256" s="1237"/>
      <c r="R256" s="1237"/>
      <c r="S256" s="1237"/>
      <c r="T256" s="1237"/>
      <c r="U256" s="1237"/>
    </row>
    <row r="257" spans="1:15" s="363" customFormat="1" ht="35.25" customHeight="1" thickTop="1" thickBot="1" x14ac:dyDescent="0.3">
      <c r="A257" s="740" t="s">
        <v>228</v>
      </c>
      <c r="B257" s="1031"/>
      <c r="C257" s="742"/>
      <c r="D257" s="741"/>
      <c r="E257" s="743">
        <v>0</v>
      </c>
      <c r="F257" s="1670">
        <f>F237+F247+F253</f>
        <v>235184</v>
      </c>
      <c r="G257" s="1670">
        <f>G237+G247+G253</f>
        <v>235178</v>
      </c>
      <c r="H257" s="1043">
        <f>(G257/F257)*100</f>
        <v>99.99744880604122</v>
      </c>
      <c r="J257" s="745"/>
      <c r="K257" s="745"/>
      <c r="L257" s="745"/>
    </row>
    <row r="258" spans="1:15" ht="15" thickTop="1" x14ac:dyDescent="0.2"/>
    <row r="266" spans="1:15" ht="15.75" x14ac:dyDescent="0.25">
      <c r="A266" s="1044" t="s">
        <v>659</v>
      </c>
    </row>
    <row r="267" spans="1:15" ht="16.5" thickBot="1" x14ac:dyDescent="0.3">
      <c r="A267" s="1044"/>
      <c r="H267" s="2134" t="s">
        <v>1555</v>
      </c>
    </row>
    <row r="268" spans="1:15" s="107" customFormat="1" ht="20.25" customHeight="1" thickTop="1" thickBot="1" x14ac:dyDescent="0.25">
      <c r="A268" s="675" t="s">
        <v>206</v>
      </c>
      <c r="B268" s="1045" t="s">
        <v>207</v>
      </c>
      <c r="C268" s="722" t="s">
        <v>481</v>
      </c>
      <c r="D268" s="678" t="s">
        <v>208</v>
      </c>
      <c r="E268" s="678" t="s">
        <v>209</v>
      </c>
      <c r="F268" s="678" t="s">
        <v>1116</v>
      </c>
      <c r="G268" s="678" t="s">
        <v>1117</v>
      </c>
      <c r="H268" s="679" t="s">
        <v>1118</v>
      </c>
      <c r="J268" s="642"/>
      <c r="K268" s="642"/>
      <c r="L268" s="642"/>
      <c r="M268" s="642"/>
      <c r="N268" s="642"/>
      <c r="O268" s="642"/>
    </row>
    <row r="269" spans="1:15" s="387" customFormat="1" ht="13.5" thickTop="1" thickBot="1" x14ac:dyDescent="0.25">
      <c r="A269" s="609">
        <v>1</v>
      </c>
      <c r="B269" s="610">
        <v>2</v>
      </c>
      <c r="C269" s="610">
        <v>3</v>
      </c>
      <c r="D269" s="610">
        <v>4</v>
      </c>
      <c r="E269" s="610">
        <v>5</v>
      </c>
      <c r="F269" s="581">
        <v>6</v>
      </c>
      <c r="G269" s="581">
        <v>7</v>
      </c>
      <c r="H269" s="680" t="s">
        <v>74</v>
      </c>
      <c r="I269" s="107"/>
    </row>
    <row r="270" spans="1:15" s="1237" customFormat="1" ht="15.75" thickTop="1" x14ac:dyDescent="0.25">
      <c r="A270" s="222"/>
      <c r="B270" s="241">
        <v>5229</v>
      </c>
      <c r="C270" s="1652"/>
      <c r="D270" s="1646" t="s">
        <v>1440</v>
      </c>
      <c r="E270" s="233"/>
      <c r="F270" s="373">
        <f>F271+F272+F273+F275+F276+F277+F278+F280+F281+F282+F283</f>
        <v>2762983</v>
      </c>
      <c r="G270" s="373">
        <f>G271+G272+G273+G275+G276+G277+G278+G280+G281+G282+G283</f>
        <v>2762968</v>
      </c>
      <c r="H270" s="1590">
        <f>(G270/F270)*100</f>
        <v>99.999457108494695</v>
      </c>
    </row>
    <row r="271" spans="1:15" s="1237" customFormat="1" x14ac:dyDescent="0.2">
      <c r="A271" s="50"/>
      <c r="B271" s="31"/>
      <c r="C271" s="1565" t="s">
        <v>875</v>
      </c>
      <c r="D271" s="1364" t="s">
        <v>876</v>
      </c>
      <c r="E271" s="1493"/>
      <c r="F271" s="316">
        <v>32675</v>
      </c>
      <c r="G271" s="316">
        <v>32675</v>
      </c>
      <c r="H271" s="1247">
        <f>(G271/F271)*100</f>
        <v>100</v>
      </c>
    </row>
    <row r="272" spans="1:15" s="1237" customFormat="1" x14ac:dyDescent="0.2">
      <c r="A272" s="50"/>
      <c r="B272" s="31"/>
      <c r="C272" s="1565" t="s">
        <v>173</v>
      </c>
      <c r="D272" s="1364" t="s">
        <v>221</v>
      </c>
      <c r="E272" s="1493"/>
      <c r="F272" s="316">
        <v>4972</v>
      </c>
      <c r="G272" s="316">
        <v>4969</v>
      </c>
      <c r="H272" s="1247">
        <f>(G272/F272)*100</f>
        <v>99.939662107803713</v>
      </c>
    </row>
    <row r="273" spans="1:8" s="1237" customFormat="1" x14ac:dyDescent="0.2">
      <c r="A273" s="50"/>
      <c r="B273" s="31"/>
      <c r="C273" s="1565" t="s">
        <v>1482</v>
      </c>
      <c r="D273" s="2473" t="s">
        <v>1193</v>
      </c>
      <c r="E273" s="1493"/>
      <c r="F273" s="316">
        <v>5767</v>
      </c>
      <c r="G273" s="316">
        <v>5755</v>
      </c>
      <c r="H273" s="1247">
        <f>(G273/F273)*100</f>
        <v>99.791919542222999</v>
      </c>
    </row>
    <row r="274" spans="1:8" s="1237" customFormat="1" x14ac:dyDescent="0.2">
      <c r="A274" s="50"/>
      <c r="B274" s="31"/>
      <c r="C274" s="1565"/>
      <c r="D274" s="2473"/>
      <c r="E274" s="1493"/>
      <c r="F274" s="316"/>
      <c r="G274" s="316"/>
      <c r="H274" s="1247"/>
    </row>
    <row r="275" spans="1:8" s="1237" customFormat="1" x14ac:dyDescent="0.2">
      <c r="A275" s="50"/>
      <c r="B275" s="31"/>
      <c r="C275" s="1565" t="s">
        <v>1194</v>
      </c>
      <c r="D275" s="1624" t="s">
        <v>1699</v>
      </c>
      <c r="E275" s="1493"/>
      <c r="F275" s="316">
        <v>102</v>
      </c>
      <c r="G275" s="316">
        <v>102</v>
      </c>
      <c r="H275" s="1247">
        <f t="shared" ref="H275:H289" si="8">(G275/F275)*100</f>
        <v>100</v>
      </c>
    </row>
    <row r="276" spans="1:8" s="1237" customFormat="1" x14ac:dyDescent="0.2">
      <c r="A276" s="50"/>
      <c r="B276" s="31"/>
      <c r="C276" s="1565" t="s">
        <v>1177</v>
      </c>
      <c r="D276" s="1641" t="s">
        <v>742</v>
      </c>
      <c r="E276" s="1493"/>
      <c r="F276" s="316">
        <v>172</v>
      </c>
      <c r="G276" s="316">
        <v>172</v>
      </c>
      <c r="H276" s="1247">
        <f t="shared" si="8"/>
        <v>100</v>
      </c>
    </row>
    <row r="277" spans="1:8" s="1237" customFormat="1" x14ac:dyDescent="0.2">
      <c r="A277" s="50"/>
      <c r="B277" s="31"/>
      <c r="C277" s="1250" t="s">
        <v>1871</v>
      </c>
      <c r="D277" s="1641" t="s">
        <v>1872</v>
      </c>
      <c r="E277" s="1493"/>
      <c r="F277" s="316">
        <v>80156</v>
      </c>
      <c r="G277" s="316">
        <v>80156</v>
      </c>
      <c r="H277" s="1247">
        <f t="shared" si="8"/>
        <v>100</v>
      </c>
    </row>
    <row r="278" spans="1:8" s="1237" customFormat="1" x14ac:dyDescent="0.2">
      <c r="A278" s="50"/>
      <c r="B278" s="31"/>
      <c r="C278" s="2446" t="s">
        <v>1873</v>
      </c>
      <c r="D278" s="2471" t="s">
        <v>1874</v>
      </c>
      <c r="E278" s="1493"/>
      <c r="F278" s="316">
        <v>13</v>
      </c>
      <c r="G278" s="316">
        <v>13</v>
      </c>
      <c r="H278" s="1247">
        <f t="shared" si="8"/>
        <v>100</v>
      </c>
    </row>
    <row r="279" spans="1:8" s="1237" customFormat="1" x14ac:dyDescent="0.2">
      <c r="A279" s="50"/>
      <c r="B279" s="31"/>
      <c r="C279" s="2470"/>
      <c r="D279" s="2471"/>
      <c r="E279" s="1493"/>
      <c r="F279" s="316"/>
      <c r="G279" s="316"/>
      <c r="H279" s="1247"/>
    </row>
    <row r="280" spans="1:8" s="1237" customFormat="1" x14ac:dyDescent="0.2">
      <c r="A280" s="50"/>
      <c r="B280" s="31"/>
      <c r="C280" s="1518" t="s">
        <v>1875</v>
      </c>
      <c r="D280" s="2124" t="s">
        <v>1876</v>
      </c>
      <c r="E280" s="1493"/>
      <c r="F280" s="316">
        <v>946</v>
      </c>
      <c r="G280" s="316">
        <v>946</v>
      </c>
      <c r="H280" s="1247">
        <f t="shared" si="8"/>
        <v>100</v>
      </c>
    </row>
    <row r="281" spans="1:8" s="1237" customFormat="1" x14ac:dyDescent="0.2">
      <c r="A281" s="50"/>
      <c r="B281" s="31"/>
      <c r="C281" s="1565" t="s">
        <v>1435</v>
      </c>
      <c r="D281" s="2128" t="s">
        <v>1436</v>
      </c>
      <c r="E281" s="1493"/>
      <c r="F281" s="316">
        <v>346</v>
      </c>
      <c r="G281" s="316">
        <v>346</v>
      </c>
      <c r="H281" s="1247">
        <f t="shared" si="8"/>
        <v>100</v>
      </c>
    </row>
    <row r="282" spans="1:8" s="1237" customFormat="1" x14ac:dyDescent="0.2">
      <c r="A282" s="50"/>
      <c r="B282" s="1488"/>
      <c r="C282" s="1241" t="s">
        <v>1431</v>
      </c>
      <c r="D282" s="91" t="s">
        <v>592</v>
      </c>
      <c r="E282" s="1493"/>
      <c r="F282" s="316">
        <v>2633215</v>
      </c>
      <c r="G282" s="316">
        <v>2633215</v>
      </c>
      <c r="H282" s="1247">
        <f t="shared" si="8"/>
        <v>100</v>
      </c>
    </row>
    <row r="283" spans="1:8" s="1237" customFormat="1" ht="25.5" x14ac:dyDescent="0.2">
      <c r="A283" s="50"/>
      <c r="B283" s="1488"/>
      <c r="C283" s="1565" t="s">
        <v>1003</v>
      </c>
      <c r="D283" s="2128" t="s">
        <v>1182</v>
      </c>
      <c r="E283" s="1493"/>
      <c r="F283" s="1584">
        <v>4619</v>
      </c>
      <c r="G283" s="1584">
        <v>4619</v>
      </c>
      <c r="H283" s="1628">
        <f t="shared" si="8"/>
        <v>100</v>
      </c>
    </row>
    <row r="284" spans="1:8" s="1295" customFormat="1" ht="14.25" customHeight="1" x14ac:dyDescent="0.25">
      <c r="A284" s="223"/>
      <c r="B284" s="96">
        <v>5333</v>
      </c>
      <c r="C284" s="1632"/>
      <c r="D284" s="2472" t="s">
        <v>1676</v>
      </c>
      <c r="E284" s="149"/>
      <c r="F284" s="315">
        <f>F286+F287+F288+F289+F290</f>
        <v>21953</v>
      </c>
      <c r="G284" s="315">
        <f>G286+G287+G288+G289+G290</f>
        <v>21953</v>
      </c>
      <c r="H284" s="2125">
        <f>H286+H287+H288+H289+H290</f>
        <v>500</v>
      </c>
    </row>
    <row r="285" spans="1:8" s="1295" customFormat="1" ht="14.25" customHeight="1" x14ac:dyDescent="0.25">
      <c r="A285" s="1653"/>
      <c r="B285" s="1651"/>
      <c r="C285" s="1634"/>
      <c r="D285" s="2471"/>
      <c r="E285" s="123"/>
      <c r="F285" s="315"/>
      <c r="G285" s="315"/>
      <c r="H285" s="1244"/>
    </row>
    <row r="286" spans="1:8" s="1295" customFormat="1" ht="14.25" customHeight="1" x14ac:dyDescent="0.25">
      <c r="A286" s="1653"/>
      <c r="B286" s="1651"/>
      <c r="C286" s="1518" t="s">
        <v>875</v>
      </c>
      <c r="D286" s="1364" t="s">
        <v>876</v>
      </c>
      <c r="E286" s="123"/>
      <c r="F286" s="316">
        <v>35</v>
      </c>
      <c r="G286" s="316">
        <v>35</v>
      </c>
      <c r="H286" s="1247">
        <f t="shared" si="8"/>
        <v>100</v>
      </c>
    </row>
    <row r="287" spans="1:8" s="1295" customFormat="1" ht="14.25" customHeight="1" x14ac:dyDescent="0.25">
      <c r="A287" s="1653"/>
      <c r="B287" s="1651"/>
      <c r="C287" s="1565" t="s">
        <v>173</v>
      </c>
      <c r="D287" s="1364" t="s">
        <v>221</v>
      </c>
      <c r="E287" s="123"/>
      <c r="F287" s="316">
        <v>31</v>
      </c>
      <c r="G287" s="316">
        <v>31</v>
      </c>
      <c r="H287" s="1247">
        <f t="shared" si="8"/>
        <v>100</v>
      </c>
    </row>
    <row r="288" spans="1:8" s="1295" customFormat="1" ht="14.25" customHeight="1" x14ac:dyDescent="0.25">
      <c r="A288" s="1653"/>
      <c r="B288" s="1651"/>
      <c r="C288" s="1565" t="s">
        <v>1177</v>
      </c>
      <c r="D288" s="1641" t="s">
        <v>742</v>
      </c>
      <c r="E288" s="123"/>
      <c r="F288" s="316">
        <v>15</v>
      </c>
      <c r="G288" s="316">
        <v>15</v>
      </c>
      <c r="H288" s="1247">
        <f t="shared" si="8"/>
        <v>100</v>
      </c>
    </row>
    <row r="289" spans="1:14" s="1295" customFormat="1" ht="14.25" customHeight="1" x14ac:dyDescent="0.25">
      <c r="A289" s="1653"/>
      <c r="B289" s="1651"/>
      <c r="C289" s="1250" t="s">
        <v>1871</v>
      </c>
      <c r="D289" s="1641" t="s">
        <v>1872</v>
      </c>
      <c r="E289" s="123"/>
      <c r="F289" s="316">
        <v>594</v>
      </c>
      <c r="G289" s="316">
        <v>594</v>
      </c>
      <c r="H289" s="1247">
        <f t="shared" si="8"/>
        <v>100</v>
      </c>
    </row>
    <row r="290" spans="1:14" s="1295" customFormat="1" ht="14.25" customHeight="1" thickBot="1" x14ac:dyDescent="0.3">
      <c r="A290" s="1653"/>
      <c r="B290" s="1651"/>
      <c r="C290" s="1241" t="s">
        <v>1431</v>
      </c>
      <c r="D290" s="1490" t="s">
        <v>30</v>
      </c>
      <c r="E290" s="123"/>
      <c r="F290" s="316">
        <v>21278</v>
      </c>
      <c r="G290" s="316">
        <v>21278</v>
      </c>
      <c r="H290" s="1247">
        <f>(G290/F290)*100</f>
        <v>100</v>
      </c>
    </row>
    <row r="291" spans="1:14" s="1050" customFormat="1" ht="26.25" customHeight="1" thickTop="1" thickBot="1" x14ac:dyDescent="0.3">
      <c r="A291" s="1046" t="s">
        <v>924</v>
      </c>
      <c r="B291" s="1047"/>
      <c r="C291" s="1048"/>
      <c r="D291" s="1047"/>
      <c r="E291" s="1669">
        <v>0</v>
      </c>
      <c r="F291" s="1668">
        <f>F270+F284</f>
        <v>2784936</v>
      </c>
      <c r="G291" s="1668">
        <f>G270+G284</f>
        <v>2784921</v>
      </c>
      <c r="H291" s="1049">
        <f>(G291/F291)*100</f>
        <v>99.999461387981626</v>
      </c>
      <c r="J291" s="562"/>
      <c r="K291" s="562"/>
      <c r="L291" s="562"/>
    </row>
    <row r="292" spans="1:14" ht="15" thickTop="1" x14ac:dyDescent="0.2"/>
    <row r="295" spans="1:14" ht="16.5" x14ac:dyDescent="0.25">
      <c r="A295" s="364" t="s">
        <v>258</v>
      </c>
      <c r="B295" s="365"/>
      <c r="C295" s="366"/>
      <c r="D295" s="367"/>
      <c r="E295" s="626">
        <f>SUM(E296:E299)</f>
        <v>70986</v>
      </c>
      <c r="F295" s="626">
        <f>SUM(F296:F299)</f>
        <v>114169</v>
      </c>
      <c r="G295" s="626">
        <f>SUM(G296:G299)</f>
        <v>113587</v>
      </c>
      <c r="H295" s="877">
        <f>(G295/F295)*100</f>
        <v>99.490229396771454</v>
      </c>
      <c r="L295" s="1084"/>
      <c r="M295" s="1084"/>
      <c r="N295" s="1084"/>
    </row>
    <row r="296" spans="1:14" ht="15" x14ac:dyDescent="0.2">
      <c r="A296" s="598" t="s">
        <v>342</v>
      </c>
      <c r="B296" s="920"/>
      <c r="C296" s="2136"/>
      <c r="D296" s="921"/>
      <c r="E296" s="631">
        <f>E110</f>
        <v>57486</v>
      </c>
      <c r="F296" s="631">
        <f>F110</f>
        <v>92989</v>
      </c>
      <c r="G296" s="631">
        <f>G110</f>
        <v>92407</v>
      </c>
      <c r="H296" s="1051">
        <f>(G296/F296)*100</f>
        <v>99.374119519513059</v>
      </c>
      <c r="L296" s="1084"/>
      <c r="M296" s="1084"/>
      <c r="N296" s="1084"/>
    </row>
    <row r="297" spans="1:14" ht="15" x14ac:dyDescent="0.2">
      <c r="A297" s="598" t="s">
        <v>343</v>
      </c>
      <c r="B297" s="2137"/>
      <c r="C297" s="2136"/>
      <c r="D297" s="2138"/>
      <c r="E297" s="631">
        <f>E134</f>
        <v>13500</v>
      </c>
      <c r="F297" s="631">
        <f>F134</f>
        <v>21180</v>
      </c>
      <c r="G297" s="631">
        <f>G134</f>
        <v>21180</v>
      </c>
      <c r="H297" s="1051">
        <f>(G297/F297)*100</f>
        <v>100</v>
      </c>
      <c r="I297" s="1084">
        <f>F297+F303+F305</f>
        <v>60434</v>
      </c>
      <c r="J297" s="1084">
        <f>G297+G303+G305</f>
        <v>60434</v>
      </c>
      <c r="L297" s="1084"/>
      <c r="M297" s="1084"/>
      <c r="N297" s="1084"/>
    </row>
    <row r="298" spans="1:14" ht="15" x14ac:dyDescent="0.2">
      <c r="A298" s="598" t="s">
        <v>264</v>
      </c>
      <c r="B298" s="2137"/>
      <c r="C298" s="2136"/>
      <c r="D298" s="2138"/>
      <c r="E298" s="631">
        <v>0</v>
      </c>
      <c r="F298" s="631">
        <v>0</v>
      </c>
      <c r="G298" s="631">
        <v>0</v>
      </c>
      <c r="H298" s="1051">
        <v>0</v>
      </c>
      <c r="L298" s="1084"/>
      <c r="M298" s="1084"/>
      <c r="N298" s="1084"/>
    </row>
    <row r="299" spans="1:14" ht="15" x14ac:dyDescent="0.2">
      <c r="A299" s="598" t="s">
        <v>1457</v>
      </c>
      <c r="B299" s="2137"/>
      <c r="C299" s="2136"/>
      <c r="D299" s="2138"/>
      <c r="E299" s="631">
        <v>0</v>
      </c>
      <c r="F299" s="631">
        <v>0</v>
      </c>
      <c r="G299" s="631">
        <v>0</v>
      </c>
      <c r="H299" s="1051">
        <v>0</v>
      </c>
      <c r="L299" s="1029"/>
      <c r="M299" s="1029"/>
      <c r="N299" s="1029"/>
    </row>
    <row r="300" spans="1:14" ht="15" x14ac:dyDescent="0.2">
      <c r="A300" s="598"/>
      <c r="B300" s="2137"/>
      <c r="C300" s="2136"/>
      <c r="D300" s="2138"/>
      <c r="E300" s="631"/>
      <c r="F300" s="631"/>
      <c r="G300" s="631"/>
      <c r="H300" s="859"/>
    </row>
    <row r="301" spans="1:14" ht="16.5" x14ac:dyDescent="0.25">
      <c r="A301" s="818" t="s">
        <v>344</v>
      </c>
      <c r="B301" s="2137"/>
      <c r="C301" s="2136"/>
      <c r="D301" s="2138"/>
      <c r="E301" s="626">
        <f>SUM(E302:E305)</f>
        <v>415570</v>
      </c>
      <c r="F301" s="626">
        <f>SUM(F302:F305)</f>
        <v>2514009</v>
      </c>
      <c r="G301" s="626">
        <f>SUM(G302:G305)</f>
        <v>2513987</v>
      </c>
      <c r="H301" s="877">
        <f>(G301/F301)*100</f>
        <v>99.99912490368969</v>
      </c>
    </row>
    <row r="302" spans="1:14" ht="15" x14ac:dyDescent="0.2">
      <c r="A302" s="598" t="s">
        <v>1458</v>
      </c>
      <c r="B302" s="2137"/>
      <c r="C302" s="2136"/>
      <c r="D302" s="2138"/>
      <c r="E302" s="631">
        <f>E214</f>
        <v>415570</v>
      </c>
      <c r="F302" s="631">
        <f>F214-F304</f>
        <v>419570</v>
      </c>
      <c r="G302" s="631">
        <f>G214-G304</f>
        <v>419560</v>
      </c>
      <c r="H302" s="1051">
        <f>(G302/F302)*100</f>
        <v>99.997616607479088</v>
      </c>
      <c r="K302" s="2469"/>
      <c r="L302" s="1084"/>
      <c r="M302" s="1084"/>
      <c r="N302" s="1084"/>
    </row>
    <row r="303" spans="1:14" ht="15" x14ac:dyDescent="0.2">
      <c r="A303" s="598" t="s">
        <v>1459</v>
      </c>
      <c r="B303" s="2137"/>
      <c r="C303" s="2136"/>
      <c r="D303" s="2138"/>
      <c r="E303" s="631">
        <f>E229</f>
        <v>0</v>
      </c>
      <c r="F303" s="631">
        <f>F229-F305</f>
        <v>38729</v>
      </c>
      <c r="G303" s="631">
        <f>G229-G305</f>
        <v>38729</v>
      </c>
      <c r="H303" s="1051">
        <f>(G303/F303)*100</f>
        <v>100</v>
      </c>
      <c r="K303" s="2469"/>
    </row>
    <row r="304" spans="1:14" ht="15" x14ac:dyDescent="0.2">
      <c r="A304" s="598" t="s">
        <v>264</v>
      </c>
      <c r="B304" s="2139"/>
      <c r="E304" s="631">
        <v>0</v>
      </c>
      <c r="F304" s="631">
        <f>F167+F169+F196+F199+F202+F208+F211</f>
        <v>2055185</v>
      </c>
      <c r="G304" s="631">
        <f>G167+G169+G196+G199+G202+G208+G211</f>
        <v>2055173</v>
      </c>
      <c r="H304" s="1051">
        <f>(G304/F304)*100</f>
        <v>99.999416110958379</v>
      </c>
      <c r="I304" s="1084">
        <f>F304+F305</f>
        <v>2055710</v>
      </c>
      <c r="J304" s="1084">
        <f>G304+G305</f>
        <v>2055698</v>
      </c>
      <c r="K304" s="642" t="s">
        <v>1890</v>
      </c>
    </row>
    <row r="305" spans="1:14" ht="15" x14ac:dyDescent="0.2">
      <c r="A305" s="598" t="s">
        <v>1457</v>
      </c>
      <c r="B305" s="2139"/>
      <c r="E305" s="631">
        <v>0</v>
      </c>
      <c r="F305" s="631">
        <f>F227+F228</f>
        <v>525</v>
      </c>
      <c r="G305" s="631">
        <f>G227+G228</f>
        <v>525</v>
      </c>
      <c r="H305" s="1051">
        <f>(G305/F305)*100</f>
        <v>100</v>
      </c>
      <c r="K305" s="2469"/>
      <c r="L305" s="1084"/>
      <c r="M305" s="1084"/>
      <c r="N305" s="1084"/>
    </row>
    <row r="306" spans="1:14" ht="15" x14ac:dyDescent="0.2">
      <c r="A306" s="598"/>
      <c r="B306" s="2137"/>
      <c r="C306" s="2136"/>
      <c r="D306" s="2136"/>
      <c r="E306" s="631"/>
      <c r="F306" s="631"/>
      <c r="G306" s="631"/>
      <c r="H306" s="859"/>
      <c r="K306" s="2469"/>
    </row>
    <row r="307" spans="1:14" ht="15.75" x14ac:dyDescent="0.25">
      <c r="A307" s="1044" t="s">
        <v>259</v>
      </c>
      <c r="B307" s="2137"/>
      <c r="C307" s="2136"/>
      <c r="D307" s="2136"/>
      <c r="E307" s="626">
        <f>SUM(E308:E311)</f>
        <v>0</v>
      </c>
      <c r="F307" s="626">
        <f>SUM(F308:F311)</f>
        <v>235184</v>
      </c>
      <c r="G307" s="626">
        <f>SUM(G308:G311)</f>
        <v>235178</v>
      </c>
      <c r="H307" s="877">
        <f>(G307/F307)*100</f>
        <v>99.99744880604122</v>
      </c>
      <c r="K307" s="2469"/>
      <c r="L307" s="1084"/>
      <c r="M307" s="1084"/>
      <c r="N307" s="1084"/>
    </row>
    <row r="308" spans="1:14" ht="15" x14ac:dyDescent="0.2">
      <c r="A308" s="598" t="s">
        <v>1458</v>
      </c>
      <c r="B308" s="2137"/>
      <c r="C308" s="2136"/>
      <c r="D308" s="2136"/>
      <c r="E308" s="631">
        <f>E257</f>
        <v>0</v>
      </c>
      <c r="F308" s="631">
        <f>F257-F310</f>
        <v>246</v>
      </c>
      <c r="G308" s="631">
        <f>G257-G310</f>
        <v>240</v>
      </c>
      <c r="H308" s="1051">
        <f>(G308/F308)*100</f>
        <v>97.560975609756099</v>
      </c>
      <c r="I308" s="1084"/>
      <c r="K308" s="2469"/>
    </row>
    <row r="309" spans="1:14" ht="15" x14ac:dyDescent="0.2">
      <c r="A309" s="598" t="s">
        <v>1459</v>
      </c>
      <c r="B309" s="2137"/>
      <c r="C309" s="2136"/>
      <c r="D309" s="2136"/>
      <c r="E309" s="631">
        <v>0</v>
      </c>
      <c r="F309" s="631">
        <v>0</v>
      </c>
      <c r="G309" s="631">
        <v>0</v>
      </c>
      <c r="H309" s="1051">
        <v>0</v>
      </c>
      <c r="L309" s="1084"/>
      <c r="M309" s="1084"/>
      <c r="N309" s="1084"/>
    </row>
    <row r="310" spans="1:14" ht="15" x14ac:dyDescent="0.2">
      <c r="A310" s="598" t="s">
        <v>264</v>
      </c>
      <c r="B310" s="2137"/>
      <c r="C310" s="2136"/>
      <c r="D310" s="2136"/>
      <c r="E310" s="631">
        <v>0</v>
      </c>
      <c r="F310" s="631">
        <f>F241+F242+F243+F245+F246+F249+F250+F251+F252+F255+F256</f>
        <v>234938</v>
      </c>
      <c r="G310" s="631">
        <f>G241+G242+G243+G245+G246+G249+G250+G251+G252+G255+G256</f>
        <v>234938</v>
      </c>
      <c r="H310" s="1051">
        <f>(G310/F310)*100</f>
        <v>100</v>
      </c>
    </row>
    <row r="311" spans="1:14" ht="15" x14ac:dyDescent="0.2">
      <c r="A311" s="598" t="s">
        <v>1457</v>
      </c>
      <c r="B311" s="2137"/>
      <c r="C311" s="2136"/>
      <c r="D311" s="2136"/>
      <c r="E311" s="631">
        <v>0</v>
      </c>
      <c r="F311" s="631">
        <v>0</v>
      </c>
      <c r="G311" s="631">
        <v>0</v>
      </c>
      <c r="H311" s="1051">
        <v>0</v>
      </c>
      <c r="L311" s="1084"/>
      <c r="M311" s="1084"/>
      <c r="N311" s="1084"/>
    </row>
    <row r="312" spans="1:14" ht="15" x14ac:dyDescent="0.2">
      <c r="A312" s="598"/>
      <c r="B312" s="2137"/>
      <c r="C312" s="2136"/>
      <c r="D312" s="2136"/>
      <c r="E312" s="631"/>
      <c r="F312" s="631"/>
      <c r="G312" s="631"/>
      <c r="H312" s="859"/>
      <c r="L312" s="1029"/>
      <c r="M312" s="1029"/>
      <c r="N312" s="1029"/>
    </row>
    <row r="313" spans="1:14" ht="15.75" x14ac:dyDescent="0.25">
      <c r="A313" s="1052" t="s">
        <v>660</v>
      </c>
      <c r="B313" s="2137"/>
      <c r="C313" s="2136"/>
      <c r="D313" s="2136"/>
      <c r="E313" s="626">
        <f>SUM(E314:E317)</f>
        <v>0</v>
      </c>
      <c r="F313" s="626">
        <f>SUM(F314:F317)</f>
        <v>2784936</v>
      </c>
      <c r="G313" s="626">
        <f>SUM(G314:G317)</f>
        <v>2784921</v>
      </c>
      <c r="H313" s="877">
        <f>(G313/F313)*100</f>
        <v>99.999461387981626</v>
      </c>
      <c r="K313" s="1084"/>
    </row>
    <row r="314" spans="1:14" ht="15" x14ac:dyDescent="0.2">
      <c r="A314" s="598" t="s">
        <v>1458</v>
      </c>
      <c r="B314" s="2137"/>
      <c r="C314" s="2136"/>
      <c r="D314" s="2136"/>
      <c r="E314" s="631">
        <f>E291</f>
        <v>0</v>
      </c>
      <c r="F314" s="631">
        <f>F291-F316</f>
        <v>0</v>
      </c>
      <c r="G314" s="631">
        <f>G291-G316</f>
        <v>0</v>
      </c>
      <c r="H314" s="1051">
        <v>0</v>
      </c>
    </row>
    <row r="315" spans="1:14" ht="15" x14ac:dyDescent="0.2">
      <c r="A315" s="598" t="s">
        <v>1459</v>
      </c>
      <c r="B315" s="2137"/>
      <c r="C315" s="2136"/>
      <c r="D315" s="2136"/>
      <c r="E315" s="631">
        <v>0</v>
      </c>
      <c r="F315" s="631">
        <v>0</v>
      </c>
      <c r="G315" s="631">
        <v>0</v>
      </c>
      <c r="H315" s="1051">
        <v>0</v>
      </c>
    </row>
    <row r="316" spans="1:14" ht="15" x14ac:dyDescent="0.2">
      <c r="A316" s="598" t="s">
        <v>264</v>
      </c>
      <c r="B316" s="2137"/>
      <c r="C316" s="2136"/>
      <c r="D316" s="2136"/>
      <c r="E316" s="631">
        <v>0</v>
      </c>
      <c r="F316" s="631">
        <f>F271+F272+F273+F275+F276+F277+F278+F280+F281+F282+F283+F286+F287+F288+F289+F290</f>
        <v>2784936</v>
      </c>
      <c r="G316" s="631">
        <f>G271+G272+G273+G275+G276+G277+G278+G280+G281+G282+G283+G286+G287+G288+G289+G290</f>
        <v>2784921</v>
      </c>
      <c r="H316" s="1051">
        <f>(G316/F316)*100</f>
        <v>99.999461387981626</v>
      </c>
      <c r="J316" s="1084"/>
      <c r="K316" s="1084">
        <f>K317+K319</f>
        <v>5648298</v>
      </c>
      <c r="L316" s="1084">
        <f>L317+L319</f>
        <v>5647673</v>
      </c>
      <c r="M316" s="642" t="s">
        <v>1701</v>
      </c>
    </row>
    <row r="317" spans="1:14" ht="15" x14ac:dyDescent="0.2">
      <c r="A317" s="598" t="s">
        <v>1457</v>
      </c>
      <c r="B317" s="2137"/>
      <c r="C317" s="2136"/>
      <c r="D317" s="2136"/>
      <c r="E317" s="631">
        <v>0</v>
      </c>
      <c r="F317" s="631">
        <v>0</v>
      </c>
      <c r="G317" s="631">
        <v>0</v>
      </c>
      <c r="H317" s="1051">
        <v>0</v>
      </c>
      <c r="K317" s="1084">
        <f>F295</f>
        <v>114169</v>
      </c>
      <c r="L317" s="1084">
        <f>G295</f>
        <v>113587</v>
      </c>
      <c r="M317" s="642" t="s">
        <v>918</v>
      </c>
    </row>
    <row r="318" spans="1:14" ht="15" x14ac:dyDescent="0.2">
      <c r="A318" s="598"/>
      <c r="B318" s="2137"/>
      <c r="C318" s="2136"/>
      <c r="D318" s="2136"/>
      <c r="E318" s="631"/>
      <c r="F318" s="631"/>
      <c r="G318" s="631"/>
      <c r="H318" s="1051"/>
      <c r="J318" s="1084"/>
      <c r="K318" s="1029">
        <f>F298+F299+F304+F305+F310+F311+F316+F317</f>
        <v>5075584</v>
      </c>
      <c r="L318" s="1029">
        <f>G298+G299+G304+G305+G310+G311+G316+G317</f>
        <v>5075557</v>
      </c>
      <c r="M318" s="642" t="s">
        <v>314</v>
      </c>
    </row>
    <row r="319" spans="1:14" ht="14.25" customHeight="1" x14ac:dyDescent="0.2">
      <c r="J319" s="1084"/>
      <c r="K319" s="1084">
        <f>F301+F307+F313</f>
        <v>5534129</v>
      </c>
      <c r="L319" s="1084">
        <f>G301+G307+G313</f>
        <v>5534086</v>
      </c>
      <c r="M319" s="642" t="s">
        <v>1700</v>
      </c>
    </row>
    <row r="320" spans="1:14" s="58" customFormat="1" ht="47.25" customHeight="1" thickBot="1" x14ac:dyDescent="0.4">
      <c r="A320" s="2451" t="s">
        <v>1120</v>
      </c>
      <c r="B320" s="2451"/>
      <c r="C320" s="2451"/>
      <c r="D320" s="2451"/>
      <c r="E320" s="1742">
        <f>E295+E301+E307+E313</f>
        <v>486556</v>
      </c>
      <c r="F320" s="1742">
        <f>F295+F301+F307+F313</f>
        <v>5648298</v>
      </c>
      <c r="G320" s="1742">
        <f>G295+G301+G307+G313</f>
        <v>5647673</v>
      </c>
      <c r="H320" s="823">
        <f>(G320/F320)*100</f>
        <v>99.988934719804092</v>
      </c>
    </row>
    <row r="321" spans="8:8" ht="15" thickTop="1" x14ac:dyDescent="0.2"/>
    <row r="323" spans="8:8" x14ac:dyDescent="0.2">
      <c r="H323" s="562"/>
    </row>
  </sheetData>
  <mergeCells count="23">
    <mergeCell ref="D35:D36"/>
    <mergeCell ref="D76:D77"/>
    <mergeCell ref="D102:D103"/>
    <mergeCell ref="D107:D108"/>
    <mergeCell ref="D179:D180"/>
    <mergeCell ref="D55:D56"/>
    <mergeCell ref="D148:D150"/>
    <mergeCell ref="D175:D176"/>
    <mergeCell ref="K307:K308"/>
    <mergeCell ref="A320:D320"/>
    <mergeCell ref="K302:K303"/>
    <mergeCell ref="C177:C178"/>
    <mergeCell ref="D177:D178"/>
    <mergeCell ref="C179:C180"/>
    <mergeCell ref="C278:C279"/>
    <mergeCell ref="D278:D279"/>
    <mergeCell ref="C243:C244"/>
    <mergeCell ref="D284:D285"/>
    <mergeCell ref="D243:D244"/>
    <mergeCell ref="K305:K306"/>
    <mergeCell ref="D273:D274"/>
    <mergeCell ref="D181:D182"/>
    <mergeCell ref="D190:D191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50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5" enableFormatConditionsCalculation="0">
    <tabColor rgb="FF00B0F0"/>
  </sheetPr>
  <dimension ref="A1:AA2677"/>
  <sheetViews>
    <sheetView showGridLines="0" topLeftCell="A2606" zoomScaleNormal="100" workbookViewId="0">
      <selection activeCell="A2643" sqref="A2643"/>
    </sheetView>
  </sheetViews>
  <sheetFormatPr defaultRowHeight="12.75" x14ac:dyDescent="0.2"/>
  <cols>
    <col min="1" max="1" width="4.7109375" style="385" customWidth="1"/>
    <col min="2" max="2" width="4.7109375" style="687" customWidth="1"/>
    <col min="3" max="3" width="4.7109375" style="385" customWidth="1"/>
    <col min="4" max="4" width="9" style="927" customWidth="1"/>
    <col min="5" max="5" width="47.28515625" style="385" customWidth="1"/>
    <col min="6" max="6" width="11.5703125" style="386" customWidth="1"/>
    <col min="7" max="8" width="13.5703125" style="386" customWidth="1"/>
    <col min="9" max="9" width="7.42578125" style="1688" customWidth="1"/>
    <col min="10" max="15" width="0" style="385" hidden="1" customWidth="1"/>
    <col min="16" max="16" width="2.28515625" style="385" customWidth="1"/>
    <col min="17" max="17" width="9.140625" style="385"/>
    <col min="18" max="18" width="9.7109375" style="385" customWidth="1"/>
    <col min="19" max="19" width="9.5703125" style="385" customWidth="1"/>
    <col min="20" max="20" width="10.140625" style="385" customWidth="1"/>
    <col min="21" max="256" width="9.140625" style="385"/>
    <col min="257" max="259" width="4.7109375" style="385" customWidth="1"/>
    <col min="260" max="260" width="9" style="385" customWidth="1"/>
    <col min="261" max="261" width="47.28515625" style="385" customWidth="1"/>
    <col min="262" max="262" width="11.5703125" style="385" customWidth="1"/>
    <col min="263" max="264" width="13.5703125" style="385" customWidth="1"/>
    <col min="265" max="265" width="7.42578125" style="385" customWidth="1"/>
    <col min="266" max="271" width="0" style="385" hidden="1" customWidth="1"/>
    <col min="272" max="272" width="2.28515625" style="385" customWidth="1"/>
    <col min="273" max="273" width="9.140625" style="385"/>
    <col min="274" max="274" width="9.7109375" style="385" customWidth="1"/>
    <col min="275" max="275" width="9.5703125" style="385" customWidth="1"/>
    <col min="276" max="276" width="10.140625" style="385" customWidth="1"/>
    <col min="277" max="512" width="9.140625" style="385"/>
    <col min="513" max="515" width="4.7109375" style="385" customWidth="1"/>
    <col min="516" max="516" width="9" style="385" customWidth="1"/>
    <col min="517" max="517" width="47.28515625" style="385" customWidth="1"/>
    <col min="518" max="518" width="11.5703125" style="385" customWidth="1"/>
    <col min="519" max="520" width="13.5703125" style="385" customWidth="1"/>
    <col min="521" max="521" width="7.42578125" style="385" customWidth="1"/>
    <col min="522" max="527" width="0" style="385" hidden="1" customWidth="1"/>
    <col min="528" max="528" width="2.28515625" style="385" customWidth="1"/>
    <col min="529" max="529" width="9.140625" style="385"/>
    <col min="530" max="530" width="9.7109375" style="385" customWidth="1"/>
    <col min="531" max="531" width="9.5703125" style="385" customWidth="1"/>
    <col min="532" max="532" width="10.140625" style="385" customWidth="1"/>
    <col min="533" max="768" width="9.140625" style="385"/>
    <col min="769" max="771" width="4.7109375" style="385" customWidth="1"/>
    <col min="772" max="772" width="9" style="385" customWidth="1"/>
    <col min="773" max="773" width="47.28515625" style="385" customWidth="1"/>
    <col min="774" max="774" width="11.5703125" style="385" customWidth="1"/>
    <col min="775" max="776" width="13.5703125" style="385" customWidth="1"/>
    <col min="777" max="777" width="7.42578125" style="385" customWidth="1"/>
    <col min="778" max="783" width="0" style="385" hidden="1" customWidth="1"/>
    <col min="784" max="784" width="2.28515625" style="385" customWidth="1"/>
    <col min="785" max="785" width="9.140625" style="385"/>
    <col min="786" max="786" width="9.7109375" style="385" customWidth="1"/>
    <col min="787" max="787" width="9.5703125" style="385" customWidth="1"/>
    <col min="788" max="788" width="10.140625" style="385" customWidth="1"/>
    <col min="789" max="1024" width="9.140625" style="385"/>
    <col min="1025" max="1027" width="4.7109375" style="385" customWidth="1"/>
    <col min="1028" max="1028" width="9" style="385" customWidth="1"/>
    <col min="1029" max="1029" width="47.28515625" style="385" customWidth="1"/>
    <col min="1030" max="1030" width="11.5703125" style="385" customWidth="1"/>
    <col min="1031" max="1032" width="13.5703125" style="385" customWidth="1"/>
    <col min="1033" max="1033" width="7.42578125" style="385" customWidth="1"/>
    <col min="1034" max="1039" width="0" style="385" hidden="1" customWidth="1"/>
    <col min="1040" max="1040" width="2.28515625" style="385" customWidth="1"/>
    <col min="1041" max="1041" width="9.140625" style="385"/>
    <col min="1042" max="1042" width="9.7109375" style="385" customWidth="1"/>
    <col min="1043" max="1043" width="9.5703125" style="385" customWidth="1"/>
    <col min="1044" max="1044" width="10.140625" style="385" customWidth="1"/>
    <col min="1045" max="1280" width="9.140625" style="385"/>
    <col min="1281" max="1283" width="4.7109375" style="385" customWidth="1"/>
    <col min="1284" max="1284" width="9" style="385" customWidth="1"/>
    <col min="1285" max="1285" width="47.28515625" style="385" customWidth="1"/>
    <col min="1286" max="1286" width="11.5703125" style="385" customWidth="1"/>
    <col min="1287" max="1288" width="13.5703125" style="385" customWidth="1"/>
    <col min="1289" max="1289" width="7.42578125" style="385" customWidth="1"/>
    <col min="1290" max="1295" width="0" style="385" hidden="1" customWidth="1"/>
    <col min="1296" max="1296" width="2.28515625" style="385" customWidth="1"/>
    <col min="1297" max="1297" width="9.140625" style="385"/>
    <col min="1298" max="1298" width="9.7109375" style="385" customWidth="1"/>
    <col min="1299" max="1299" width="9.5703125" style="385" customWidth="1"/>
    <col min="1300" max="1300" width="10.140625" style="385" customWidth="1"/>
    <col min="1301" max="1536" width="9.140625" style="385"/>
    <col min="1537" max="1539" width="4.7109375" style="385" customWidth="1"/>
    <col min="1540" max="1540" width="9" style="385" customWidth="1"/>
    <col min="1541" max="1541" width="47.28515625" style="385" customWidth="1"/>
    <col min="1542" max="1542" width="11.5703125" style="385" customWidth="1"/>
    <col min="1543" max="1544" width="13.5703125" style="385" customWidth="1"/>
    <col min="1545" max="1545" width="7.42578125" style="385" customWidth="1"/>
    <col min="1546" max="1551" width="0" style="385" hidden="1" customWidth="1"/>
    <col min="1552" max="1552" width="2.28515625" style="385" customWidth="1"/>
    <col min="1553" max="1553" width="9.140625" style="385"/>
    <col min="1554" max="1554" width="9.7109375" style="385" customWidth="1"/>
    <col min="1555" max="1555" width="9.5703125" style="385" customWidth="1"/>
    <col min="1556" max="1556" width="10.140625" style="385" customWidth="1"/>
    <col min="1557" max="1792" width="9.140625" style="385"/>
    <col min="1793" max="1795" width="4.7109375" style="385" customWidth="1"/>
    <col min="1796" max="1796" width="9" style="385" customWidth="1"/>
    <col min="1797" max="1797" width="47.28515625" style="385" customWidth="1"/>
    <col min="1798" max="1798" width="11.5703125" style="385" customWidth="1"/>
    <col min="1799" max="1800" width="13.5703125" style="385" customWidth="1"/>
    <col min="1801" max="1801" width="7.42578125" style="385" customWidth="1"/>
    <col min="1802" max="1807" width="0" style="385" hidden="1" customWidth="1"/>
    <col min="1808" max="1808" width="2.28515625" style="385" customWidth="1"/>
    <col min="1809" max="1809" width="9.140625" style="385"/>
    <col min="1810" max="1810" width="9.7109375" style="385" customWidth="1"/>
    <col min="1811" max="1811" width="9.5703125" style="385" customWidth="1"/>
    <col min="1812" max="1812" width="10.140625" style="385" customWidth="1"/>
    <col min="1813" max="2048" width="9.140625" style="385"/>
    <col min="2049" max="2051" width="4.7109375" style="385" customWidth="1"/>
    <col min="2052" max="2052" width="9" style="385" customWidth="1"/>
    <col min="2053" max="2053" width="47.28515625" style="385" customWidth="1"/>
    <col min="2054" max="2054" width="11.5703125" style="385" customWidth="1"/>
    <col min="2055" max="2056" width="13.5703125" style="385" customWidth="1"/>
    <col min="2057" max="2057" width="7.42578125" style="385" customWidth="1"/>
    <col min="2058" max="2063" width="0" style="385" hidden="1" customWidth="1"/>
    <col min="2064" max="2064" width="2.28515625" style="385" customWidth="1"/>
    <col min="2065" max="2065" width="9.140625" style="385"/>
    <col min="2066" max="2066" width="9.7109375" style="385" customWidth="1"/>
    <col min="2067" max="2067" width="9.5703125" style="385" customWidth="1"/>
    <col min="2068" max="2068" width="10.140625" style="385" customWidth="1"/>
    <col min="2069" max="2304" width="9.140625" style="385"/>
    <col min="2305" max="2307" width="4.7109375" style="385" customWidth="1"/>
    <col min="2308" max="2308" width="9" style="385" customWidth="1"/>
    <col min="2309" max="2309" width="47.28515625" style="385" customWidth="1"/>
    <col min="2310" max="2310" width="11.5703125" style="385" customWidth="1"/>
    <col min="2311" max="2312" width="13.5703125" style="385" customWidth="1"/>
    <col min="2313" max="2313" width="7.42578125" style="385" customWidth="1"/>
    <col min="2314" max="2319" width="0" style="385" hidden="1" customWidth="1"/>
    <col min="2320" max="2320" width="2.28515625" style="385" customWidth="1"/>
    <col min="2321" max="2321" width="9.140625" style="385"/>
    <col min="2322" max="2322" width="9.7109375" style="385" customWidth="1"/>
    <col min="2323" max="2323" width="9.5703125" style="385" customWidth="1"/>
    <col min="2324" max="2324" width="10.140625" style="385" customWidth="1"/>
    <col min="2325" max="2560" width="9.140625" style="385"/>
    <col min="2561" max="2563" width="4.7109375" style="385" customWidth="1"/>
    <col min="2564" max="2564" width="9" style="385" customWidth="1"/>
    <col min="2565" max="2565" width="47.28515625" style="385" customWidth="1"/>
    <col min="2566" max="2566" width="11.5703125" style="385" customWidth="1"/>
    <col min="2567" max="2568" width="13.5703125" style="385" customWidth="1"/>
    <col min="2569" max="2569" width="7.42578125" style="385" customWidth="1"/>
    <col min="2570" max="2575" width="0" style="385" hidden="1" customWidth="1"/>
    <col min="2576" max="2576" width="2.28515625" style="385" customWidth="1"/>
    <col min="2577" max="2577" width="9.140625" style="385"/>
    <col min="2578" max="2578" width="9.7109375" style="385" customWidth="1"/>
    <col min="2579" max="2579" width="9.5703125" style="385" customWidth="1"/>
    <col min="2580" max="2580" width="10.140625" style="385" customWidth="1"/>
    <col min="2581" max="2816" width="9.140625" style="385"/>
    <col min="2817" max="2819" width="4.7109375" style="385" customWidth="1"/>
    <col min="2820" max="2820" width="9" style="385" customWidth="1"/>
    <col min="2821" max="2821" width="47.28515625" style="385" customWidth="1"/>
    <col min="2822" max="2822" width="11.5703125" style="385" customWidth="1"/>
    <col min="2823" max="2824" width="13.5703125" style="385" customWidth="1"/>
    <col min="2825" max="2825" width="7.42578125" style="385" customWidth="1"/>
    <col min="2826" max="2831" width="0" style="385" hidden="1" customWidth="1"/>
    <col min="2832" max="2832" width="2.28515625" style="385" customWidth="1"/>
    <col min="2833" max="2833" width="9.140625" style="385"/>
    <col min="2834" max="2834" width="9.7109375" style="385" customWidth="1"/>
    <col min="2835" max="2835" width="9.5703125" style="385" customWidth="1"/>
    <col min="2836" max="2836" width="10.140625" style="385" customWidth="1"/>
    <col min="2837" max="3072" width="9.140625" style="385"/>
    <col min="3073" max="3075" width="4.7109375" style="385" customWidth="1"/>
    <col min="3076" max="3076" width="9" style="385" customWidth="1"/>
    <col min="3077" max="3077" width="47.28515625" style="385" customWidth="1"/>
    <col min="3078" max="3078" width="11.5703125" style="385" customWidth="1"/>
    <col min="3079" max="3080" width="13.5703125" style="385" customWidth="1"/>
    <col min="3081" max="3081" width="7.42578125" style="385" customWidth="1"/>
    <col min="3082" max="3087" width="0" style="385" hidden="1" customWidth="1"/>
    <col min="3088" max="3088" width="2.28515625" style="385" customWidth="1"/>
    <col min="3089" max="3089" width="9.140625" style="385"/>
    <col min="3090" max="3090" width="9.7109375" style="385" customWidth="1"/>
    <col min="3091" max="3091" width="9.5703125" style="385" customWidth="1"/>
    <col min="3092" max="3092" width="10.140625" style="385" customWidth="1"/>
    <col min="3093" max="3328" width="9.140625" style="385"/>
    <col min="3329" max="3331" width="4.7109375" style="385" customWidth="1"/>
    <col min="3332" max="3332" width="9" style="385" customWidth="1"/>
    <col min="3333" max="3333" width="47.28515625" style="385" customWidth="1"/>
    <col min="3334" max="3334" width="11.5703125" style="385" customWidth="1"/>
    <col min="3335" max="3336" width="13.5703125" style="385" customWidth="1"/>
    <col min="3337" max="3337" width="7.42578125" style="385" customWidth="1"/>
    <col min="3338" max="3343" width="0" style="385" hidden="1" customWidth="1"/>
    <col min="3344" max="3344" width="2.28515625" style="385" customWidth="1"/>
    <col min="3345" max="3345" width="9.140625" style="385"/>
    <col min="3346" max="3346" width="9.7109375" style="385" customWidth="1"/>
    <col min="3347" max="3347" width="9.5703125" style="385" customWidth="1"/>
    <col min="3348" max="3348" width="10.140625" style="385" customWidth="1"/>
    <col min="3349" max="3584" width="9.140625" style="385"/>
    <col min="3585" max="3587" width="4.7109375" style="385" customWidth="1"/>
    <col min="3588" max="3588" width="9" style="385" customWidth="1"/>
    <col min="3589" max="3589" width="47.28515625" style="385" customWidth="1"/>
    <col min="3590" max="3590" width="11.5703125" style="385" customWidth="1"/>
    <col min="3591" max="3592" width="13.5703125" style="385" customWidth="1"/>
    <col min="3593" max="3593" width="7.42578125" style="385" customWidth="1"/>
    <col min="3594" max="3599" width="0" style="385" hidden="1" customWidth="1"/>
    <col min="3600" max="3600" width="2.28515625" style="385" customWidth="1"/>
    <col min="3601" max="3601" width="9.140625" style="385"/>
    <col min="3602" max="3602" width="9.7109375" style="385" customWidth="1"/>
    <col min="3603" max="3603" width="9.5703125" style="385" customWidth="1"/>
    <col min="3604" max="3604" width="10.140625" style="385" customWidth="1"/>
    <col min="3605" max="3840" width="9.140625" style="385"/>
    <col min="3841" max="3843" width="4.7109375" style="385" customWidth="1"/>
    <col min="3844" max="3844" width="9" style="385" customWidth="1"/>
    <col min="3845" max="3845" width="47.28515625" style="385" customWidth="1"/>
    <col min="3846" max="3846" width="11.5703125" style="385" customWidth="1"/>
    <col min="3847" max="3848" width="13.5703125" style="385" customWidth="1"/>
    <col min="3849" max="3849" width="7.42578125" style="385" customWidth="1"/>
    <col min="3850" max="3855" width="0" style="385" hidden="1" customWidth="1"/>
    <col min="3856" max="3856" width="2.28515625" style="385" customWidth="1"/>
    <col min="3857" max="3857" width="9.140625" style="385"/>
    <col min="3858" max="3858" width="9.7109375" style="385" customWidth="1"/>
    <col min="3859" max="3859" width="9.5703125" style="385" customWidth="1"/>
    <col min="3860" max="3860" width="10.140625" style="385" customWidth="1"/>
    <col min="3861" max="4096" width="9.140625" style="385"/>
    <col min="4097" max="4099" width="4.7109375" style="385" customWidth="1"/>
    <col min="4100" max="4100" width="9" style="385" customWidth="1"/>
    <col min="4101" max="4101" width="47.28515625" style="385" customWidth="1"/>
    <col min="4102" max="4102" width="11.5703125" style="385" customWidth="1"/>
    <col min="4103" max="4104" width="13.5703125" style="385" customWidth="1"/>
    <col min="4105" max="4105" width="7.42578125" style="385" customWidth="1"/>
    <col min="4106" max="4111" width="0" style="385" hidden="1" customWidth="1"/>
    <col min="4112" max="4112" width="2.28515625" style="385" customWidth="1"/>
    <col min="4113" max="4113" width="9.140625" style="385"/>
    <col min="4114" max="4114" width="9.7109375" style="385" customWidth="1"/>
    <col min="4115" max="4115" width="9.5703125" style="385" customWidth="1"/>
    <col min="4116" max="4116" width="10.140625" style="385" customWidth="1"/>
    <col min="4117" max="4352" width="9.140625" style="385"/>
    <col min="4353" max="4355" width="4.7109375" style="385" customWidth="1"/>
    <col min="4356" max="4356" width="9" style="385" customWidth="1"/>
    <col min="4357" max="4357" width="47.28515625" style="385" customWidth="1"/>
    <col min="4358" max="4358" width="11.5703125" style="385" customWidth="1"/>
    <col min="4359" max="4360" width="13.5703125" style="385" customWidth="1"/>
    <col min="4361" max="4361" width="7.42578125" style="385" customWidth="1"/>
    <col min="4362" max="4367" width="0" style="385" hidden="1" customWidth="1"/>
    <col min="4368" max="4368" width="2.28515625" style="385" customWidth="1"/>
    <col min="4369" max="4369" width="9.140625" style="385"/>
    <col min="4370" max="4370" width="9.7109375" style="385" customWidth="1"/>
    <col min="4371" max="4371" width="9.5703125" style="385" customWidth="1"/>
    <col min="4372" max="4372" width="10.140625" style="385" customWidth="1"/>
    <col min="4373" max="4608" width="9.140625" style="385"/>
    <col min="4609" max="4611" width="4.7109375" style="385" customWidth="1"/>
    <col min="4612" max="4612" width="9" style="385" customWidth="1"/>
    <col min="4613" max="4613" width="47.28515625" style="385" customWidth="1"/>
    <col min="4614" max="4614" width="11.5703125" style="385" customWidth="1"/>
    <col min="4615" max="4616" width="13.5703125" style="385" customWidth="1"/>
    <col min="4617" max="4617" width="7.42578125" style="385" customWidth="1"/>
    <col min="4618" max="4623" width="0" style="385" hidden="1" customWidth="1"/>
    <col min="4624" max="4624" width="2.28515625" style="385" customWidth="1"/>
    <col min="4625" max="4625" width="9.140625" style="385"/>
    <col min="4626" max="4626" width="9.7109375" style="385" customWidth="1"/>
    <col min="4627" max="4627" width="9.5703125" style="385" customWidth="1"/>
    <col min="4628" max="4628" width="10.140625" style="385" customWidth="1"/>
    <col min="4629" max="4864" width="9.140625" style="385"/>
    <col min="4865" max="4867" width="4.7109375" style="385" customWidth="1"/>
    <col min="4868" max="4868" width="9" style="385" customWidth="1"/>
    <col min="4869" max="4869" width="47.28515625" style="385" customWidth="1"/>
    <col min="4870" max="4870" width="11.5703125" style="385" customWidth="1"/>
    <col min="4871" max="4872" width="13.5703125" style="385" customWidth="1"/>
    <col min="4873" max="4873" width="7.42578125" style="385" customWidth="1"/>
    <col min="4874" max="4879" width="0" style="385" hidden="1" customWidth="1"/>
    <col min="4880" max="4880" width="2.28515625" style="385" customWidth="1"/>
    <col min="4881" max="4881" width="9.140625" style="385"/>
    <col min="4882" max="4882" width="9.7109375" style="385" customWidth="1"/>
    <col min="4883" max="4883" width="9.5703125" style="385" customWidth="1"/>
    <col min="4884" max="4884" width="10.140625" style="385" customWidth="1"/>
    <col min="4885" max="5120" width="9.140625" style="385"/>
    <col min="5121" max="5123" width="4.7109375" style="385" customWidth="1"/>
    <col min="5124" max="5124" width="9" style="385" customWidth="1"/>
    <col min="5125" max="5125" width="47.28515625" style="385" customWidth="1"/>
    <col min="5126" max="5126" width="11.5703125" style="385" customWidth="1"/>
    <col min="5127" max="5128" width="13.5703125" style="385" customWidth="1"/>
    <col min="5129" max="5129" width="7.42578125" style="385" customWidth="1"/>
    <col min="5130" max="5135" width="0" style="385" hidden="1" customWidth="1"/>
    <col min="5136" max="5136" width="2.28515625" style="385" customWidth="1"/>
    <col min="5137" max="5137" width="9.140625" style="385"/>
    <col min="5138" max="5138" width="9.7109375" style="385" customWidth="1"/>
    <col min="5139" max="5139" width="9.5703125" style="385" customWidth="1"/>
    <col min="5140" max="5140" width="10.140625" style="385" customWidth="1"/>
    <col min="5141" max="5376" width="9.140625" style="385"/>
    <col min="5377" max="5379" width="4.7109375" style="385" customWidth="1"/>
    <col min="5380" max="5380" width="9" style="385" customWidth="1"/>
    <col min="5381" max="5381" width="47.28515625" style="385" customWidth="1"/>
    <col min="5382" max="5382" width="11.5703125" style="385" customWidth="1"/>
    <col min="5383" max="5384" width="13.5703125" style="385" customWidth="1"/>
    <col min="5385" max="5385" width="7.42578125" style="385" customWidth="1"/>
    <col min="5386" max="5391" width="0" style="385" hidden="1" customWidth="1"/>
    <col min="5392" max="5392" width="2.28515625" style="385" customWidth="1"/>
    <col min="5393" max="5393" width="9.140625" style="385"/>
    <col min="5394" max="5394" width="9.7109375" style="385" customWidth="1"/>
    <col min="5395" max="5395" width="9.5703125" style="385" customWidth="1"/>
    <col min="5396" max="5396" width="10.140625" style="385" customWidth="1"/>
    <col min="5397" max="5632" width="9.140625" style="385"/>
    <col min="5633" max="5635" width="4.7109375" style="385" customWidth="1"/>
    <col min="5636" max="5636" width="9" style="385" customWidth="1"/>
    <col min="5637" max="5637" width="47.28515625" style="385" customWidth="1"/>
    <col min="5638" max="5638" width="11.5703125" style="385" customWidth="1"/>
    <col min="5639" max="5640" width="13.5703125" style="385" customWidth="1"/>
    <col min="5641" max="5641" width="7.42578125" style="385" customWidth="1"/>
    <col min="5642" max="5647" width="0" style="385" hidden="1" customWidth="1"/>
    <col min="5648" max="5648" width="2.28515625" style="385" customWidth="1"/>
    <col min="5649" max="5649" width="9.140625" style="385"/>
    <col min="5650" max="5650" width="9.7109375" style="385" customWidth="1"/>
    <col min="5651" max="5651" width="9.5703125" style="385" customWidth="1"/>
    <col min="5652" max="5652" width="10.140625" style="385" customWidth="1"/>
    <col min="5653" max="5888" width="9.140625" style="385"/>
    <col min="5889" max="5891" width="4.7109375" style="385" customWidth="1"/>
    <col min="5892" max="5892" width="9" style="385" customWidth="1"/>
    <col min="5893" max="5893" width="47.28515625" style="385" customWidth="1"/>
    <col min="5894" max="5894" width="11.5703125" style="385" customWidth="1"/>
    <col min="5895" max="5896" width="13.5703125" style="385" customWidth="1"/>
    <col min="5897" max="5897" width="7.42578125" style="385" customWidth="1"/>
    <col min="5898" max="5903" width="0" style="385" hidden="1" customWidth="1"/>
    <col min="5904" max="5904" width="2.28515625" style="385" customWidth="1"/>
    <col min="5905" max="5905" width="9.140625" style="385"/>
    <col min="5906" max="5906" width="9.7109375" style="385" customWidth="1"/>
    <col min="5907" max="5907" width="9.5703125" style="385" customWidth="1"/>
    <col min="5908" max="5908" width="10.140625" style="385" customWidth="1"/>
    <col min="5909" max="6144" width="9.140625" style="385"/>
    <col min="6145" max="6147" width="4.7109375" style="385" customWidth="1"/>
    <col min="6148" max="6148" width="9" style="385" customWidth="1"/>
    <col min="6149" max="6149" width="47.28515625" style="385" customWidth="1"/>
    <col min="6150" max="6150" width="11.5703125" style="385" customWidth="1"/>
    <col min="6151" max="6152" width="13.5703125" style="385" customWidth="1"/>
    <col min="6153" max="6153" width="7.42578125" style="385" customWidth="1"/>
    <col min="6154" max="6159" width="0" style="385" hidden="1" customWidth="1"/>
    <col min="6160" max="6160" width="2.28515625" style="385" customWidth="1"/>
    <col min="6161" max="6161" width="9.140625" style="385"/>
    <col min="6162" max="6162" width="9.7109375" style="385" customWidth="1"/>
    <col min="6163" max="6163" width="9.5703125" style="385" customWidth="1"/>
    <col min="6164" max="6164" width="10.140625" style="385" customWidth="1"/>
    <col min="6165" max="6400" width="9.140625" style="385"/>
    <col min="6401" max="6403" width="4.7109375" style="385" customWidth="1"/>
    <col min="6404" max="6404" width="9" style="385" customWidth="1"/>
    <col min="6405" max="6405" width="47.28515625" style="385" customWidth="1"/>
    <col min="6406" max="6406" width="11.5703125" style="385" customWidth="1"/>
    <col min="6407" max="6408" width="13.5703125" style="385" customWidth="1"/>
    <col min="6409" max="6409" width="7.42578125" style="385" customWidth="1"/>
    <col min="6410" max="6415" width="0" style="385" hidden="1" customWidth="1"/>
    <col min="6416" max="6416" width="2.28515625" style="385" customWidth="1"/>
    <col min="6417" max="6417" width="9.140625" style="385"/>
    <col min="6418" max="6418" width="9.7109375" style="385" customWidth="1"/>
    <col min="6419" max="6419" width="9.5703125" style="385" customWidth="1"/>
    <col min="6420" max="6420" width="10.140625" style="385" customWidth="1"/>
    <col min="6421" max="6656" width="9.140625" style="385"/>
    <col min="6657" max="6659" width="4.7109375" style="385" customWidth="1"/>
    <col min="6660" max="6660" width="9" style="385" customWidth="1"/>
    <col min="6661" max="6661" width="47.28515625" style="385" customWidth="1"/>
    <col min="6662" max="6662" width="11.5703125" style="385" customWidth="1"/>
    <col min="6663" max="6664" width="13.5703125" style="385" customWidth="1"/>
    <col min="6665" max="6665" width="7.42578125" style="385" customWidth="1"/>
    <col min="6666" max="6671" width="0" style="385" hidden="1" customWidth="1"/>
    <col min="6672" max="6672" width="2.28515625" style="385" customWidth="1"/>
    <col min="6673" max="6673" width="9.140625" style="385"/>
    <col min="6674" max="6674" width="9.7109375" style="385" customWidth="1"/>
    <col min="6675" max="6675" width="9.5703125" style="385" customWidth="1"/>
    <col min="6676" max="6676" width="10.140625" style="385" customWidth="1"/>
    <col min="6677" max="6912" width="9.140625" style="385"/>
    <col min="6913" max="6915" width="4.7109375" style="385" customWidth="1"/>
    <col min="6916" max="6916" width="9" style="385" customWidth="1"/>
    <col min="6917" max="6917" width="47.28515625" style="385" customWidth="1"/>
    <col min="6918" max="6918" width="11.5703125" style="385" customWidth="1"/>
    <col min="6919" max="6920" width="13.5703125" style="385" customWidth="1"/>
    <col min="6921" max="6921" width="7.42578125" style="385" customWidth="1"/>
    <col min="6922" max="6927" width="0" style="385" hidden="1" customWidth="1"/>
    <col min="6928" max="6928" width="2.28515625" style="385" customWidth="1"/>
    <col min="6929" max="6929" width="9.140625" style="385"/>
    <col min="6930" max="6930" width="9.7109375" style="385" customWidth="1"/>
    <col min="6931" max="6931" width="9.5703125" style="385" customWidth="1"/>
    <col min="6932" max="6932" width="10.140625" style="385" customWidth="1"/>
    <col min="6933" max="7168" width="9.140625" style="385"/>
    <col min="7169" max="7171" width="4.7109375" style="385" customWidth="1"/>
    <col min="7172" max="7172" width="9" style="385" customWidth="1"/>
    <col min="7173" max="7173" width="47.28515625" style="385" customWidth="1"/>
    <col min="7174" max="7174" width="11.5703125" style="385" customWidth="1"/>
    <col min="7175" max="7176" width="13.5703125" style="385" customWidth="1"/>
    <col min="7177" max="7177" width="7.42578125" style="385" customWidth="1"/>
    <col min="7178" max="7183" width="0" style="385" hidden="1" customWidth="1"/>
    <col min="7184" max="7184" width="2.28515625" style="385" customWidth="1"/>
    <col min="7185" max="7185" width="9.140625" style="385"/>
    <col min="7186" max="7186" width="9.7109375" style="385" customWidth="1"/>
    <col min="7187" max="7187" width="9.5703125" style="385" customWidth="1"/>
    <col min="7188" max="7188" width="10.140625" style="385" customWidth="1"/>
    <col min="7189" max="7424" width="9.140625" style="385"/>
    <col min="7425" max="7427" width="4.7109375" style="385" customWidth="1"/>
    <col min="7428" max="7428" width="9" style="385" customWidth="1"/>
    <col min="7429" max="7429" width="47.28515625" style="385" customWidth="1"/>
    <col min="7430" max="7430" width="11.5703125" style="385" customWidth="1"/>
    <col min="7431" max="7432" width="13.5703125" style="385" customWidth="1"/>
    <col min="7433" max="7433" width="7.42578125" style="385" customWidth="1"/>
    <col min="7434" max="7439" width="0" style="385" hidden="1" customWidth="1"/>
    <col min="7440" max="7440" width="2.28515625" style="385" customWidth="1"/>
    <col min="7441" max="7441" width="9.140625" style="385"/>
    <col min="7442" max="7442" width="9.7109375" style="385" customWidth="1"/>
    <col min="7443" max="7443" width="9.5703125" style="385" customWidth="1"/>
    <col min="7444" max="7444" width="10.140625" style="385" customWidth="1"/>
    <col min="7445" max="7680" width="9.140625" style="385"/>
    <col min="7681" max="7683" width="4.7109375" style="385" customWidth="1"/>
    <col min="7684" max="7684" width="9" style="385" customWidth="1"/>
    <col min="7685" max="7685" width="47.28515625" style="385" customWidth="1"/>
    <col min="7686" max="7686" width="11.5703125" style="385" customWidth="1"/>
    <col min="7687" max="7688" width="13.5703125" style="385" customWidth="1"/>
    <col min="7689" max="7689" width="7.42578125" style="385" customWidth="1"/>
    <col min="7690" max="7695" width="0" style="385" hidden="1" customWidth="1"/>
    <col min="7696" max="7696" width="2.28515625" style="385" customWidth="1"/>
    <col min="7697" max="7697" width="9.140625" style="385"/>
    <col min="7698" max="7698" width="9.7109375" style="385" customWidth="1"/>
    <col min="7699" max="7699" width="9.5703125" style="385" customWidth="1"/>
    <col min="7700" max="7700" width="10.140625" style="385" customWidth="1"/>
    <col min="7701" max="7936" width="9.140625" style="385"/>
    <col min="7937" max="7939" width="4.7109375" style="385" customWidth="1"/>
    <col min="7940" max="7940" width="9" style="385" customWidth="1"/>
    <col min="7941" max="7941" width="47.28515625" style="385" customWidth="1"/>
    <col min="7942" max="7942" width="11.5703125" style="385" customWidth="1"/>
    <col min="7943" max="7944" width="13.5703125" style="385" customWidth="1"/>
    <col min="7945" max="7945" width="7.42578125" style="385" customWidth="1"/>
    <col min="7946" max="7951" width="0" style="385" hidden="1" customWidth="1"/>
    <col min="7952" max="7952" width="2.28515625" style="385" customWidth="1"/>
    <col min="7953" max="7953" width="9.140625" style="385"/>
    <col min="7954" max="7954" width="9.7109375" style="385" customWidth="1"/>
    <col min="7955" max="7955" width="9.5703125" style="385" customWidth="1"/>
    <col min="7956" max="7956" width="10.140625" style="385" customWidth="1"/>
    <col min="7957" max="8192" width="9.140625" style="385"/>
    <col min="8193" max="8195" width="4.7109375" style="385" customWidth="1"/>
    <col min="8196" max="8196" width="9" style="385" customWidth="1"/>
    <col min="8197" max="8197" width="47.28515625" style="385" customWidth="1"/>
    <col min="8198" max="8198" width="11.5703125" style="385" customWidth="1"/>
    <col min="8199" max="8200" width="13.5703125" style="385" customWidth="1"/>
    <col min="8201" max="8201" width="7.42578125" style="385" customWidth="1"/>
    <col min="8202" max="8207" width="0" style="385" hidden="1" customWidth="1"/>
    <col min="8208" max="8208" width="2.28515625" style="385" customWidth="1"/>
    <col min="8209" max="8209" width="9.140625" style="385"/>
    <col min="8210" max="8210" width="9.7109375" style="385" customWidth="1"/>
    <col min="8211" max="8211" width="9.5703125" style="385" customWidth="1"/>
    <col min="8212" max="8212" width="10.140625" style="385" customWidth="1"/>
    <col min="8213" max="8448" width="9.140625" style="385"/>
    <col min="8449" max="8451" width="4.7109375" style="385" customWidth="1"/>
    <col min="8452" max="8452" width="9" style="385" customWidth="1"/>
    <col min="8453" max="8453" width="47.28515625" style="385" customWidth="1"/>
    <col min="8454" max="8454" width="11.5703125" style="385" customWidth="1"/>
    <col min="8455" max="8456" width="13.5703125" style="385" customWidth="1"/>
    <col min="8457" max="8457" width="7.42578125" style="385" customWidth="1"/>
    <col min="8458" max="8463" width="0" style="385" hidden="1" customWidth="1"/>
    <col min="8464" max="8464" width="2.28515625" style="385" customWidth="1"/>
    <col min="8465" max="8465" width="9.140625" style="385"/>
    <col min="8466" max="8466" width="9.7109375" style="385" customWidth="1"/>
    <col min="8467" max="8467" width="9.5703125" style="385" customWidth="1"/>
    <col min="8468" max="8468" width="10.140625" style="385" customWidth="1"/>
    <col min="8469" max="8704" width="9.140625" style="385"/>
    <col min="8705" max="8707" width="4.7109375" style="385" customWidth="1"/>
    <col min="8708" max="8708" width="9" style="385" customWidth="1"/>
    <col min="8709" max="8709" width="47.28515625" style="385" customWidth="1"/>
    <col min="8710" max="8710" width="11.5703125" style="385" customWidth="1"/>
    <col min="8711" max="8712" width="13.5703125" style="385" customWidth="1"/>
    <col min="8713" max="8713" width="7.42578125" style="385" customWidth="1"/>
    <col min="8714" max="8719" width="0" style="385" hidden="1" customWidth="1"/>
    <col min="8720" max="8720" width="2.28515625" style="385" customWidth="1"/>
    <col min="8721" max="8721" width="9.140625" style="385"/>
    <col min="8722" max="8722" width="9.7109375" style="385" customWidth="1"/>
    <col min="8723" max="8723" width="9.5703125" style="385" customWidth="1"/>
    <col min="8724" max="8724" width="10.140625" style="385" customWidth="1"/>
    <col min="8725" max="8960" width="9.140625" style="385"/>
    <col min="8961" max="8963" width="4.7109375" style="385" customWidth="1"/>
    <col min="8964" max="8964" width="9" style="385" customWidth="1"/>
    <col min="8965" max="8965" width="47.28515625" style="385" customWidth="1"/>
    <col min="8966" max="8966" width="11.5703125" style="385" customWidth="1"/>
    <col min="8967" max="8968" width="13.5703125" style="385" customWidth="1"/>
    <col min="8969" max="8969" width="7.42578125" style="385" customWidth="1"/>
    <col min="8970" max="8975" width="0" style="385" hidden="1" customWidth="1"/>
    <col min="8976" max="8976" width="2.28515625" style="385" customWidth="1"/>
    <col min="8977" max="8977" width="9.140625" style="385"/>
    <col min="8978" max="8978" width="9.7109375" style="385" customWidth="1"/>
    <col min="8979" max="8979" width="9.5703125" style="385" customWidth="1"/>
    <col min="8980" max="8980" width="10.140625" style="385" customWidth="1"/>
    <col min="8981" max="9216" width="9.140625" style="385"/>
    <col min="9217" max="9219" width="4.7109375" style="385" customWidth="1"/>
    <col min="9220" max="9220" width="9" style="385" customWidth="1"/>
    <col min="9221" max="9221" width="47.28515625" style="385" customWidth="1"/>
    <col min="9222" max="9222" width="11.5703125" style="385" customWidth="1"/>
    <col min="9223" max="9224" width="13.5703125" style="385" customWidth="1"/>
    <col min="9225" max="9225" width="7.42578125" style="385" customWidth="1"/>
    <col min="9226" max="9231" width="0" style="385" hidden="1" customWidth="1"/>
    <col min="9232" max="9232" width="2.28515625" style="385" customWidth="1"/>
    <col min="9233" max="9233" width="9.140625" style="385"/>
    <col min="9234" max="9234" width="9.7109375" style="385" customWidth="1"/>
    <col min="9235" max="9235" width="9.5703125" style="385" customWidth="1"/>
    <col min="9236" max="9236" width="10.140625" style="385" customWidth="1"/>
    <col min="9237" max="9472" width="9.140625" style="385"/>
    <col min="9473" max="9475" width="4.7109375" style="385" customWidth="1"/>
    <col min="9476" max="9476" width="9" style="385" customWidth="1"/>
    <col min="9477" max="9477" width="47.28515625" style="385" customWidth="1"/>
    <col min="9478" max="9478" width="11.5703125" style="385" customWidth="1"/>
    <col min="9479" max="9480" width="13.5703125" style="385" customWidth="1"/>
    <col min="9481" max="9481" width="7.42578125" style="385" customWidth="1"/>
    <col min="9482" max="9487" width="0" style="385" hidden="1" customWidth="1"/>
    <col min="9488" max="9488" width="2.28515625" style="385" customWidth="1"/>
    <col min="9489" max="9489" width="9.140625" style="385"/>
    <col min="9490" max="9490" width="9.7109375" style="385" customWidth="1"/>
    <col min="9491" max="9491" width="9.5703125" style="385" customWidth="1"/>
    <col min="9492" max="9492" width="10.140625" style="385" customWidth="1"/>
    <col min="9493" max="9728" width="9.140625" style="385"/>
    <col min="9729" max="9731" width="4.7109375" style="385" customWidth="1"/>
    <col min="9732" max="9732" width="9" style="385" customWidth="1"/>
    <col min="9733" max="9733" width="47.28515625" style="385" customWidth="1"/>
    <col min="9734" max="9734" width="11.5703125" style="385" customWidth="1"/>
    <col min="9735" max="9736" width="13.5703125" style="385" customWidth="1"/>
    <col min="9737" max="9737" width="7.42578125" style="385" customWidth="1"/>
    <col min="9738" max="9743" width="0" style="385" hidden="1" customWidth="1"/>
    <col min="9744" max="9744" width="2.28515625" style="385" customWidth="1"/>
    <col min="9745" max="9745" width="9.140625" style="385"/>
    <col min="9746" max="9746" width="9.7109375" style="385" customWidth="1"/>
    <col min="9747" max="9747" width="9.5703125" style="385" customWidth="1"/>
    <col min="9748" max="9748" width="10.140625" style="385" customWidth="1"/>
    <col min="9749" max="9984" width="9.140625" style="385"/>
    <col min="9985" max="9987" width="4.7109375" style="385" customWidth="1"/>
    <col min="9988" max="9988" width="9" style="385" customWidth="1"/>
    <col min="9989" max="9989" width="47.28515625" style="385" customWidth="1"/>
    <col min="9990" max="9990" width="11.5703125" style="385" customWidth="1"/>
    <col min="9991" max="9992" width="13.5703125" style="385" customWidth="1"/>
    <col min="9993" max="9993" width="7.42578125" style="385" customWidth="1"/>
    <col min="9994" max="9999" width="0" style="385" hidden="1" customWidth="1"/>
    <col min="10000" max="10000" width="2.28515625" style="385" customWidth="1"/>
    <col min="10001" max="10001" width="9.140625" style="385"/>
    <col min="10002" max="10002" width="9.7109375" style="385" customWidth="1"/>
    <col min="10003" max="10003" width="9.5703125" style="385" customWidth="1"/>
    <col min="10004" max="10004" width="10.140625" style="385" customWidth="1"/>
    <col min="10005" max="10240" width="9.140625" style="385"/>
    <col min="10241" max="10243" width="4.7109375" style="385" customWidth="1"/>
    <col min="10244" max="10244" width="9" style="385" customWidth="1"/>
    <col min="10245" max="10245" width="47.28515625" style="385" customWidth="1"/>
    <col min="10246" max="10246" width="11.5703125" style="385" customWidth="1"/>
    <col min="10247" max="10248" width="13.5703125" style="385" customWidth="1"/>
    <col min="10249" max="10249" width="7.42578125" style="385" customWidth="1"/>
    <col min="10250" max="10255" width="0" style="385" hidden="1" customWidth="1"/>
    <col min="10256" max="10256" width="2.28515625" style="385" customWidth="1"/>
    <col min="10257" max="10257" width="9.140625" style="385"/>
    <col min="10258" max="10258" width="9.7109375" style="385" customWidth="1"/>
    <col min="10259" max="10259" width="9.5703125" style="385" customWidth="1"/>
    <col min="10260" max="10260" width="10.140625" style="385" customWidth="1"/>
    <col min="10261" max="10496" width="9.140625" style="385"/>
    <col min="10497" max="10499" width="4.7109375" style="385" customWidth="1"/>
    <col min="10500" max="10500" width="9" style="385" customWidth="1"/>
    <col min="10501" max="10501" width="47.28515625" style="385" customWidth="1"/>
    <col min="10502" max="10502" width="11.5703125" style="385" customWidth="1"/>
    <col min="10503" max="10504" width="13.5703125" style="385" customWidth="1"/>
    <col min="10505" max="10505" width="7.42578125" style="385" customWidth="1"/>
    <col min="10506" max="10511" width="0" style="385" hidden="1" customWidth="1"/>
    <col min="10512" max="10512" width="2.28515625" style="385" customWidth="1"/>
    <col min="10513" max="10513" width="9.140625" style="385"/>
    <col min="10514" max="10514" width="9.7109375" style="385" customWidth="1"/>
    <col min="10515" max="10515" width="9.5703125" style="385" customWidth="1"/>
    <col min="10516" max="10516" width="10.140625" style="385" customWidth="1"/>
    <col min="10517" max="10752" width="9.140625" style="385"/>
    <col min="10753" max="10755" width="4.7109375" style="385" customWidth="1"/>
    <col min="10756" max="10756" width="9" style="385" customWidth="1"/>
    <col min="10757" max="10757" width="47.28515625" style="385" customWidth="1"/>
    <col min="10758" max="10758" width="11.5703125" style="385" customWidth="1"/>
    <col min="10759" max="10760" width="13.5703125" style="385" customWidth="1"/>
    <col min="10761" max="10761" width="7.42578125" style="385" customWidth="1"/>
    <col min="10762" max="10767" width="0" style="385" hidden="1" customWidth="1"/>
    <col min="10768" max="10768" width="2.28515625" style="385" customWidth="1"/>
    <col min="10769" max="10769" width="9.140625" style="385"/>
    <col min="10770" max="10770" width="9.7109375" style="385" customWidth="1"/>
    <col min="10771" max="10771" width="9.5703125" style="385" customWidth="1"/>
    <col min="10772" max="10772" width="10.140625" style="385" customWidth="1"/>
    <col min="10773" max="11008" width="9.140625" style="385"/>
    <col min="11009" max="11011" width="4.7109375" style="385" customWidth="1"/>
    <col min="11012" max="11012" width="9" style="385" customWidth="1"/>
    <col min="11013" max="11013" width="47.28515625" style="385" customWidth="1"/>
    <col min="11014" max="11014" width="11.5703125" style="385" customWidth="1"/>
    <col min="11015" max="11016" width="13.5703125" style="385" customWidth="1"/>
    <col min="11017" max="11017" width="7.42578125" style="385" customWidth="1"/>
    <col min="11018" max="11023" width="0" style="385" hidden="1" customWidth="1"/>
    <col min="11024" max="11024" width="2.28515625" style="385" customWidth="1"/>
    <col min="11025" max="11025" width="9.140625" style="385"/>
    <col min="11026" max="11026" width="9.7109375" style="385" customWidth="1"/>
    <col min="11027" max="11027" width="9.5703125" style="385" customWidth="1"/>
    <col min="11028" max="11028" width="10.140625" style="385" customWidth="1"/>
    <col min="11029" max="11264" width="9.140625" style="385"/>
    <col min="11265" max="11267" width="4.7109375" style="385" customWidth="1"/>
    <col min="11268" max="11268" width="9" style="385" customWidth="1"/>
    <col min="11269" max="11269" width="47.28515625" style="385" customWidth="1"/>
    <col min="11270" max="11270" width="11.5703125" style="385" customWidth="1"/>
    <col min="11271" max="11272" width="13.5703125" style="385" customWidth="1"/>
    <col min="11273" max="11273" width="7.42578125" style="385" customWidth="1"/>
    <col min="11274" max="11279" width="0" style="385" hidden="1" customWidth="1"/>
    <col min="11280" max="11280" width="2.28515625" style="385" customWidth="1"/>
    <col min="11281" max="11281" width="9.140625" style="385"/>
    <col min="11282" max="11282" width="9.7109375" style="385" customWidth="1"/>
    <col min="11283" max="11283" width="9.5703125" style="385" customWidth="1"/>
    <col min="11284" max="11284" width="10.140625" style="385" customWidth="1"/>
    <col min="11285" max="11520" width="9.140625" style="385"/>
    <col min="11521" max="11523" width="4.7109375" style="385" customWidth="1"/>
    <col min="11524" max="11524" width="9" style="385" customWidth="1"/>
    <col min="11525" max="11525" width="47.28515625" style="385" customWidth="1"/>
    <col min="11526" max="11526" width="11.5703125" style="385" customWidth="1"/>
    <col min="11527" max="11528" width="13.5703125" style="385" customWidth="1"/>
    <col min="11529" max="11529" width="7.42578125" style="385" customWidth="1"/>
    <col min="11530" max="11535" width="0" style="385" hidden="1" customWidth="1"/>
    <col min="11536" max="11536" width="2.28515625" style="385" customWidth="1"/>
    <col min="11537" max="11537" width="9.140625" style="385"/>
    <col min="11538" max="11538" width="9.7109375" style="385" customWidth="1"/>
    <col min="11539" max="11539" width="9.5703125" style="385" customWidth="1"/>
    <col min="11540" max="11540" width="10.140625" style="385" customWidth="1"/>
    <col min="11541" max="11776" width="9.140625" style="385"/>
    <col min="11777" max="11779" width="4.7109375" style="385" customWidth="1"/>
    <col min="11780" max="11780" width="9" style="385" customWidth="1"/>
    <col min="11781" max="11781" width="47.28515625" style="385" customWidth="1"/>
    <col min="11782" max="11782" width="11.5703125" style="385" customWidth="1"/>
    <col min="11783" max="11784" width="13.5703125" style="385" customWidth="1"/>
    <col min="11785" max="11785" width="7.42578125" style="385" customWidth="1"/>
    <col min="11786" max="11791" width="0" style="385" hidden="1" customWidth="1"/>
    <col min="11792" max="11792" width="2.28515625" style="385" customWidth="1"/>
    <col min="11793" max="11793" width="9.140625" style="385"/>
    <col min="11794" max="11794" width="9.7109375" style="385" customWidth="1"/>
    <col min="11795" max="11795" width="9.5703125" style="385" customWidth="1"/>
    <col min="11796" max="11796" width="10.140625" style="385" customWidth="1"/>
    <col min="11797" max="12032" width="9.140625" style="385"/>
    <col min="12033" max="12035" width="4.7109375" style="385" customWidth="1"/>
    <col min="12036" max="12036" width="9" style="385" customWidth="1"/>
    <col min="12037" max="12037" width="47.28515625" style="385" customWidth="1"/>
    <col min="12038" max="12038" width="11.5703125" style="385" customWidth="1"/>
    <col min="12039" max="12040" width="13.5703125" style="385" customWidth="1"/>
    <col min="12041" max="12041" width="7.42578125" style="385" customWidth="1"/>
    <col min="12042" max="12047" width="0" style="385" hidden="1" customWidth="1"/>
    <col min="12048" max="12048" width="2.28515625" style="385" customWidth="1"/>
    <col min="12049" max="12049" width="9.140625" style="385"/>
    <col min="12050" max="12050" width="9.7109375" style="385" customWidth="1"/>
    <col min="12051" max="12051" width="9.5703125" style="385" customWidth="1"/>
    <col min="12052" max="12052" width="10.140625" style="385" customWidth="1"/>
    <col min="12053" max="12288" width="9.140625" style="385"/>
    <col min="12289" max="12291" width="4.7109375" style="385" customWidth="1"/>
    <col min="12292" max="12292" width="9" style="385" customWidth="1"/>
    <col min="12293" max="12293" width="47.28515625" style="385" customWidth="1"/>
    <col min="12294" max="12294" width="11.5703125" style="385" customWidth="1"/>
    <col min="12295" max="12296" width="13.5703125" style="385" customWidth="1"/>
    <col min="12297" max="12297" width="7.42578125" style="385" customWidth="1"/>
    <col min="12298" max="12303" width="0" style="385" hidden="1" customWidth="1"/>
    <col min="12304" max="12304" width="2.28515625" style="385" customWidth="1"/>
    <col min="12305" max="12305" width="9.140625" style="385"/>
    <col min="12306" max="12306" width="9.7109375" style="385" customWidth="1"/>
    <col min="12307" max="12307" width="9.5703125" style="385" customWidth="1"/>
    <col min="12308" max="12308" width="10.140625" style="385" customWidth="1"/>
    <col min="12309" max="12544" width="9.140625" style="385"/>
    <col min="12545" max="12547" width="4.7109375" style="385" customWidth="1"/>
    <col min="12548" max="12548" width="9" style="385" customWidth="1"/>
    <col min="12549" max="12549" width="47.28515625" style="385" customWidth="1"/>
    <col min="12550" max="12550" width="11.5703125" style="385" customWidth="1"/>
    <col min="12551" max="12552" width="13.5703125" style="385" customWidth="1"/>
    <col min="12553" max="12553" width="7.42578125" style="385" customWidth="1"/>
    <col min="12554" max="12559" width="0" style="385" hidden="1" customWidth="1"/>
    <col min="12560" max="12560" width="2.28515625" style="385" customWidth="1"/>
    <col min="12561" max="12561" width="9.140625" style="385"/>
    <col min="12562" max="12562" width="9.7109375" style="385" customWidth="1"/>
    <col min="12563" max="12563" width="9.5703125" style="385" customWidth="1"/>
    <col min="12564" max="12564" width="10.140625" style="385" customWidth="1"/>
    <col min="12565" max="12800" width="9.140625" style="385"/>
    <col min="12801" max="12803" width="4.7109375" style="385" customWidth="1"/>
    <col min="12804" max="12804" width="9" style="385" customWidth="1"/>
    <col min="12805" max="12805" width="47.28515625" style="385" customWidth="1"/>
    <col min="12806" max="12806" width="11.5703125" style="385" customWidth="1"/>
    <col min="12807" max="12808" width="13.5703125" style="385" customWidth="1"/>
    <col min="12809" max="12809" width="7.42578125" style="385" customWidth="1"/>
    <col min="12810" max="12815" width="0" style="385" hidden="1" customWidth="1"/>
    <col min="12816" max="12816" width="2.28515625" style="385" customWidth="1"/>
    <col min="12817" max="12817" width="9.140625" style="385"/>
    <col min="12818" max="12818" width="9.7109375" style="385" customWidth="1"/>
    <col min="12819" max="12819" width="9.5703125" style="385" customWidth="1"/>
    <col min="12820" max="12820" width="10.140625" style="385" customWidth="1"/>
    <col min="12821" max="13056" width="9.140625" style="385"/>
    <col min="13057" max="13059" width="4.7109375" style="385" customWidth="1"/>
    <col min="13060" max="13060" width="9" style="385" customWidth="1"/>
    <col min="13061" max="13061" width="47.28515625" style="385" customWidth="1"/>
    <col min="13062" max="13062" width="11.5703125" style="385" customWidth="1"/>
    <col min="13063" max="13064" width="13.5703125" style="385" customWidth="1"/>
    <col min="13065" max="13065" width="7.42578125" style="385" customWidth="1"/>
    <col min="13066" max="13071" width="0" style="385" hidden="1" customWidth="1"/>
    <col min="13072" max="13072" width="2.28515625" style="385" customWidth="1"/>
    <col min="13073" max="13073" width="9.140625" style="385"/>
    <col min="13074" max="13074" width="9.7109375" style="385" customWidth="1"/>
    <col min="13075" max="13075" width="9.5703125" style="385" customWidth="1"/>
    <col min="13076" max="13076" width="10.140625" style="385" customWidth="1"/>
    <col min="13077" max="13312" width="9.140625" style="385"/>
    <col min="13313" max="13315" width="4.7109375" style="385" customWidth="1"/>
    <col min="13316" max="13316" width="9" style="385" customWidth="1"/>
    <col min="13317" max="13317" width="47.28515625" style="385" customWidth="1"/>
    <col min="13318" max="13318" width="11.5703125" style="385" customWidth="1"/>
    <col min="13319" max="13320" width="13.5703125" style="385" customWidth="1"/>
    <col min="13321" max="13321" width="7.42578125" style="385" customWidth="1"/>
    <col min="13322" max="13327" width="0" style="385" hidden="1" customWidth="1"/>
    <col min="13328" max="13328" width="2.28515625" style="385" customWidth="1"/>
    <col min="13329" max="13329" width="9.140625" style="385"/>
    <col min="13330" max="13330" width="9.7109375" style="385" customWidth="1"/>
    <col min="13331" max="13331" width="9.5703125" style="385" customWidth="1"/>
    <col min="13332" max="13332" width="10.140625" style="385" customWidth="1"/>
    <col min="13333" max="13568" width="9.140625" style="385"/>
    <col min="13569" max="13571" width="4.7109375" style="385" customWidth="1"/>
    <col min="13572" max="13572" width="9" style="385" customWidth="1"/>
    <col min="13573" max="13573" width="47.28515625" style="385" customWidth="1"/>
    <col min="13574" max="13574" width="11.5703125" style="385" customWidth="1"/>
    <col min="13575" max="13576" width="13.5703125" style="385" customWidth="1"/>
    <col min="13577" max="13577" width="7.42578125" style="385" customWidth="1"/>
    <col min="13578" max="13583" width="0" style="385" hidden="1" customWidth="1"/>
    <col min="13584" max="13584" width="2.28515625" style="385" customWidth="1"/>
    <col min="13585" max="13585" width="9.140625" style="385"/>
    <col min="13586" max="13586" width="9.7109375" style="385" customWidth="1"/>
    <col min="13587" max="13587" width="9.5703125" style="385" customWidth="1"/>
    <col min="13588" max="13588" width="10.140625" style="385" customWidth="1"/>
    <col min="13589" max="13824" width="9.140625" style="385"/>
    <col min="13825" max="13827" width="4.7109375" style="385" customWidth="1"/>
    <col min="13828" max="13828" width="9" style="385" customWidth="1"/>
    <col min="13829" max="13829" width="47.28515625" style="385" customWidth="1"/>
    <col min="13830" max="13830" width="11.5703125" style="385" customWidth="1"/>
    <col min="13831" max="13832" width="13.5703125" style="385" customWidth="1"/>
    <col min="13833" max="13833" width="7.42578125" style="385" customWidth="1"/>
    <col min="13834" max="13839" width="0" style="385" hidden="1" customWidth="1"/>
    <col min="13840" max="13840" width="2.28515625" style="385" customWidth="1"/>
    <col min="13841" max="13841" width="9.140625" style="385"/>
    <col min="13842" max="13842" width="9.7109375" style="385" customWidth="1"/>
    <col min="13843" max="13843" width="9.5703125" style="385" customWidth="1"/>
    <col min="13844" max="13844" width="10.140625" style="385" customWidth="1"/>
    <col min="13845" max="14080" width="9.140625" style="385"/>
    <col min="14081" max="14083" width="4.7109375" style="385" customWidth="1"/>
    <col min="14084" max="14084" width="9" style="385" customWidth="1"/>
    <col min="14085" max="14085" width="47.28515625" style="385" customWidth="1"/>
    <col min="14086" max="14086" width="11.5703125" style="385" customWidth="1"/>
    <col min="14087" max="14088" width="13.5703125" style="385" customWidth="1"/>
    <col min="14089" max="14089" width="7.42578125" style="385" customWidth="1"/>
    <col min="14090" max="14095" width="0" style="385" hidden="1" customWidth="1"/>
    <col min="14096" max="14096" width="2.28515625" style="385" customWidth="1"/>
    <col min="14097" max="14097" width="9.140625" style="385"/>
    <col min="14098" max="14098" width="9.7109375" style="385" customWidth="1"/>
    <col min="14099" max="14099" width="9.5703125" style="385" customWidth="1"/>
    <col min="14100" max="14100" width="10.140625" style="385" customWidth="1"/>
    <col min="14101" max="14336" width="9.140625" style="385"/>
    <col min="14337" max="14339" width="4.7109375" style="385" customWidth="1"/>
    <col min="14340" max="14340" width="9" style="385" customWidth="1"/>
    <col min="14341" max="14341" width="47.28515625" style="385" customWidth="1"/>
    <col min="14342" max="14342" width="11.5703125" style="385" customWidth="1"/>
    <col min="14343" max="14344" width="13.5703125" style="385" customWidth="1"/>
    <col min="14345" max="14345" width="7.42578125" style="385" customWidth="1"/>
    <col min="14346" max="14351" width="0" style="385" hidden="1" customWidth="1"/>
    <col min="14352" max="14352" width="2.28515625" style="385" customWidth="1"/>
    <col min="14353" max="14353" width="9.140625" style="385"/>
    <col min="14354" max="14354" width="9.7109375" style="385" customWidth="1"/>
    <col min="14355" max="14355" width="9.5703125" style="385" customWidth="1"/>
    <col min="14356" max="14356" width="10.140625" style="385" customWidth="1"/>
    <col min="14357" max="14592" width="9.140625" style="385"/>
    <col min="14593" max="14595" width="4.7109375" style="385" customWidth="1"/>
    <col min="14596" max="14596" width="9" style="385" customWidth="1"/>
    <col min="14597" max="14597" width="47.28515625" style="385" customWidth="1"/>
    <col min="14598" max="14598" width="11.5703125" style="385" customWidth="1"/>
    <col min="14599" max="14600" width="13.5703125" style="385" customWidth="1"/>
    <col min="14601" max="14601" width="7.42578125" style="385" customWidth="1"/>
    <col min="14602" max="14607" width="0" style="385" hidden="1" customWidth="1"/>
    <col min="14608" max="14608" width="2.28515625" style="385" customWidth="1"/>
    <col min="14609" max="14609" width="9.140625" style="385"/>
    <col min="14610" max="14610" width="9.7109375" style="385" customWidth="1"/>
    <col min="14611" max="14611" width="9.5703125" style="385" customWidth="1"/>
    <col min="14612" max="14612" width="10.140625" style="385" customWidth="1"/>
    <col min="14613" max="14848" width="9.140625" style="385"/>
    <col min="14849" max="14851" width="4.7109375" style="385" customWidth="1"/>
    <col min="14852" max="14852" width="9" style="385" customWidth="1"/>
    <col min="14853" max="14853" width="47.28515625" style="385" customWidth="1"/>
    <col min="14854" max="14854" width="11.5703125" style="385" customWidth="1"/>
    <col min="14855" max="14856" width="13.5703125" style="385" customWidth="1"/>
    <col min="14857" max="14857" width="7.42578125" style="385" customWidth="1"/>
    <col min="14858" max="14863" width="0" style="385" hidden="1" customWidth="1"/>
    <col min="14864" max="14864" width="2.28515625" style="385" customWidth="1"/>
    <col min="14865" max="14865" width="9.140625" style="385"/>
    <col min="14866" max="14866" width="9.7109375" style="385" customWidth="1"/>
    <col min="14867" max="14867" width="9.5703125" style="385" customWidth="1"/>
    <col min="14868" max="14868" width="10.140625" style="385" customWidth="1"/>
    <col min="14869" max="15104" width="9.140625" style="385"/>
    <col min="15105" max="15107" width="4.7109375" style="385" customWidth="1"/>
    <col min="15108" max="15108" width="9" style="385" customWidth="1"/>
    <col min="15109" max="15109" width="47.28515625" style="385" customWidth="1"/>
    <col min="15110" max="15110" width="11.5703125" style="385" customWidth="1"/>
    <col min="15111" max="15112" width="13.5703125" style="385" customWidth="1"/>
    <col min="15113" max="15113" width="7.42578125" style="385" customWidth="1"/>
    <col min="15114" max="15119" width="0" style="385" hidden="1" customWidth="1"/>
    <col min="15120" max="15120" width="2.28515625" style="385" customWidth="1"/>
    <col min="15121" max="15121" width="9.140625" style="385"/>
    <col min="15122" max="15122" width="9.7109375" style="385" customWidth="1"/>
    <col min="15123" max="15123" width="9.5703125" style="385" customWidth="1"/>
    <col min="15124" max="15124" width="10.140625" style="385" customWidth="1"/>
    <col min="15125" max="15360" width="9.140625" style="385"/>
    <col min="15361" max="15363" width="4.7109375" style="385" customWidth="1"/>
    <col min="15364" max="15364" width="9" style="385" customWidth="1"/>
    <col min="15365" max="15365" width="47.28515625" style="385" customWidth="1"/>
    <col min="15366" max="15366" width="11.5703125" style="385" customWidth="1"/>
    <col min="15367" max="15368" width="13.5703125" style="385" customWidth="1"/>
    <col min="15369" max="15369" width="7.42578125" style="385" customWidth="1"/>
    <col min="15370" max="15375" width="0" style="385" hidden="1" customWidth="1"/>
    <col min="15376" max="15376" width="2.28515625" style="385" customWidth="1"/>
    <col min="15377" max="15377" width="9.140625" style="385"/>
    <col min="15378" max="15378" width="9.7109375" style="385" customWidth="1"/>
    <col min="15379" max="15379" width="9.5703125" style="385" customWidth="1"/>
    <col min="15380" max="15380" width="10.140625" style="385" customWidth="1"/>
    <col min="15381" max="15616" width="9.140625" style="385"/>
    <col min="15617" max="15619" width="4.7109375" style="385" customWidth="1"/>
    <col min="15620" max="15620" width="9" style="385" customWidth="1"/>
    <col min="15621" max="15621" width="47.28515625" style="385" customWidth="1"/>
    <col min="15622" max="15622" width="11.5703125" style="385" customWidth="1"/>
    <col min="15623" max="15624" width="13.5703125" style="385" customWidth="1"/>
    <col min="15625" max="15625" width="7.42578125" style="385" customWidth="1"/>
    <col min="15626" max="15631" width="0" style="385" hidden="1" customWidth="1"/>
    <col min="15632" max="15632" width="2.28515625" style="385" customWidth="1"/>
    <col min="15633" max="15633" width="9.140625" style="385"/>
    <col min="15634" max="15634" width="9.7109375" style="385" customWidth="1"/>
    <col min="15635" max="15635" width="9.5703125" style="385" customWidth="1"/>
    <col min="15636" max="15636" width="10.140625" style="385" customWidth="1"/>
    <col min="15637" max="15872" width="9.140625" style="385"/>
    <col min="15873" max="15875" width="4.7109375" style="385" customWidth="1"/>
    <col min="15876" max="15876" width="9" style="385" customWidth="1"/>
    <col min="15877" max="15877" width="47.28515625" style="385" customWidth="1"/>
    <col min="15878" max="15878" width="11.5703125" style="385" customWidth="1"/>
    <col min="15879" max="15880" width="13.5703125" style="385" customWidth="1"/>
    <col min="15881" max="15881" width="7.42578125" style="385" customWidth="1"/>
    <col min="15882" max="15887" width="0" style="385" hidden="1" customWidth="1"/>
    <col min="15888" max="15888" width="2.28515625" style="385" customWidth="1"/>
    <col min="15889" max="15889" width="9.140625" style="385"/>
    <col min="15890" max="15890" width="9.7109375" style="385" customWidth="1"/>
    <col min="15891" max="15891" width="9.5703125" style="385" customWidth="1"/>
    <col min="15892" max="15892" width="10.140625" style="385" customWidth="1"/>
    <col min="15893" max="16128" width="9.140625" style="385"/>
    <col min="16129" max="16131" width="4.7109375" style="385" customWidth="1"/>
    <col min="16132" max="16132" width="9" style="385" customWidth="1"/>
    <col min="16133" max="16133" width="47.28515625" style="385" customWidth="1"/>
    <col min="16134" max="16134" width="11.5703125" style="385" customWidth="1"/>
    <col min="16135" max="16136" width="13.5703125" style="385" customWidth="1"/>
    <col min="16137" max="16137" width="7.42578125" style="385" customWidth="1"/>
    <col min="16138" max="16143" width="0" style="385" hidden="1" customWidth="1"/>
    <col min="16144" max="16144" width="2.28515625" style="385" customWidth="1"/>
    <col min="16145" max="16145" width="9.140625" style="385"/>
    <col min="16146" max="16146" width="9.7109375" style="385" customWidth="1"/>
    <col min="16147" max="16147" width="9.5703125" style="385" customWidth="1"/>
    <col min="16148" max="16148" width="10.140625" style="385" customWidth="1"/>
    <col min="16149" max="16384" width="9.140625" style="385"/>
  </cols>
  <sheetData>
    <row r="1" spans="1:10" ht="18.75" thickBot="1" x14ac:dyDescent="0.3">
      <c r="A1" s="501" t="s">
        <v>894</v>
      </c>
      <c r="B1" s="502"/>
      <c r="C1" s="526"/>
      <c r="D1" s="527"/>
      <c r="E1" s="1687"/>
      <c r="F1" s="504"/>
      <c r="G1" s="505" t="s">
        <v>895</v>
      </c>
      <c r="J1" s="17"/>
    </row>
    <row r="2" spans="1:10" ht="12.75" customHeight="1" x14ac:dyDescent="0.25">
      <c r="B2" s="6"/>
      <c r="C2" s="28"/>
      <c r="D2" s="63"/>
      <c r="E2" s="10"/>
      <c r="F2" s="307"/>
      <c r="G2" s="307"/>
      <c r="H2" s="182"/>
      <c r="I2" s="214"/>
      <c r="J2" s="17"/>
    </row>
    <row r="3" spans="1:10" ht="12.75" customHeight="1" x14ac:dyDescent="0.2">
      <c r="A3" s="67" t="s">
        <v>470</v>
      </c>
      <c r="B3" s="28"/>
      <c r="C3" s="561" t="s">
        <v>272</v>
      </c>
      <c r="D3" s="671"/>
      <c r="E3" s="307"/>
      <c r="F3" s="182"/>
      <c r="G3" s="183"/>
      <c r="H3" s="183"/>
    </row>
    <row r="4" spans="1:10" ht="12.75" customHeight="1" x14ac:dyDescent="0.25">
      <c r="A4" s="6"/>
      <c r="B4" s="28"/>
      <c r="C4" s="2133" t="s">
        <v>575</v>
      </c>
      <c r="D4" s="386"/>
      <c r="E4" s="307"/>
      <c r="F4" s="182"/>
      <c r="G4" s="183"/>
      <c r="H4" s="183"/>
    </row>
    <row r="5" spans="1:10" ht="12.75" customHeight="1" x14ac:dyDescent="0.25">
      <c r="A5" s="6"/>
      <c r="B5" s="28"/>
      <c r="C5" s="2133"/>
      <c r="D5" s="386"/>
      <c r="E5" s="307"/>
      <c r="F5" s="182"/>
      <c r="G5" s="183"/>
      <c r="H5" s="183"/>
    </row>
    <row r="6" spans="1:10" ht="12.75" customHeight="1" x14ac:dyDescent="0.25">
      <c r="B6" s="6"/>
      <c r="C6" s="28"/>
      <c r="D6" s="63"/>
      <c r="E6" s="10"/>
      <c r="F6" s="307"/>
      <c r="G6" s="307"/>
      <c r="H6" s="182"/>
      <c r="I6" s="214"/>
      <c r="J6" s="17"/>
    </row>
    <row r="7" spans="1:10" ht="18" x14ac:dyDescent="0.25">
      <c r="A7" s="33" t="s">
        <v>791</v>
      </c>
      <c r="B7" s="33"/>
      <c r="C7" s="28"/>
      <c r="D7" s="63"/>
      <c r="E7" s="10"/>
      <c r="F7" s="307"/>
      <c r="G7" s="307"/>
      <c r="H7" s="182"/>
      <c r="I7" s="214"/>
      <c r="J7" s="17"/>
    </row>
    <row r="8" spans="1:10" ht="18" x14ac:dyDescent="0.25">
      <c r="A8" s="33"/>
      <c r="B8" s="33"/>
      <c r="C8" s="28"/>
      <c r="D8" s="63"/>
      <c r="E8" s="10"/>
      <c r="F8" s="307"/>
      <c r="G8" s="307"/>
      <c r="H8" s="182"/>
      <c r="I8" s="214"/>
      <c r="J8" s="17"/>
    </row>
    <row r="9" spans="1:10" ht="18" x14ac:dyDescent="0.25">
      <c r="A9" s="33"/>
      <c r="B9" s="33"/>
      <c r="C9" s="28"/>
      <c r="D9" s="63"/>
      <c r="E9" s="10"/>
      <c r="F9" s="307"/>
      <c r="G9" s="307"/>
      <c r="H9" s="182"/>
      <c r="I9" s="214"/>
      <c r="J9" s="17"/>
    </row>
    <row r="10" spans="1:10" ht="18" x14ac:dyDescent="0.25">
      <c r="A10" s="33"/>
      <c r="B10" s="33"/>
      <c r="C10" s="28"/>
      <c r="D10" s="63"/>
      <c r="E10" s="10"/>
      <c r="F10" s="307"/>
      <c r="G10" s="307"/>
      <c r="H10" s="182"/>
      <c r="I10" s="214"/>
      <c r="J10" s="17"/>
    </row>
    <row r="11" spans="1:10" ht="13.5" thickBot="1" x14ac:dyDescent="0.25">
      <c r="A11" s="445" t="s">
        <v>334</v>
      </c>
      <c r="B11" s="673"/>
      <c r="C11" s="673"/>
      <c r="D11" s="928"/>
      <c r="E11" s="674"/>
      <c r="H11" s="661"/>
      <c r="I11" s="1688" t="s">
        <v>1555</v>
      </c>
    </row>
    <row r="12" spans="1:10" s="107" customFormat="1" ht="20.25" customHeight="1" thickTop="1" thickBot="1" x14ac:dyDescent="0.25">
      <c r="A12" s="675" t="s">
        <v>792</v>
      </c>
      <c r="B12" s="866" t="s">
        <v>206</v>
      </c>
      <c r="C12" s="676" t="s">
        <v>207</v>
      </c>
      <c r="D12" s="678" t="s">
        <v>888</v>
      </c>
      <c r="E12" s="678" t="s">
        <v>208</v>
      </c>
      <c r="F12" s="678" t="s">
        <v>209</v>
      </c>
      <c r="G12" s="678" t="s">
        <v>1116</v>
      </c>
      <c r="H12" s="678" t="s">
        <v>1117</v>
      </c>
      <c r="I12" s="931" t="s">
        <v>1118</v>
      </c>
    </row>
    <row r="13" spans="1:10" s="387" customFormat="1" ht="13.5" thickTop="1" thickBot="1" x14ac:dyDescent="0.25">
      <c r="A13" s="609">
        <v>1</v>
      </c>
      <c r="B13" s="610">
        <v>2</v>
      </c>
      <c r="C13" s="610">
        <v>3</v>
      </c>
      <c r="D13" s="610">
        <v>4</v>
      </c>
      <c r="E13" s="610">
        <v>5</v>
      </c>
      <c r="F13" s="581">
        <v>6</v>
      </c>
      <c r="G13" s="581">
        <v>7</v>
      </c>
      <c r="H13" s="582">
        <v>8</v>
      </c>
      <c r="I13" s="680" t="s">
        <v>960</v>
      </c>
    </row>
    <row r="14" spans="1:10" ht="15.75" thickTop="1" x14ac:dyDescent="0.25">
      <c r="A14" s="1689">
        <v>1000</v>
      </c>
      <c r="B14" s="867">
        <v>3111</v>
      </c>
      <c r="C14" s="867">
        <v>5331</v>
      </c>
      <c r="D14" s="952"/>
      <c r="E14" s="973" t="s">
        <v>1208</v>
      </c>
      <c r="F14" s="974">
        <v>0</v>
      </c>
      <c r="G14" s="974">
        <f>SUM(G15:G16)</f>
        <v>1231</v>
      </c>
      <c r="H14" s="974">
        <f>SUM(H15:H16)</f>
        <v>1231</v>
      </c>
      <c r="I14" s="939">
        <f t="shared" ref="I14:I30" si="0">(H14/G14)*100</f>
        <v>100</v>
      </c>
    </row>
    <row r="15" spans="1:10" ht="14.25" x14ac:dyDescent="0.2">
      <c r="A15" s="438"/>
      <c r="B15" s="725"/>
      <c r="C15" s="953"/>
      <c r="D15" s="595" t="s">
        <v>1433</v>
      </c>
      <c r="E15" s="482" t="s">
        <v>1210</v>
      </c>
      <c r="F15" s="940"/>
      <c r="G15" s="940">
        <v>400</v>
      </c>
      <c r="H15" s="940">
        <v>400</v>
      </c>
      <c r="I15" s="936">
        <f t="shared" si="0"/>
        <v>100</v>
      </c>
    </row>
    <row r="16" spans="1:10" ht="14.25" x14ac:dyDescent="0.2">
      <c r="A16" s="438"/>
      <c r="B16" s="833"/>
      <c r="C16" s="833"/>
      <c r="D16" s="595" t="s">
        <v>1431</v>
      </c>
      <c r="E16" s="483" t="s">
        <v>995</v>
      </c>
      <c r="F16" s="940"/>
      <c r="G16" s="946">
        <v>831</v>
      </c>
      <c r="H16" s="946">
        <v>831</v>
      </c>
      <c r="I16" s="941">
        <f t="shared" si="0"/>
        <v>100</v>
      </c>
    </row>
    <row r="17" spans="1:20" ht="15" x14ac:dyDescent="0.25">
      <c r="A17" s="438">
        <v>1000</v>
      </c>
      <c r="B17" s="833">
        <v>3113</v>
      </c>
      <c r="C17" s="833">
        <v>5331</v>
      </c>
      <c r="D17" s="972"/>
      <c r="E17" s="724" t="s">
        <v>1208</v>
      </c>
      <c r="F17" s="948">
        <v>0</v>
      </c>
      <c r="G17" s="948">
        <f>SUM(G18:G21)</f>
        <v>5971</v>
      </c>
      <c r="H17" s="948">
        <f>SUM(H18:H21)</f>
        <v>5971</v>
      </c>
      <c r="I17" s="949">
        <f t="shared" si="0"/>
        <v>100</v>
      </c>
    </row>
    <row r="18" spans="1:20" ht="14.25" x14ac:dyDescent="0.2">
      <c r="A18" s="438"/>
      <c r="B18" s="833"/>
      <c r="C18" s="833"/>
      <c r="D18" s="595" t="s">
        <v>1433</v>
      </c>
      <c r="E18" s="482" t="s">
        <v>1210</v>
      </c>
      <c r="F18" s="946"/>
      <c r="G18" s="946">
        <v>1650</v>
      </c>
      <c r="H18" s="946">
        <v>1650</v>
      </c>
      <c r="I18" s="941">
        <f t="shared" si="0"/>
        <v>100</v>
      </c>
    </row>
    <row r="19" spans="1:20" ht="14.25" x14ac:dyDescent="0.2">
      <c r="A19" s="438"/>
      <c r="B19" s="833"/>
      <c r="C19" s="833"/>
      <c r="D19" s="1250" t="s">
        <v>173</v>
      </c>
      <c r="E19" s="1525" t="s">
        <v>1211</v>
      </c>
      <c r="F19" s="946"/>
      <c r="G19" s="946">
        <v>8</v>
      </c>
      <c r="H19" s="946">
        <v>8</v>
      </c>
      <c r="I19" s="941">
        <f t="shared" si="0"/>
        <v>100</v>
      </c>
    </row>
    <row r="20" spans="1:20" ht="14.25" x14ac:dyDescent="0.2">
      <c r="A20" s="438"/>
      <c r="B20" s="833"/>
      <c r="C20" s="833"/>
      <c r="D20" s="1250" t="s">
        <v>1871</v>
      </c>
      <c r="E20" s="1525" t="s">
        <v>1902</v>
      </c>
      <c r="F20" s="946"/>
      <c r="G20" s="946">
        <v>185</v>
      </c>
      <c r="H20" s="946">
        <v>185</v>
      </c>
      <c r="I20" s="941">
        <f t="shared" si="0"/>
        <v>100</v>
      </c>
    </row>
    <row r="21" spans="1:20" ht="14.25" x14ac:dyDescent="0.2">
      <c r="A21" s="438"/>
      <c r="B21" s="833"/>
      <c r="C21" s="833"/>
      <c r="D21" s="595" t="s">
        <v>1431</v>
      </c>
      <c r="E21" s="483" t="s">
        <v>995</v>
      </c>
      <c r="F21" s="946"/>
      <c r="G21" s="946">
        <v>4128</v>
      </c>
      <c r="H21" s="946">
        <v>4128</v>
      </c>
      <c r="I21" s="941">
        <f t="shared" si="0"/>
        <v>100</v>
      </c>
    </row>
    <row r="22" spans="1:20" ht="15" x14ac:dyDescent="0.25">
      <c r="A22" s="438">
        <v>1000</v>
      </c>
      <c r="B22" s="833">
        <v>3113</v>
      </c>
      <c r="C22" s="833">
        <v>5336</v>
      </c>
      <c r="D22" s="611"/>
      <c r="E22" s="724" t="s">
        <v>1903</v>
      </c>
      <c r="F22" s="959">
        <v>0</v>
      </c>
      <c r="G22" s="959">
        <f>G23+G24</f>
        <v>331</v>
      </c>
      <c r="H22" s="959">
        <f>H23+H24</f>
        <v>331</v>
      </c>
      <c r="I22" s="949">
        <f t="shared" si="0"/>
        <v>100</v>
      </c>
    </row>
    <row r="23" spans="1:20" ht="14.25" x14ac:dyDescent="0.2">
      <c r="A23" s="438"/>
      <c r="B23" s="833"/>
      <c r="C23" s="833"/>
      <c r="D23" s="611" t="s">
        <v>1188</v>
      </c>
      <c r="E23" s="981" t="s">
        <v>1904</v>
      </c>
      <c r="F23" s="946"/>
      <c r="G23" s="946">
        <v>50</v>
      </c>
      <c r="H23" s="946">
        <v>50</v>
      </c>
      <c r="I23" s="941">
        <f t="shared" si="0"/>
        <v>100</v>
      </c>
    </row>
    <row r="24" spans="1:20" ht="14.25" x14ac:dyDescent="0.2">
      <c r="A24" s="438"/>
      <c r="B24" s="833"/>
      <c r="C24" s="833"/>
      <c r="D24" s="611" t="s">
        <v>1190</v>
      </c>
      <c r="E24" s="981" t="s">
        <v>1905</v>
      </c>
      <c r="F24" s="946"/>
      <c r="G24" s="946">
        <v>281</v>
      </c>
      <c r="H24" s="946">
        <v>281</v>
      </c>
      <c r="I24" s="941">
        <f t="shared" si="0"/>
        <v>100</v>
      </c>
    </row>
    <row r="25" spans="1:20" ht="15" x14ac:dyDescent="0.25">
      <c r="A25" s="438">
        <v>1000</v>
      </c>
      <c r="B25" s="833">
        <v>3141</v>
      </c>
      <c r="C25" s="833">
        <v>5331</v>
      </c>
      <c r="D25" s="972"/>
      <c r="E25" s="724" t="s">
        <v>1208</v>
      </c>
      <c r="F25" s="948">
        <v>0</v>
      </c>
      <c r="G25" s="948">
        <f>SUM(G26:G27)</f>
        <v>894</v>
      </c>
      <c r="H25" s="948">
        <f>SUM(H26:H27)</f>
        <v>894</v>
      </c>
      <c r="I25" s="949">
        <f t="shared" si="0"/>
        <v>100</v>
      </c>
    </row>
    <row r="26" spans="1:20" ht="15" x14ac:dyDescent="0.25">
      <c r="A26" s="438"/>
      <c r="B26" s="833"/>
      <c r="C26" s="833"/>
      <c r="D26" s="595" t="s">
        <v>1433</v>
      </c>
      <c r="E26" s="482" t="s">
        <v>994</v>
      </c>
      <c r="F26" s="948"/>
      <c r="G26" s="946">
        <v>450</v>
      </c>
      <c r="H26" s="946">
        <v>450</v>
      </c>
      <c r="I26" s="941">
        <f t="shared" si="0"/>
        <v>100</v>
      </c>
    </row>
    <row r="27" spans="1:20" ht="15" x14ac:dyDescent="0.25">
      <c r="A27" s="438"/>
      <c r="B27" s="833"/>
      <c r="C27" s="833"/>
      <c r="D27" s="595" t="s">
        <v>1431</v>
      </c>
      <c r="E27" s="483" t="s">
        <v>995</v>
      </c>
      <c r="F27" s="948"/>
      <c r="G27" s="946">
        <v>444</v>
      </c>
      <c r="H27" s="946">
        <v>444</v>
      </c>
      <c r="I27" s="941">
        <f t="shared" si="0"/>
        <v>100</v>
      </c>
    </row>
    <row r="28" spans="1:20" ht="15" x14ac:dyDescent="0.25">
      <c r="A28" s="438">
        <v>1000</v>
      </c>
      <c r="B28" s="833">
        <v>3143</v>
      </c>
      <c r="C28" s="833">
        <v>5331</v>
      </c>
      <c r="D28" s="972"/>
      <c r="E28" s="724" t="s">
        <v>1208</v>
      </c>
      <c r="F28" s="948">
        <v>0</v>
      </c>
      <c r="G28" s="948">
        <f>SUM(G29:G29)</f>
        <v>461</v>
      </c>
      <c r="H28" s="948">
        <f>SUM(H29:H29)</f>
        <v>461</v>
      </c>
      <c r="I28" s="949">
        <f t="shared" si="0"/>
        <v>100</v>
      </c>
    </row>
    <row r="29" spans="1:20" ht="15.75" thickBot="1" x14ac:dyDescent="0.3">
      <c r="A29" s="438"/>
      <c r="B29" s="833"/>
      <c r="C29" s="833"/>
      <c r="D29" s="595" t="s">
        <v>1431</v>
      </c>
      <c r="E29" s="483" t="s">
        <v>995</v>
      </c>
      <c r="F29" s="948"/>
      <c r="G29" s="946">
        <v>461</v>
      </c>
      <c r="H29" s="946">
        <v>461</v>
      </c>
      <c r="I29" s="941">
        <f t="shared" si="0"/>
        <v>100</v>
      </c>
    </row>
    <row r="30" spans="1:20" ht="18" customHeight="1" thickTop="1" thickBot="1" x14ac:dyDescent="0.3">
      <c r="A30" s="2479" t="s">
        <v>1406</v>
      </c>
      <c r="B30" s="2480"/>
      <c r="C30" s="2480"/>
      <c r="D30" s="2480"/>
      <c r="E30" s="2480"/>
      <c r="F30" s="975">
        <v>0</v>
      </c>
      <c r="G30" s="975">
        <f>G14+G17+G25+G28+G22</f>
        <v>8888</v>
      </c>
      <c r="H30" s="975">
        <f>H14+H17+H25+H28+H22</f>
        <v>8888</v>
      </c>
      <c r="I30" s="976">
        <f t="shared" si="0"/>
        <v>100</v>
      </c>
      <c r="R30" s="386">
        <f>F30</f>
        <v>0</v>
      </c>
      <c r="S30" s="386">
        <f>G30</f>
        <v>8888</v>
      </c>
      <c r="T30" s="386">
        <f>H30</f>
        <v>8888</v>
      </c>
    </row>
    <row r="31" spans="1:20" ht="18.75" thickTop="1" x14ac:dyDescent="0.25">
      <c r="A31" s="33"/>
      <c r="B31" s="33"/>
      <c r="C31" s="28"/>
      <c r="D31" s="63"/>
      <c r="E31" s="10"/>
      <c r="F31" s="307"/>
      <c r="G31" s="307"/>
      <c r="H31" s="182"/>
      <c r="I31" s="214"/>
      <c r="J31" s="17"/>
    </row>
    <row r="32" spans="1:20" ht="18" x14ac:dyDescent="0.25">
      <c r="A32" s="33"/>
      <c r="B32" s="33"/>
      <c r="C32" s="28"/>
      <c r="D32" s="63"/>
      <c r="E32" s="10"/>
      <c r="F32" s="307"/>
      <c r="G32" s="307"/>
      <c r="H32" s="182"/>
      <c r="I32" s="214"/>
      <c r="J32" s="17"/>
    </row>
    <row r="33" spans="1:20" ht="14.25" customHeight="1" x14ac:dyDescent="0.25">
      <c r="A33" s="33"/>
      <c r="B33" s="33"/>
      <c r="C33" s="28"/>
      <c r="D33" s="63"/>
      <c r="E33" s="10"/>
      <c r="F33" s="307"/>
      <c r="G33" s="307"/>
      <c r="H33" s="182"/>
      <c r="I33" s="214"/>
      <c r="J33" s="17"/>
    </row>
    <row r="34" spans="1:20" ht="13.5" thickBot="1" x14ac:dyDescent="0.25">
      <c r="A34" s="445" t="s">
        <v>1202</v>
      </c>
      <c r="B34" s="673"/>
      <c r="C34" s="673"/>
      <c r="D34" s="928"/>
      <c r="E34" s="674"/>
      <c r="H34" s="661"/>
      <c r="I34" s="1688" t="s">
        <v>205</v>
      </c>
    </row>
    <row r="35" spans="1:20" s="107" customFormat="1" ht="20.25" customHeight="1" thickTop="1" thickBot="1" x14ac:dyDescent="0.25">
      <c r="A35" s="675" t="s">
        <v>792</v>
      </c>
      <c r="B35" s="866" t="s">
        <v>206</v>
      </c>
      <c r="C35" s="676" t="s">
        <v>207</v>
      </c>
      <c r="D35" s="678" t="s">
        <v>888</v>
      </c>
      <c r="E35" s="678" t="s">
        <v>208</v>
      </c>
      <c r="F35" s="678" t="s">
        <v>209</v>
      </c>
      <c r="G35" s="678" t="s">
        <v>1116</v>
      </c>
      <c r="H35" s="678" t="s">
        <v>1117</v>
      </c>
      <c r="I35" s="931" t="s">
        <v>1118</v>
      </c>
    </row>
    <row r="36" spans="1:20" s="387" customFormat="1" ht="13.5" thickTop="1" thickBot="1" x14ac:dyDescent="0.25">
      <c r="A36" s="609">
        <v>1</v>
      </c>
      <c r="B36" s="610">
        <v>2</v>
      </c>
      <c r="C36" s="610">
        <v>3</v>
      </c>
      <c r="D36" s="610">
        <v>4</v>
      </c>
      <c r="E36" s="610">
        <v>5</v>
      </c>
      <c r="F36" s="581">
        <v>6</v>
      </c>
      <c r="G36" s="581">
        <v>7</v>
      </c>
      <c r="H36" s="582">
        <v>8</v>
      </c>
      <c r="I36" s="680" t="s">
        <v>960</v>
      </c>
    </row>
    <row r="37" spans="1:20" ht="15.75" thickTop="1" x14ac:dyDescent="0.25">
      <c r="A37" s="1689">
        <v>1001</v>
      </c>
      <c r="B37" s="867">
        <v>3112</v>
      </c>
      <c r="C37" s="867">
        <v>5331</v>
      </c>
      <c r="D37" s="952"/>
      <c r="E37" s="973" t="s">
        <v>1208</v>
      </c>
      <c r="F37" s="974">
        <f>SUM(F38:F42)</f>
        <v>415</v>
      </c>
      <c r="G37" s="974">
        <f>SUM(G38:G42)</f>
        <v>2929</v>
      </c>
      <c r="H37" s="974">
        <f>SUM(H38:H42)</f>
        <v>2929</v>
      </c>
      <c r="I37" s="939">
        <f t="shared" ref="I37:I45" si="1">(H37/G37)*100</f>
        <v>100</v>
      </c>
    </row>
    <row r="38" spans="1:20" ht="14.25" x14ac:dyDescent="0.2">
      <c r="A38" s="438"/>
      <c r="B38" s="725"/>
      <c r="C38" s="725"/>
      <c r="D38" s="763" t="s">
        <v>737</v>
      </c>
      <c r="E38" s="2224" t="s">
        <v>996</v>
      </c>
      <c r="F38" s="940">
        <v>45</v>
      </c>
      <c r="G38" s="940">
        <v>45</v>
      </c>
      <c r="H38" s="940">
        <v>45</v>
      </c>
      <c r="I38" s="936">
        <f t="shared" si="1"/>
        <v>100</v>
      </c>
    </row>
    <row r="39" spans="1:20" ht="14.25" x14ac:dyDescent="0.2">
      <c r="A39" s="438"/>
      <c r="B39" s="725"/>
      <c r="C39" s="725"/>
      <c r="D39" s="595" t="s">
        <v>732</v>
      </c>
      <c r="E39" s="483" t="s">
        <v>85</v>
      </c>
      <c r="F39" s="940">
        <v>370</v>
      </c>
      <c r="G39" s="940">
        <v>370</v>
      </c>
      <c r="H39" s="940">
        <v>370</v>
      </c>
      <c r="I39" s="936">
        <f t="shared" si="1"/>
        <v>100</v>
      </c>
    </row>
    <row r="40" spans="1:20" ht="14.25" x14ac:dyDescent="0.2">
      <c r="A40" s="438"/>
      <c r="B40" s="833"/>
      <c r="C40" s="833"/>
      <c r="D40" s="1250" t="s">
        <v>875</v>
      </c>
      <c r="E40" s="1525" t="s">
        <v>889</v>
      </c>
      <c r="F40" s="946"/>
      <c r="G40" s="946">
        <v>454</v>
      </c>
      <c r="H40" s="946">
        <v>454</v>
      </c>
      <c r="I40" s="936">
        <f t="shared" si="1"/>
        <v>100</v>
      </c>
    </row>
    <row r="41" spans="1:20" ht="14.25" x14ac:dyDescent="0.2">
      <c r="A41" s="438"/>
      <c r="B41" s="833"/>
      <c r="C41" s="833"/>
      <c r="D41" s="1250" t="s">
        <v>1871</v>
      </c>
      <c r="E41" s="1525" t="s">
        <v>1902</v>
      </c>
      <c r="F41" s="946"/>
      <c r="G41" s="946">
        <v>190</v>
      </c>
      <c r="H41" s="946">
        <v>190</v>
      </c>
      <c r="I41" s="936">
        <f t="shared" si="1"/>
        <v>100</v>
      </c>
    </row>
    <row r="42" spans="1:20" ht="14.25" x14ac:dyDescent="0.2">
      <c r="A42" s="438"/>
      <c r="B42" s="833"/>
      <c r="C42" s="833"/>
      <c r="D42" s="595" t="s">
        <v>1431</v>
      </c>
      <c r="E42" s="483" t="s">
        <v>995</v>
      </c>
      <c r="F42" s="946"/>
      <c r="G42" s="946">
        <v>1870</v>
      </c>
      <c r="H42" s="946">
        <v>1870</v>
      </c>
      <c r="I42" s="936">
        <f t="shared" si="1"/>
        <v>100</v>
      </c>
    </row>
    <row r="43" spans="1:20" ht="15" x14ac:dyDescent="0.25">
      <c r="A43" s="438">
        <v>1001</v>
      </c>
      <c r="B43" s="833">
        <v>3141</v>
      </c>
      <c r="C43" s="833">
        <v>5331</v>
      </c>
      <c r="D43" s="826"/>
      <c r="E43" s="886" t="s">
        <v>1208</v>
      </c>
      <c r="F43" s="948">
        <v>0</v>
      </c>
      <c r="G43" s="948">
        <f>SUM(G44)</f>
        <v>47</v>
      </c>
      <c r="H43" s="948">
        <f>SUM(H44)</f>
        <v>47</v>
      </c>
      <c r="I43" s="949">
        <f t="shared" si="1"/>
        <v>100</v>
      </c>
    </row>
    <row r="44" spans="1:20" ht="15" thickBot="1" x14ac:dyDescent="0.25">
      <c r="A44" s="438"/>
      <c r="B44" s="833"/>
      <c r="C44" s="833"/>
      <c r="D44" s="595" t="s">
        <v>1431</v>
      </c>
      <c r="E44" s="483" t="s">
        <v>995</v>
      </c>
      <c r="F44" s="946"/>
      <c r="G44" s="946">
        <v>47</v>
      </c>
      <c r="H44" s="946">
        <v>47</v>
      </c>
      <c r="I44" s="941">
        <f t="shared" si="1"/>
        <v>100</v>
      </c>
    </row>
    <row r="45" spans="1:20" ht="18" customHeight="1" thickTop="1" thickBot="1" x14ac:dyDescent="0.3">
      <c r="A45" s="2479" t="s">
        <v>1406</v>
      </c>
      <c r="B45" s="2480"/>
      <c r="C45" s="2480"/>
      <c r="D45" s="2480"/>
      <c r="E45" s="2480"/>
      <c r="F45" s="975">
        <f>SUM(F37)</f>
        <v>415</v>
      </c>
      <c r="G45" s="975">
        <f>G37+G43</f>
        <v>2976</v>
      </c>
      <c r="H45" s="975">
        <f>H37+H43</f>
        <v>2976</v>
      </c>
      <c r="I45" s="976">
        <f t="shared" si="1"/>
        <v>100</v>
      </c>
      <c r="R45" s="386">
        <f>F45</f>
        <v>415</v>
      </c>
      <c r="S45" s="386">
        <f>G45</f>
        <v>2976</v>
      </c>
      <c r="T45" s="386">
        <f>H45</f>
        <v>2976</v>
      </c>
    </row>
    <row r="46" spans="1:20" ht="13.5" thickTop="1" x14ac:dyDescent="0.2"/>
    <row r="50" spans="1:9" ht="13.5" thickBot="1" x14ac:dyDescent="0.25">
      <c r="A50" s="445" t="s">
        <v>928</v>
      </c>
      <c r="I50" s="1688" t="s">
        <v>205</v>
      </c>
    </row>
    <row r="51" spans="1:9" s="107" customFormat="1" ht="20.25" customHeight="1" thickTop="1" thickBot="1" x14ac:dyDescent="0.25">
      <c r="A51" s="675" t="s">
        <v>792</v>
      </c>
      <c r="B51" s="866" t="s">
        <v>206</v>
      </c>
      <c r="C51" s="676" t="s">
        <v>207</v>
      </c>
      <c r="D51" s="678" t="s">
        <v>888</v>
      </c>
      <c r="E51" s="678" t="s">
        <v>208</v>
      </c>
      <c r="F51" s="678" t="s">
        <v>209</v>
      </c>
      <c r="G51" s="678" t="s">
        <v>1116</v>
      </c>
      <c r="H51" s="678" t="s">
        <v>1117</v>
      </c>
      <c r="I51" s="931" t="s">
        <v>1118</v>
      </c>
    </row>
    <row r="52" spans="1:9" s="387" customFormat="1" ht="13.5" thickTop="1" thickBot="1" x14ac:dyDescent="0.25">
      <c r="A52" s="609">
        <v>1</v>
      </c>
      <c r="B52" s="610">
        <v>2</v>
      </c>
      <c r="C52" s="610">
        <v>3</v>
      </c>
      <c r="D52" s="610">
        <v>4</v>
      </c>
      <c r="E52" s="610">
        <v>5</v>
      </c>
      <c r="F52" s="581">
        <v>6</v>
      </c>
      <c r="G52" s="581">
        <v>7</v>
      </c>
      <c r="H52" s="582">
        <v>8</v>
      </c>
      <c r="I52" s="680" t="s">
        <v>960</v>
      </c>
    </row>
    <row r="53" spans="1:9" ht="15.75" thickTop="1" x14ac:dyDescent="0.25">
      <c r="A53" s="1689">
        <v>1010</v>
      </c>
      <c r="B53" s="867">
        <v>3112</v>
      </c>
      <c r="C53" s="867">
        <v>5331</v>
      </c>
      <c r="D53" s="952"/>
      <c r="E53" s="973" t="s">
        <v>1208</v>
      </c>
      <c r="F53" s="974">
        <f>SUM(F54:F58)</f>
        <v>433</v>
      </c>
      <c r="G53" s="974">
        <f>SUM(G54:G58)</f>
        <v>3314</v>
      </c>
      <c r="H53" s="974">
        <f>SUM(H54:H58)</f>
        <v>3314</v>
      </c>
      <c r="I53" s="939">
        <f t="shared" ref="I53:I65" si="2">(H53/G53)*100</f>
        <v>100</v>
      </c>
    </row>
    <row r="54" spans="1:9" ht="14.25" x14ac:dyDescent="0.2">
      <c r="A54" s="438"/>
      <c r="B54" s="725"/>
      <c r="C54" s="725"/>
      <c r="D54" s="763" t="s">
        <v>737</v>
      </c>
      <c r="E54" s="2224" t="s">
        <v>996</v>
      </c>
      <c r="F54" s="940">
        <v>5</v>
      </c>
      <c r="G54" s="940">
        <v>5</v>
      </c>
      <c r="H54" s="940">
        <v>5</v>
      </c>
      <c r="I54" s="936">
        <f t="shared" si="2"/>
        <v>100</v>
      </c>
    </row>
    <row r="55" spans="1:9" ht="14.25" x14ac:dyDescent="0.2">
      <c r="A55" s="438"/>
      <c r="B55" s="725"/>
      <c r="C55" s="725"/>
      <c r="D55" s="595" t="s">
        <v>732</v>
      </c>
      <c r="E55" s="483" t="s">
        <v>85</v>
      </c>
      <c r="F55" s="940">
        <v>428</v>
      </c>
      <c r="G55" s="940">
        <v>428</v>
      </c>
      <c r="H55" s="940">
        <v>428</v>
      </c>
      <c r="I55" s="936">
        <f t="shared" si="2"/>
        <v>100</v>
      </c>
    </row>
    <row r="56" spans="1:9" ht="14.25" x14ac:dyDescent="0.2">
      <c r="A56" s="438"/>
      <c r="B56" s="725"/>
      <c r="C56" s="725"/>
      <c r="D56" s="1250" t="s">
        <v>875</v>
      </c>
      <c r="E56" s="1525" t="s">
        <v>889</v>
      </c>
      <c r="F56" s="940"/>
      <c r="G56" s="940">
        <v>197</v>
      </c>
      <c r="H56" s="940">
        <v>197</v>
      </c>
      <c r="I56" s="936">
        <f t="shared" si="2"/>
        <v>100</v>
      </c>
    </row>
    <row r="57" spans="1:9" ht="14.25" x14ac:dyDescent="0.2">
      <c r="A57" s="438"/>
      <c r="B57" s="725"/>
      <c r="C57" s="725"/>
      <c r="D57" s="1250" t="s">
        <v>1871</v>
      </c>
      <c r="E57" s="1525" t="s">
        <v>1902</v>
      </c>
      <c r="F57" s="940"/>
      <c r="G57" s="940">
        <v>470</v>
      </c>
      <c r="H57" s="940">
        <v>470</v>
      </c>
      <c r="I57" s="936">
        <f t="shared" si="2"/>
        <v>100</v>
      </c>
    </row>
    <row r="58" spans="1:9" ht="14.25" x14ac:dyDescent="0.2">
      <c r="A58" s="438"/>
      <c r="B58" s="725"/>
      <c r="C58" s="1690"/>
      <c r="D58" s="595" t="s">
        <v>1431</v>
      </c>
      <c r="E58" s="483" t="s">
        <v>995</v>
      </c>
      <c r="F58" s="940"/>
      <c r="G58" s="940">
        <v>2214</v>
      </c>
      <c r="H58" s="940">
        <v>2214</v>
      </c>
      <c r="I58" s="936">
        <f t="shared" si="2"/>
        <v>100</v>
      </c>
    </row>
    <row r="59" spans="1:9" ht="15.75" customHeight="1" x14ac:dyDescent="0.25">
      <c r="A59" s="438">
        <v>1010</v>
      </c>
      <c r="B59" s="833">
        <v>3114</v>
      </c>
      <c r="C59" s="1691">
        <v>5331</v>
      </c>
      <c r="D59" s="955"/>
      <c r="E59" s="724" t="s">
        <v>1208</v>
      </c>
      <c r="F59" s="948">
        <f>SUM(F60:F61)</f>
        <v>150</v>
      </c>
      <c r="G59" s="948">
        <f>SUM(G60:G61)</f>
        <v>3170</v>
      </c>
      <c r="H59" s="948">
        <f>SUM(H60:H61)</f>
        <v>3170</v>
      </c>
      <c r="I59" s="949">
        <f t="shared" si="2"/>
        <v>100</v>
      </c>
    </row>
    <row r="60" spans="1:9" ht="15.75" customHeight="1" x14ac:dyDescent="0.2">
      <c r="A60" s="438"/>
      <c r="B60" s="725"/>
      <c r="C60" s="1690"/>
      <c r="D60" s="595" t="s">
        <v>732</v>
      </c>
      <c r="E60" s="483" t="s">
        <v>85</v>
      </c>
      <c r="F60" s="940">
        <v>150</v>
      </c>
      <c r="G60" s="940">
        <v>146</v>
      </c>
      <c r="H60" s="940">
        <v>146</v>
      </c>
      <c r="I60" s="936">
        <f t="shared" si="2"/>
        <v>100</v>
      </c>
    </row>
    <row r="61" spans="1:9" ht="15.75" customHeight="1" x14ac:dyDescent="0.2">
      <c r="A61" s="438"/>
      <c r="B61" s="725"/>
      <c r="C61" s="1690"/>
      <c r="D61" s="595" t="s">
        <v>1431</v>
      </c>
      <c r="E61" s="483" t="s">
        <v>995</v>
      </c>
      <c r="F61" s="940"/>
      <c r="G61" s="940">
        <v>3024</v>
      </c>
      <c r="H61" s="940">
        <v>3024</v>
      </c>
      <c r="I61" s="936">
        <f t="shared" si="2"/>
        <v>100</v>
      </c>
    </row>
    <row r="62" spans="1:9" ht="15.75" customHeight="1" x14ac:dyDescent="0.25">
      <c r="A62" s="438">
        <v>1010</v>
      </c>
      <c r="B62" s="833">
        <v>3114</v>
      </c>
      <c r="C62" s="833">
        <v>5336</v>
      </c>
      <c r="D62" s="611"/>
      <c r="E62" s="724" t="s">
        <v>1903</v>
      </c>
      <c r="F62" s="959">
        <v>0</v>
      </c>
      <c r="G62" s="959">
        <f>G63+G64</f>
        <v>299</v>
      </c>
      <c r="H62" s="959">
        <f>H63+H64</f>
        <v>299</v>
      </c>
      <c r="I62" s="949">
        <f t="shared" si="2"/>
        <v>100</v>
      </c>
    </row>
    <row r="63" spans="1:9" ht="15.75" customHeight="1" x14ac:dyDescent="0.2">
      <c r="A63" s="438"/>
      <c r="B63" s="833"/>
      <c r="C63" s="833"/>
      <c r="D63" s="611" t="s">
        <v>1188</v>
      </c>
      <c r="E63" s="981" t="s">
        <v>1904</v>
      </c>
      <c r="F63" s="946"/>
      <c r="G63" s="946">
        <v>45</v>
      </c>
      <c r="H63" s="946">
        <v>45</v>
      </c>
      <c r="I63" s="941">
        <f t="shared" si="2"/>
        <v>100</v>
      </c>
    </row>
    <row r="64" spans="1:9" ht="15.75" customHeight="1" thickBot="1" x14ac:dyDescent="0.25">
      <c r="A64" s="438"/>
      <c r="B64" s="833"/>
      <c r="C64" s="833"/>
      <c r="D64" s="611" t="s">
        <v>1190</v>
      </c>
      <c r="E64" s="981" t="s">
        <v>1905</v>
      </c>
      <c r="F64" s="946"/>
      <c r="G64" s="946">
        <v>254</v>
      </c>
      <c r="H64" s="946">
        <v>254</v>
      </c>
      <c r="I64" s="941">
        <f t="shared" si="2"/>
        <v>100</v>
      </c>
    </row>
    <row r="65" spans="1:20" ht="18" customHeight="1" thickTop="1" thickBot="1" x14ac:dyDescent="0.3">
      <c r="A65" s="2479" t="s">
        <v>1406</v>
      </c>
      <c r="B65" s="2480"/>
      <c r="C65" s="2480"/>
      <c r="D65" s="2480"/>
      <c r="E65" s="2480"/>
      <c r="F65" s="937">
        <f>F53+F59+F62</f>
        <v>583</v>
      </c>
      <c r="G65" s="937">
        <f>G53+G59+G62</f>
        <v>6783</v>
      </c>
      <c r="H65" s="937">
        <f>H53+H59+H62</f>
        <v>6783</v>
      </c>
      <c r="I65" s="938">
        <f t="shared" si="2"/>
        <v>100</v>
      </c>
      <c r="R65" s="386">
        <f>F65</f>
        <v>583</v>
      </c>
      <c r="S65" s="386">
        <f>G65</f>
        <v>6783</v>
      </c>
      <c r="T65" s="386">
        <f>H65</f>
        <v>6783</v>
      </c>
    </row>
    <row r="66" spans="1:20" ht="18" customHeight="1" thickTop="1" x14ac:dyDescent="0.25">
      <c r="A66" s="371"/>
      <c r="B66" s="371"/>
      <c r="C66" s="371"/>
      <c r="D66" s="371"/>
      <c r="E66" s="371"/>
      <c r="F66" s="181"/>
      <c r="G66" s="181"/>
      <c r="H66" s="181"/>
      <c r="I66" s="210"/>
      <c r="R66" s="386"/>
      <c r="S66" s="386"/>
      <c r="T66" s="386"/>
    </row>
    <row r="67" spans="1:20" ht="18" customHeight="1" x14ac:dyDescent="0.25">
      <c r="A67" s="371"/>
      <c r="B67" s="371"/>
      <c r="C67" s="371"/>
      <c r="D67" s="371"/>
      <c r="E67" s="371"/>
      <c r="F67" s="181"/>
      <c r="G67" s="181"/>
      <c r="H67" s="181"/>
      <c r="I67" s="210"/>
      <c r="R67" s="386"/>
      <c r="S67" s="386"/>
      <c r="T67" s="386"/>
    </row>
    <row r="68" spans="1:20" ht="18" customHeight="1" x14ac:dyDescent="0.25">
      <c r="A68" s="371"/>
      <c r="B68" s="371"/>
      <c r="C68" s="371"/>
      <c r="D68" s="371"/>
      <c r="E68" s="371"/>
      <c r="F68" s="181"/>
      <c r="G68" s="181"/>
      <c r="H68" s="181"/>
      <c r="I68" s="210"/>
      <c r="R68" s="386"/>
      <c r="S68" s="386"/>
      <c r="T68" s="386"/>
    </row>
    <row r="69" spans="1:20" ht="13.5" thickBot="1" x14ac:dyDescent="0.25">
      <c r="A69" s="445" t="s">
        <v>998</v>
      </c>
      <c r="I69" s="1688" t="s">
        <v>205</v>
      </c>
    </row>
    <row r="70" spans="1:20" s="107" customFormat="1" ht="20.25" customHeight="1" thickTop="1" thickBot="1" x14ac:dyDescent="0.25">
      <c r="A70" s="675" t="s">
        <v>792</v>
      </c>
      <c r="B70" s="866" t="s">
        <v>206</v>
      </c>
      <c r="C70" s="676" t="s">
        <v>207</v>
      </c>
      <c r="D70" s="678" t="s">
        <v>888</v>
      </c>
      <c r="E70" s="678" t="s">
        <v>208</v>
      </c>
      <c r="F70" s="678" t="s">
        <v>209</v>
      </c>
      <c r="G70" s="678" t="s">
        <v>1116</v>
      </c>
      <c r="H70" s="678" t="s">
        <v>1117</v>
      </c>
      <c r="I70" s="931" t="s">
        <v>1118</v>
      </c>
    </row>
    <row r="71" spans="1:20" s="387" customFormat="1" ht="13.5" thickTop="1" thickBot="1" x14ac:dyDescent="0.25">
      <c r="A71" s="609">
        <v>1</v>
      </c>
      <c r="B71" s="610">
        <v>2</v>
      </c>
      <c r="C71" s="610">
        <v>3</v>
      </c>
      <c r="D71" s="610">
        <v>4</v>
      </c>
      <c r="E71" s="610">
        <v>5</v>
      </c>
      <c r="F71" s="581">
        <v>6</v>
      </c>
      <c r="G71" s="581">
        <v>7</v>
      </c>
      <c r="H71" s="582">
        <v>8</v>
      </c>
      <c r="I71" s="680" t="s">
        <v>960</v>
      </c>
    </row>
    <row r="72" spans="1:20" s="387" customFormat="1" ht="15.75" thickTop="1" x14ac:dyDescent="0.25">
      <c r="A72" s="1689">
        <v>1012</v>
      </c>
      <c r="B72" s="977">
        <v>3112</v>
      </c>
      <c r="C72" s="867">
        <v>5331</v>
      </c>
      <c r="D72" s="963"/>
      <c r="E72" s="973" t="s">
        <v>1208</v>
      </c>
      <c r="F72" s="978">
        <f>SUM(F73:F74)</f>
        <v>100</v>
      </c>
      <c r="G72" s="417">
        <f>SUM(G73:G74)</f>
        <v>1790</v>
      </c>
      <c r="H72" s="417">
        <f>SUM(H73:H74)</f>
        <v>1790</v>
      </c>
      <c r="I72" s="939">
        <f t="shared" ref="I72:I98" si="3">(H72/G72)*100</f>
        <v>100</v>
      </c>
    </row>
    <row r="73" spans="1:20" s="387" customFormat="1" ht="14.25" x14ac:dyDescent="0.2">
      <c r="A73" s="979"/>
      <c r="B73" s="980"/>
      <c r="C73" s="980"/>
      <c r="D73" s="611" t="s">
        <v>732</v>
      </c>
      <c r="E73" s="981" t="s">
        <v>85</v>
      </c>
      <c r="F73" s="2225">
        <v>100</v>
      </c>
      <c r="G73" s="2225">
        <v>100</v>
      </c>
      <c r="H73" s="2225">
        <v>100</v>
      </c>
      <c r="I73" s="941">
        <f t="shared" si="3"/>
        <v>100</v>
      </c>
    </row>
    <row r="74" spans="1:20" s="387" customFormat="1" ht="14.25" x14ac:dyDescent="0.2">
      <c r="A74" s="979"/>
      <c r="B74" s="980"/>
      <c r="C74" s="980"/>
      <c r="D74" s="611" t="s">
        <v>1431</v>
      </c>
      <c r="E74" s="981" t="s">
        <v>995</v>
      </c>
      <c r="F74" s="2225"/>
      <c r="G74" s="1715">
        <v>1690</v>
      </c>
      <c r="H74" s="1715">
        <v>1690</v>
      </c>
      <c r="I74" s="982">
        <f t="shared" si="3"/>
        <v>100</v>
      </c>
    </row>
    <row r="75" spans="1:20" ht="15" x14ac:dyDescent="0.25">
      <c r="A75" s="438">
        <v>1012</v>
      </c>
      <c r="B75" s="725">
        <v>3114</v>
      </c>
      <c r="C75" s="725">
        <v>5331</v>
      </c>
      <c r="D75" s="932"/>
      <c r="E75" s="724" t="s">
        <v>1208</v>
      </c>
      <c r="F75" s="948">
        <f>SUM(F76:F77)</f>
        <v>3208</v>
      </c>
      <c r="G75" s="933">
        <f>SUM(G76:G81)</f>
        <v>15665</v>
      </c>
      <c r="H75" s="933">
        <f>SUM(H76:H81)</f>
        <v>15665</v>
      </c>
      <c r="I75" s="934">
        <f t="shared" si="3"/>
        <v>100</v>
      </c>
    </row>
    <row r="76" spans="1:20" ht="14.25" x14ac:dyDescent="0.2">
      <c r="A76" s="438"/>
      <c r="B76" s="725"/>
      <c r="C76" s="725"/>
      <c r="D76" s="763" t="s">
        <v>737</v>
      </c>
      <c r="E76" s="2224" t="s">
        <v>996</v>
      </c>
      <c r="F76" s="940">
        <v>1059</v>
      </c>
      <c r="G76" s="940">
        <v>1059</v>
      </c>
      <c r="H76" s="940">
        <v>1059</v>
      </c>
      <c r="I76" s="936">
        <f t="shared" si="3"/>
        <v>100</v>
      </c>
    </row>
    <row r="77" spans="1:20" ht="14.25" x14ac:dyDescent="0.2">
      <c r="A77" s="438"/>
      <c r="B77" s="725"/>
      <c r="C77" s="1690"/>
      <c r="D77" s="595" t="s">
        <v>732</v>
      </c>
      <c r="E77" s="483" t="s">
        <v>85</v>
      </c>
      <c r="F77" s="940">
        <v>2149</v>
      </c>
      <c r="G77" s="940">
        <v>2125</v>
      </c>
      <c r="H77" s="940">
        <v>2125</v>
      </c>
      <c r="I77" s="936">
        <f t="shared" si="3"/>
        <v>100</v>
      </c>
    </row>
    <row r="78" spans="1:20" ht="14.25" x14ac:dyDescent="0.2">
      <c r="A78" s="438"/>
      <c r="B78" s="833"/>
      <c r="C78" s="1691"/>
      <c r="D78" s="1250" t="s">
        <v>875</v>
      </c>
      <c r="E78" s="1525" t="s">
        <v>889</v>
      </c>
      <c r="F78" s="946"/>
      <c r="G78" s="946">
        <v>54</v>
      </c>
      <c r="H78" s="946">
        <v>54</v>
      </c>
      <c r="I78" s="936">
        <f t="shared" si="3"/>
        <v>100</v>
      </c>
    </row>
    <row r="79" spans="1:20" ht="14.25" x14ac:dyDescent="0.2">
      <c r="A79" s="438"/>
      <c r="B79" s="833"/>
      <c r="C79" s="1691"/>
      <c r="D79" s="1250" t="s">
        <v>173</v>
      </c>
      <c r="E79" s="1525" t="s">
        <v>1211</v>
      </c>
      <c r="F79" s="946"/>
      <c r="G79" s="946">
        <v>6</v>
      </c>
      <c r="H79" s="946">
        <v>6</v>
      </c>
      <c r="I79" s="941">
        <f t="shared" si="3"/>
        <v>100</v>
      </c>
    </row>
    <row r="80" spans="1:20" ht="14.25" x14ac:dyDescent="0.2">
      <c r="A80" s="438"/>
      <c r="B80" s="833"/>
      <c r="C80" s="1691"/>
      <c r="D80" s="1250" t="s">
        <v>1871</v>
      </c>
      <c r="E80" s="1525" t="s">
        <v>1902</v>
      </c>
      <c r="F80" s="946"/>
      <c r="G80" s="946">
        <v>999</v>
      </c>
      <c r="H80" s="946">
        <v>999</v>
      </c>
      <c r="I80" s="941">
        <f t="shared" si="3"/>
        <v>100</v>
      </c>
    </row>
    <row r="81" spans="1:9" ht="14.25" x14ac:dyDescent="0.2">
      <c r="A81" s="438"/>
      <c r="B81" s="833"/>
      <c r="C81" s="1691"/>
      <c r="D81" s="611" t="s">
        <v>1431</v>
      </c>
      <c r="E81" s="981" t="s">
        <v>995</v>
      </c>
      <c r="F81" s="946"/>
      <c r="G81" s="946">
        <v>11422</v>
      </c>
      <c r="H81" s="946">
        <v>11422</v>
      </c>
      <c r="I81" s="941">
        <f t="shared" si="3"/>
        <v>100</v>
      </c>
    </row>
    <row r="82" spans="1:9" ht="15" x14ac:dyDescent="0.25">
      <c r="A82" s="438">
        <v>1012</v>
      </c>
      <c r="B82" s="833">
        <v>3114</v>
      </c>
      <c r="C82" s="1691">
        <v>5336</v>
      </c>
      <c r="D82" s="611"/>
      <c r="E82" s="724" t="s">
        <v>1903</v>
      </c>
      <c r="F82" s="959">
        <v>0</v>
      </c>
      <c r="G82" s="959">
        <f>G83+G84</f>
        <v>520</v>
      </c>
      <c r="H82" s="959">
        <f>H83+H84</f>
        <v>520</v>
      </c>
      <c r="I82" s="949">
        <f t="shared" si="3"/>
        <v>100</v>
      </c>
    </row>
    <row r="83" spans="1:9" ht="14.25" x14ac:dyDescent="0.2">
      <c r="A83" s="438"/>
      <c r="B83" s="833"/>
      <c r="C83" s="1691"/>
      <c r="D83" s="611" t="s">
        <v>1188</v>
      </c>
      <c r="E83" s="981" t="s">
        <v>1904</v>
      </c>
      <c r="F83" s="946"/>
      <c r="G83" s="946">
        <v>78</v>
      </c>
      <c r="H83" s="946">
        <v>78</v>
      </c>
      <c r="I83" s="941">
        <f t="shared" si="3"/>
        <v>100</v>
      </c>
    </row>
    <row r="84" spans="1:9" ht="14.25" x14ac:dyDescent="0.2">
      <c r="A84" s="438"/>
      <c r="B84" s="833"/>
      <c r="C84" s="1691"/>
      <c r="D84" s="611" t="s">
        <v>1190</v>
      </c>
      <c r="E84" s="981" t="s">
        <v>1905</v>
      </c>
      <c r="F84" s="946"/>
      <c r="G84" s="946">
        <v>442</v>
      </c>
      <c r="H84" s="946">
        <v>442</v>
      </c>
      <c r="I84" s="941">
        <f t="shared" si="3"/>
        <v>100</v>
      </c>
    </row>
    <row r="85" spans="1:9" ht="15" x14ac:dyDescent="0.25">
      <c r="A85" s="438">
        <v>1012</v>
      </c>
      <c r="B85" s="833">
        <v>3141</v>
      </c>
      <c r="C85" s="1691">
        <v>5331</v>
      </c>
      <c r="D85" s="611"/>
      <c r="E85" s="724" t="s">
        <v>1208</v>
      </c>
      <c r="F85" s="959">
        <v>0</v>
      </c>
      <c r="G85" s="959">
        <f>G86</f>
        <v>619</v>
      </c>
      <c r="H85" s="959">
        <f>H86</f>
        <v>619</v>
      </c>
      <c r="I85" s="951">
        <f t="shared" si="3"/>
        <v>100</v>
      </c>
    </row>
    <row r="86" spans="1:9" ht="14.25" x14ac:dyDescent="0.2">
      <c r="A86" s="438"/>
      <c r="B86" s="833"/>
      <c r="C86" s="1691"/>
      <c r="D86" s="611" t="s">
        <v>1431</v>
      </c>
      <c r="E86" s="981" t="s">
        <v>995</v>
      </c>
      <c r="F86" s="946"/>
      <c r="G86" s="946">
        <v>619</v>
      </c>
      <c r="H86" s="946">
        <v>619</v>
      </c>
      <c r="I86" s="941">
        <f t="shared" si="3"/>
        <v>100</v>
      </c>
    </row>
    <row r="87" spans="1:9" ht="15.75" customHeight="1" x14ac:dyDescent="0.25">
      <c r="A87" s="438">
        <v>1012</v>
      </c>
      <c r="B87" s="833">
        <v>3142</v>
      </c>
      <c r="C87" s="1691">
        <v>5331</v>
      </c>
      <c r="D87" s="955"/>
      <c r="E87" s="724" t="s">
        <v>1208</v>
      </c>
      <c r="F87" s="948">
        <f>SUM(F88:F89)</f>
        <v>350</v>
      </c>
      <c r="G87" s="948">
        <f>SUM(G88:G89)</f>
        <v>762</v>
      </c>
      <c r="H87" s="948">
        <f>SUM(H88:H89)</f>
        <v>762</v>
      </c>
      <c r="I87" s="949">
        <f t="shared" si="3"/>
        <v>100</v>
      </c>
    </row>
    <row r="88" spans="1:9" ht="15.75" customHeight="1" x14ac:dyDescent="0.2">
      <c r="A88" s="438"/>
      <c r="B88" s="833"/>
      <c r="C88" s="1691"/>
      <c r="D88" s="595" t="s">
        <v>732</v>
      </c>
      <c r="E88" s="483" t="s">
        <v>85</v>
      </c>
      <c r="F88" s="946">
        <v>350</v>
      </c>
      <c r="G88" s="946">
        <v>350</v>
      </c>
      <c r="H88" s="946">
        <v>350</v>
      </c>
      <c r="I88" s="941">
        <f t="shared" si="3"/>
        <v>100</v>
      </c>
    </row>
    <row r="89" spans="1:9" ht="15.75" customHeight="1" x14ac:dyDescent="0.2">
      <c r="A89" s="438"/>
      <c r="B89" s="833"/>
      <c r="C89" s="1691"/>
      <c r="D89" s="611" t="s">
        <v>1431</v>
      </c>
      <c r="E89" s="981" t="s">
        <v>995</v>
      </c>
      <c r="F89" s="946"/>
      <c r="G89" s="946">
        <v>412</v>
      </c>
      <c r="H89" s="946">
        <v>412</v>
      </c>
      <c r="I89" s="941">
        <f t="shared" si="3"/>
        <v>100</v>
      </c>
    </row>
    <row r="90" spans="1:9" ht="15.75" customHeight="1" x14ac:dyDescent="0.25">
      <c r="A90" s="438">
        <v>1012</v>
      </c>
      <c r="B90" s="833">
        <v>3143</v>
      </c>
      <c r="C90" s="1691">
        <v>5331</v>
      </c>
      <c r="D90" s="955"/>
      <c r="E90" s="724" t="s">
        <v>1208</v>
      </c>
      <c r="F90" s="948">
        <v>0</v>
      </c>
      <c r="G90" s="948">
        <f>SUM(G91:G91)</f>
        <v>568</v>
      </c>
      <c r="H90" s="948">
        <f>SUM(H91:H91)</f>
        <v>568</v>
      </c>
      <c r="I90" s="949">
        <f t="shared" si="3"/>
        <v>100</v>
      </c>
    </row>
    <row r="91" spans="1:9" ht="15.75" customHeight="1" x14ac:dyDescent="0.2">
      <c r="A91" s="438"/>
      <c r="B91" s="833"/>
      <c r="C91" s="1691"/>
      <c r="D91" s="611" t="s">
        <v>1431</v>
      </c>
      <c r="E91" s="981" t="s">
        <v>995</v>
      </c>
      <c r="F91" s="946"/>
      <c r="G91" s="946">
        <v>568</v>
      </c>
      <c r="H91" s="946">
        <v>568</v>
      </c>
      <c r="I91" s="941">
        <f t="shared" si="3"/>
        <v>100</v>
      </c>
    </row>
    <row r="92" spans="1:9" ht="15.75" customHeight="1" x14ac:dyDescent="0.25">
      <c r="A92" s="438">
        <v>1012</v>
      </c>
      <c r="B92" s="725">
        <v>3145</v>
      </c>
      <c r="C92" s="1691">
        <v>5331</v>
      </c>
      <c r="D92" s="955"/>
      <c r="E92" s="886" t="s">
        <v>1208</v>
      </c>
      <c r="F92" s="971">
        <f>F93</f>
        <v>400</v>
      </c>
      <c r="G92" s="964">
        <f>SUM(G93:G94)</f>
        <v>3029</v>
      </c>
      <c r="H92" s="964">
        <f>SUM(H93:H94)</f>
        <v>3029</v>
      </c>
      <c r="I92" s="949">
        <f t="shared" si="3"/>
        <v>100</v>
      </c>
    </row>
    <row r="93" spans="1:9" ht="15.75" customHeight="1" x14ac:dyDescent="0.2">
      <c r="A93" s="438"/>
      <c r="B93" s="725"/>
      <c r="C93" s="1696"/>
      <c r="D93" s="595" t="s">
        <v>732</v>
      </c>
      <c r="E93" s="983" t="s">
        <v>85</v>
      </c>
      <c r="F93" s="935">
        <v>400</v>
      </c>
      <c r="G93" s="940">
        <v>400</v>
      </c>
      <c r="H93" s="940">
        <v>400</v>
      </c>
      <c r="I93" s="941">
        <f t="shared" si="3"/>
        <v>100</v>
      </c>
    </row>
    <row r="94" spans="1:9" ht="15.75" customHeight="1" x14ac:dyDescent="0.25">
      <c r="A94" s="438"/>
      <c r="B94" s="725"/>
      <c r="C94" s="1696"/>
      <c r="D94" s="595" t="s">
        <v>1431</v>
      </c>
      <c r="E94" s="67" t="s">
        <v>995</v>
      </c>
      <c r="F94" s="971"/>
      <c r="G94" s="940">
        <v>2629</v>
      </c>
      <c r="H94" s="940">
        <v>2629</v>
      </c>
      <c r="I94" s="941">
        <f t="shared" si="3"/>
        <v>100</v>
      </c>
    </row>
    <row r="95" spans="1:9" ht="15.75" customHeight="1" x14ac:dyDescent="0.25">
      <c r="A95" s="438">
        <v>1012</v>
      </c>
      <c r="B95" s="725">
        <v>3146</v>
      </c>
      <c r="C95" s="1695">
        <v>5331</v>
      </c>
      <c r="D95" s="942"/>
      <c r="E95" s="383" t="s">
        <v>1208</v>
      </c>
      <c r="F95" s="971">
        <f>F96</f>
        <v>290</v>
      </c>
      <c r="G95" s="964">
        <f>SUM(G96:G97)</f>
        <v>4651</v>
      </c>
      <c r="H95" s="964">
        <f>SUM(H96:H97)</f>
        <v>4651</v>
      </c>
      <c r="I95" s="949">
        <f t="shared" si="3"/>
        <v>100</v>
      </c>
    </row>
    <row r="96" spans="1:9" ht="15.75" customHeight="1" x14ac:dyDescent="0.2">
      <c r="A96" s="438"/>
      <c r="B96" s="725"/>
      <c r="C96" s="1696"/>
      <c r="D96" s="595" t="s">
        <v>732</v>
      </c>
      <c r="E96" s="67" t="s">
        <v>85</v>
      </c>
      <c r="F96" s="935">
        <v>290</v>
      </c>
      <c r="G96" s="940">
        <v>290</v>
      </c>
      <c r="H96" s="940">
        <v>290</v>
      </c>
      <c r="I96" s="941">
        <f t="shared" si="3"/>
        <v>100</v>
      </c>
    </row>
    <row r="97" spans="1:20" ht="15.75" customHeight="1" thickBot="1" x14ac:dyDescent="0.3">
      <c r="A97" s="438"/>
      <c r="B97" s="725"/>
      <c r="C97" s="1696"/>
      <c r="D97" s="778" t="s">
        <v>1431</v>
      </c>
      <c r="E97" s="1694" t="s">
        <v>995</v>
      </c>
      <c r="F97" s="984"/>
      <c r="G97" s="985">
        <v>4361</v>
      </c>
      <c r="H97" s="985">
        <v>4361</v>
      </c>
      <c r="I97" s="986">
        <f t="shared" si="3"/>
        <v>100</v>
      </c>
    </row>
    <row r="98" spans="1:20" ht="18" customHeight="1" thickTop="1" thickBot="1" x14ac:dyDescent="0.3">
      <c r="A98" s="2479" t="s">
        <v>1406</v>
      </c>
      <c r="B98" s="2480"/>
      <c r="C98" s="2480"/>
      <c r="D98" s="2493"/>
      <c r="E98" s="2493"/>
      <c r="F98" s="987">
        <f>F75+F87+F90+F92+F95+F72</f>
        <v>4348</v>
      </c>
      <c r="G98" s="987">
        <f>G75+G87+G90+G92+G95+G72+G85+G82</f>
        <v>27604</v>
      </c>
      <c r="H98" s="987">
        <f>H75+H87+H90+H92+H95+H72+H85+H82</f>
        <v>27604</v>
      </c>
      <c r="I98" s="969">
        <f t="shared" si="3"/>
        <v>100</v>
      </c>
      <c r="R98" s="386">
        <f>F98</f>
        <v>4348</v>
      </c>
      <c r="S98" s="386">
        <f>G98</f>
        <v>27604</v>
      </c>
      <c r="T98" s="386">
        <f>H98</f>
        <v>27604</v>
      </c>
    </row>
    <row r="99" spans="1:20" ht="13.5" thickTop="1" x14ac:dyDescent="0.2"/>
    <row r="104" spans="1:20" ht="13.5" thickBot="1" x14ac:dyDescent="0.25">
      <c r="A104" s="445" t="s">
        <v>929</v>
      </c>
      <c r="I104" s="1688" t="s">
        <v>205</v>
      </c>
    </row>
    <row r="105" spans="1:20" s="107" customFormat="1" ht="20.25" customHeight="1" thickTop="1" thickBot="1" x14ac:dyDescent="0.25">
      <c r="A105" s="675" t="s">
        <v>792</v>
      </c>
      <c r="B105" s="866" t="s">
        <v>206</v>
      </c>
      <c r="C105" s="676" t="s">
        <v>207</v>
      </c>
      <c r="D105" s="678" t="s">
        <v>888</v>
      </c>
      <c r="E105" s="678" t="s">
        <v>208</v>
      </c>
      <c r="F105" s="678" t="s">
        <v>209</v>
      </c>
      <c r="G105" s="678" t="s">
        <v>1116</v>
      </c>
      <c r="H105" s="678" t="s">
        <v>1117</v>
      </c>
      <c r="I105" s="931" t="s">
        <v>1118</v>
      </c>
    </row>
    <row r="106" spans="1:20" s="387" customFormat="1" ht="13.5" thickTop="1" thickBot="1" x14ac:dyDescent="0.25">
      <c r="A106" s="609">
        <v>1</v>
      </c>
      <c r="B106" s="610">
        <v>2</v>
      </c>
      <c r="C106" s="610">
        <v>3</v>
      </c>
      <c r="D106" s="610">
        <v>4</v>
      </c>
      <c r="E106" s="610">
        <v>5</v>
      </c>
      <c r="F106" s="581">
        <v>6</v>
      </c>
      <c r="G106" s="581">
        <v>7</v>
      </c>
      <c r="H106" s="582">
        <v>8</v>
      </c>
      <c r="I106" s="680" t="s">
        <v>960</v>
      </c>
    </row>
    <row r="107" spans="1:20" ht="15.75" thickTop="1" x14ac:dyDescent="0.25">
      <c r="A107" s="1689">
        <v>1013</v>
      </c>
      <c r="B107" s="867">
        <v>3114</v>
      </c>
      <c r="C107" s="867">
        <v>5331</v>
      </c>
      <c r="D107" s="952"/>
      <c r="E107" s="973" t="s">
        <v>1208</v>
      </c>
      <c r="F107" s="974">
        <f>SUM(F108:F114)</f>
        <v>1649</v>
      </c>
      <c r="G107" s="974">
        <f>SUM(G108:G114)</f>
        <v>10554</v>
      </c>
      <c r="H107" s="974">
        <f>SUM(H108:H114)</f>
        <v>10554</v>
      </c>
      <c r="I107" s="939">
        <f t="shared" ref="I107:I132" si="4">(H107/G107)*100</f>
        <v>100</v>
      </c>
    </row>
    <row r="108" spans="1:20" ht="14.25" x14ac:dyDescent="0.2">
      <c r="A108" s="438"/>
      <c r="B108" s="725"/>
      <c r="C108" s="725"/>
      <c r="D108" s="763" t="s">
        <v>737</v>
      </c>
      <c r="E108" s="2224" t="s">
        <v>996</v>
      </c>
      <c r="F108" s="940">
        <v>265</v>
      </c>
      <c r="G108" s="940">
        <v>265</v>
      </c>
      <c r="H108" s="940">
        <v>265</v>
      </c>
      <c r="I108" s="936">
        <f t="shared" si="4"/>
        <v>100</v>
      </c>
    </row>
    <row r="109" spans="1:20" ht="14.25" x14ac:dyDescent="0.2">
      <c r="A109" s="438"/>
      <c r="B109" s="725"/>
      <c r="C109" s="725"/>
      <c r="D109" s="595" t="s">
        <v>732</v>
      </c>
      <c r="E109" s="483" t="s">
        <v>85</v>
      </c>
      <c r="F109" s="940">
        <v>1384</v>
      </c>
      <c r="G109" s="940">
        <v>1382</v>
      </c>
      <c r="H109" s="940">
        <v>1382</v>
      </c>
      <c r="I109" s="936">
        <f t="shared" si="4"/>
        <v>100</v>
      </c>
    </row>
    <row r="110" spans="1:20" ht="14.25" x14ac:dyDescent="0.2">
      <c r="A110" s="438"/>
      <c r="B110" s="725"/>
      <c r="C110" s="725"/>
      <c r="D110" s="1250" t="s">
        <v>875</v>
      </c>
      <c r="E110" s="1525" t="s">
        <v>889</v>
      </c>
      <c r="F110" s="940"/>
      <c r="G110" s="940">
        <v>113</v>
      </c>
      <c r="H110" s="940">
        <v>113</v>
      </c>
      <c r="I110" s="936">
        <f t="shared" si="4"/>
        <v>100</v>
      </c>
    </row>
    <row r="111" spans="1:20" ht="14.25" x14ac:dyDescent="0.2">
      <c r="A111" s="438"/>
      <c r="B111" s="725"/>
      <c r="C111" s="725"/>
      <c r="D111" s="1250" t="s">
        <v>173</v>
      </c>
      <c r="E111" s="1525" t="s">
        <v>1211</v>
      </c>
      <c r="F111" s="940"/>
      <c r="G111" s="940">
        <v>4</v>
      </c>
      <c r="H111" s="940">
        <v>4</v>
      </c>
      <c r="I111" s="936">
        <f t="shared" si="4"/>
        <v>100</v>
      </c>
    </row>
    <row r="112" spans="1:20" ht="14.25" x14ac:dyDescent="0.2">
      <c r="A112" s="438"/>
      <c r="B112" s="725"/>
      <c r="C112" s="725"/>
      <c r="D112" s="1250" t="s">
        <v>1177</v>
      </c>
      <c r="E112" s="1699" t="s">
        <v>1906</v>
      </c>
      <c r="F112" s="940"/>
      <c r="G112" s="940">
        <v>12</v>
      </c>
      <c r="H112" s="940">
        <v>12</v>
      </c>
      <c r="I112" s="936">
        <f t="shared" si="4"/>
        <v>100</v>
      </c>
    </row>
    <row r="113" spans="1:9" ht="14.25" x14ac:dyDescent="0.2">
      <c r="A113" s="438"/>
      <c r="B113" s="725"/>
      <c r="C113" s="725"/>
      <c r="D113" s="1250" t="s">
        <v>1871</v>
      </c>
      <c r="E113" s="1525" t="s">
        <v>1902</v>
      </c>
      <c r="F113" s="940"/>
      <c r="G113" s="940">
        <v>192</v>
      </c>
      <c r="H113" s="940">
        <v>192</v>
      </c>
      <c r="I113" s="936">
        <f t="shared" si="4"/>
        <v>100</v>
      </c>
    </row>
    <row r="114" spans="1:9" ht="14.25" x14ac:dyDescent="0.2">
      <c r="A114" s="438"/>
      <c r="B114" s="725"/>
      <c r="C114" s="725"/>
      <c r="D114" s="595" t="s">
        <v>1431</v>
      </c>
      <c r="E114" s="67" t="s">
        <v>995</v>
      </c>
      <c r="F114" s="940"/>
      <c r="G114" s="940">
        <v>8586</v>
      </c>
      <c r="H114" s="940">
        <v>8586</v>
      </c>
      <c r="I114" s="936">
        <f t="shared" si="4"/>
        <v>100</v>
      </c>
    </row>
    <row r="115" spans="1:9" ht="15" x14ac:dyDescent="0.25">
      <c r="A115" s="438">
        <v>1013</v>
      </c>
      <c r="B115" s="833">
        <v>3114</v>
      </c>
      <c r="C115" s="833">
        <v>5336</v>
      </c>
      <c r="D115" s="611"/>
      <c r="E115" s="724" t="s">
        <v>1903</v>
      </c>
      <c r="F115" s="959">
        <v>0</v>
      </c>
      <c r="G115" s="959">
        <f>G116+G117</f>
        <v>402</v>
      </c>
      <c r="H115" s="959">
        <f>H116+H117</f>
        <v>402</v>
      </c>
      <c r="I115" s="966">
        <f t="shared" si="4"/>
        <v>100</v>
      </c>
    </row>
    <row r="116" spans="1:9" ht="14.25" x14ac:dyDescent="0.2">
      <c r="A116" s="438"/>
      <c r="B116" s="833"/>
      <c r="C116" s="833"/>
      <c r="D116" s="611" t="s">
        <v>1188</v>
      </c>
      <c r="E116" s="981" t="s">
        <v>1904</v>
      </c>
      <c r="F116" s="946"/>
      <c r="G116" s="946">
        <v>60</v>
      </c>
      <c r="H116" s="946">
        <v>60</v>
      </c>
      <c r="I116" s="936">
        <f t="shared" si="4"/>
        <v>100</v>
      </c>
    </row>
    <row r="117" spans="1:9" ht="14.25" x14ac:dyDescent="0.2">
      <c r="A117" s="438"/>
      <c r="B117" s="833"/>
      <c r="C117" s="833"/>
      <c r="D117" s="611" t="s">
        <v>1190</v>
      </c>
      <c r="E117" s="981" t="s">
        <v>1905</v>
      </c>
      <c r="F117" s="946"/>
      <c r="G117" s="946">
        <v>342</v>
      </c>
      <c r="H117" s="946">
        <v>342</v>
      </c>
      <c r="I117" s="936">
        <f t="shared" si="4"/>
        <v>100</v>
      </c>
    </row>
    <row r="118" spans="1:9" ht="15" x14ac:dyDescent="0.25">
      <c r="A118" s="438">
        <v>1013</v>
      </c>
      <c r="B118" s="833">
        <v>3141</v>
      </c>
      <c r="C118" s="833">
        <v>5331</v>
      </c>
      <c r="D118" s="611"/>
      <c r="E118" s="724" t="s">
        <v>1208</v>
      </c>
      <c r="F118" s="959">
        <v>0</v>
      </c>
      <c r="G118" s="959">
        <v>215</v>
      </c>
      <c r="H118" s="959">
        <v>215</v>
      </c>
      <c r="I118" s="966">
        <f t="shared" si="4"/>
        <v>100</v>
      </c>
    </row>
    <row r="119" spans="1:9" ht="14.25" x14ac:dyDescent="0.2">
      <c r="A119" s="438"/>
      <c r="B119" s="833"/>
      <c r="C119" s="833"/>
      <c r="D119" s="595" t="s">
        <v>1431</v>
      </c>
      <c r="E119" s="483" t="s">
        <v>995</v>
      </c>
      <c r="F119" s="946"/>
      <c r="G119" s="946">
        <v>215</v>
      </c>
      <c r="H119" s="946">
        <v>215</v>
      </c>
      <c r="I119" s="936">
        <f t="shared" si="4"/>
        <v>100</v>
      </c>
    </row>
    <row r="120" spans="1:9" ht="15" x14ac:dyDescent="0.25">
      <c r="A120" s="438">
        <v>1013</v>
      </c>
      <c r="B120" s="833">
        <v>3142</v>
      </c>
      <c r="C120" s="1691">
        <v>5331</v>
      </c>
      <c r="D120" s="955"/>
      <c r="E120" s="724" t="s">
        <v>1208</v>
      </c>
      <c r="F120" s="959">
        <f>F121</f>
        <v>180</v>
      </c>
      <c r="G120" s="959">
        <f>G121+G122</f>
        <v>313</v>
      </c>
      <c r="H120" s="959">
        <f>H121+H122</f>
        <v>313</v>
      </c>
      <c r="I120" s="966">
        <f t="shared" si="4"/>
        <v>100</v>
      </c>
    </row>
    <row r="121" spans="1:9" ht="14.25" x14ac:dyDescent="0.2">
      <c r="A121" s="438"/>
      <c r="B121" s="833"/>
      <c r="C121" s="833"/>
      <c r="D121" s="595" t="s">
        <v>732</v>
      </c>
      <c r="E121" s="483" t="s">
        <v>85</v>
      </c>
      <c r="F121" s="946">
        <v>180</v>
      </c>
      <c r="G121" s="946">
        <v>180</v>
      </c>
      <c r="H121" s="946">
        <v>180</v>
      </c>
      <c r="I121" s="936">
        <f t="shared" si="4"/>
        <v>100</v>
      </c>
    </row>
    <row r="122" spans="1:9" ht="14.25" x14ac:dyDescent="0.2">
      <c r="A122" s="438"/>
      <c r="B122" s="833"/>
      <c r="C122" s="833"/>
      <c r="D122" s="595" t="s">
        <v>1431</v>
      </c>
      <c r="E122" s="483" t="s">
        <v>995</v>
      </c>
      <c r="F122" s="946"/>
      <c r="G122" s="946">
        <v>133</v>
      </c>
      <c r="H122" s="946">
        <v>133</v>
      </c>
      <c r="I122" s="936">
        <f t="shared" si="4"/>
        <v>100</v>
      </c>
    </row>
    <row r="123" spans="1:9" ht="15" x14ac:dyDescent="0.25">
      <c r="A123" s="438">
        <v>1013</v>
      </c>
      <c r="B123" s="833">
        <v>3143</v>
      </c>
      <c r="C123" s="833">
        <v>5331</v>
      </c>
      <c r="D123" s="611"/>
      <c r="E123" s="886" t="s">
        <v>1208</v>
      </c>
      <c r="F123" s="959">
        <f>SUM(F124:F125)</f>
        <v>40</v>
      </c>
      <c r="G123" s="959">
        <f>SUM(G124:G125)</f>
        <v>464</v>
      </c>
      <c r="H123" s="959">
        <f>SUM(H124:H125)</f>
        <v>464</v>
      </c>
      <c r="I123" s="966">
        <f t="shared" si="4"/>
        <v>100</v>
      </c>
    </row>
    <row r="124" spans="1:9" ht="14.25" x14ac:dyDescent="0.2">
      <c r="A124" s="438"/>
      <c r="B124" s="833"/>
      <c r="C124" s="833"/>
      <c r="D124" s="595" t="s">
        <v>732</v>
      </c>
      <c r="E124" s="483" t="s">
        <v>85</v>
      </c>
      <c r="F124" s="946">
        <v>40</v>
      </c>
      <c r="G124" s="946">
        <v>40</v>
      </c>
      <c r="H124" s="946">
        <v>40</v>
      </c>
      <c r="I124" s="936">
        <f t="shared" si="4"/>
        <v>100</v>
      </c>
    </row>
    <row r="125" spans="1:9" ht="14.25" x14ac:dyDescent="0.2">
      <c r="A125" s="438"/>
      <c r="B125" s="833"/>
      <c r="C125" s="833"/>
      <c r="D125" s="595" t="s">
        <v>1431</v>
      </c>
      <c r="E125" s="483" t="s">
        <v>995</v>
      </c>
      <c r="F125" s="946"/>
      <c r="G125" s="946">
        <v>424</v>
      </c>
      <c r="H125" s="946">
        <v>424</v>
      </c>
      <c r="I125" s="936">
        <f t="shared" si="4"/>
        <v>100</v>
      </c>
    </row>
    <row r="126" spans="1:9" ht="15" x14ac:dyDescent="0.25">
      <c r="A126" s="438">
        <v>1013</v>
      </c>
      <c r="B126" s="833">
        <v>3145</v>
      </c>
      <c r="C126" s="1691">
        <v>5331</v>
      </c>
      <c r="D126" s="955"/>
      <c r="E126" s="886" t="s">
        <v>1208</v>
      </c>
      <c r="F126" s="959">
        <f>F127</f>
        <v>400</v>
      </c>
      <c r="G126" s="959">
        <f>SUM(G127:G128)</f>
        <v>2066</v>
      </c>
      <c r="H126" s="959">
        <f>SUM(H127:H128)</f>
        <v>2066</v>
      </c>
      <c r="I126" s="966">
        <f t="shared" si="4"/>
        <v>100</v>
      </c>
    </row>
    <row r="127" spans="1:9" ht="14.25" x14ac:dyDescent="0.2">
      <c r="A127" s="438"/>
      <c r="B127" s="833"/>
      <c r="C127" s="833"/>
      <c r="D127" s="595" t="s">
        <v>732</v>
      </c>
      <c r="E127" s="483" t="s">
        <v>85</v>
      </c>
      <c r="F127" s="946">
        <v>400</v>
      </c>
      <c r="G127" s="946">
        <v>400</v>
      </c>
      <c r="H127" s="946">
        <v>400</v>
      </c>
      <c r="I127" s="936">
        <f t="shared" si="4"/>
        <v>100</v>
      </c>
    </row>
    <row r="128" spans="1:9" ht="14.25" x14ac:dyDescent="0.2">
      <c r="A128" s="438"/>
      <c r="B128" s="833"/>
      <c r="C128" s="833"/>
      <c r="D128" s="595" t="s">
        <v>1431</v>
      </c>
      <c r="E128" s="483" t="s">
        <v>995</v>
      </c>
      <c r="F128" s="946"/>
      <c r="G128" s="946">
        <v>1666</v>
      </c>
      <c r="H128" s="946">
        <v>1666</v>
      </c>
      <c r="I128" s="936">
        <f t="shared" si="4"/>
        <v>100</v>
      </c>
    </row>
    <row r="129" spans="1:20" ht="15.75" customHeight="1" x14ac:dyDescent="0.25">
      <c r="A129" s="438">
        <v>1013</v>
      </c>
      <c r="B129" s="833">
        <v>3146</v>
      </c>
      <c r="C129" s="1691">
        <v>5331</v>
      </c>
      <c r="D129" s="955"/>
      <c r="E129" s="886" t="s">
        <v>1208</v>
      </c>
      <c r="F129" s="948">
        <v>40</v>
      </c>
      <c r="G129" s="948">
        <f>SUM(G130:G131)</f>
        <v>861</v>
      </c>
      <c r="H129" s="948">
        <f>SUM(H130:H131)</f>
        <v>861</v>
      </c>
      <c r="I129" s="949">
        <f t="shared" si="4"/>
        <v>100</v>
      </c>
    </row>
    <row r="130" spans="1:20" ht="15.75" customHeight="1" x14ac:dyDescent="0.2">
      <c r="A130" s="438"/>
      <c r="B130" s="833"/>
      <c r="C130" s="1691"/>
      <c r="D130" s="595" t="s">
        <v>732</v>
      </c>
      <c r="E130" s="483" t="s">
        <v>85</v>
      </c>
      <c r="F130" s="946">
        <v>40</v>
      </c>
      <c r="G130" s="946">
        <v>40</v>
      </c>
      <c r="H130" s="946">
        <v>40</v>
      </c>
      <c r="I130" s="941">
        <f t="shared" si="4"/>
        <v>100</v>
      </c>
    </row>
    <row r="131" spans="1:20" ht="15.75" customHeight="1" thickBot="1" x14ac:dyDescent="0.25">
      <c r="A131" s="1692"/>
      <c r="B131" s="1006"/>
      <c r="C131" s="1693"/>
      <c r="D131" s="595" t="s">
        <v>1431</v>
      </c>
      <c r="E131" s="483" t="s">
        <v>995</v>
      </c>
      <c r="F131" s="1007"/>
      <c r="G131" s="1007">
        <v>821</v>
      </c>
      <c r="H131" s="1007">
        <v>821</v>
      </c>
      <c r="I131" s="986">
        <f t="shared" si="4"/>
        <v>100</v>
      </c>
    </row>
    <row r="132" spans="1:20" ht="18" customHeight="1" thickTop="1" thickBot="1" x14ac:dyDescent="0.3">
      <c r="A132" s="2479" t="s">
        <v>1406</v>
      </c>
      <c r="B132" s="2480"/>
      <c r="C132" s="2480"/>
      <c r="D132" s="2480"/>
      <c r="E132" s="2480"/>
      <c r="F132" s="937">
        <f>F107+F129+F120+F126+F123</f>
        <v>2309</v>
      </c>
      <c r="G132" s="937">
        <f>G107+G129+G120+G126+G123+G118+G115</f>
        <v>14875</v>
      </c>
      <c r="H132" s="937">
        <f>H107+H129+H120+H126+H123+H118+H115</f>
        <v>14875</v>
      </c>
      <c r="I132" s="938">
        <f t="shared" si="4"/>
        <v>100</v>
      </c>
      <c r="R132" s="386">
        <f>F132</f>
        <v>2309</v>
      </c>
      <c r="S132" s="386">
        <f>G132</f>
        <v>14875</v>
      </c>
      <c r="T132" s="386">
        <f>H132</f>
        <v>14875</v>
      </c>
    </row>
    <row r="133" spans="1:20" s="2229" customFormat="1" ht="18" customHeight="1" thickTop="1" x14ac:dyDescent="0.2">
      <c r="A133" s="2226"/>
      <c r="B133" s="2226"/>
      <c r="C133" s="2226"/>
      <c r="D133" s="2226"/>
      <c r="E133" s="2226"/>
      <c r="F133" s="2227"/>
      <c r="G133" s="2227"/>
      <c r="H133" s="2227"/>
      <c r="I133" s="2228"/>
    </row>
    <row r="134" spans="1:20" ht="18" customHeight="1" x14ac:dyDescent="0.25">
      <c r="A134" s="371"/>
      <c r="B134" s="371"/>
      <c r="C134" s="371"/>
      <c r="D134" s="371"/>
      <c r="E134" s="371"/>
      <c r="F134" s="183"/>
      <c r="G134" s="183"/>
      <c r="H134" s="183"/>
      <c r="I134" s="214"/>
    </row>
    <row r="135" spans="1:20" ht="18" customHeight="1" x14ac:dyDescent="0.25">
      <c r="A135" s="371"/>
      <c r="B135" s="371"/>
      <c r="C135" s="371"/>
      <c r="D135" s="371"/>
      <c r="E135" s="371"/>
      <c r="F135" s="183"/>
      <c r="G135" s="183"/>
      <c r="H135" s="183"/>
      <c r="I135" s="214"/>
    </row>
    <row r="136" spans="1:20" ht="18" customHeight="1" x14ac:dyDescent="0.25">
      <c r="A136" s="371"/>
      <c r="B136" s="371"/>
      <c r="C136" s="371"/>
      <c r="D136" s="371"/>
      <c r="E136" s="371"/>
      <c r="F136" s="183"/>
      <c r="G136" s="183"/>
      <c r="H136" s="183"/>
      <c r="I136" s="214"/>
    </row>
    <row r="137" spans="1:20" ht="18" customHeight="1" x14ac:dyDescent="0.25">
      <c r="A137" s="371"/>
      <c r="B137" s="371"/>
      <c r="C137" s="371"/>
      <c r="D137" s="371"/>
      <c r="E137" s="371"/>
      <c r="F137" s="183"/>
      <c r="G137" s="183"/>
      <c r="H137" s="183"/>
      <c r="I137" s="214"/>
    </row>
    <row r="138" spans="1:20" ht="13.5" thickBot="1" x14ac:dyDescent="0.25">
      <c r="A138" s="445" t="s">
        <v>930</v>
      </c>
      <c r="I138" s="1688" t="s">
        <v>205</v>
      </c>
    </row>
    <row r="139" spans="1:20" s="107" customFormat="1" ht="20.25" customHeight="1" thickTop="1" thickBot="1" x14ac:dyDescent="0.25">
      <c r="A139" s="675" t="s">
        <v>792</v>
      </c>
      <c r="B139" s="866" t="s">
        <v>206</v>
      </c>
      <c r="C139" s="676" t="s">
        <v>207</v>
      </c>
      <c r="D139" s="678" t="s">
        <v>888</v>
      </c>
      <c r="E139" s="678" t="s">
        <v>208</v>
      </c>
      <c r="F139" s="678" t="s">
        <v>209</v>
      </c>
      <c r="G139" s="678" t="s">
        <v>1116</v>
      </c>
      <c r="H139" s="678" t="s">
        <v>1117</v>
      </c>
      <c r="I139" s="931" t="s">
        <v>1118</v>
      </c>
    </row>
    <row r="140" spans="1:20" s="387" customFormat="1" ht="13.5" thickTop="1" thickBot="1" x14ac:dyDescent="0.25">
      <c r="A140" s="609">
        <v>1</v>
      </c>
      <c r="B140" s="610">
        <v>2</v>
      </c>
      <c r="C140" s="610">
        <v>3</v>
      </c>
      <c r="D140" s="610">
        <v>4</v>
      </c>
      <c r="E140" s="610">
        <v>5</v>
      </c>
      <c r="F140" s="581">
        <v>6</v>
      </c>
      <c r="G140" s="581">
        <v>7</v>
      </c>
      <c r="H140" s="582">
        <v>8</v>
      </c>
      <c r="I140" s="680" t="s">
        <v>960</v>
      </c>
    </row>
    <row r="141" spans="1:20" s="2229" customFormat="1" ht="15.75" thickTop="1" x14ac:dyDescent="0.2">
      <c r="A141" s="2230">
        <v>1014</v>
      </c>
      <c r="B141" s="2231">
        <v>3114</v>
      </c>
      <c r="C141" s="2231">
        <v>5331</v>
      </c>
      <c r="D141" s="2232"/>
      <c r="E141" s="2233" t="s">
        <v>1208</v>
      </c>
      <c r="F141" s="2234">
        <f>SUM(F142:F148)</f>
        <v>2784</v>
      </c>
      <c r="G141" s="2234">
        <f>SUM(G142:G148)</f>
        <v>21477</v>
      </c>
      <c r="H141" s="2234">
        <f>SUM(H142:H148)</f>
        <v>21477</v>
      </c>
      <c r="I141" s="2235">
        <f t="shared" ref="I141:I163" si="5">(H141/G141)*100</f>
        <v>100</v>
      </c>
    </row>
    <row r="142" spans="1:20" ht="14.25" x14ac:dyDescent="0.2">
      <c r="A142" s="438"/>
      <c r="B142" s="725"/>
      <c r="C142" s="725"/>
      <c r="D142" s="885" t="s">
        <v>737</v>
      </c>
      <c r="E142" s="2224" t="s">
        <v>996</v>
      </c>
      <c r="F142" s="940">
        <v>34</v>
      </c>
      <c r="G142" s="940">
        <v>34</v>
      </c>
      <c r="H142" s="940">
        <v>34</v>
      </c>
      <c r="I142" s="936">
        <f t="shared" si="5"/>
        <v>100</v>
      </c>
    </row>
    <row r="143" spans="1:20" ht="14.25" x14ac:dyDescent="0.2">
      <c r="A143" s="438"/>
      <c r="B143" s="725"/>
      <c r="C143" s="725"/>
      <c r="D143" s="595" t="s">
        <v>732</v>
      </c>
      <c r="E143" s="483" t="s">
        <v>85</v>
      </c>
      <c r="F143" s="940">
        <v>2750</v>
      </c>
      <c r="G143" s="940">
        <v>2734</v>
      </c>
      <c r="H143" s="940">
        <v>2734</v>
      </c>
      <c r="I143" s="936">
        <f t="shared" si="5"/>
        <v>100</v>
      </c>
    </row>
    <row r="144" spans="1:20" ht="14.25" x14ac:dyDescent="0.2">
      <c r="A144" s="438"/>
      <c r="B144" s="725"/>
      <c r="C144" s="725"/>
      <c r="D144" s="1250" t="s">
        <v>875</v>
      </c>
      <c r="E144" s="1525" t="s">
        <v>889</v>
      </c>
      <c r="F144" s="940"/>
      <c r="G144" s="940">
        <v>689</v>
      </c>
      <c r="H144" s="940">
        <v>689</v>
      </c>
      <c r="I144" s="936">
        <f t="shared" si="5"/>
        <v>100</v>
      </c>
    </row>
    <row r="145" spans="1:9" ht="14.25" x14ac:dyDescent="0.2">
      <c r="A145" s="438"/>
      <c r="B145" s="725"/>
      <c r="C145" s="725"/>
      <c r="D145" s="1250" t="s">
        <v>173</v>
      </c>
      <c r="E145" s="1525" t="s">
        <v>1211</v>
      </c>
      <c r="F145" s="940"/>
      <c r="G145" s="940">
        <v>3</v>
      </c>
      <c r="H145" s="940">
        <v>3</v>
      </c>
      <c r="I145" s="936">
        <f t="shared" si="5"/>
        <v>100</v>
      </c>
    </row>
    <row r="146" spans="1:9" ht="14.25" x14ac:dyDescent="0.2">
      <c r="A146" s="438"/>
      <c r="B146" s="725"/>
      <c r="C146" s="725"/>
      <c r="D146" s="1250" t="s">
        <v>1871</v>
      </c>
      <c r="E146" s="1525" t="s">
        <v>1902</v>
      </c>
      <c r="F146" s="940"/>
      <c r="G146" s="940">
        <v>821</v>
      </c>
      <c r="H146" s="940">
        <v>821</v>
      </c>
      <c r="I146" s="936">
        <f t="shared" si="5"/>
        <v>100</v>
      </c>
    </row>
    <row r="147" spans="1:9" ht="17.25" customHeight="1" x14ac:dyDescent="0.2">
      <c r="A147" s="438"/>
      <c r="B147" s="725"/>
      <c r="C147" s="725"/>
      <c r="D147" s="595" t="s">
        <v>1431</v>
      </c>
      <c r="E147" s="483" t="s">
        <v>995</v>
      </c>
      <c r="F147" s="940"/>
      <c r="G147" s="940">
        <v>16958</v>
      </c>
      <c r="H147" s="940">
        <v>16958</v>
      </c>
      <c r="I147" s="936">
        <f t="shared" si="5"/>
        <v>100</v>
      </c>
    </row>
    <row r="148" spans="1:9" ht="30" customHeight="1" x14ac:dyDescent="0.2">
      <c r="A148" s="438"/>
      <c r="B148" s="833"/>
      <c r="C148" s="833"/>
      <c r="D148" s="1526" t="s">
        <v>1003</v>
      </c>
      <c r="E148" s="1527" t="s">
        <v>1229</v>
      </c>
      <c r="F148" s="946"/>
      <c r="G148" s="1528">
        <v>238</v>
      </c>
      <c r="H148" s="1528">
        <v>238</v>
      </c>
      <c r="I148" s="1529">
        <f t="shared" si="5"/>
        <v>100</v>
      </c>
    </row>
    <row r="149" spans="1:9" ht="17.25" customHeight="1" x14ac:dyDescent="0.25">
      <c r="A149" s="438">
        <v>1014</v>
      </c>
      <c r="B149" s="833">
        <v>3141</v>
      </c>
      <c r="C149" s="833">
        <v>5331</v>
      </c>
      <c r="D149" s="1526"/>
      <c r="E149" s="724" t="s">
        <v>1208</v>
      </c>
      <c r="F149" s="959">
        <v>0</v>
      </c>
      <c r="G149" s="1530">
        <v>58</v>
      </c>
      <c r="H149" s="1530">
        <v>58</v>
      </c>
      <c r="I149" s="1531">
        <f t="shared" si="5"/>
        <v>100</v>
      </c>
    </row>
    <row r="150" spans="1:9" ht="15.75" customHeight="1" x14ac:dyDescent="0.2">
      <c r="A150" s="438"/>
      <c r="B150" s="833"/>
      <c r="C150" s="833"/>
      <c r="D150" s="595" t="s">
        <v>1431</v>
      </c>
      <c r="E150" s="483" t="s">
        <v>995</v>
      </c>
      <c r="F150" s="946"/>
      <c r="G150" s="1528">
        <v>58</v>
      </c>
      <c r="H150" s="1528">
        <v>58</v>
      </c>
      <c r="I150" s="941">
        <f t="shared" si="5"/>
        <v>100</v>
      </c>
    </row>
    <row r="151" spans="1:9" ht="15.75" customHeight="1" x14ac:dyDescent="0.25">
      <c r="A151" s="438">
        <v>1014</v>
      </c>
      <c r="B151" s="833">
        <v>3142</v>
      </c>
      <c r="C151" s="1691">
        <v>5331</v>
      </c>
      <c r="D151" s="955"/>
      <c r="E151" s="724" t="s">
        <v>1208</v>
      </c>
      <c r="F151" s="948">
        <f>SUM(F152:F153)</f>
        <v>77</v>
      </c>
      <c r="G151" s="948">
        <f>SUM(G152:G153)</f>
        <v>111</v>
      </c>
      <c r="H151" s="948">
        <f>SUM(H152:H153)</f>
        <v>111</v>
      </c>
      <c r="I151" s="949">
        <f t="shared" si="5"/>
        <v>100</v>
      </c>
    </row>
    <row r="152" spans="1:9" ht="15.75" customHeight="1" x14ac:dyDescent="0.2">
      <c r="A152" s="438"/>
      <c r="B152" s="833"/>
      <c r="C152" s="1691"/>
      <c r="D152" s="595" t="s">
        <v>732</v>
      </c>
      <c r="E152" s="483" t="s">
        <v>85</v>
      </c>
      <c r="F152" s="946">
        <v>77</v>
      </c>
      <c r="G152" s="946">
        <v>77</v>
      </c>
      <c r="H152" s="946">
        <v>77</v>
      </c>
      <c r="I152" s="941">
        <f t="shared" si="5"/>
        <v>100</v>
      </c>
    </row>
    <row r="153" spans="1:9" ht="15.75" customHeight="1" x14ac:dyDescent="0.2">
      <c r="A153" s="438"/>
      <c r="B153" s="833"/>
      <c r="C153" s="1691"/>
      <c r="D153" s="595" t="s">
        <v>1431</v>
      </c>
      <c r="E153" s="483" t="s">
        <v>995</v>
      </c>
      <c r="F153" s="946"/>
      <c r="G153" s="946">
        <v>34</v>
      </c>
      <c r="H153" s="946">
        <v>34</v>
      </c>
      <c r="I153" s="941">
        <f t="shared" si="5"/>
        <v>100</v>
      </c>
    </row>
    <row r="154" spans="1:9" ht="15.75" customHeight="1" x14ac:dyDescent="0.25">
      <c r="A154" s="438">
        <v>1014</v>
      </c>
      <c r="B154" s="833">
        <v>3143</v>
      </c>
      <c r="C154" s="1691">
        <v>5331</v>
      </c>
      <c r="D154" s="955"/>
      <c r="E154" s="724" t="s">
        <v>1208</v>
      </c>
      <c r="F154" s="959">
        <f>F155+F156</f>
        <v>30</v>
      </c>
      <c r="G154" s="959">
        <f>SUM(G155:G156)</f>
        <v>382</v>
      </c>
      <c r="H154" s="959">
        <f>SUM(H155:H156)</f>
        <v>382</v>
      </c>
      <c r="I154" s="949">
        <f t="shared" si="5"/>
        <v>100</v>
      </c>
    </row>
    <row r="155" spans="1:9" ht="15.75" customHeight="1" x14ac:dyDescent="0.2">
      <c r="A155" s="438"/>
      <c r="B155" s="833"/>
      <c r="C155" s="1691"/>
      <c r="D155" s="595" t="s">
        <v>732</v>
      </c>
      <c r="E155" s="483" t="s">
        <v>85</v>
      </c>
      <c r="F155" s="946">
        <v>30</v>
      </c>
      <c r="G155" s="946">
        <v>30</v>
      </c>
      <c r="H155" s="946">
        <v>30</v>
      </c>
      <c r="I155" s="941">
        <f t="shared" si="5"/>
        <v>100</v>
      </c>
    </row>
    <row r="156" spans="1:9" ht="15.75" customHeight="1" x14ac:dyDescent="0.2">
      <c r="A156" s="438"/>
      <c r="B156" s="833"/>
      <c r="C156" s="1691"/>
      <c r="D156" s="611" t="s">
        <v>1431</v>
      </c>
      <c r="E156" s="981" t="s">
        <v>995</v>
      </c>
      <c r="F156" s="946"/>
      <c r="G156" s="946">
        <v>352</v>
      </c>
      <c r="H156" s="946">
        <v>352</v>
      </c>
      <c r="I156" s="941">
        <f t="shared" si="5"/>
        <v>100</v>
      </c>
    </row>
    <row r="157" spans="1:9" ht="15.75" customHeight="1" x14ac:dyDescent="0.25">
      <c r="A157" s="438">
        <v>1014</v>
      </c>
      <c r="B157" s="833">
        <v>3145</v>
      </c>
      <c r="C157" s="1691">
        <v>5331</v>
      </c>
      <c r="D157" s="955"/>
      <c r="E157" s="724" t="s">
        <v>1208</v>
      </c>
      <c r="F157" s="948">
        <f>F158+F159</f>
        <v>225</v>
      </c>
      <c r="G157" s="948">
        <f>SUM(G158:G159)</f>
        <v>1242</v>
      </c>
      <c r="H157" s="948">
        <f>SUM(H158:H159)</f>
        <v>1242</v>
      </c>
      <c r="I157" s="949">
        <f t="shared" si="5"/>
        <v>100</v>
      </c>
    </row>
    <row r="158" spans="1:9" ht="15.75" customHeight="1" x14ac:dyDescent="0.2">
      <c r="A158" s="438"/>
      <c r="B158" s="833"/>
      <c r="C158" s="1691"/>
      <c r="D158" s="595" t="s">
        <v>732</v>
      </c>
      <c r="E158" s="483" t="s">
        <v>85</v>
      </c>
      <c r="F158" s="946">
        <v>225</v>
      </c>
      <c r="G158" s="946">
        <v>225</v>
      </c>
      <c r="H158" s="946">
        <v>225</v>
      </c>
      <c r="I158" s="941">
        <f t="shared" si="5"/>
        <v>100</v>
      </c>
    </row>
    <row r="159" spans="1:9" ht="15.75" customHeight="1" x14ac:dyDescent="0.2">
      <c r="A159" s="438"/>
      <c r="B159" s="833"/>
      <c r="C159" s="1691"/>
      <c r="D159" s="595" t="s">
        <v>1431</v>
      </c>
      <c r="E159" s="483" t="s">
        <v>995</v>
      </c>
      <c r="F159" s="946"/>
      <c r="G159" s="946">
        <v>1017</v>
      </c>
      <c r="H159" s="946">
        <v>1017</v>
      </c>
      <c r="I159" s="941">
        <f t="shared" si="5"/>
        <v>100</v>
      </c>
    </row>
    <row r="160" spans="1:9" ht="15.75" customHeight="1" x14ac:dyDescent="0.25">
      <c r="A160" s="438">
        <v>1014</v>
      </c>
      <c r="B160" s="833">
        <v>3146</v>
      </c>
      <c r="C160" s="1691">
        <v>5331</v>
      </c>
      <c r="D160" s="955"/>
      <c r="E160" s="724" t="s">
        <v>1208</v>
      </c>
      <c r="F160" s="948">
        <f>F161</f>
        <v>60</v>
      </c>
      <c r="G160" s="948">
        <f>SUM(G161:G162)</f>
        <v>2449</v>
      </c>
      <c r="H160" s="948">
        <f>SUM(H161:H162)</f>
        <v>2449</v>
      </c>
      <c r="I160" s="949">
        <f t="shared" si="5"/>
        <v>100</v>
      </c>
    </row>
    <row r="161" spans="1:20" ht="15.75" customHeight="1" x14ac:dyDescent="0.2">
      <c r="A161" s="438"/>
      <c r="B161" s="833"/>
      <c r="C161" s="1691"/>
      <c r="D161" s="595" t="s">
        <v>732</v>
      </c>
      <c r="E161" s="483" t="s">
        <v>85</v>
      </c>
      <c r="F161" s="950">
        <v>60</v>
      </c>
      <c r="G161" s="946">
        <v>60</v>
      </c>
      <c r="H161" s="946">
        <v>60</v>
      </c>
      <c r="I161" s="941">
        <f t="shared" si="5"/>
        <v>100</v>
      </c>
    </row>
    <row r="162" spans="1:20" ht="15.75" customHeight="1" thickBot="1" x14ac:dyDescent="0.25">
      <c r="A162" s="438"/>
      <c r="B162" s="833"/>
      <c r="C162" s="1691"/>
      <c r="D162" s="595" t="s">
        <v>1431</v>
      </c>
      <c r="E162" s="483" t="s">
        <v>995</v>
      </c>
      <c r="F162" s="946"/>
      <c r="G162" s="946">
        <v>2389</v>
      </c>
      <c r="H162" s="946">
        <v>2389</v>
      </c>
      <c r="I162" s="941">
        <f t="shared" si="5"/>
        <v>100</v>
      </c>
    </row>
    <row r="163" spans="1:20" ht="18" customHeight="1" thickTop="1" thickBot="1" x14ac:dyDescent="0.3">
      <c r="A163" s="2479" t="s">
        <v>1406</v>
      </c>
      <c r="B163" s="2480"/>
      <c r="C163" s="2480"/>
      <c r="D163" s="2480"/>
      <c r="E163" s="2480"/>
      <c r="F163" s="937">
        <f>SUM(F141,F151,F160,F157,F154)</f>
        <v>3176</v>
      </c>
      <c r="G163" s="937">
        <f>SUM(G141,G151,G160,G157,G154,G149)</f>
        <v>25719</v>
      </c>
      <c r="H163" s="937">
        <f>SUM(H141,H151,H160,H157,H154,H149)</f>
        <v>25719</v>
      </c>
      <c r="I163" s="938">
        <f t="shared" si="5"/>
        <v>100</v>
      </c>
      <c r="R163" s="386">
        <f>F163</f>
        <v>3176</v>
      </c>
      <c r="S163" s="386">
        <f>G163</f>
        <v>25719</v>
      </c>
      <c r="T163" s="386">
        <f>H163</f>
        <v>25719</v>
      </c>
    </row>
    <row r="164" spans="1:20" ht="13.5" thickTop="1" x14ac:dyDescent="0.2"/>
    <row r="167" spans="1:20" ht="13.5" thickBot="1" x14ac:dyDescent="0.25">
      <c r="A167" s="445" t="s">
        <v>530</v>
      </c>
      <c r="I167" s="1688" t="s">
        <v>205</v>
      </c>
    </row>
    <row r="168" spans="1:20" s="107" customFormat="1" ht="20.25" customHeight="1" thickTop="1" thickBot="1" x14ac:dyDescent="0.25">
      <c r="A168" s="675" t="s">
        <v>792</v>
      </c>
      <c r="B168" s="866" t="s">
        <v>206</v>
      </c>
      <c r="C168" s="676" t="s">
        <v>207</v>
      </c>
      <c r="D168" s="678" t="s">
        <v>888</v>
      </c>
      <c r="E168" s="678" t="s">
        <v>208</v>
      </c>
      <c r="F168" s="678" t="s">
        <v>209</v>
      </c>
      <c r="G168" s="678" t="s">
        <v>1116</v>
      </c>
      <c r="H168" s="678" t="s">
        <v>1117</v>
      </c>
      <c r="I168" s="931" t="s">
        <v>1118</v>
      </c>
    </row>
    <row r="169" spans="1:20" s="387" customFormat="1" ht="13.5" thickTop="1" thickBot="1" x14ac:dyDescent="0.25">
      <c r="A169" s="609">
        <v>1</v>
      </c>
      <c r="B169" s="610">
        <v>2</v>
      </c>
      <c r="C169" s="610">
        <v>3</v>
      </c>
      <c r="D169" s="610">
        <v>4</v>
      </c>
      <c r="E169" s="610">
        <v>5</v>
      </c>
      <c r="F169" s="581">
        <v>6</v>
      </c>
      <c r="G169" s="581">
        <v>7</v>
      </c>
      <c r="H169" s="582">
        <v>8</v>
      </c>
      <c r="I169" s="680" t="s">
        <v>960</v>
      </c>
    </row>
    <row r="170" spans="1:20" s="387" customFormat="1" ht="15.75" thickTop="1" x14ac:dyDescent="0.25">
      <c r="A170" s="1689">
        <v>1015</v>
      </c>
      <c r="B170" s="867">
        <v>3124</v>
      </c>
      <c r="C170" s="867">
        <v>5331</v>
      </c>
      <c r="D170" s="952"/>
      <c r="E170" s="973" t="s">
        <v>1208</v>
      </c>
      <c r="F170" s="417">
        <f>F171+F173</f>
        <v>2410</v>
      </c>
      <c r="G170" s="417">
        <f>G175+G179+G171+G172+G173+G174+G176+G178</f>
        <v>19179</v>
      </c>
      <c r="H170" s="417">
        <f>H175+H179+H171+H172+H173+H174+H176+H178</f>
        <v>19179</v>
      </c>
      <c r="I170" s="934">
        <f t="shared" ref="I170:I176" si="6">(H170/G170)*100</f>
        <v>100</v>
      </c>
    </row>
    <row r="171" spans="1:20" s="387" customFormat="1" ht="14.25" x14ac:dyDescent="0.2">
      <c r="A171" s="438"/>
      <c r="B171" s="725"/>
      <c r="C171" s="725"/>
      <c r="D171" s="885" t="s">
        <v>737</v>
      </c>
      <c r="E171" s="2224" t="s">
        <v>996</v>
      </c>
      <c r="F171" s="1685">
        <v>157</v>
      </c>
      <c r="G171" s="1685">
        <v>157</v>
      </c>
      <c r="H171" s="2236">
        <v>157</v>
      </c>
      <c r="I171" s="936">
        <f t="shared" si="6"/>
        <v>100</v>
      </c>
    </row>
    <row r="172" spans="1:20" s="387" customFormat="1" ht="15" x14ac:dyDescent="0.2">
      <c r="A172" s="438"/>
      <c r="B172" s="725"/>
      <c r="C172" s="725"/>
      <c r="D172" s="595" t="s">
        <v>451</v>
      </c>
      <c r="E172" s="2224" t="s">
        <v>1053</v>
      </c>
      <c r="F172" s="418"/>
      <c r="G172" s="1685">
        <v>15</v>
      </c>
      <c r="H172" s="2236">
        <v>15</v>
      </c>
      <c r="I172" s="936">
        <f t="shared" si="6"/>
        <v>100</v>
      </c>
    </row>
    <row r="173" spans="1:20" s="387" customFormat="1" ht="14.25" x14ac:dyDescent="0.2">
      <c r="A173" s="438"/>
      <c r="B173" s="725"/>
      <c r="C173" s="725"/>
      <c r="D173" s="595" t="s">
        <v>732</v>
      </c>
      <c r="E173" s="483" t="s">
        <v>85</v>
      </c>
      <c r="F173" s="1685">
        <v>2253</v>
      </c>
      <c r="G173" s="1685">
        <v>2219</v>
      </c>
      <c r="H173" s="2236">
        <v>2219</v>
      </c>
      <c r="I173" s="936">
        <f t="shared" si="6"/>
        <v>100</v>
      </c>
    </row>
    <row r="174" spans="1:20" s="387" customFormat="1" ht="14.25" x14ac:dyDescent="0.2">
      <c r="A174" s="438"/>
      <c r="B174" s="725"/>
      <c r="C174" s="725"/>
      <c r="D174" s="1250" t="s">
        <v>875</v>
      </c>
      <c r="E174" s="1525" t="s">
        <v>889</v>
      </c>
      <c r="F174" s="1685"/>
      <c r="G174" s="1685">
        <v>324</v>
      </c>
      <c r="H174" s="2236">
        <v>324</v>
      </c>
      <c r="I174" s="936">
        <f t="shared" si="6"/>
        <v>100</v>
      </c>
    </row>
    <row r="175" spans="1:20" s="387" customFormat="1" ht="14.25" x14ac:dyDescent="0.2">
      <c r="A175" s="1697"/>
      <c r="B175" s="1698"/>
      <c r="C175" s="1698"/>
      <c r="D175" s="1250" t="s">
        <v>1871</v>
      </c>
      <c r="E175" s="1525" t="s">
        <v>1902</v>
      </c>
      <c r="F175" s="2237"/>
      <c r="G175" s="2238">
        <v>513</v>
      </c>
      <c r="H175" s="2239">
        <v>513</v>
      </c>
      <c r="I175" s="936">
        <f t="shared" si="6"/>
        <v>100</v>
      </c>
    </row>
    <row r="176" spans="1:20" s="387" customFormat="1" ht="14.25" x14ac:dyDescent="0.2">
      <c r="A176" s="1697"/>
      <c r="B176" s="1698"/>
      <c r="C176" s="1698"/>
      <c r="D176" s="2446" t="s">
        <v>1873</v>
      </c>
      <c r="E176" s="2494" t="s">
        <v>1907</v>
      </c>
      <c r="F176" s="2237"/>
      <c r="G176" s="2238">
        <v>1</v>
      </c>
      <c r="H176" s="2239">
        <v>1</v>
      </c>
      <c r="I176" s="936">
        <f t="shared" si="6"/>
        <v>100</v>
      </c>
    </row>
    <row r="177" spans="1:20" s="387" customFormat="1" ht="14.25" x14ac:dyDescent="0.2">
      <c r="A177" s="1697"/>
      <c r="B177" s="1698"/>
      <c r="C177" s="1698"/>
      <c r="D177" s="2485"/>
      <c r="E177" s="2494"/>
      <c r="F177" s="2237"/>
      <c r="G177" s="2238"/>
      <c r="H177" s="2239"/>
      <c r="I177" s="936"/>
    </row>
    <row r="178" spans="1:20" s="387" customFormat="1" ht="14.25" x14ac:dyDescent="0.2">
      <c r="A178" s="1697"/>
      <c r="B178" s="1698"/>
      <c r="C178" s="1698"/>
      <c r="D178" s="1518" t="s">
        <v>1435</v>
      </c>
      <c r="E178" s="1700" t="s">
        <v>1908</v>
      </c>
      <c r="F178" s="2237"/>
      <c r="G178" s="2238">
        <v>130</v>
      </c>
      <c r="H178" s="2239">
        <v>130</v>
      </c>
      <c r="I178" s="936">
        <f>(H178/G178)*100</f>
        <v>100</v>
      </c>
    </row>
    <row r="179" spans="1:20" s="387" customFormat="1" ht="14.25" x14ac:dyDescent="0.2">
      <c r="A179" s="1697"/>
      <c r="B179" s="1698"/>
      <c r="C179" s="1698"/>
      <c r="D179" s="595" t="s">
        <v>1431</v>
      </c>
      <c r="E179" s="483" t="s">
        <v>995</v>
      </c>
      <c r="F179" s="2237"/>
      <c r="G179" s="2238">
        <v>15820</v>
      </c>
      <c r="H179" s="2239">
        <v>15820</v>
      </c>
      <c r="I179" s="936">
        <f>(H179/G179)*100</f>
        <v>100</v>
      </c>
    </row>
    <row r="180" spans="1:20" ht="15" x14ac:dyDescent="0.25">
      <c r="A180" s="438">
        <v>1015</v>
      </c>
      <c r="B180" s="725">
        <v>3142</v>
      </c>
      <c r="C180" s="1690">
        <v>5331</v>
      </c>
      <c r="D180" s="988"/>
      <c r="E180" s="886" t="s">
        <v>1208</v>
      </c>
      <c r="F180" s="959">
        <f>SUM(F181:F183)</f>
        <v>459</v>
      </c>
      <c r="G180" s="959">
        <f>SUM(G181:G184)</f>
        <v>1124</v>
      </c>
      <c r="H180" s="959">
        <f>SUM(H181:H184)</f>
        <v>1124</v>
      </c>
      <c r="I180" s="966">
        <f>(H180/G180)*100</f>
        <v>100</v>
      </c>
    </row>
    <row r="181" spans="1:20" ht="14.25" x14ac:dyDescent="0.2">
      <c r="A181" s="438"/>
      <c r="B181" s="725"/>
      <c r="C181" s="953"/>
      <c r="D181" s="595" t="s">
        <v>737</v>
      </c>
      <c r="E181" s="2224" t="s">
        <v>996</v>
      </c>
      <c r="F181" s="946">
        <v>38</v>
      </c>
      <c r="G181" s="946">
        <v>38</v>
      </c>
      <c r="H181" s="946">
        <v>38</v>
      </c>
      <c r="I181" s="936">
        <f t="shared" ref="I181:I190" si="7">(H181/G181)*100</f>
        <v>100</v>
      </c>
    </row>
    <row r="182" spans="1:20" ht="14.25" x14ac:dyDescent="0.2">
      <c r="A182" s="438"/>
      <c r="B182" s="725"/>
      <c r="C182" s="953"/>
      <c r="D182" s="595" t="s">
        <v>732</v>
      </c>
      <c r="E182" s="483" t="s">
        <v>85</v>
      </c>
      <c r="F182" s="946">
        <v>350</v>
      </c>
      <c r="G182" s="946">
        <v>356</v>
      </c>
      <c r="H182" s="946">
        <v>356</v>
      </c>
      <c r="I182" s="936">
        <f t="shared" si="7"/>
        <v>100</v>
      </c>
    </row>
    <row r="183" spans="1:20" ht="14.25" x14ac:dyDescent="0.2">
      <c r="A183" s="438"/>
      <c r="B183" s="725"/>
      <c r="C183" s="953"/>
      <c r="D183" s="595" t="s">
        <v>836</v>
      </c>
      <c r="E183" s="483" t="s">
        <v>89</v>
      </c>
      <c r="F183" s="946">
        <v>71</v>
      </c>
      <c r="G183" s="946">
        <v>65</v>
      </c>
      <c r="H183" s="946">
        <v>65</v>
      </c>
      <c r="I183" s="936">
        <f t="shared" si="7"/>
        <v>100</v>
      </c>
    </row>
    <row r="184" spans="1:20" ht="14.25" x14ac:dyDescent="0.2">
      <c r="A184" s="438"/>
      <c r="B184" s="725"/>
      <c r="C184" s="953"/>
      <c r="D184" s="595" t="s">
        <v>1431</v>
      </c>
      <c r="E184" s="483" t="s">
        <v>995</v>
      </c>
      <c r="F184" s="946"/>
      <c r="G184" s="946">
        <v>665</v>
      </c>
      <c r="H184" s="946">
        <v>665</v>
      </c>
      <c r="I184" s="936">
        <f t="shared" si="7"/>
        <v>100</v>
      </c>
    </row>
    <row r="185" spans="1:20" ht="15" x14ac:dyDescent="0.25">
      <c r="A185" s="438">
        <v>1015</v>
      </c>
      <c r="B185" s="725">
        <v>3145</v>
      </c>
      <c r="C185" s="1690">
        <v>5331</v>
      </c>
      <c r="D185" s="988"/>
      <c r="E185" s="886" t="s">
        <v>1208</v>
      </c>
      <c r="F185" s="959">
        <f>SUM(F186:F187)</f>
        <v>200</v>
      </c>
      <c r="G185" s="959">
        <f>SUM(G186:G187)</f>
        <v>1942</v>
      </c>
      <c r="H185" s="959">
        <f>SUM(H186:H187)</f>
        <v>1942</v>
      </c>
      <c r="I185" s="966">
        <f t="shared" si="7"/>
        <v>100</v>
      </c>
    </row>
    <row r="186" spans="1:20" ht="14.25" x14ac:dyDescent="0.2">
      <c r="A186" s="438"/>
      <c r="B186" s="725"/>
      <c r="C186" s="953"/>
      <c r="D186" s="595" t="s">
        <v>732</v>
      </c>
      <c r="E186" s="483" t="s">
        <v>85</v>
      </c>
      <c r="F186" s="946">
        <v>200</v>
      </c>
      <c r="G186" s="946">
        <v>200</v>
      </c>
      <c r="H186" s="946">
        <v>200</v>
      </c>
      <c r="I186" s="936">
        <f t="shared" si="7"/>
        <v>100</v>
      </c>
    </row>
    <row r="187" spans="1:20" ht="14.25" x14ac:dyDescent="0.2">
      <c r="A187" s="438"/>
      <c r="B187" s="725"/>
      <c r="C187" s="953"/>
      <c r="D187" s="595" t="s">
        <v>1431</v>
      </c>
      <c r="E187" s="483" t="s">
        <v>995</v>
      </c>
      <c r="F187" s="946"/>
      <c r="G187" s="946">
        <v>1742</v>
      </c>
      <c r="H187" s="946">
        <v>1742</v>
      </c>
      <c r="I187" s="936">
        <f t="shared" si="7"/>
        <v>100</v>
      </c>
    </row>
    <row r="188" spans="1:20" ht="15" x14ac:dyDescent="0.25">
      <c r="A188" s="438">
        <v>1015</v>
      </c>
      <c r="B188" s="725">
        <v>3293</v>
      </c>
      <c r="C188" s="1690">
        <v>5331</v>
      </c>
      <c r="D188" s="988"/>
      <c r="E188" s="886" t="s">
        <v>1208</v>
      </c>
      <c r="F188" s="959">
        <f>SUM(F189)</f>
        <v>0</v>
      </c>
      <c r="G188" s="959">
        <f>SUM(G189)</f>
        <v>9</v>
      </c>
      <c r="H188" s="959">
        <f>SUM(H189)</f>
        <v>9</v>
      </c>
      <c r="I188" s="966">
        <f t="shared" si="7"/>
        <v>100</v>
      </c>
    </row>
    <row r="189" spans="1:20" ht="15" thickBot="1" x14ac:dyDescent="0.25">
      <c r="A189" s="438"/>
      <c r="B189" s="725"/>
      <c r="C189" s="1696"/>
      <c r="D189" s="826" t="s">
        <v>1434</v>
      </c>
      <c r="E189" s="2240" t="s">
        <v>75</v>
      </c>
      <c r="F189" s="946"/>
      <c r="G189" s="946">
        <v>9</v>
      </c>
      <c r="H189" s="946">
        <v>9</v>
      </c>
      <c r="I189" s="936">
        <f t="shared" si="7"/>
        <v>100</v>
      </c>
    </row>
    <row r="190" spans="1:20" ht="18" customHeight="1" thickTop="1" thickBot="1" x14ac:dyDescent="0.3">
      <c r="A190" s="2479" t="s">
        <v>1406</v>
      </c>
      <c r="B190" s="2480"/>
      <c r="C190" s="2480"/>
      <c r="D190" s="2480"/>
      <c r="E190" s="2480"/>
      <c r="F190" s="937">
        <f>SUM(F170,F188,F180,F185)</f>
        <v>3069</v>
      </c>
      <c r="G190" s="937">
        <f>SUM(G170,G188,G180,G185)</f>
        <v>22254</v>
      </c>
      <c r="H190" s="937">
        <f>SUM(H170,H188,H180,H185)</f>
        <v>22254</v>
      </c>
      <c r="I190" s="938">
        <f t="shared" si="7"/>
        <v>100</v>
      </c>
      <c r="R190" s="386">
        <f>F190</f>
        <v>3069</v>
      </c>
      <c r="S190" s="386">
        <f>G190</f>
        <v>22254</v>
      </c>
      <c r="T190" s="386">
        <f>H190</f>
        <v>22254</v>
      </c>
    </row>
    <row r="191" spans="1:20" ht="13.5" thickTop="1" x14ac:dyDescent="0.2"/>
    <row r="194" spans="1:9" ht="13.5" thickBot="1" x14ac:dyDescent="0.25">
      <c r="A194" s="445" t="s">
        <v>931</v>
      </c>
      <c r="I194" s="1688" t="s">
        <v>205</v>
      </c>
    </row>
    <row r="195" spans="1:9" s="107" customFormat="1" ht="20.25" customHeight="1" thickTop="1" thickBot="1" x14ac:dyDescent="0.25">
      <c r="A195" s="734" t="s">
        <v>792</v>
      </c>
      <c r="B195" s="737" t="s">
        <v>206</v>
      </c>
      <c r="C195" s="735" t="s">
        <v>207</v>
      </c>
      <c r="D195" s="738" t="s">
        <v>888</v>
      </c>
      <c r="E195" s="678" t="s">
        <v>208</v>
      </c>
      <c r="F195" s="738" t="s">
        <v>209</v>
      </c>
      <c r="G195" s="738" t="s">
        <v>1116</v>
      </c>
      <c r="H195" s="738" t="s">
        <v>1117</v>
      </c>
      <c r="I195" s="931" t="s">
        <v>1118</v>
      </c>
    </row>
    <row r="196" spans="1:9" s="387" customFormat="1" ht="13.5" thickTop="1" thickBot="1" x14ac:dyDescent="0.25">
      <c r="A196" s="609">
        <v>1</v>
      </c>
      <c r="B196" s="610">
        <v>2</v>
      </c>
      <c r="C196" s="610">
        <v>3</v>
      </c>
      <c r="D196" s="610">
        <v>4</v>
      </c>
      <c r="E196" s="610">
        <v>5</v>
      </c>
      <c r="F196" s="581">
        <v>6</v>
      </c>
      <c r="G196" s="581">
        <v>7</v>
      </c>
      <c r="H196" s="582">
        <v>8</v>
      </c>
      <c r="I196" s="680" t="s">
        <v>960</v>
      </c>
    </row>
    <row r="197" spans="1:9" s="107" customFormat="1" ht="13.5" customHeight="1" thickTop="1" x14ac:dyDescent="0.25">
      <c r="A197" s="989">
        <v>1016</v>
      </c>
      <c r="B197" s="990">
        <v>3112</v>
      </c>
      <c r="C197" s="991">
        <v>5331</v>
      </c>
      <c r="D197" s="738"/>
      <c r="E197" s="886" t="s">
        <v>1208</v>
      </c>
      <c r="F197" s="992">
        <f>F198+F199</f>
        <v>1045</v>
      </c>
      <c r="G197" s="992">
        <f>SUM(G198:G201)</f>
        <v>6489</v>
      </c>
      <c r="H197" s="992">
        <f>SUM(H198:H201)</f>
        <v>6489</v>
      </c>
      <c r="I197" s="966">
        <f t="shared" ref="I197:I230" si="8">(H197/G197)*100</f>
        <v>100</v>
      </c>
    </row>
    <row r="198" spans="1:9" s="107" customFormat="1" ht="13.5" customHeight="1" x14ac:dyDescent="0.2">
      <c r="A198" s="993"/>
      <c r="B198" s="994"/>
      <c r="C198" s="995"/>
      <c r="D198" s="763" t="s">
        <v>737</v>
      </c>
      <c r="E198" s="2224" t="s">
        <v>996</v>
      </c>
      <c r="F198" s="996">
        <v>115</v>
      </c>
      <c r="G198" s="996">
        <v>115</v>
      </c>
      <c r="H198" s="996">
        <v>115</v>
      </c>
      <c r="I198" s="967">
        <f t="shared" si="8"/>
        <v>100</v>
      </c>
    </row>
    <row r="199" spans="1:9" s="107" customFormat="1" ht="13.5" customHeight="1" x14ac:dyDescent="0.2">
      <c r="A199" s="993"/>
      <c r="B199" s="994"/>
      <c r="C199" s="995"/>
      <c r="D199" s="595" t="s">
        <v>732</v>
      </c>
      <c r="E199" s="483" t="s">
        <v>85</v>
      </c>
      <c r="F199" s="996">
        <v>930</v>
      </c>
      <c r="G199" s="996">
        <v>930</v>
      </c>
      <c r="H199" s="996">
        <v>930</v>
      </c>
      <c r="I199" s="967">
        <f t="shared" si="8"/>
        <v>100</v>
      </c>
    </row>
    <row r="200" spans="1:9" s="107" customFormat="1" ht="13.5" customHeight="1" x14ac:dyDescent="0.2">
      <c r="A200" s="993"/>
      <c r="B200" s="994"/>
      <c r="C200" s="995"/>
      <c r="D200" s="1250" t="s">
        <v>875</v>
      </c>
      <c r="E200" s="1525" t="s">
        <v>889</v>
      </c>
      <c r="F200" s="996"/>
      <c r="G200" s="996">
        <v>336</v>
      </c>
      <c r="H200" s="996">
        <v>336</v>
      </c>
      <c r="I200" s="967">
        <f t="shared" si="8"/>
        <v>100</v>
      </c>
    </row>
    <row r="201" spans="1:9" s="107" customFormat="1" ht="13.5" customHeight="1" x14ac:dyDescent="0.2">
      <c r="A201" s="993"/>
      <c r="B201" s="994"/>
      <c r="C201" s="995"/>
      <c r="D201" s="595" t="s">
        <v>1431</v>
      </c>
      <c r="E201" s="483" t="s">
        <v>995</v>
      </c>
      <c r="F201" s="996"/>
      <c r="G201" s="996">
        <v>5108</v>
      </c>
      <c r="H201" s="996">
        <v>5108</v>
      </c>
      <c r="I201" s="967">
        <f t="shared" si="8"/>
        <v>100</v>
      </c>
    </row>
    <row r="202" spans="1:9" ht="15" x14ac:dyDescent="0.25">
      <c r="A202" s="438">
        <v>1016</v>
      </c>
      <c r="B202" s="833">
        <v>3114</v>
      </c>
      <c r="C202" s="833">
        <v>5331</v>
      </c>
      <c r="D202" s="972"/>
      <c r="E202" s="724" t="s">
        <v>1208</v>
      </c>
      <c r="F202" s="959">
        <f>SUM(F203:F204)</f>
        <v>1475</v>
      </c>
      <c r="G202" s="959">
        <f>SUM(G203:G206,G210:G212)</f>
        <v>12704</v>
      </c>
      <c r="H202" s="959">
        <f>SUM(H203:H206,H210:H212)</f>
        <v>12704</v>
      </c>
      <c r="I202" s="951">
        <f t="shared" si="8"/>
        <v>100</v>
      </c>
    </row>
    <row r="203" spans="1:9" ht="14.25" x14ac:dyDescent="0.2">
      <c r="A203" s="438"/>
      <c r="B203" s="833"/>
      <c r="C203" s="833"/>
      <c r="D203" s="763" t="s">
        <v>737</v>
      </c>
      <c r="E203" s="2224" t="s">
        <v>996</v>
      </c>
      <c r="F203" s="950">
        <v>445</v>
      </c>
      <c r="G203" s="950">
        <v>445</v>
      </c>
      <c r="H203" s="950">
        <v>445</v>
      </c>
      <c r="I203" s="379">
        <f t="shared" si="8"/>
        <v>100</v>
      </c>
    </row>
    <row r="204" spans="1:9" ht="14.25" x14ac:dyDescent="0.2">
      <c r="A204" s="438"/>
      <c r="B204" s="833"/>
      <c r="C204" s="833"/>
      <c r="D204" s="595" t="s">
        <v>732</v>
      </c>
      <c r="E204" s="483" t="s">
        <v>85</v>
      </c>
      <c r="F204" s="950">
        <v>1030</v>
      </c>
      <c r="G204" s="950">
        <v>1030</v>
      </c>
      <c r="H204" s="950">
        <v>1030</v>
      </c>
      <c r="I204" s="379">
        <f t="shared" si="8"/>
        <v>100</v>
      </c>
    </row>
    <row r="205" spans="1:9" ht="14.25" x14ac:dyDescent="0.2">
      <c r="A205" s="438"/>
      <c r="B205" s="833"/>
      <c r="C205" s="833"/>
      <c r="D205" s="1250" t="s">
        <v>875</v>
      </c>
      <c r="E205" s="1525" t="s">
        <v>889</v>
      </c>
      <c r="F205" s="950"/>
      <c r="G205" s="950">
        <v>45</v>
      </c>
      <c r="H205" s="950">
        <v>45</v>
      </c>
      <c r="I205" s="379">
        <f t="shared" si="8"/>
        <v>100</v>
      </c>
    </row>
    <row r="206" spans="1:9" ht="15" thickBot="1" x14ac:dyDescent="0.25">
      <c r="A206" s="1692"/>
      <c r="B206" s="1006"/>
      <c r="C206" s="1006"/>
      <c r="D206" s="1391" t="s">
        <v>173</v>
      </c>
      <c r="E206" s="1562" t="s">
        <v>1211</v>
      </c>
      <c r="F206" s="1021"/>
      <c r="G206" s="1021">
        <v>2</v>
      </c>
      <c r="H206" s="1021">
        <v>2</v>
      </c>
      <c r="I206" s="1022">
        <f t="shared" si="8"/>
        <v>100</v>
      </c>
    </row>
    <row r="207" spans="1:9" ht="14.25" thickTop="1" thickBot="1" x14ac:dyDescent="0.25">
      <c r="A207" s="445"/>
      <c r="I207" s="1688" t="s">
        <v>205</v>
      </c>
    </row>
    <row r="208" spans="1:9" s="107" customFormat="1" ht="20.25" customHeight="1" thickTop="1" thickBot="1" x14ac:dyDescent="0.25">
      <c r="A208" s="734" t="s">
        <v>792</v>
      </c>
      <c r="B208" s="737" t="s">
        <v>206</v>
      </c>
      <c r="C208" s="735" t="s">
        <v>207</v>
      </c>
      <c r="D208" s="738" t="s">
        <v>888</v>
      </c>
      <c r="E208" s="678" t="s">
        <v>208</v>
      </c>
      <c r="F208" s="738" t="s">
        <v>209</v>
      </c>
      <c r="G208" s="738" t="s">
        <v>1116</v>
      </c>
      <c r="H208" s="738" t="s">
        <v>1117</v>
      </c>
      <c r="I208" s="931" t="s">
        <v>1118</v>
      </c>
    </row>
    <row r="209" spans="1:9" s="387" customFormat="1" ht="13.5" thickTop="1" thickBot="1" x14ac:dyDescent="0.25">
      <c r="A209" s="609">
        <v>1</v>
      </c>
      <c r="B209" s="610">
        <v>2</v>
      </c>
      <c r="C209" s="610">
        <v>3</v>
      </c>
      <c r="D209" s="610">
        <v>4</v>
      </c>
      <c r="E209" s="610">
        <v>5</v>
      </c>
      <c r="F209" s="581">
        <v>6</v>
      </c>
      <c r="G209" s="581">
        <v>7</v>
      </c>
      <c r="H209" s="582">
        <v>8</v>
      </c>
      <c r="I209" s="680" t="s">
        <v>960</v>
      </c>
    </row>
    <row r="210" spans="1:9" ht="15" thickTop="1" x14ac:dyDescent="0.2">
      <c r="A210" s="438"/>
      <c r="B210" s="833"/>
      <c r="C210" s="833"/>
      <c r="D210" s="1250" t="s">
        <v>1871</v>
      </c>
      <c r="E210" s="1525" t="s">
        <v>1902</v>
      </c>
      <c r="F210" s="950"/>
      <c r="G210" s="950">
        <v>852</v>
      </c>
      <c r="H210" s="950">
        <v>852</v>
      </c>
      <c r="I210" s="379">
        <f t="shared" si="8"/>
        <v>100</v>
      </c>
    </row>
    <row r="211" spans="1:9" ht="14.25" x14ac:dyDescent="0.2">
      <c r="A211" s="438"/>
      <c r="B211" s="833"/>
      <c r="C211" s="833"/>
      <c r="D211" s="595" t="s">
        <v>1431</v>
      </c>
      <c r="E211" s="483" t="s">
        <v>995</v>
      </c>
      <c r="F211" s="950"/>
      <c r="G211" s="950">
        <v>10191</v>
      </c>
      <c r="H211" s="950">
        <v>10191</v>
      </c>
      <c r="I211" s="379">
        <f t="shared" si="8"/>
        <v>100</v>
      </c>
    </row>
    <row r="212" spans="1:9" ht="28.5" x14ac:dyDescent="0.2">
      <c r="A212" s="438"/>
      <c r="B212" s="833"/>
      <c r="C212" s="833"/>
      <c r="D212" s="1250" t="s">
        <v>1003</v>
      </c>
      <c r="E212" s="2241" t="s">
        <v>1909</v>
      </c>
      <c r="F212" s="950"/>
      <c r="G212" s="950">
        <v>139</v>
      </c>
      <c r="H212" s="950">
        <v>139</v>
      </c>
      <c r="I212" s="379">
        <f t="shared" si="8"/>
        <v>100</v>
      </c>
    </row>
    <row r="213" spans="1:9" ht="15" x14ac:dyDescent="0.25">
      <c r="A213" s="438">
        <v>1016</v>
      </c>
      <c r="B213" s="833">
        <v>3114</v>
      </c>
      <c r="C213" s="833">
        <v>5336</v>
      </c>
      <c r="D213" s="611"/>
      <c r="E213" s="724" t="s">
        <v>1903</v>
      </c>
      <c r="F213" s="959">
        <v>0</v>
      </c>
      <c r="G213" s="959">
        <f>G214+G215</f>
        <v>485</v>
      </c>
      <c r="H213" s="959">
        <f>H214+H215</f>
        <v>485</v>
      </c>
      <c r="I213" s="951">
        <f t="shared" si="8"/>
        <v>100</v>
      </c>
    </row>
    <row r="214" spans="1:9" ht="14.25" x14ac:dyDescent="0.2">
      <c r="A214" s="438"/>
      <c r="B214" s="833"/>
      <c r="C214" s="833"/>
      <c r="D214" s="611" t="s">
        <v>1188</v>
      </c>
      <c r="E214" s="981" t="s">
        <v>1904</v>
      </c>
      <c r="F214" s="950"/>
      <c r="G214" s="950">
        <v>73</v>
      </c>
      <c r="H214" s="950">
        <v>73</v>
      </c>
      <c r="I214" s="379">
        <f t="shared" si="8"/>
        <v>100</v>
      </c>
    </row>
    <row r="215" spans="1:9" ht="14.25" x14ac:dyDescent="0.2">
      <c r="A215" s="438"/>
      <c r="B215" s="833"/>
      <c r="C215" s="833"/>
      <c r="D215" s="611" t="s">
        <v>1190</v>
      </c>
      <c r="E215" s="981" t="s">
        <v>1905</v>
      </c>
      <c r="F215" s="950"/>
      <c r="G215" s="950">
        <v>412</v>
      </c>
      <c r="H215" s="950">
        <v>412</v>
      </c>
      <c r="I215" s="379">
        <f t="shared" si="8"/>
        <v>100</v>
      </c>
    </row>
    <row r="216" spans="1:9" ht="15" x14ac:dyDescent="0.25">
      <c r="A216" s="438">
        <v>1016</v>
      </c>
      <c r="B216" s="833">
        <v>3124</v>
      </c>
      <c r="C216" s="1691">
        <v>5331</v>
      </c>
      <c r="D216" s="955"/>
      <c r="E216" s="724" t="s">
        <v>1208</v>
      </c>
      <c r="F216" s="959">
        <f>F217</f>
        <v>120</v>
      </c>
      <c r="G216" s="959">
        <f>SUM(G217:G218)</f>
        <v>5108</v>
      </c>
      <c r="H216" s="959">
        <f>SUM(H217:H218)</f>
        <v>5108</v>
      </c>
      <c r="I216" s="951">
        <f t="shared" si="8"/>
        <v>100</v>
      </c>
    </row>
    <row r="217" spans="1:9" ht="14.25" x14ac:dyDescent="0.2">
      <c r="A217" s="438"/>
      <c r="B217" s="833"/>
      <c r="C217" s="1691"/>
      <c r="D217" s="595" t="s">
        <v>732</v>
      </c>
      <c r="E217" s="483" t="s">
        <v>85</v>
      </c>
      <c r="F217" s="950">
        <v>120</v>
      </c>
      <c r="G217" s="950">
        <v>120</v>
      </c>
      <c r="H217" s="950">
        <v>120</v>
      </c>
      <c r="I217" s="379">
        <f t="shared" si="8"/>
        <v>100</v>
      </c>
    </row>
    <row r="218" spans="1:9" ht="14.25" x14ac:dyDescent="0.2">
      <c r="A218" s="438"/>
      <c r="B218" s="833"/>
      <c r="C218" s="1691"/>
      <c r="D218" s="595" t="s">
        <v>1431</v>
      </c>
      <c r="E218" s="483" t="s">
        <v>995</v>
      </c>
      <c r="F218" s="950"/>
      <c r="G218" s="950">
        <v>4988</v>
      </c>
      <c r="H218" s="950">
        <v>4988</v>
      </c>
      <c r="I218" s="379">
        <f t="shared" si="8"/>
        <v>100</v>
      </c>
    </row>
    <row r="219" spans="1:9" ht="15" x14ac:dyDescent="0.25">
      <c r="A219" s="438">
        <v>1016</v>
      </c>
      <c r="B219" s="833">
        <v>3141</v>
      </c>
      <c r="C219" s="1691">
        <v>5331</v>
      </c>
      <c r="D219" s="595"/>
      <c r="E219" s="724" t="s">
        <v>1208</v>
      </c>
      <c r="F219" s="959">
        <v>0</v>
      </c>
      <c r="G219" s="959">
        <v>795</v>
      </c>
      <c r="H219" s="959">
        <v>795</v>
      </c>
      <c r="I219" s="951">
        <f t="shared" si="8"/>
        <v>100</v>
      </c>
    </row>
    <row r="220" spans="1:9" ht="14.25" x14ac:dyDescent="0.2">
      <c r="A220" s="438"/>
      <c r="B220" s="833"/>
      <c r="C220" s="1691"/>
      <c r="D220" s="595" t="s">
        <v>1431</v>
      </c>
      <c r="E220" s="483" t="s">
        <v>995</v>
      </c>
      <c r="F220" s="950"/>
      <c r="G220" s="950">
        <v>795</v>
      </c>
      <c r="H220" s="950">
        <v>795</v>
      </c>
      <c r="I220" s="379">
        <f t="shared" si="8"/>
        <v>100</v>
      </c>
    </row>
    <row r="221" spans="1:9" ht="15.75" customHeight="1" x14ac:dyDescent="0.25">
      <c r="A221" s="438">
        <v>1016</v>
      </c>
      <c r="B221" s="833">
        <v>3142</v>
      </c>
      <c r="C221" s="1690">
        <v>5331</v>
      </c>
      <c r="D221" s="942"/>
      <c r="E221" s="886" t="s">
        <v>1208</v>
      </c>
      <c r="F221" s="964">
        <f>SUM(F222:F223)</f>
        <v>465</v>
      </c>
      <c r="G221" s="964">
        <f>SUM(G222:G223)</f>
        <v>1063</v>
      </c>
      <c r="H221" s="959">
        <f>SUM(H222:H223)</f>
        <v>1063</v>
      </c>
      <c r="I221" s="966">
        <f t="shared" si="8"/>
        <v>100</v>
      </c>
    </row>
    <row r="222" spans="1:9" ht="15.75" customHeight="1" x14ac:dyDescent="0.2">
      <c r="A222" s="438"/>
      <c r="B222" s="725"/>
      <c r="C222" s="1690"/>
      <c r="D222" s="595" t="s">
        <v>732</v>
      </c>
      <c r="E222" s="483" t="s">
        <v>85</v>
      </c>
      <c r="F222" s="357">
        <v>465</v>
      </c>
      <c r="G222" s="357">
        <v>465</v>
      </c>
      <c r="H222" s="357">
        <v>465</v>
      </c>
      <c r="I222" s="967">
        <f t="shared" si="8"/>
        <v>100</v>
      </c>
    </row>
    <row r="223" spans="1:9" ht="15.75" customHeight="1" x14ac:dyDescent="0.2">
      <c r="A223" s="438"/>
      <c r="B223" s="725"/>
      <c r="C223" s="1690"/>
      <c r="D223" s="595" t="s">
        <v>1431</v>
      </c>
      <c r="E223" s="483" t="s">
        <v>995</v>
      </c>
      <c r="F223" s="357"/>
      <c r="G223" s="357">
        <v>598</v>
      </c>
      <c r="H223" s="357">
        <v>598</v>
      </c>
      <c r="I223" s="967">
        <f t="shared" si="8"/>
        <v>100</v>
      </c>
    </row>
    <row r="224" spans="1:9" ht="15" x14ac:dyDescent="0.25">
      <c r="A224" s="438">
        <v>1016</v>
      </c>
      <c r="B224" s="725">
        <v>3143</v>
      </c>
      <c r="C224" s="1690">
        <v>5331</v>
      </c>
      <c r="D224" s="942"/>
      <c r="E224" s="886" t="s">
        <v>1208</v>
      </c>
      <c r="F224" s="964">
        <f>F225</f>
        <v>46</v>
      </c>
      <c r="G224" s="964">
        <f>SUM(G225:G226)</f>
        <v>561</v>
      </c>
      <c r="H224" s="964">
        <f>SUM(H225:H226)</f>
        <v>561</v>
      </c>
      <c r="I224" s="966">
        <f t="shared" si="8"/>
        <v>100</v>
      </c>
    </row>
    <row r="225" spans="1:20" ht="14.25" x14ac:dyDescent="0.2">
      <c r="A225" s="438"/>
      <c r="B225" s="725"/>
      <c r="C225" s="1690"/>
      <c r="D225" s="595" t="s">
        <v>732</v>
      </c>
      <c r="E225" s="483" t="s">
        <v>85</v>
      </c>
      <c r="F225" s="357">
        <v>46</v>
      </c>
      <c r="G225" s="997">
        <v>46</v>
      </c>
      <c r="H225" s="357">
        <v>46</v>
      </c>
      <c r="I225" s="379">
        <f t="shared" si="8"/>
        <v>100</v>
      </c>
    </row>
    <row r="226" spans="1:20" s="1695" customFormat="1" ht="15.75" customHeight="1" x14ac:dyDescent="0.2">
      <c r="A226" s="438"/>
      <c r="B226" s="725"/>
      <c r="C226" s="1690"/>
      <c r="D226" s="595" t="s">
        <v>1431</v>
      </c>
      <c r="E226" s="483" t="s">
        <v>995</v>
      </c>
      <c r="F226" s="357"/>
      <c r="G226" s="997">
        <v>515</v>
      </c>
      <c r="H226" s="357">
        <v>515</v>
      </c>
      <c r="I226" s="379">
        <f t="shared" si="8"/>
        <v>100</v>
      </c>
    </row>
    <row r="227" spans="1:20" s="1695" customFormat="1" ht="15.75" customHeight="1" x14ac:dyDescent="0.25">
      <c r="A227" s="438">
        <v>1016</v>
      </c>
      <c r="B227" s="725">
        <v>3145</v>
      </c>
      <c r="C227" s="1690">
        <v>5331</v>
      </c>
      <c r="D227" s="942"/>
      <c r="E227" s="886" t="s">
        <v>1208</v>
      </c>
      <c r="F227" s="959">
        <f>F228</f>
        <v>376</v>
      </c>
      <c r="G227" s="964">
        <f>SUM(G228:G229)</f>
        <v>1114</v>
      </c>
      <c r="H227" s="964">
        <f>SUM(H228:H229)</f>
        <v>1114</v>
      </c>
      <c r="I227" s="966">
        <f t="shared" si="8"/>
        <v>100</v>
      </c>
    </row>
    <row r="228" spans="1:20" s="1695" customFormat="1" ht="15.75" customHeight="1" x14ac:dyDescent="0.2">
      <c r="A228" s="438"/>
      <c r="B228" s="725"/>
      <c r="C228" s="1690"/>
      <c r="D228" s="595" t="s">
        <v>732</v>
      </c>
      <c r="E228" s="483" t="s">
        <v>85</v>
      </c>
      <c r="F228" s="950">
        <v>376</v>
      </c>
      <c r="G228" s="357">
        <v>376</v>
      </c>
      <c r="H228" s="950">
        <v>376</v>
      </c>
      <c r="I228" s="379">
        <f t="shared" si="8"/>
        <v>100</v>
      </c>
    </row>
    <row r="229" spans="1:20" s="1695" customFormat="1" ht="15.75" customHeight="1" thickBot="1" x14ac:dyDescent="0.25">
      <c r="A229" s="1692"/>
      <c r="B229" s="726"/>
      <c r="C229" s="1701"/>
      <c r="D229" s="778" t="s">
        <v>1431</v>
      </c>
      <c r="E229" s="485" t="s">
        <v>995</v>
      </c>
      <c r="F229" s="1021"/>
      <c r="G229" s="480">
        <v>738</v>
      </c>
      <c r="H229" s="1021">
        <v>738</v>
      </c>
      <c r="I229" s="1022">
        <f t="shared" si="8"/>
        <v>100</v>
      </c>
    </row>
    <row r="230" spans="1:20" ht="18" customHeight="1" thickTop="1" thickBot="1" x14ac:dyDescent="0.3">
      <c r="A230" s="2495" t="s">
        <v>1406</v>
      </c>
      <c r="B230" s="2493"/>
      <c r="C230" s="2493"/>
      <c r="D230" s="2493"/>
      <c r="E230" s="2493"/>
      <c r="F230" s="998">
        <f>SUM(F202,F221,F197,F224,F216,F227)</f>
        <v>3527</v>
      </c>
      <c r="G230" s="998">
        <f>SUM(G202,G221,G197,G224,G216,G227,G219,G213)</f>
        <v>28319</v>
      </c>
      <c r="H230" s="998">
        <f>SUM(H202,H221,H197,H224,H216,H227,H219,H213)</f>
        <v>28319</v>
      </c>
      <c r="I230" s="999">
        <f t="shared" si="8"/>
        <v>100</v>
      </c>
      <c r="R230" s="386">
        <f>F230</f>
        <v>3527</v>
      </c>
      <c r="S230" s="386">
        <f>G230</f>
        <v>28319</v>
      </c>
      <c r="T230" s="386">
        <f>H230</f>
        <v>28319</v>
      </c>
    </row>
    <row r="231" spans="1:20" ht="15.75" customHeight="1" thickTop="1" x14ac:dyDescent="0.25">
      <c r="A231" s="371"/>
      <c r="B231" s="371"/>
      <c r="C231" s="371"/>
      <c r="D231" s="371"/>
      <c r="E231" s="371"/>
      <c r="F231" s="1039"/>
      <c r="G231" s="1039"/>
      <c r="H231" s="1039"/>
      <c r="I231" s="1716"/>
      <c r="R231" s="386"/>
      <c r="S231" s="386"/>
      <c r="T231" s="386"/>
    </row>
    <row r="232" spans="1:20" ht="15.75" customHeight="1" x14ac:dyDescent="0.25">
      <c r="A232" s="371"/>
      <c r="B232" s="371"/>
      <c r="C232" s="371"/>
      <c r="D232" s="371"/>
      <c r="E232" s="371"/>
      <c r="F232" s="1039"/>
      <c r="G232" s="1039"/>
      <c r="H232" s="1039"/>
      <c r="I232" s="1716"/>
      <c r="R232" s="386"/>
      <c r="S232" s="386"/>
      <c r="T232" s="386"/>
    </row>
    <row r="233" spans="1:20" ht="12" customHeight="1" x14ac:dyDescent="0.25">
      <c r="A233" s="371"/>
      <c r="B233" s="371"/>
      <c r="C233" s="371"/>
      <c r="D233" s="371"/>
      <c r="E233" s="371"/>
      <c r="F233" s="1039"/>
      <c r="G233" s="1039"/>
      <c r="H233" s="1039"/>
      <c r="I233" s="1716"/>
      <c r="R233" s="386"/>
      <c r="S233" s="386"/>
      <c r="T233" s="386"/>
    </row>
    <row r="234" spans="1:20" ht="13.5" thickBot="1" x14ac:dyDescent="0.25">
      <c r="A234" s="445" t="s">
        <v>740</v>
      </c>
      <c r="I234" s="1688" t="s">
        <v>205</v>
      </c>
    </row>
    <row r="235" spans="1:20" s="107" customFormat="1" ht="20.25" customHeight="1" thickTop="1" thickBot="1" x14ac:dyDescent="0.25">
      <c r="A235" s="675" t="s">
        <v>792</v>
      </c>
      <c r="B235" s="866" t="s">
        <v>206</v>
      </c>
      <c r="C235" s="676" t="s">
        <v>207</v>
      </c>
      <c r="D235" s="678" t="s">
        <v>888</v>
      </c>
      <c r="E235" s="678" t="s">
        <v>208</v>
      </c>
      <c r="F235" s="678" t="s">
        <v>209</v>
      </c>
      <c r="G235" s="678" t="s">
        <v>1116</v>
      </c>
      <c r="H235" s="678" t="s">
        <v>1117</v>
      </c>
      <c r="I235" s="931" t="s">
        <v>1118</v>
      </c>
    </row>
    <row r="236" spans="1:20" s="387" customFormat="1" ht="13.5" thickTop="1" thickBot="1" x14ac:dyDescent="0.25">
      <c r="A236" s="609">
        <v>1</v>
      </c>
      <c r="B236" s="610">
        <v>2</v>
      </c>
      <c r="C236" s="610">
        <v>3</v>
      </c>
      <c r="D236" s="610">
        <v>4</v>
      </c>
      <c r="E236" s="610">
        <v>5</v>
      </c>
      <c r="F236" s="581">
        <v>6</v>
      </c>
      <c r="G236" s="581">
        <v>7</v>
      </c>
      <c r="H236" s="582">
        <v>8</v>
      </c>
      <c r="I236" s="680" t="s">
        <v>960</v>
      </c>
    </row>
    <row r="237" spans="1:20" ht="15.75" thickTop="1" x14ac:dyDescent="0.25">
      <c r="A237" s="1689">
        <v>1017</v>
      </c>
      <c r="B237" s="867">
        <v>3114</v>
      </c>
      <c r="C237" s="867">
        <v>5331</v>
      </c>
      <c r="D237" s="952"/>
      <c r="E237" s="1000" t="s">
        <v>1208</v>
      </c>
      <c r="F237" s="974">
        <f>SUM(F238:F242)</f>
        <v>1041</v>
      </c>
      <c r="G237" s="974">
        <f>SUM(G238:G242)</f>
        <v>8304</v>
      </c>
      <c r="H237" s="974">
        <f>SUM(H238:H242)</f>
        <v>8304</v>
      </c>
      <c r="I237" s="939">
        <f t="shared" ref="I237:I260" si="9">(H237/G237)*100</f>
        <v>100</v>
      </c>
    </row>
    <row r="238" spans="1:20" ht="14.25" x14ac:dyDescent="0.2">
      <c r="A238" s="438"/>
      <c r="B238" s="725"/>
      <c r="C238" s="725"/>
      <c r="D238" s="595" t="s">
        <v>732</v>
      </c>
      <c r="E238" s="483" t="s">
        <v>85</v>
      </c>
      <c r="F238" s="940">
        <v>1041</v>
      </c>
      <c r="G238" s="940">
        <v>1041</v>
      </c>
      <c r="H238" s="940">
        <v>1041</v>
      </c>
      <c r="I238" s="936">
        <f t="shared" si="9"/>
        <v>100</v>
      </c>
    </row>
    <row r="239" spans="1:20" ht="14.25" x14ac:dyDescent="0.2">
      <c r="A239" s="438"/>
      <c r="B239" s="725"/>
      <c r="C239" s="725"/>
      <c r="D239" s="1250" t="s">
        <v>875</v>
      </c>
      <c r="E239" s="1525" t="s">
        <v>889</v>
      </c>
      <c r="F239" s="940"/>
      <c r="G239" s="940">
        <v>1508</v>
      </c>
      <c r="H239" s="940">
        <v>1508</v>
      </c>
      <c r="I239" s="936">
        <f t="shared" si="9"/>
        <v>100</v>
      </c>
    </row>
    <row r="240" spans="1:20" ht="14.25" x14ac:dyDescent="0.2">
      <c r="A240" s="438"/>
      <c r="B240" s="725"/>
      <c r="C240" s="725"/>
      <c r="D240" s="1250" t="s">
        <v>173</v>
      </c>
      <c r="E240" s="1525" t="s">
        <v>1211</v>
      </c>
      <c r="F240" s="940"/>
      <c r="G240" s="940">
        <v>1</v>
      </c>
      <c r="H240" s="940">
        <v>1</v>
      </c>
      <c r="I240" s="936">
        <f t="shared" si="9"/>
        <v>100</v>
      </c>
    </row>
    <row r="241" spans="1:9" ht="14.25" x14ac:dyDescent="0.2">
      <c r="A241" s="438"/>
      <c r="B241" s="725"/>
      <c r="C241" s="833"/>
      <c r="D241" s="1250" t="s">
        <v>1177</v>
      </c>
      <c r="E241" s="1702" t="s">
        <v>1530</v>
      </c>
      <c r="F241" s="940"/>
      <c r="G241" s="946">
        <v>11</v>
      </c>
      <c r="H241" s="940">
        <v>11</v>
      </c>
      <c r="I241" s="936">
        <f t="shared" si="9"/>
        <v>100</v>
      </c>
    </row>
    <row r="242" spans="1:9" ht="15" x14ac:dyDescent="0.25">
      <c r="A242" s="438"/>
      <c r="B242" s="725"/>
      <c r="C242" s="833"/>
      <c r="D242" s="595" t="s">
        <v>1431</v>
      </c>
      <c r="E242" s="483" t="s">
        <v>995</v>
      </c>
      <c r="F242" s="933"/>
      <c r="G242" s="946">
        <v>5743</v>
      </c>
      <c r="H242" s="940">
        <v>5743</v>
      </c>
      <c r="I242" s="936">
        <f t="shared" si="9"/>
        <v>100</v>
      </c>
    </row>
    <row r="243" spans="1:9" ht="15" x14ac:dyDescent="0.25">
      <c r="A243" s="438">
        <v>1017</v>
      </c>
      <c r="B243" s="833">
        <v>3114</v>
      </c>
      <c r="C243" s="833">
        <v>5336</v>
      </c>
      <c r="D243" s="611"/>
      <c r="E243" s="724" t="s">
        <v>1903</v>
      </c>
      <c r="F243" s="948">
        <v>0</v>
      </c>
      <c r="G243" s="959">
        <f>G244+G245</f>
        <v>329</v>
      </c>
      <c r="H243" s="959">
        <f>H244+H245</f>
        <v>329</v>
      </c>
      <c r="I243" s="949">
        <f t="shared" si="9"/>
        <v>100</v>
      </c>
    </row>
    <row r="244" spans="1:9" ht="15" x14ac:dyDescent="0.25">
      <c r="A244" s="438"/>
      <c r="B244" s="833"/>
      <c r="C244" s="833"/>
      <c r="D244" s="611" t="s">
        <v>1188</v>
      </c>
      <c r="E244" s="981" t="s">
        <v>1904</v>
      </c>
      <c r="F244" s="948"/>
      <c r="G244" s="946">
        <v>49</v>
      </c>
      <c r="H244" s="946">
        <v>49</v>
      </c>
      <c r="I244" s="941">
        <f t="shared" si="9"/>
        <v>100</v>
      </c>
    </row>
    <row r="245" spans="1:9" ht="15" x14ac:dyDescent="0.25">
      <c r="A245" s="438"/>
      <c r="B245" s="833"/>
      <c r="C245" s="833"/>
      <c r="D245" s="611" t="s">
        <v>1190</v>
      </c>
      <c r="E245" s="981" t="s">
        <v>1905</v>
      </c>
      <c r="F245" s="948"/>
      <c r="G245" s="946">
        <v>280</v>
      </c>
      <c r="H245" s="946">
        <v>280</v>
      </c>
      <c r="I245" s="941">
        <f t="shared" si="9"/>
        <v>100</v>
      </c>
    </row>
    <row r="246" spans="1:9" ht="15" customHeight="1" x14ac:dyDescent="0.25">
      <c r="A246" s="438">
        <v>1017</v>
      </c>
      <c r="B246" s="833">
        <v>3141</v>
      </c>
      <c r="C246" s="1691">
        <v>5331</v>
      </c>
      <c r="D246" s="955"/>
      <c r="E246" s="724" t="s">
        <v>1208</v>
      </c>
      <c r="F246" s="948">
        <f>SUM(F247:F248)</f>
        <v>79</v>
      </c>
      <c r="G246" s="948">
        <f>SUM(G247:G248)</f>
        <v>101</v>
      </c>
      <c r="H246" s="948">
        <f>SUM(H247:H248)</f>
        <v>101</v>
      </c>
      <c r="I246" s="951">
        <f t="shared" si="9"/>
        <v>100</v>
      </c>
    </row>
    <row r="247" spans="1:9" ht="14.25" x14ac:dyDescent="0.2">
      <c r="A247" s="438"/>
      <c r="B247" s="833"/>
      <c r="C247" s="833"/>
      <c r="D247" s="595" t="s">
        <v>732</v>
      </c>
      <c r="E247" s="483" t="s">
        <v>85</v>
      </c>
      <c r="F247" s="950">
        <v>79</v>
      </c>
      <c r="G247" s="946">
        <v>79</v>
      </c>
      <c r="H247" s="946">
        <v>79</v>
      </c>
      <c r="I247" s="941">
        <f t="shared" si="9"/>
        <v>100</v>
      </c>
    </row>
    <row r="248" spans="1:9" ht="14.25" x14ac:dyDescent="0.2">
      <c r="A248" s="438"/>
      <c r="B248" s="833"/>
      <c r="C248" s="833"/>
      <c r="D248" s="595" t="s">
        <v>1431</v>
      </c>
      <c r="E248" s="483" t="s">
        <v>995</v>
      </c>
      <c r="F248" s="950"/>
      <c r="G248" s="946">
        <v>22</v>
      </c>
      <c r="H248" s="946">
        <v>22</v>
      </c>
      <c r="I248" s="941">
        <f t="shared" si="9"/>
        <v>100</v>
      </c>
    </row>
    <row r="249" spans="1:9" ht="15.75" customHeight="1" x14ac:dyDescent="0.25">
      <c r="A249" s="438">
        <v>1017</v>
      </c>
      <c r="B249" s="833">
        <v>3143</v>
      </c>
      <c r="C249" s="1691">
        <v>5331</v>
      </c>
      <c r="D249" s="955"/>
      <c r="E249" s="724" t="s">
        <v>1208</v>
      </c>
      <c r="F249" s="948">
        <f>F250</f>
        <v>59</v>
      </c>
      <c r="G249" s="948">
        <f>SUM(G250:G251)</f>
        <v>713</v>
      </c>
      <c r="H249" s="948">
        <f>SUM(H250:H251)</f>
        <v>713</v>
      </c>
      <c r="I249" s="949">
        <f t="shared" si="9"/>
        <v>100</v>
      </c>
    </row>
    <row r="250" spans="1:9" ht="15.75" customHeight="1" x14ac:dyDescent="0.2">
      <c r="A250" s="438"/>
      <c r="B250" s="833"/>
      <c r="C250" s="1691"/>
      <c r="D250" s="595" t="s">
        <v>732</v>
      </c>
      <c r="E250" s="483" t="s">
        <v>85</v>
      </c>
      <c r="F250" s="946">
        <v>59</v>
      </c>
      <c r="G250" s="946">
        <v>59</v>
      </c>
      <c r="H250" s="946">
        <v>59</v>
      </c>
      <c r="I250" s="941">
        <f t="shared" si="9"/>
        <v>100</v>
      </c>
    </row>
    <row r="251" spans="1:9" ht="15.75" customHeight="1" x14ac:dyDescent="0.25">
      <c r="A251" s="438"/>
      <c r="B251" s="833"/>
      <c r="C251" s="1691"/>
      <c r="D251" s="595" t="s">
        <v>1431</v>
      </c>
      <c r="E251" s="483" t="s">
        <v>995</v>
      </c>
      <c r="F251" s="948"/>
      <c r="G251" s="946">
        <v>654</v>
      </c>
      <c r="H251" s="946">
        <v>654</v>
      </c>
      <c r="I251" s="941">
        <f t="shared" si="9"/>
        <v>100</v>
      </c>
    </row>
    <row r="252" spans="1:9" ht="15.75" customHeight="1" x14ac:dyDescent="0.25">
      <c r="A252" s="438">
        <v>1017</v>
      </c>
      <c r="B252" s="833">
        <v>3146</v>
      </c>
      <c r="C252" s="1691">
        <v>5331</v>
      </c>
      <c r="D252" s="955"/>
      <c r="E252" s="724" t="s">
        <v>1208</v>
      </c>
      <c r="F252" s="948">
        <f>SUM(F253)</f>
        <v>565</v>
      </c>
      <c r="G252" s="948">
        <f>SUM(G253:G254)</f>
        <v>4021</v>
      </c>
      <c r="H252" s="948">
        <f>SUM(H253:H254)</f>
        <v>4021</v>
      </c>
      <c r="I252" s="949">
        <f t="shared" si="9"/>
        <v>100</v>
      </c>
    </row>
    <row r="253" spans="1:9" ht="15.75" customHeight="1" x14ac:dyDescent="0.2">
      <c r="A253" s="438"/>
      <c r="B253" s="833"/>
      <c r="C253" s="1691"/>
      <c r="D253" s="595" t="s">
        <v>732</v>
      </c>
      <c r="E253" s="483" t="s">
        <v>85</v>
      </c>
      <c r="F253" s="946">
        <v>565</v>
      </c>
      <c r="G253" s="946">
        <v>565</v>
      </c>
      <c r="H253" s="946">
        <v>565</v>
      </c>
      <c r="I253" s="941">
        <f t="shared" si="9"/>
        <v>100</v>
      </c>
    </row>
    <row r="254" spans="1:9" ht="15.75" customHeight="1" x14ac:dyDescent="0.25">
      <c r="A254" s="438"/>
      <c r="B254" s="833"/>
      <c r="C254" s="1691"/>
      <c r="D254" s="595" t="s">
        <v>1431</v>
      </c>
      <c r="E254" s="483" t="s">
        <v>995</v>
      </c>
      <c r="F254" s="948"/>
      <c r="G254" s="946">
        <v>3456</v>
      </c>
      <c r="H254" s="946">
        <v>3456</v>
      </c>
      <c r="I254" s="941">
        <f t="shared" si="9"/>
        <v>100</v>
      </c>
    </row>
    <row r="255" spans="1:9" ht="15.75" customHeight="1" x14ac:dyDescent="0.25">
      <c r="A255" s="438">
        <v>1017</v>
      </c>
      <c r="B255" s="833">
        <v>4322</v>
      </c>
      <c r="C255" s="1691">
        <v>5331</v>
      </c>
      <c r="D255" s="1001"/>
      <c r="E255" s="724" t="s">
        <v>1208</v>
      </c>
      <c r="F255" s="948">
        <f>SUM(F256:F259)</f>
        <v>3943</v>
      </c>
      <c r="G255" s="948">
        <f>SUM(G256:G259)</f>
        <v>16094</v>
      </c>
      <c r="H255" s="948">
        <f>SUM(H256:H259)</f>
        <v>16094</v>
      </c>
      <c r="I255" s="949">
        <f t="shared" si="9"/>
        <v>100</v>
      </c>
    </row>
    <row r="256" spans="1:9" ht="15.75" customHeight="1" x14ac:dyDescent="0.2">
      <c r="A256" s="438"/>
      <c r="B256" s="833"/>
      <c r="C256" s="1691"/>
      <c r="D256" s="763" t="s">
        <v>737</v>
      </c>
      <c r="E256" s="2224" t="s">
        <v>996</v>
      </c>
      <c r="F256" s="946">
        <v>1068</v>
      </c>
      <c r="G256" s="946">
        <v>1068</v>
      </c>
      <c r="H256" s="946">
        <v>1068</v>
      </c>
      <c r="I256" s="941">
        <f t="shared" si="9"/>
        <v>100</v>
      </c>
    </row>
    <row r="257" spans="1:20" ht="15.75" customHeight="1" x14ac:dyDescent="0.2">
      <c r="A257" s="438"/>
      <c r="B257" s="833"/>
      <c r="C257" s="1691"/>
      <c r="D257" s="595" t="s">
        <v>732</v>
      </c>
      <c r="E257" s="483" t="s">
        <v>85</v>
      </c>
      <c r="F257" s="946">
        <v>2875</v>
      </c>
      <c r="G257" s="946">
        <v>2871</v>
      </c>
      <c r="H257" s="946">
        <v>2871</v>
      </c>
      <c r="I257" s="941">
        <f t="shared" si="9"/>
        <v>100</v>
      </c>
    </row>
    <row r="258" spans="1:20" ht="15.75" customHeight="1" x14ac:dyDescent="0.2">
      <c r="A258" s="438"/>
      <c r="B258" s="833"/>
      <c r="C258" s="1691"/>
      <c r="D258" s="1250" t="s">
        <v>1871</v>
      </c>
      <c r="E258" s="1525" t="s">
        <v>1902</v>
      </c>
      <c r="F258" s="946"/>
      <c r="G258" s="946">
        <v>790</v>
      </c>
      <c r="H258" s="946">
        <v>790</v>
      </c>
      <c r="I258" s="941">
        <f t="shared" si="9"/>
        <v>100</v>
      </c>
    </row>
    <row r="259" spans="1:20" ht="15.75" customHeight="1" thickBot="1" x14ac:dyDescent="0.25">
      <c r="A259" s="438"/>
      <c r="B259" s="833"/>
      <c r="C259" s="1691"/>
      <c r="D259" s="595" t="s">
        <v>1431</v>
      </c>
      <c r="E259" s="483" t="s">
        <v>995</v>
      </c>
      <c r="F259" s="946"/>
      <c r="G259" s="946">
        <v>11365</v>
      </c>
      <c r="H259" s="946">
        <v>11365</v>
      </c>
      <c r="I259" s="941">
        <f t="shared" si="9"/>
        <v>100</v>
      </c>
    </row>
    <row r="260" spans="1:20" s="2229" customFormat="1" ht="18" customHeight="1" thickTop="1" thickBot="1" x14ac:dyDescent="0.25">
      <c r="A260" s="2491" t="s">
        <v>1406</v>
      </c>
      <c r="B260" s="2492"/>
      <c r="C260" s="2492"/>
      <c r="D260" s="2492"/>
      <c r="E260" s="2492"/>
      <c r="F260" s="2242">
        <f>F255+F252+F237+F249+F246</f>
        <v>5687</v>
      </c>
      <c r="G260" s="2242">
        <f>G255+G252+G237+G249+G246+G243</f>
        <v>29562</v>
      </c>
      <c r="H260" s="2242">
        <f>H255+H252+H237+H249+H246+H243</f>
        <v>29562</v>
      </c>
      <c r="I260" s="2243">
        <f t="shared" si="9"/>
        <v>100</v>
      </c>
      <c r="R260" s="2244">
        <f>F260</f>
        <v>5687</v>
      </c>
      <c r="S260" s="2244">
        <f>G260</f>
        <v>29562</v>
      </c>
      <c r="T260" s="2244">
        <f>H260</f>
        <v>29562</v>
      </c>
    </row>
    <row r="261" spans="1:20" s="2229" customFormat="1" ht="13.5" thickTop="1" x14ac:dyDescent="0.2">
      <c r="B261" s="2245"/>
      <c r="D261" s="2246"/>
      <c r="F261" s="2244"/>
      <c r="G261" s="2244"/>
      <c r="H261" s="2244"/>
      <c r="I261" s="2247"/>
    </row>
    <row r="264" spans="1:20" x14ac:dyDescent="0.2">
      <c r="A264" s="2229"/>
    </row>
    <row r="265" spans="1:20" ht="13.5" thickBot="1" x14ac:dyDescent="0.25">
      <c r="A265" s="445" t="s">
        <v>666</v>
      </c>
      <c r="I265" s="1688" t="s">
        <v>205</v>
      </c>
    </row>
    <row r="266" spans="1:20" s="107" customFormat="1" ht="20.25" customHeight="1" thickTop="1" thickBot="1" x14ac:dyDescent="0.25">
      <c r="A266" s="675" t="s">
        <v>792</v>
      </c>
      <c r="B266" s="866" t="s">
        <v>206</v>
      </c>
      <c r="C266" s="676" t="s">
        <v>207</v>
      </c>
      <c r="D266" s="678" t="s">
        <v>888</v>
      </c>
      <c r="E266" s="678" t="s">
        <v>208</v>
      </c>
      <c r="F266" s="678" t="s">
        <v>209</v>
      </c>
      <c r="G266" s="678" t="s">
        <v>1116</v>
      </c>
      <c r="H266" s="678" t="s">
        <v>1117</v>
      </c>
      <c r="I266" s="931" t="s">
        <v>1118</v>
      </c>
    </row>
    <row r="267" spans="1:20" s="387" customFormat="1" ht="13.5" thickTop="1" thickBot="1" x14ac:dyDescent="0.25">
      <c r="A267" s="609">
        <v>1</v>
      </c>
      <c r="B267" s="610">
        <v>2</v>
      </c>
      <c r="C267" s="610">
        <v>3</v>
      </c>
      <c r="D267" s="610">
        <v>4</v>
      </c>
      <c r="E267" s="610">
        <v>5</v>
      </c>
      <c r="F267" s="581">
        <v>6</v>
      </c>
      <c r="G267" s="581">
        <v>7</v>
      </c>
      <c r="H267" s="582">
        <v>8</v>
      </c>
      <c r="I267" s="680" t="s">
        <v>960</v>
      </c>
    </row>
    <row r="268" spans="1:20" ht="15.75" customHeight="1" thickTop="1" x14ac:dyDescent="0.25">
      <c r="A268" s="1703">
        <v>1021</v>
      </c>
      <c r="B268" s="960">
        <v>3112</v>
      </c>
      <c r="C268" s="1704">
        <v>5331</v>
      </c>
      <c r="D268" s="1002"/>
      <c r="E268" s="1000" t="s">
        <v>1208</v>
      </c>
      <c r="F268" s="958">
        <v>47</v>
      </c>
      <c r="G268" s="958">
        <f>G270+G269</f>
        <v>389</v>
      </c>
      <c r="H268" s="958">
        <f>H270+H269</f>
        <v>389</v>
      </c>
      <c r="I268" s="962">
        <f t="shared" ref="I268:I283" si="10">(H268/G268)*100</f>
        <v>100</v>
      </c>
    </row>
    <row r="269" spans="1:20" ht="15.75" customHeight="1" x14ac:dyDescent="0.2">
      <c r="A269" s="438"/>
      <c r="B269" s="725"/>
      <c r="C269" s="1690"/>
      <c r="D269" s="595" t="s">
        <v>732</v>
      </c>
      <c r="E269" s="483" t="s">
        <v>85</v>
      </c>
      <c r="F269" s="357">
        <v>47</v>
      </c>
      <c r="G269" s="357">
        <v>47</v>
      </c>
      <c r="H269" s="357">
        <v>47</v>
      </c>
      <c r="I269" s="936">
        <f t="shared" si="10"/>
        <v>100</v>
      </c>
    </row>
    <row r="270" spans="1:20" ht="15.75" customHeight="1" x14ac:dyDescent="0.25">
      <c r="A270" s="438"/>
      <c r="B270" s="725"/>
      <c r="C270" s="1690"/>
      <c r="D270" s="595" t="s">
        <v>1431</v>
      </c>
      <c r="E270" s="483" t="s">
        <v>995</v>
      </c>
      <c r="F270" s="933"/>
      <c r="G270" s="357">
        <v>342</v>
      </c>
      <c r="H270" s="357">
        <v>342</v>
      </c>
      <c r="I270" s="936">
        <f t="shared" si="10"/>
        <v>100</v>
      </c>
    </row>
    <row r="271" spans="1:20" ht="15.75" customHeight="1" x14ac:dyDescent="0.25">
      <c r="A271" s="438">
        <v>1021</v>
      </c>
      <c r="B271" s="725">
        <v>3114</v>
      </c>
      <c r="C271" s="1690">
        <v>5331</v>
      </c>
      <c r="D271" s="942"/>
      <c r="E271" s="724" t="s">
        <v>1208</v>
      </c>
      <c r="F271" s="933">
        <f>F272</f>
        <v>453</v>
      </c>
      <c r="G271" s="933">
        <f>G272+G274+G273</f>
        <v>5995</v>
      </c>
      <c r="H271" s="933">
        <f>H272+H274+H273</f>
        <v>5995</v>
      </c>
      <c r="I271" s="966">
        <f t="shared" si="10"/>
        <v>100</v>
      </c>
    </row>
    <row r="272" spans="1:20" ht="15.75" customHeight="1" x14ac:dyDescent="0.2">
      <c r="A272" s="438"/>
      <c r="B272" s="725"/>
      <c r="C272" s="1690"/>
      <c r="D272" s="595" t="s">
        <v>732</v>
      </c>
      <c r="E272" s="483" t="s">
        <v>85</v>
      </c>
      <c r="F272" s="940">
        <v>453</v>
      </c>
      <c r="G272" s="940">
        <v>444</v>
      </c>
      <c r="H272" s="940">
        <v>444</v>
      </c>
      <c r="I272" s="936">
        <f t="shared" si="10"/>
        <v>100</v>
      </c>
    </row>
    <row r="273" spans="1:20" ht="15.75" customHeight="1" x14ac:dyDescent="0.2">
      <c r="A273" s="438"/>
      <c r="B273" s="725"/>
      <c r="C273" s="1690"/>
      <c r="D273" s="1250" t="s">
        <v>1871</v>
      </c>
      <c r="E273" s="1525" t="s">
        <v>1902</v>
      </c>
      <c r="F273" s="940"/>
      <c r="G273" s="940">
        <v>150</v>
      </c>
      <c r="H273" s="940">
        <v>150</v>
      </c>
      <c r="I273" s="936">
        <f t="shared" si="10"/>
        <v>100</v>
      </c>
    </row>
    <row r="274" spans="1:20" ht="15.75" customHeight="1" thickBot="1" x14ac:dyDescent="0.25">
      <c r="A274" s="1692"/>
      <c r="B274" s="726"/>
      <c r="C274" s="1701"/>
      <c r="D274" s="778" t="s">
        <v>1431</v>
      </c>
      <c r="E274" s="485" t="s">
        <v>995</v>
      </c>
      <c r="F274" s="985"/>
      <c r="G274" s="985">
        <v>5401</v>
      </c>
      <c r="H274" s="985">
        <v>5401</v>
      </c>
      <c r="I274" s="968">
        <f t="shared" si="10"/>
        <v>100</v>
      </c>
    </row>
    <row r="275" spans="1:20" ht="14.25" thickTop="1" thickBot="1" x14ac:dyDescent="0.25">
      <c r="A275" s="445"/>
      <c r="I275" s="1688" t="s">
        <v>205</v>
      </c>
    </row>
    <row r="276" spans="1:20" s="107" customFormat="1" ht="20.25" customHeight="1" thickTop="1" thickBot="1" x14ac:dyDescent="0.25">
      <c r="A276" s="675" t="s">
        <v>792</v>
      </c>
      <c r="B276" s="866" t="s">
        <v>206</v>
      </c>
      <c r="C276" s="676" t="s">
        <v>207</v>
      </c>
      <c r="D276" s="678" t="s">
        <v>888</v>
      </c>
      <c r="E276" s="678" t="s">
        <v>208</v>
      </c>
      <c r="F276" s="678" t="s">
        <v>209</v>
      </c>
      <c r="G276" s="678" t="s">
        <v>1116</v>
      </c>
      <c r="H276" s="678" t="s">
        <v>1117</v>
      </c>
      <c r="I276" s="931" t="s">
        <v>1118</v>
      </c>
    </row>
    <row r="277" spans="1:20" s="387" customFormat="1" ht="13.5" thickTop="1" thickBot="1" x14ac:dyDescent="0.25">
      <c r="A277" s="609">
        <v>1</v>
      </c>
      <c r="B277" s="610">
        <v>2</v>
      </c>
      <c r="C277" s="610">
        <v>3</v>
      </c>
      <c r="D277" s="610">
        <v>4</v>
      </c>
      <c r="E277" s="610">
        <v>5</v>
      </c>
      <c r="F277" s="581">
        <v>6</v>
      </c>
      <c r="G277" s="581">
        <v>7</v>
      </c>
      <c r="H277" s="582">
        <v>8</v>
      </c>
      <c r="I277" s="680" t="s">
        <v>960</v>
      </c>
    </row>
    <row r="278" spans="1:20" ht="15.75" customHeight="1" thickTop="1" x14ac:dyDescent="0.25">
      <c r="A278" s="438">
        <v>1021</v>
      </c>
      <c r="B278" s="833">
        <v>3114</v>
      </c>
      <c r="C278" s="833">
        <v>5336</v>
      </c>
      <c r="D278" s="611"/>
      <c r="E278" s="724" t="s">
        <v>1903</v>
      </c>
      <c r="F278" s="948">
        <v>0</v>
      </c>
      <c r="G278" s="959">
        <f>G279+G280</f>
        <v>435</v>
      </c>
      <c r="H278" s="959">
        <f>H279+H280</f>
        <v>435</v>
      </c>
      <c r="I278" s="949">
        <f t="shared" si="10"/>
        <v>100</v>
      </c>
    </row>
    <row r="279" spans="1:20" ht="15.75" customHeight="1" x14ac:dyDescent="0.25">
      <c r="A279" s="438"/>
      <c r="B279" s="833"/>
      <c r="C279" s="833"/>
      <c r="D279" s="611" t="s">
        <v>1188</v>
      </c>
      <c r="E279" s="981" t="s">
        <v>1904</v>
      </c>
      <c r="F279" s="948"/>
      <c r="G279" s="946">
        <v>65</v>
      </c>
      <c r="H279" s="946">
        <v>65</v>
      </c>
      <c r="I279" s="941">
        <f t="shared" si="10"/>
        <v>100</v>
      </c>
    </row>
    <row r="280" spans="1:20" ht="15.75" customHeight="1" x14ac:dyDescent="0.25">
      <c r="A280" s="438"/>
      <c r="B280" s="833"/>
      <c r="C280" s="833"/>
      <c r="D280" s="611" t="s">
        <v>1190</v>
      </c>
      <c r="E280" s="981" t="s">
        <v>1905</v>
      </c>
      <c r="F280" s="948"/>
      <c r="G280" s="946">
        <v>370</v>
      </c>
      <c r="H280" s="946">
        <v>370</v>
      </c>
      <c r="I280" s="941">
        <f t="shared" si="10"/>
        <v>100</v>
      </c>
    </row>
    <row r="281" spans="1:20" ht="15.75" customHeight="1" x14ac:dyDescent="0.25">
      <c r="A281" s="438">
        <v>1021</v>
      </c>
      <c r="B281" s="725">
        <v>5399</v>
      </c>
      <c r="C281" s="1690">
        <v>5331</v>
      </c>
      <c r="D281" s="595"/>
      <c r="E281" s="724" t="s">
        <v>1208</v>
      </c>
      <c r="F281" s="964">
        <v>0</v>
      </c>
      <c r="G281" s="964">
        <v>46</v>
      </c>
      <c r="H281" s="964">
        <v>46</v>
      </c>
      <c r="I281" s="966">
        <f t="shared" si="10"/>
        <v>100</v>
      </c>
    </row>
    <row r="282" spans="1:20" ht="15.75" customHeight="1" thickBot="1" x14ac:dyDescent="0.25">
      <c r="A282" s="438"/>
      <c r="B282" s="725"/>
      <c r="C282" s="1690"/>
      <c r="D282" s="1518" t="s">
        <v>1101</v>
      </c>
      <c r="E282" s="2248" t="s">
        <v>275</v>
      </c>
      <c r="F282" s="940"/>
      <c r="G282" s="940">
        <v>46</v>
      </c>
      <c r="H282" s="940">
        <v>46</v>
      </c>
      <c r="I282" s="936">
        <f t="shared" si="10"/>
        <v>100</v>
      </c>
    </row>
    <row r="283" spans="1:20" s="2229" customFormat="1" ht="18" customHeight="1" thickTop="1" thickBot="1" x14ac:dyDescent="0.25">
      <c r="A283" s="2491" t="s">
        <v>1406</v>
      </c>
      <c r="B283" s="2492"/>
      <c r="C283" s="2492"/>
      <c r="D283" s="2492"/>
      <c r="E283" s="2492"/>
      <c r="F283" s="2242">
        <f>SUM(F271,F268)</f>
        <v>500</v>
      </c>
      <c r="G283" s="2242">
        <f>SUM(G268,G271,G278,G281)</f>
        <v>6865</v>
      </c>
      <c r="H283" s="2242">
        <f>SUM(H268,H271,H278,H281)</f>
        <v>6865</v>
      </c>
      <c r="I283" s="2243">
        <f t="shared" si="10"/>
        <v>100</v>
      </c>
      <c r="R283" s="2244">
        <f>F283</f>
        <v>500</v>
      </c>
      <c r="S283" s="2244">
        <f>G283</f>
        <v>6865</v>
      </c>
      <c r="T283" s="2244">
        <f>H283</f>
        <v>6865</v>
      </c>
    </row>
    <row r="284" spans="1:20" s="2229" customFormat="1" ht="13.5" thickTop="1" x14ac:dyDescent="0.2">
      <c r="B284" s="2245"/>
      <c r="D284" s="2246"/>
      <c r="F284" s="2244"/>
      <c r="G284" s="2244"/>
      <c r="H284" s="2244"/>
      <c r="I284" s="2247"/>
    </row>
    <row r="286" spans="1:20" ht="13.5" thickBot="1" x14ac:dyDescent="0.25">
      <c r="A286" s="445" t="s">
        <v>560</v>
      </c>
      <c r="I286" s="1688" t="s">
        <v>205</v>
      </c>
    </row>
    <row r="287" spans="1:20" s="107" customFormat="1" ht="20.25" customHeight="1" thickTop="1" thickBot="1" x14ac:dyDescent="0.25">
      <c r="A287" s="675" t="s">
        <v>792</v>
      </c>
      <c r="B287" s="866" t="s">
        <v>206</v>
      </c>
      <c r="C287" s="676" t="s">
        <v>207</v>
      </c>
      <c r="D287" s="678" t="s">
        <v>888</v>
      </c>
      <c r="E287" s="678" t="s">
        <v>208</v>
      </c>
      <c r="F287" s="678" t="s">
        <v>209</v>
      </c>
      <c r="G287" s="678" t="s">
        <v>1116</v>
      </c>
      <c r="H287" s="678" t="s">
        <v>1117</v>
      </c>
      <c r="I287" s="931" t="s">
        <v>1118</v>
      </c>
    </row>
    <row r="288" spans="1:20" s="387" customFormat="1" ht="13.5" thickTop="1" thickBot="1" x14ac:dyDescent="0.25">
      <c r="A288" s="609">
        <v>1</v>
      </c>
      <c r="B288" s="610">
        <v>2</v>
      </c>
      <c r="C288" s="610">
        <v>3</v>
      </c>
      <c r="D288" s="610">
        <v>4</v>
      </c>
      <c r="E288" s="610">
        <v>5</v>
      </c>
      <c r="F288" s="581">
        <v>6</v>
      </c>
      <c r="G288" s="581">
        <v>7</v>
      </c>
      <c r="H288" s="582">
        <v>8</v>
      </c>
      <c r="I288" s="680" t="s">
        <v>960</v>
      </c>
    </row>
    <row r="289" spans="1:20" s="107" customFormat="1" ht="15" customHeight="1" thickTop="1" x14ac:dyDescent="0.25">
      <c r="A289" s="438">
        <v>1022</v>
      </c>
      <c r="B289" s="725">
        <v>3112</v>
      </c>
      <c r="C289" s="725">
        <v>5331</v>
      </c>
      <c r="D289" s="932"/>
      <c r="E289" s="886" t="s">
        <v>1208</v>
      </c>
      <c r="F289" s="1003">
        <f>SUM(F290:F291)</f>
        <v>20</v>
      </c>
      <c r="G289" s="1003">
        <f>SUM(G290:G291)</f>
        <v>297</v>
      </c>
      <c r="H289" s="1003">
        <f>SUM(H290:H291)</f>
        <v>297</v>
      </c>
      <c r="I289" s="966">
        <f t="shared" ref="I289:I299" si="11">(H289/G289)*100</f>
        <v>100</v>
      </c>
    </row>
    <row r="290" spans="1:20" s="107" customFormat="1" ht="15" customHeight="1" x14ac:dyDescent="0.2">
      <c r="A290" s="993"/>
      <c r="B290" s="994"/>
      <c r="C290" s="995"/>
      <c r="D290" s="595" t="s">
        <v>732</v>
      </c>
      <c r="E290" s="483" t="s">
        <v>85</v>
      </c>
      <c r="F290" s="996">
        <v>20</v>
      </c>
      <c r="G290" s="996">
        <v>20</v>
      </c>
      <c r="H290" s="996">
        <v>20</v>
      </c>
      <c r="I290" s="967">
        <f t="shared" si="11"/>
        <v>100</v>
      </c>
    </row>
    <row r="291" spans="1:20" s="107" customFormat="1" ht="15" customHeight="1" x14ac:dyDescent="0.2">
      <c r="A291" s="993"/>
      <c r="B291" s="994"/>
      <c r="C291" s="995"/>
      <c r="D291" s="595" t="s">
        <v>1431</v>
      </c>
      <c r="E291" s="483" t="s">
        <v>995</v>
      </c>
      <c r="F291" s="996"/>
      <c r="G291" s="996">
        <v>277</v>
      </c>
      <c r="H291" s="996">
        <v>277</v>
      </c>
      <c r="I291" s="967">
        <f t="shared" si="11"/>
        <v>100</v>
      </c>
    </row>
    <row r="292" spans="1:20" ht="15" x14ac:dyDescent="0.25">
      <c r="A292" s="438">
        <v>1022</v>
      </c>
      <c r="B292" s="833">
        <v>3114</v>
      </c>
      <c r="C292" s="833">
        <v>5331</v>
      </c>
      <c r="D292" s="972"/>
      <c r="E292" s="724" t="s">
        <v>1208</v>
      </c>
      <c r="F292" s="959">
        <f>F293+F295</f>
        <v>430</v>
      </c>
      <c r="G292" s="959">
        <f>SUM(G293:G295)</f>
        <v>3120</v>
      </c>
      <c r="H292" s="959">
        <f>SUM(H293:H295)</f>
        <v>3120</v>
      </c>
      <c r="I292" s="951">
        <f t="shared" si="11"/>
        <v>100</v>
      </c>
    </row>
    <row r="293" spans="1:20" ht="14.25" x14ac:dyDescent="0.2">
      <c r="A293" s="438"/>
      <c r="B293" s="833"/>
      <c r="C293" s="833"/>
      <c r="D293" s="595" t="s">
        <v>732</v>
      </c>
      <c r="E293" s="483" t="s">
        <v>85</v>
      </c>
      <c r="F293" s="950">
        <v>430</v>
      </c>
      <c r="G293" s="950">
        <v>426</v>
      </c>
      <c r="H293" s="950">
        <v>426</v>
      </c>
      <c r="I293" s="379">
        <f t="shared" si="11"/>
        <v>100</v>
      </c>
    </row>
    <row r="294" spans="1:20" ht="14.25" x14ac:dyDescent="0.2">
      <c r="A294" s="438"/>
      <c r="B294" s="833"/>
      <c r="C294" s="833"/>
      <c r="D294" s="1250" t="s">
        <v>1871</v>
      </c>
      <c r="E294" s="1525" t="s">
        <v>1902</v>
      </c>
      <c r="F294" s="950"/>
      <c r="G294" s="950">
        <v>111</v>
      </c>
      <c r="H294" s="950">
        <v>111</v>
      </c>
      <c r="I294" s="379">
        <f t="shared" si="11"/>
        <v>100</v>
      </c>
    </row>
    <row r="295" spans="1:20" ht="14.25" x14ac:dyDescent="0.2">
      <c r="A295" s="438"/>
      <c r="B295" s="833"/>
      <c r="C295" s="833"/>
      <c r="D295" s="595" t="s">
        <v>1431</v>
      </c>
      <c r="E295" s="483" t="s">
        <v>995</v>
      </c>
      <c r="F295" s="950"/>
      <c r="G295" s="950">
        <v>2583</v>
      </c>
      <c r="H295" s="950">
        <v>2583</v>
      </c>
      <c r="I295" s="379">
        <f t="shared" si="11"/>
        <v>100</v>
      </c>
    </row>
    <row r="296" spans="1:20" ht="15" x14ac:dyDescent="0.25">
      <c r="A296" s="438">
        <v>1022</v>
      </c>
      <c r="B296" s="833">
        <v>3114</v>
      </c>
      <c r="C296" s="833">
        <v>5336</v>
      </c>
      <c r="D296" s="611"/>
      <c r="E296" s="724" t="s">
        <v>1903</v>
      </c>
      <c r="F296" s="959">
        <v>0</v>
      </c>
      <c r="G296" s="959">
        <f>G297+G298</f>
        <v>332</v>
      </c>
      <c r="H296" s="959">
        <f>H297+H298</f>
        <v>332</v>
      </c>
      <c r="I296" s="951">
        <f t="shared" si="11"/>
        <v>100</v>
      </c>
    </row>
    <row r="297" spans="1:20" ht="14.25" x14ac:dyDescent="0.2">
      <c r="A297" s="438"/>
      <c r="B297" s="833"/>
      <c r="C297" s="833"/>
      <c r="D297" s="611" t="s">
        <v>1188</v>
      </c>
      <c r="E297" s="981" t="s">
        <v>1904</v>
      </c>
      <c r="F297" s="950"/>
      <c r="G297" s="950">
        <v>50</v>
      </c>
      <c r="H297" s="950">
        <v>50</v>
      </c>
      <c r="I297" s="379">
        <f t="shared" si="11"/>
        <v>100</v>
      </c>
    </row>
    <row r="298" spans="1:20" ht="15" thickBot="1" x14ac:dyDescent="0.25">
      <c r="A298" s="438"/>
      <c r="B298" s="833"/>
      <c r="C298" s="833"/>
      <c r="D298" s="611" t="s">
        <v>1190</v>
      </c>
      <c r="E298" s="981" t="s">
        <v>1905</v>
      </c>
      <c r="F298" s="950"/>
      <c r="G298" s="950">
        <v>282</v>
      </c>
      <c r="H298" s="950">
        <v>282</v>
      </c>
      <c r="I298" s="379">
        <f t="shared" si="11"/>
        <v>100</v>
      </c>
    </row>
    <row r="299" spans="1:20" ht="18" customHeight="1" thickTop="1" thickBot="1" x14ac:dyDescent="0.3">
      <c r="A299" s="2479" t="s">
        <v>1406</v>
      </c>
      <c r="B299" s="2480"/>
      <c r="C299" s="2480"/>
      <c r="D299" s="2480"/>
      <c r="E299" s="2480"/>
      <c r="F299" s="1004">
        <f>SUM(F292,F289)</f>
        <v>450</v>
      </c>
      <c r="G299" s="1004">
        <f>SUM(G292,G289,G296)</f>
        <v>3749</v>
      </c>
      <c r="H299" s="1004">
        <f>SUM(H292,H289,H296)</f>
        <v>3749</v>
      </c>
      <c r="I299" s="1005">
        <f t="shared" si="11"/>
        <v>100</v>
      </c>
      <c r="R299" s="386">
        <f>F299</f>
        <v>450</v>
      </c>
      <c r="S299" s="386">
        <f>G299</f>
        <v>3749</v>
      </c>
      <c r="T299" s="386">
        <f>H299</f>
        <v>3749</v>
      </c>
    </row>
    <row r="300" spans="1:20" ht="13.5" thickTop="1" x14ac:dyDescent="0.2"/>
    <row r="302" spans="1:20" ht="13.5" thickBot="1" x14ac:dyDescent="0.25">
      <c r="A302" s="445" t="s">
        <v>561</v>
      </c>
      <c r="I302" s="1688" t="s">
        <v>205</v>
      </c>
    </row>
    <row r="303" spans="1:20" s="107" customFormat="1" ht="20.25" customHeight="1" thickTop="1" thickBot="1" x14ac:dyDescent="0.25">
      <c r="A303" s="675" t="s">
        <v>792</v>
      </c>
      <c r="B303" s="866" t="s">
        <v>206</v>
      </c>
      <c r="C303" s="676" t="s">
        <v>207</v>
      </c>
      <c r="D303" s="678" t="s">
        <v>888</v>
      </c>
      <c r="E303" s="678" t="s">
        <v>208</v>
      </c>
      <c r="F303" s="678" t="s">
        <v>209</v>
      </c>
      <c r="G303" s="678" t="s">
        <v>1116</v>
      </c>
      <c r="H303" s="678" t="s">
        <v>1117</v>
      </c>
      <c r="I303" s="931" t="s">
        <v>1118</v>
      </c>
    </row>
    <row r="304" spans="1:20" s="387" customFormat="1" ht="13.5" thickTop="1" thickBot="1" x14ac:dyDescent="0.25">
      <c r="A304" s="609">
        <v>1</v>
      </c>
      <c r="B304" s="610">
        <v>2</v>
      </c>
      <c r="C304" s="610">
        <v>3</v>
      </c>
      <c r="D304" s="610">
        <v>4</v>
      </c>
      <c r="E304" s="610">
        <v>5</v>
      </c>
      <c r="F304" s="581">
        <v>6</v>
      </c>
      <c r="G304" s="581">
        <v>7</v>
      </c>
      <c r="H304" s="582">
        <v>8</v>
      </c>
      <c r="I304" s="680" t="s">
        <v>960</v>
      </c>
    </row>
    <row r="305" spans="1:9" ht="15.75" thickTop="1" x14ac:dyDescent="0.25">
      <c r="A305" s="1689">
        <v>1024</v>
      </c>
      <c r="B305" s="867">
        <v>3112</v>
      </c>
      <c r="C305" s="867">
        <v>5331</v>
      </c>
      <c r="D305" s="952"/>
      <c r="E305" s="973" t="s">
        <v>1208</v>
      </c>
      <c r="F305" s="974">
        <f>SUM(F306:F307)</f>
        <v>19</v>
      </c>
      <c r="G305" s="974">
        <f>SUM(G306:G307)</f>
        <v>768</v>
      </c>
      <c r="H305" s="974">
        <f>SUM(H306:H307)</f>
        <v>768</v>
      </c>
      <c r="I305" s="939">
        <f t="shared" ref="I305:I328" si="12">(H305/G305)*100</f>
        <v>100</v>
      </c>
    </row>
    <row r="306" spans="1:9" ht="14.25" x14ac:dyDescent="0.2">
      <c r="A306" s="438"/>
      <c r="B306" s="725"/>
      <c r="C306" s="725"/>
      <c r="D306" s="595" t="s">
        <v>732</v>
      </c>
      <c r="E306" s="483" t="s">
        <v>85</v>
      </c>
      <c r="F306" s="940">
        <v>19</v>
      </c>
      <c r="G306" s="940">
        <v>19</v>
      </c>
      <c r="H306" s="940">
        <v>19</v>
      </c>
      <c r="I306" s="936">
        <f t="shared" si="12"/>
        <v>100</v>
      </c>
    </row>
    <row r="307" spans="1:9" ht="14.25" x14ac:dyDescent="0.2">
      <c r="A307" s="438"/>
      <c r="B307" s="833"/>
      <c r="C307" s="1690"/>
      <c r="D307" s="595" t="s">
        <v>1431</v>
      </c>
      <c r="E307" s="483" t="s">
        <v>995</v>
      </c>
      <c r="F307" s="940"/>
      <c r="G307" s="940">
        <v>749</v>
      </c>
      <c r="H307" s="940">
        <v>749</v>
      </c>
      <c r="I307" s="936">
        <f t="shared" si="12"/>
        <v>100</v>
      </c>
    </row>
    <row r="308" spans="1:9" ht="15.75" customHeight="1" x14ac:dyDescent="0.25">
      <c r="A308" s="438">
        <v>1024</v>
      </c>
      <c r="B308" s="833">
        <v>3114</v>
      </c>
      <c r="C308" s="1691">
        <v>5331</v>
      </c>
      <c r="D308" s="955"/>
      <c r="E308" s="724" t="s">
        <v>1208</v>
      </c>
      <c r="F308" s="948">
        <f>SUM(F309:F310)</f>
        <v>1824</v>
      </c>
      <c r="G308" s="948">
        <f>SUM(G309,G310,G311,G312,G313,G315,G316,G314)</f>
        <v>10282</v>
      </c>
      <c r="H308" s="948">
        <f>SUM(H309,H310,H311,H312,H313,H315,H316,H314)</f>
        <v>10282</v>
      </c>
      <c r="I308" s="949">
        <f t="shared" si="12"/>
        <v>100</v>
      </c>
    </row>
    <row r="309" spans="1:9" ht="15.75" customHeight="1" x14ac:dyDescent="0.2">
      <c r="A309" s="438"/>
      <c r="B309" s="833"/>
      <c r="C309" s="1691"/>
      <c r="D309" s="763" t="s">
        <v>737</v>
      </c>
      <c r="E309" s="2224" t="s">
        <v>996</v>
      </c>
      <c r="F309" s="946">
        <v>196</v>
      </c>
      <c r="G309" s="946">
        <v>196</v>
      </c>
      <c r="H309" s="946">
        <v>196</v>
      </c>
      <c r="I309" s="941">
        <f t="shared" si="12"/>
        <v>100</v>
      </c>
    </row>
    <row r="310" spans="1:9" ht="15.75" customHeight="1" x14ac:dyDescent="0.2">
      <c r="A310" s="438"/>
      <c r="B310" s="833"/>
      <c r="C310" s="1691"/>
      <c r="D310" s="595" t="s">
        <v>732</v>
      </c>
      <c r="E310" s="483" t="s">
        <v>85</v>
      </c>
      <c r="F310" s="946">
        <v>1628</v>
      </c>
      <c r="G310" s="946">
        <v>1866</v>
      </c>
      <c r="H310" s="946">
        <v>1866</v>
      </c>
      <c r="I310" s="941">
        <f t="shared" si="12"/>
        <v>100</v>
      </c>
    </row>
    <row r="311" spans="1:9" ht="15.75" customHeight="1" x14ac:dyDescent="0.2">
      <c r="A311" s="438"/>
      <c r="B311" s="833"/>
      <c r="C311" s="1691"/>
      <c r="D311" s="1250" t="s">
        <v>875</v>
      </c>
      <c r="E311" s="1525" t="s">
        <v>889</v>
      </c>
      <c r="F311" s="946"/>
      <c r="G311" s="946">
        <v>996</v>
      </c>
      <c r="H311" s="946">
        <v>996</v>
      </c>
      <c r="I311" s="941">
        <f t="shared" si="12"/>
        <v>100</v>
      </c>
    </row>
    <row r="312" spans="1:9" ht="15.75" customHeight="1" x14ac:dyDescent="0.2">
      <c r="A312" s="438"/>
      <c r="B312" s="833"/>
      <c r="C312" s="1691"/>
      <c r="D312" s="1250" t="s">
        <v>173</v>
      </c>
      <c r="E312" s="1525" t="s">
        <v>1211</v>
      </c>
      <c r="F312" s="946"/>
      <c r="G312" s="946">
        <v>1</v>
      </c>
      <c r="H312" s="946">
        <v>1</v>
      </c>
      <c r="I312" s="941">
        <f t="shared" si="12"/>
        <v>100</v>
      </c>
    </row>
    <row r="313" spans="1:9" ht="15.75" customHeight="1" x14ac:dyDescent="0.2">
      <c r="A313" s="438"/>
      <c r="B313" s="833"/>
      <c r="C313" s="1691"/>
      <c r="D313" s="1250" t="s">
        <v>1177</v>
      </c>
      <c r="E313" s="1702" t="s">
        <v>1530</v>
      </c>
      <c r="F313" s="946"/>
      <c r="G313" s="946">
        <v>13</v>
      </c>
      <c r="H313" s="946">
        <v>13</v>
      </c>
      <c r="I313" s="941">
        <f t="shared" si="12"/>
        <v>100</v>
      </c>
    </row>
    <row r="314" spans="1:9" ht="15.75" customHeight="1" x14ac:dyDescent="0.2">
      <c r="A314" s="438"/>
      <c r="B314" s="833"/>
      <c r="C314" s="1691"/>
      <c r="D314" s="1250" t="s">
        <v>1871</v>
      </c>
      <c r="E314" s="1525" t="s">
        <v>1902</v>
      </c>
      <c r="F314" s="946"/>
      <c r="G314" s="946">
        <v>371</v>
      </c>
      <c r="H314" s="946">
        <v>371</v>
      </c>
      <c r="I314" s="941">
        <f t="shared" si="12"/>
        <v>100</v>
      </c>
    </row>
    <row r="315" spans="1:9" ht="15.75" customHeight="1" x14ac:dyDescent="0.2">
      <c r="A315" s="438"/>
      <c r="B315" s="833"/>
      <c r="C315" s="1691"/>
      <c r="D315" s="595" t="s">
        <v>1431</v>
      </c>
      <c r="E315" s="483" t="s">
        <v>995</v>
      </c>
      <c r="F315" s="946"/>
      <c r="G315" s="946">
        <v>6763</v>
      </c>
      <c r="H315" s="946">
        <v>6763</v>
      </c>
      <c r="I315" s="941">
        <f t="shared" si="12"/>
        <v>100</v>
      </c>
    </row>
    <row r="316" spans="1:9" ht="15.75" customHeight="1" x14ac:dyDescent="0.2">
      <c r="A316" s="438"/>
      <c r="B316" s="833"/>
      <c r="C316" s="1691"/>
      <c r="D316" s="1526" t="s">
        <v>1003</v>
      </c>
      <c r="E316" s="2497" t="s">
        <v>1229</v>
      </c>
      <c r="F316" s="946"/>
      <c r="G316" s="946">
        <v>76</v>
      </c>
      <c r="H316" s="946">
        <v>76</v>
      </c>
      <c r="I316" s="941">
        <f t="shared" si="12"/>
        <v>100</v>
      </c>
    </row>
    <row r="317" spans="1:9" ht="12" customHeight="1" x14ac:dyDescent="0.2">
      <c r="A317" s="438"/>
      <c r="B317" s="833"/>
      <c r="C317" s="1691"/>
      <c r="D317" s="611"/>
      <c r="E317" s="2487"/>
      <c r="F317" s="946"/>
      <c r="G317" s="946"/>
      <c r="H317" s="946"/>
      <c r="I317" s="941"/>
    </row>
    <row r="318" spans="1:9" ht="12" customHeight="1" x14ac:dyDescent="0.25">
      <c r="A318" s="438">
        <v>1024</v>
      </c>
      <c r="B318" s="833">
        <v>3114</v>
      </c>
      <c r="C318" s="1691">
        <v>5336</v>
      </c>
      <c r="D318" s="611"/>
      <c r="E318" s="724" t="s">
        <v>1903</v>
      </c>
      <c r="F318" s="959">
        <v>0</v>
      </c>
      <c r="G318" s="959">
        <f>G319+G320</f>
        <v>386</v>
      </c>
      <c r="H318" s="959">
        <f>H319+H320</f>
        <v>386</v>
      </c>
      <c r="I318" s="949">
        <f t="shared" si="12"/>
        <v>100</v>
      </c>
    </row>
    <row r="319" spans="1:9" ht="12" customHeight="1" x14ac:dyDescent="0.2">
      <c r="A319" s="438"/>
      <c r="B319" s="833"/>
      <c r="C319" s="1691"/>
      <c r="D319" s="611" t="s">
        <v>1188</v>
      </c>
      <c r="E319" s="981" t="s">
        <v>1904</v>
      </c>
      <c r="F319" s="946"/>
      <c r="G319" s="946">
        <v>58</v>
      </c>
      <c r="H319" s="946">
        <v>58</v>
      </c>
      <c r="I319" s="941">
        <f t="shared" si="12"/>
        <v>100</v>
      </c>
    </row>
    <row r="320" spans="1:9" ht="12" customHeight="1" x14ac:dyDescent="0.2">
      <c r="A320" s="438"/>
      <c r="B320" s="833"/>
      <c r="C320" s="1691"/>
      <c r="D320" s="611" t="s">
        <v>1190</v>
      </c>
      <c r="E320" s="981" t="s">
        <v>1905</v>
      </c>
      <c r="F320" s="946"/>
      <c r="G320" s="946">
        <v>328</v>
      </c>
      <c r="H320" s="946">
        <v>328</v>
      </c>
      <c r="I320" s="941">
        <f t="shared" si="12"/>
        <v>100</v>
      </c>
    </row>
    <row r="321" spans="1:20" ht="15.75" customHeight="1" x14ac:dyDescent="0.25">
      <c r="A321" s="438">
        <v>1024</v>
      </c>
      <c r="B321" s="833">
        <v>3141</v>
      </c>
      <c r="C321" s="1691">
        <v>5331</v>
      </c>
      <c r="D321" s="955"/>
      <c r="E321" s="724" t="s">
        <v>1208</v>
      </c>
      <c r="F321" s="948">
        <f>SUM(F322:F323)</f>
        <v>10</v>
      </c>
      <c r="G321" s="948">
        <f>SUM(G322:G323)</f>
        <v>30</v>
      </c>
      <c r="H321" s="948">
        <f>SUM(H322:H323)</f>
        <v>30</v>
      </c>
      <c r="I321" s="949">
        <f t="shared" si="12"/>
        <v>100</v>
      </c>
    </row>
    <row r="322" spans="1:20" ht="15.75" customHeight="1" x14ac:dyDescent="0.2">
      <c r="A322" s="438"/>
      <c r="B322" s="833"/>
      <c r="C322" s="1691"/>
      <c r="D322" s="595" t="s">
        <v>732</v>
      </c>
      <c r="E322" s="483" t="s">
        <v>85</v>
      </c>
      <c r="F322" s="946">
        <v>10</v>
      </c>
      <c r="G322" s="946">
        <v>10</v>
      </c>
      <c r="H322" s="946">
        <v>10</v>
      </c>
      <c r="I322" s="941">
        <f t="shared" si="12"/>
        <v>100</v>
      </c>
    </row>
    <row r="323" spans="1:20" ht="15.75" customHeight="1" x14ac:dyDescent="0.2">
      <c r="A323" s="438"/>
      <c r="B323" s="833"/>
      <c r="C323" s="1691"/>
      <c r="D323" s="595" t="s">
        <v>1431</v>
      </c>
      <c r="E323" s="483" t="s">
        <v>995</v>
      </c>
      <c r="F323" s="946"/>
      <c r="G323" s="946">
        <v>20</v>
      </c>
      <c r="H323" s="946">
        <v>20</v>
      </c>
      <c r="I323" s="941">
        <f t="shared" si="12"/>
        <v>100</v>
      </c>
    </row>
    <row r="324" spans="1:20" ht="15.75" customHeight="1" x14ac:dyDescent="0.25">
      <c r="A324" s="438">
        <v>1024</v>
      </c>
      <c r="B324" s="833">
        <v>3143</v>
      </c>
      <c r="C324" s="1691">
        <v>5331</v>
      </c>
      <c r="D324" s="955"/>
      <c r="E324" s="724" t="s">
        <v>1208</v>
      </c>
      <c r="F324" s="948">
        <f>SUM(F325:F326)</f>
        <v>15</v>
      </c>
      <c r="G324" s="948">
        <f>SUM(G325:G326)</f>
        <v>605</v>
      </c>
      <c r="H324" s="948">
        <f>SUM(H325:H326)</f>
        <v>605</v>
      </c>
      <c r="I324" s="949">
        <f t="shared" si="12"/>
        <v>100</v>
      </c>
    </row>
    <row r="325" spans="1:20" ht="15.75" customHeight="1" x14ac:dyDescent="0.2">
      <c r="A325" s="438"/>
      <c r="B325" s="833"/>
      <c r="C325" s="1691"/>
      <c r="D325" s="595" t="s">
        <v>732</v>
      </c>
      <c r="E325" s="483" t="s">
        <v>85</v>
      </c>
      <c r="F325" s="946">
        <v>15</v>
      </c>
      <c r="G325" s="946">
        <v>15</v>
      </c>
      <c r="H325" s="946">
        <v>15</v>
      </c>
      <c r="I325" s="941">
        <f t="shared" si="12"/>
        <v>100</v>
      </c>
    </row>
    <row r="326" spans="1:20" ht="15.75" customHeight="1" x14ac:dyDescent="0.2">
      <c r="A326" s="438"/>
      <c r="B326" s="833"/>
      <c r="C326" s="1691"/>
      <c r="D326" s="595" t="s">
        <v>1431</v>
      </c>
      <c r="E326" s="483" t="s">
        <v>995</v>
      </c>
      <c r="F326" s="946"/>
      <c r="G326" s="946">
        <v>590</v>
      </c>
      <c r="H326" s="946">
        <v>590</v>
      </c>
      <c r="I326" s="941">
        <f t="shared" si="12"/>
        <v>100</v>
      </c>
    </row>
    <row r="327" spans="1:20" ht="15.75" customHeight="1" x14ac:dyDescent="0.25">
      <c r="A327" s="438">
        <v>1024</v>
      </c>
      <c r="B327" s="833">
        <v>3146</v>
      </c>
      <c r="C327" s="1691">
        <v>5331</v>
      </c>
      <c r="D327" s="955"/>
      <c r="E327" s="724" t="s">
        <v>1208</v>
      </c>
      <c r="F327" s="948">
        <f>SUM(F328:F329)</f>
        <v>37</v>
      </c>
      <c r="G327" s="948">
        <f>SUM(G328:G329)</f>
        <v>1992</v>
      </c>
      <c r="H327" s="948">
        <f>SUM(H328:H329)</f>
        <v>1992</v>
      </c>
      <c r="I327" s="949">
        <f t="shared" si="12"/>
        <v>100</v>
      </c>
    </row>
    <row r="328" spans="1:20" ht="15.75" customHeight="1" x14ac:dyDescent="0.2">
      <c r="A328" s="438"/>
      <c r="B328" s="833"/>
      <c r="C328" s="1691"/>
      <c r="D328" s="595" t="s">
        <v>732</v>
      </c>
      <c r="E328" s="483" t="s">
        <v>85</v>
      </c>
      <c r="F328" s="946">
        <v>37</v>
      </c>
      <c r="G328" s="946">
        <v>37</v>
      </c>
      <c r="H328" s="946">
        <v>37</v>
      </c>
      <c r="I328" s="941">
        <f t="shared" si="12"/>
        <v>100</v>
      </c>
    </row>
    <row r="329" spans="1:20" ht="15.75" customHeight="1" thickBot="1" x14ac:dyDescent="0.25">
      <c r="A329" s="438"/>
      <c r="B329" s="833"/>
      <c r="C329" s="1691"/>
      <c r="D329" s="595" t="s">
        <v>1431</v>
      </c>
      <c r="E329" s="483" t="s">
        <v>995</v>
      </c>
      <c r="F329" s="946"/>
      <c r="G329" s="946">
        <v>1955</v>
      </c>
      <c r="H329" s="946">
        <v>1955</v>
      </c>
      <c r="I329" s="941">
        <f>(H329/G329)*100</f>
        <v>100</v>
      </c>
    </row>
    <row r="330" spans="1:20" s="2229" customFormat="1" ht="18" customHeight="1" thickTop="1" thickBot="1" x14ac:dyDescent="0.25">
      <c r="A330" s="2491" t="s">
        <v>1406</v>
      </c>
      <c r="B330" s="2492"/>
      <c r="C330" s="2492"/>
      <c r="D330" s="2492"/>
      <c r="E330" s="2492"/>
      <c r="F330" s="2242">
        <f>SUM(F305,F308,F321,F324,F327)</f>
        <v>1905</v>
      </c>
      <c r="G330" s="2242">
        <f>SUM(G305,G308,G321,G324,G327,G318)</f>
        <v>14063</v>
      </c>
      <c r="H330" s="2242">
        <f>SUM(H305,H308,H321,H324,H327,H318)</f>
        <v>14063</v>
      </c>
      <c r="I330" s="2243">
        <f>(H330/G330)*100</f>
        <v>100</v>
      </c>
      <c r="R330" s="2244">
        <f>F330</f>
        <v>1905</v>
      </c>
      <c r="S330" s="2244">
        <f>G330</f>
        <v>14063</v>
      </c>
      <c r="T330" s="2244">
        <f>H330</f>
        <v>14063</v>
      </c>
    </row>
    <row r="331" spans="1:20" s="2229" customFormat="1" ht="13.5" thickTop="1" x14ac:dyDescent="0.2">
      <c r="B331" s="2245"/>
      <c r="D331" s="2246"/>
      <c r="F331" s="2244"/>
      <c r="G331" s="2244"/>
      <c r="H331" s="2244"/>
      <c r="I331" s="2247"/>
    </row>
    <row r="333" spans="1:20" ht="13.5" thickBot="1" x14ac:dyDescent="0.25">
      <c r="A333" s="445" t="s">
        <v>1598</v>
      </c>
      <c r="I333" s="1688" t="s">
        <v>205</v>
      </c>
    </row>
    <row r="334" spans="1:20" s="107" customFormat="1" ht="20.25" customHeight="1" thickTop="1" thickBot="1" x14ac:dyDescent="0.25">
      <c r="A334" s="675" t="s">
        <v>792</v>
      </c>
      <c r="B334" s="866" t="s">
        <v>206</v>
      </c>
      <c r="C334" s="676" t="s">
        <v>207</v>
      </c>
      <c r="D334" s="678" t="s">
        <v>888</v>
      </c>
      <c r="E334" s="678" t="s">
        <v>208</v>
      </c>
      <c r="F334" s="678" t="s">
        <v>209</v>
      </c>
      <c r="G334" s="678" t="s">
        <v>1116</v>
      </c>
      <c r="H334" s="678" t="s">
        <v>1117</v>
      </c>
      <c r="I334" s="931" t="s">
        <v>1118</v>
      </c>
    </row>
    <row r="335" spans="1:20" s="387" customFormat="1" ht="13.5" thickTop="1" thickBot="1" x14ac:dyDescent="0.25">
      <c r="A335" s="609">
        <v>1</v>
      </c>
      <c r="B335" s="610">
        <v>2</v>
      </c>
      <c r="C335" s="610">
        <v>3</v>
      </c>
      <c r="D335" s="610">
        <v>4</v>
      </c>
      <c r="E335" s="610">
        <v>5</v>
      </c>
      <c r="F335" s="581">
        <v>6</v>
      </c>
      <c r="G335" s="581">
        <v>7</v>
      </c>
      <c r="H335" s="582">
        <v>8</v>
      </c>
      <c r="I335" s="680" t="s">
        <v>960</v>
      </c>
    </row>
    <row r="336" spans="1:20" ht="15.75" thickTop="1" x14ac:dyDescent="0.25">
      <c r="A336" s="1689">
        <v>1025</v>
      </c>
      <c r="B336" s="867">
        <v>3112</v>
      </c>
      <c r="C336" s="867">
        <v>5331</v>
      </c>
      <c r="D336" s="952"/>
      <c r="E336" s="973" t="s">
        <v>1208</v>
      </c>
      <c r="F336" s="974">
        <f>SUM(F337:F337)</f>
        <v>0</v>
      </c>
      <c r="G336" s="974">
        <f>SUM(G337:G337)</f>
        <v>450</v>
      </c>
      <c r="H336" s="974">
        <f>SUM(H337:H337)</f>
        <v>450</v>
      </c>
      <c r="I336" s="939">
        <f t="shared" ref="I336:I354" si="13">(H336/G336)*100</f>
        <v>100</v>
      </c>
    </row>
    <row r="337" spans="1:9" ht="14.25" x14ac:dyDescent="0.2">
      <c r="A337" s="438"/>
      <c r="B337" s="725"/>
      <c r="C337" s="1690"/>
      <c r="D337" s="595" t="s">
        <v>1431</v>
      </c>
      <c r="E337" s="483" t="s">
        <v>995</v>
      </c>
      <c r="F337" s="940"/>
      <c r="G337" s="940">
        <v>450</v>
      </c>
      <c r="H337" s="940">
        <v>450</v>
      </c>
      <c r="I337" s="936">
        <f t="shared" si="13"/>
        <v>100</v>
      </c>
    </row>
    <row r="338" spans="1:9" ht="15.75" customHeight="1" x14ac:dyDescent="0.25">
      <c r="A338" s="451">
        <v>1025</v>
      </c>
      <c r="B338" s="725">
        <v>3114</v>
      </c>
      <c r="C338" s="1691">
        <v>5331</v>
      </c>
      <c r="D338" s="955"/>
      <c r="E338" s="724" t="s">
        <v>1208</v>
      </c>
      <c r="F338" s="948">
        <f>F339+F340</f>
        <v>554</v>
      </c>
      <c r="G338" s="948">
        <f>SUM(G339:G342)</f>
        <v>4842</v>
      </c>
      <c r="H338" s="948">
        <f>SUM(H339:H342)</f>
        <v>4842</v>
      </c>
      <c r="I338" s="949">
        <f t="shared" si="13"/>
        <v>100</v>
      </c>
    </row>
    <row r="339" spans="1:9" ht="15.75" customHeight="1" x14ac:dyDescent="0.2">
      <c r="A339" s="451"/>
      <c r="B339" s="725"/>
      <c r="C339" s="1691"/>
      <c r="D339" s="763" t="s">
        <v>737</v>
      </c>
      <c r="E339" s="2224" t="s">
        <v>996</v>
      </c>
      <c r="F339" s="946">
        <v>13</v>
      </c>
      <c r="G339" s="946">
        <v>13</v>
      </c>
      <c r="H339" s="946">
        <v>13</v>
      </c>
      <c r="I339" s="941">
        <f t="shared" si="13"/>
        <v>100</v>
      </c>
    </row>
    <row r="340" spans="1:9" ht="15.75" customHeight="1" x14ac:dyDescent="0.2">
      <c r="A340" s="451"/>
      <c r="B340" s="725"/>
      <c r="C340" s="1691"/>
      <c r="D340" s="595" t="s">
        <v>732</v>
      </c>
      <c r="E340" s="483" t="s">
        <v>85</v>
      </c>
      <c r="F340" s="946">
        <v>541</v>
      </c>
      <c r="G340" s="946">
        <v>537</v>
      </c>
      <c r="H340" s="946">
        <v>537</v>
      </c>
      <c r="I340" s="941">
        <f t="shared" si="13"/>
        <v>100</v>
      </c>
    </row>
    <row r="341" spans="1:9" ht="15.75" customHeight="1" x14ac:dyDescent="0.2">
      <c r="A341" s="451"/>
      <c r="B341" s="725"/>
      <c r="C341" s="1691"/>
      <c r="D341" s="1250" t="s">
        <v>1871</v>
      </c>
      <c r="E341" s="1525" t="s">
        <v>1902</v>
      </c>
      <c r="F341" s="946"/>
      <c r="G341" s="946">
        <v>128</v>
      </c>
      <c r="H341" s="946">
        <v>128</v>
      </c>
      <c r="I341" s="941">
        <f t="shared" si="13"/>
        <v>100</v>
      </c>
    </row>
    <row r="342" spans="1:9" ht="15.75" customHeight="1" thickBot="1" x14ac:dyDescent="0.25">
      <c r="A342" s="2249"/>
      <c r="B342" s="726"/>
      <c r="C342" s="1693"/>
      <c r="D342" s="778" t="s">
        <v>1431</v>
      </c>
      <c r="E342" s="485" t="s">
        <v>995</v>
      </c>
      <c r="F342" s="1007"/>
      <c r="G342" s="1007">
        <v>4164</v>
      </c>
      <c r="H342" s="1007">
        <v>4164</v>
      </c>
      <c r="I342" s="986">
        <f t="shared" si="13"/>
        <v>100</v>
      </c>
    </row>
    <row r="343" spans="1:9" ht="15.75" customHeight="1" thickTop="1" x14ac:dyDescent="0.2">
      <c r="A343" s="1695"/>
      <c r="B343" s="824"/>
      <c r="C343" s="1695"/>
      <c r="D343" s="885"/>
      <c r="E343" s="67"/>
      <c r="F343" s="954"/>
      <c r="G343" s="954"/>
      <c r="H343" s="954"/>
      <c r="I343" s="1008"/>
    </row>
    <row r="344" spans="1:9" ht="13.5" thickBot="1" x14ac:dyDescent="0.25">
      <c r="A344" s="445"/>
      <c r="I344" s="1688" t="s">
        <v>205</v>
      </c>
    </row>
    <row r="345" spans="1:9" s="107" customFormat="1" ht="20.25" customHeight="1" thickTop="1" thickBot="1" x14ac:dyDescent="0.25">
      <c r="A345" s="675" t="s">
        <v>792</v>
      </c>
      <c r="B345" s="866" t="s">
        <v>206</v>
      </c>
      <c r="C345" s="676" t="s">
        <v>207</v>
      </c>
      <c r="D345" s="678" t="s">
        <v>888</v>
      </c>
      <c r="E345" s="678" t="s">
        <v>208</v>
      </c>
      <c r="F345" s="678" t="s">
        <v>209</v>
      </c>
      <c r="G345" s="678" t="s">
        <v>1116</v>
      </c>
      <c r="H345" s="678" t="s">
        <v>1117</v>
      </c>
      <c r="I345" s="931" t="s">
        <v>1118</v>
      </c>
    </row>
    <row r="346" spans="1:9" s="387" customFormat="1" ht="13.5" thickTop="1" thickBot="1" x14ac:dyDescent="0.25">
      <c r="A346" s="609">
        <v>1</v>
      </c>
      <c r="B346" s="610">
        <v>2</v>
      </c>
      <c r="C346" s="610">
        <v>3</v>
      </c>
      <c r="D346" s="610">
        <v>4</v>
      </c>
      <c r="E346" s="610">
        <v>5</v>
      </c>
      <c r="F346" s="581">
        <v>6</v>
      </c>
      <c r="G346" s="581">
        <v>7</v>
      </c>
      <c r="H346" s="582">
        <v>8</v>
      </c>
      <c r="I346" s="680" t="s">
        <v>960</v>
      </c>
    </row>
    <row r="347" spans="1:9" ht="15.75" customHeight="1" thickTop="1" x14ac:dyDescent="0.25">
      <c r="A347" s="451">
        <v>1025</v>
      </c>
      <c r="B347" s="725">
        <v>3114</v>
      </c>
      <c r="C347" s="1691">
        <v>5336</v>
      </c>
      <c r="D347" s="611"/>
      <c r="E347" s="724" t="s">
        <v>1903</v>
      </c>
      <c r="F347" s="959">
        <v>0</v>
      </c>
      <c r="G347" s="959">
        <f>G348+G349</f>
        <v>368</v>
      </c>
      <c r="H347" s="959">
        <f>H348+H349</f>
        <v>368</v>
      </c>
      <c r="I347" s="949">
        <f t="shared" si="13"/>
        <v>100</v>
      </c>
    </row>
    <row r="348" spans="1:9" ht="15.75" customHeight="1" x14ac:dyDescent="0.2">
      <c r="A348" s="451"/>
      <c r="B348" s="725"/>
      <c r="C348" s="1691"/>
      <c r="D348" s="611" t="s">
        <v>1188</v>
      </c>
      <c r="E348" s="981" t="s">
        <v>1904</v>
      </c>
      <c r="F348" s="946"/>
      <c r="G348" s="946">
        <v>55</v>
      </c>
      <c r="H348" s="946">
        <v>55</v>
      </c>
      <c r="I348" s="941">
        <f t="shared" si="13"/>
        <v>100</v>
      </c>
    </row>
    <row r="349" spans="1:9" ht="15.75" customHeight="1" x14ac:dyDescent="0.2">
      <c r="A349" s="451"/>
      <c r="B349" s="725"/>
      <c r="C349" s="1691"/>
      <c r="D349" s="611" t="s">
        <v>1190</v>
      </c>
      <c r="E349" s="981" t="s">
        <v>1905</v>
      </c>
      <c r="F349" s="946"/>
      <c r="G349" s="946">
        <v>313</v>
      </c>
      <c r="H349" s="946">
        <v>313</v>
      </c>
      <c r="I349" s="941">
        <f t="shared" si="13"/>
        <v>100</v>
      </c>
    </row>
    <row r="350" spans="1:9" ht="15.75" customHeight="1" x14ac:dyDescent="0.25">
      <c r="A350" s="451">
        <v>1025</v>
      </c>
      <c r="B350" s="725">
        <v>3792</v>
      </c>
      <c r="C350" s="1691">
        <v>5331</v>
      </c>
      <c r="D350" s="595"/>
      <c r="E350" s="724" t="s">
        <v>1208</v>
      </c>
      <c r="F350" s="959">
        <v>0</v>
      </c>
      <c r="G350" s="959">
        <v>21</v>
      </c>
      <c r="H350" s="959">
        <v>21</v>
      </c>
      <c r="I350" s="951">
        <f t="shared" si="13"/>
        <v>100</v>
      </c>
    </row>
    <row r="351" spans="1:9" ht="15.75" customHeight="1" x14ac:dyDescent="0.25">
      <c r="A351" s="451"/>
      <c r="B351" s="725"/>
      <c r="C351" s="1691"/>
      <c r="D351" s="1534" t="s">
        <v>1677</v>
      </c>
      <c r="E351" s="488" t="s">
        <v>1420</v>
      </c>
      <c r="F351" s="959"/>
      <c r="G351" s="946">
        <v>21</v>
      </c>
      <c r="H351" s="946">
        <v>21</v>
      </c>
      <c r="I351" s="941">
        <f t="shared" si="13"/>
        <v>100</v>
      </c>
    </row>
    <row r="352" spans="1:9" ht="15.75" customHeight="1" x14ac:dyDescent="0.25">
      <c r="A352" s="451">
        <v>1025</v>
      </c>
      <c r="B352" s="725">
        <v>5399</v>
      </c>
      <c r="C352" s="1691">
        <v>5331</v>
      </c>
      <c r="D352" s="595"/>
      <c r="E352" s="724" t="s">
        <v>1208</v>
      </c>
      <c r="F352" s="959">
        <v>0</v>
      </c>
      <c r="G352" s="946">
        <v>64</v>
      </c>
      <c r="H352" s="946">
        <v>64</v>
      </c>
      <c r="I352" s="941">
        <f t="shared" si="13"/>
        <v>100</v>
      </c>
    </row>
    <row r="353" spans="1:27" ht="15.75" customHeight="1" thickBot="1" x14ac:dyDescent="0.3">
      <c r="A353" s="451"/>
      <c r="B353" s="725"/>
      <c r="C353" s="1691"/>
      <c r="D353" s="1518" t="s">
        <v>1101</v>
      </c>
      <c r="E353" s="2196" t="s">
        <v>275</v>
      </c>
      <c r="F353" s="959"/>
      <c r="G353" s="946">
        <v>64</v>
      </c>
      <c r="H353" s="946">
        <v>64</v>
      </c>
      <c r="I353" s="941">
        <f t="shared" si="13"/>
        <v>100</v>
      </c>
    </row>
    <row r="354" spans="1:27" s="2229" customFormat="1" ht="18" customHeight="1" thickTop="1" thickBot="1" x14ac:dyDescent="0.25">
      <c r="A354" s="2491" t="s">
        <v>1406</v>
      </c>
      <c r="B354" s="2492"/>
      <c r="C354" s="2492"/>
      <c r="D354" s="2492"/>
      <c r="E354" s="2492"/>
      <c r="F354" s="2242">
        <f>F338+F336+F347+F350+F352</f>
        <v>554</v>
      </c>
      <c r="G354" s="2242">
        <f>G338+G336+G347+G350+G352</f>
        <v>5745</v>
      </c>
      <c r="H354" s="2242">
        <f>H338+H336+H347+H350+H352</f>
        <v>5745</v>
      </c>
      <c r="I354" s="2243">
        <f t="shared" si="13"/>
        <v>100</v>
      </c>
      <c r="J354" s="2244" t="e">
        <f>F354+#REF!</f>
        <v>#REF!</v>
      </c>
      <c r="K354" s="2244" t="e">
        <f>G354+#REF!</f>
        <v>#REF!</v>
      </c>
      <c r="L354" s="2244" t="e">
        <f>H354+#REF!</f>
        <v>#REF!</v>
      </c>
      <c r="R354" s="2244">
        <f>F354</f>
        <v>554</v>
      </c>
      <c r="S354" s="2244">
        <f>G354</f>
        <v>5745</v>
      </c>
      <c r="T354" s="2244">
        <f>H354</f>
        <v>5745</v>
      </c>
      <c r="V354" s="2244"/>
      <c r="W354" s="2244"/>
      <c r="Y354" s="2244"/>
      <c r="Z354" s="2244"/>
      <c r="AA354" s="2244"/>
    </row>
    <row r="355" spans="1:27" s="2229" customFormat="1" ht="13.5" thickTop="1" x14ac:dyDescent="0.2">
      <c r="B355" s="2245"/>
      <c r="D355" s="2246"/>
      <c r="F355" s="2244"/>
      <c r="G355" s="2244"/>
      <c r="H355" s="2244"/>
      <c r="I355" s="2247"/>
    </row>
    <row r="358" spans="1:27" ht="13.5" thickBot="1" x14ac:dyDescent="0.25">
      <c r="A358" s="445" t="s">
        <v>407</v>
      </c>
      <c r="I358" s="1688" t="s">
        <v>205</v>
      </c>
    </row>
    <row r="359" spans="1:27" s="107" customFormat="1" ht="20.25" customHeight="1" thickTop="1" thickBot="1" x14ac:dyDescent="0.25">
      <c r="A359" s="675" t="s">
        <v>792</v>
      </c>
      <c r="B359" s="866" t="s">
        <v>206</v>
      </c>
      <c r="C359" s="676" t="s">
        <v>207</v>
      </c>
      <c r="D359" s="678" t="s">
        <v>888</v>
      </c>
      <c r="E359" s="678" t="s">
        <v>208</v>
      </c>
      <c r="F359" s="678" t="s">
        <v>209</v>
      </c>
      <c r="G359" s="678" t="s">
        <v>1116</v>
      </c>
      <c r="H359" s="678" t="s">
        <v>1117</v>
      </c>
      <c r="I359" s="931" t="s">
        <v>1118</v>
      </c>
    </row>
    <row r="360" spans="1:27" s="387" customFormat="1" ht="13.5" thickTop="1" thickBot="1" x14ac:dyDescent="0.25">
      <c r="A360" s="609">
        <v>1</v>
      </c>
      <c r="B360" s="610">
        <v>2</v>
      </c>
      <c r="C360" s="610">
        <v>3</v>
      </c>
      <c r="D360" s="610">
        <v>4</v>
      </c>
      <c r="E360" s="610">
        <v>5</v>
      </c>
      <c r="F360" s="581">
        <v>6</v>
      </c>
      <c r="G360" s="581">
        <v>7</v>
      </c>
      <c r="H360" s="582">
        <v>8</v>
      </c>
      <c r="I360" s="680" t="s">
        <v>960</v>
      </c>
    </row>
    <row r="361" spans="1:27" ht="15.75" thickTop="1" x14ac:dyDescent="0.25">
      <c r="A361" s="1689">
        <v>1026</v>
      </c>
      <c r="B361" s="867">
        <v>3112</v>
      </c>
      <c r="C361" s="867">
        <v>5331</v>
      </c>
      <c r="D361" s="952"/>
      <c r="E361" s="973" t="s">
        <v>1208</v>
      </c>
      <c r="F361" s="974">
        <f>SUM(F362:F363)</f>
        <v>11</v>
      </c>
      <c r="G361" s="974">
        <f>SUM(G362:G363)</f>
        <v>642</v>
      </c>
      <c r="H361" s="974">
        <f>SUM(H362:H363)</f>
        <v>642</v>
      </c>
      <c r="I361" s="939">
        <f t="shared" ref="I361:I371" si="14">(H361/G361)*100</f>
        <v>100</v>
      </c>
    </row>
    <row r="362" spans="1:27" ht="14.25" x14ac:dyDescent="0.2">
      <c r="A362" s="438"/>
      <c r="B362" s="725"/>
      <c r="C362" s="725"/>
      <c r="D362" s="595" t="s">
        <v>732</v>
      </c>
      <c r="E362" s="483" t="s">
        <v>85</v>
      </c>
      <c r="F362" s="940">
        <v>11</v>
      </c>
      <c r="G362" s="940">
        <v>11</v>
      </c>
      <c r="H362" s="940">
        <v>11</v>
      </c>
      <c r="I362" s="936">
        <f t="shared" si="14"/>
        <v>100</v>
      </c>
    </row>
    <row r="363" spans="1:27" ht="14.25" x14ac:dyDescent="0.2">
      <c r="A363" s="438"/>
      <c r="B363" s="725"/>
      <c r="C363" s="1690"/>
      <c r="D363" s="595" t="s">
        <v>1431</v>
      </c>
      <c r="E363" s="483" t="s">
        <v>995</v>
      </c>
      <c r="F363" s="940"/>
      <c r="G363" s="946">
        <v>631</v>
      </c>
      <c r="H363" s="946">
        <v>631</v>
      </c>
      <c r="I363" s="936">
        <f t="shared" si="14"/>
        <v>100</v>
      </c>
    </row>
    <row r="364" spans="1:27" ht="15.75" customHeight="1" x14ac:dyDescent="0.25">
      <c r="A364" s="438">
        <v>1026</v>
      </c>
      <c r="B364" s="833">
        <v>3114</v>
      </c>
      <c r="C364" s="1691">
        <v>5331</v>
      </c>
      <c r="D364" s="955"/>
      <c r="E364" s="724" t="s">
        <v>1208</v>
      </c>
      <c r="F364" s="948">
        <f>F365</f>
        <v>412</v>
      </c>
      <c r="G364" s="948">
        <f>SUM(G365:G367)</f>
        <v>3456</v>
      </c>
      <c r="H364" s="948">
        <f>SUM(H365:H367)</f>
        <v>3456</v>
      </c>
      <c r="I364" s="949">
        <f t="shared" si="14"/>
        <v>100</v>
      </c>
    </row>
    <row r="365" spans="1:27" ht="15.75" customHeight="1" x14ac:dyDescent="0.2">
      <c r="A365" s="438"/>
      <c r="B365" s="833"/>
      <c r="C365" s="1691"/>
      <c r="D365" s="595" t="s">
        <v>732</v>
      </c>
      <c r="E365" s="483" t="s">
        <v>85</v>
      </c>
      <c r="F365" s="946">
        <v>412</v>
      </c>
      <c r="G365" s="946">
        <v>412</v>
      </c>
      <c r="H365" s="946">
        <v>412</v>
      </c>
      <c r="I365" s="941">
        <f t="shared" si="14"/>
        <v>100</v>
      </c>
    </row>
    <row r="366" spans="1:27" ht="15.75" customHeight="1" x14ac:dyDescent="0.2">
      <c r="A366" s="438"/>
      <c r="B366" s="833"/>
      <c r="C366" s="1691"/>
      <c r="D366" s="1250" t="s">
        <v>1871</v>
      </c>
      <c r="E366" s="1525" t="s">
        <v>1902</v>
      </c>
      <c r="F366" s="946"/>
      <c r="G366" s="946">
        <v>37</v>
      </c>
      <c r="H366" s="946">
        <v>37</v>
      </c>
      <c r="I366" s="941">
        <f t="shared" si="14"/>
        <v>100</v>
      </c>
    </row>
    <row r="367" spans="1:27" ht="15.75" customHeight="1" x14ac:dyDescent="0.2">
      <c r="A367" s="438"/>
      <c r="B367" s="833"/>
      <c r="C367" s="1691"/>
      <c r="D367" s="595" t="s">
        <v>1431</v>
      </c>
      <c r="E367" s="483" t="s">
        <v>995</v>
      </c>
      <c r="F367" s="946"/>
      <c r="G367" s="946">
        <v>3007</v>
      </c>
      <c r="H367" s="946">
        <v>3007</v>
      </c>
      <c r="I367" s="941">
        <f t="shared" si="14"/>
        <v>100</v>
      </c>
    </row>
    <row r="368" spans="1:27" ht="15.75" customHeight="1" x14ac:dyDescent="0.25">
      <c r="A368" s="451">
        <v>1026</v>
      </c>
      <c r="B368" s="725">
        <v>3114</v>
      </c>
      <c r="C368" s="1691">
        <v>5336</v>
      </c>
      <c r="D368" s="611"/>
      <c r="E368" s="724" t="s">
        <v>1903</v>
      </c>
      <c r="F368" s="959">
        <v>0</v>
      </c>
      <c r="G368" s="959">
        <f>G369+G370</f>
        <v>264</v>
      </c>
      <c r="H368" s="959">
        <f>H369+H370</f>
        <v>264</v>
      </c>
      <c r="I368" s="949">
        <f t="shared" si="14"/>
        <v>100</v>
      </c>
    </row>
    <row r="369" spans="1:20" ht="15.75" customHeight="1" x14ac:dyDescent="0.2">
      <c r="A369" s="451"/>
      <c r="B369" s="725"/>
      <c r="C369" s="1691"/>
      <c r="D369" s="611" t="s">
        <v>1188</v>
      </c>
      <c r="E369" s="981" t="s">
        <v>1904</v>
      </c>
      <c r="F369" s="946"/>
      <c r="G369" s="946">
        <v>40</v>
      </c>
      <c r="H369" s="946">
        <v>40</v>
      </c>
      <c r="I369" s="941">
        <f t="shared" si="14"/>
        <v>100</v>
      </c>
    </row>
    <row r="370" spans="1:20" ht="15.75" customHeight="1" thickBot="1" x14ac:dyDescent="0.25">
      <c r="A370" s="451"/>
      <c r="B370" s="725"/>
      <c r="C370" s="1691"/>
      <c r="D370" s="611" t="s">
        <v>1190</v>
      </c>
      <c r="E370" s="981" t="s">
        <v>1905</v>
      </c>
      <c r="F370" s="946"/>
      <c r="G370" s="946">
        <v>224</v>
      </c>
      <c r="H370" s="946">
        <v>224</v>
      </c>
      <c r="I370" s="941">
        <f t="shared" si="14"/>
        <v>100</v>
      </c>
    </row>
    <row r="371" spans="1:20" s="2229" customFormat="1" ht="18" customHeight="1" thickTop="1" thickBot="1" x14ac:dyDescent="0.25">
      <c r="A371" s="2491" t="s">
        <v>1406</v>
      </c>
      <c r="B371" s="2492"/>
      <c r="C371" s="2492"/>
      <c r="D371" s="2492"/>
      <c r="E371" s="2492"/>
      <c r="F371" s="2242">
        <f>SUM(F361,F364)</f>
        <v>423</v>
      </c>
      <c r="G371" s="2242">
        <f>SUM(G361,G364,G368)</f>
        <v>4362</v>
      </c>
      <c r="H371" s="2242">
        <f>SUM(H361,H364,H368)</f>
        <v>4362</v>
      </c>
      <c r="I371" s="2243">
        <f t="shared" si="14"/>
        <v>100</v>
      </c>
      <c r="R371" s="2244">
        <f>F371</f>
        <v>423</v>
      </c>
      <c r="S371" s="2244">
        <f>G371</f>
        <v>4362</v>
      </c>
      <c r="T371" s="2244">
        <f>H371</f>
        <v>4362</v>
      </c>
    </row>
    <row r="372" spans="1:20" s="2229" customFormat="1" ht="13.5" thickTop="1" x14ac:dyDescent="0.2">
      <c r="B372" s="2245"/>
      <c r="D372" s="2246"/>
      <c r="F372" s="2244"/>
      <c r="G372" s="2244"/>
      <c r="H372" s="2244"/>
      <c r="I372" s="2247"/>
    </row>
    <row r="375" spans="1:20" ht="13.5" thickBot="1" x14ac:dyDescent="0.25">
      <c r="A375" s="445" t="s">
        <v>408</v>
      </c>
      <c r="I375" s="1688" t="s">
        <v>205</v>
      </c>
    </row>
    <row r="376" spans="1:20" s="107" customFormat="1" ht="20.25" customHeight="1" thickTop="1" thickBot="1" x14ac:dyDescent="0.25">
      <c r="A376" s="675" t="s">
        <v>792</v>
      </c>
      <c r="B376" s="866" t="s">
        <v>206</v>
      </c>
      <c r="C376" s="676" t="s">
        <v>207</v>
      </c>
      <c r="D376" s="678" t="s">
        <v>888</v>
      </c>
      <c r="E376" s="678" t="s">
        <v>208</v>
      </c>
      <c r="F376" s="678" t="s">
        <v>209</v>
      </c>
      <c r="G376" s="678" t="s">
        <v>1116</v>
      </c>
      <c r="H376" s="678" t="s">
        <v>1117</v>
      </c>
      <c r="I376" s="931" t="s">
        <v>1118</v>
      </c>
    </row>
    <row r="377" spans="1:20" s="387" customFormat="1" ht="13.5" thickTop="1" thickBot="1" x14ac:dyDescent="0.25">
      <c r="A377" s="609">
        <v>1</v>
      </c>
      <c r="B377" s="610">
        <v>2</v>
      </c>
      <c r="C377" s="610">
        <v>3</v>
      </c>
      <c r="D377" s="610">
        <v>4</v>
      </c>
      <c r="E377" s="610">
        <v>5</v>
      </c>
      <c r="F377" s="581">
        <v>6</v>
      </c>
      <c r="G377" s="581">
        <v>7</v>
      </c>
      <c r="H377" s="582">
        <v>8</v>
      </c>
      <c r="I377" s="680" t="s">
        <v>960</v>
      </c>
    </row>
    <row r="378" spans="1:20" ht="15.75" thickTop="1" x14ac:dyDescent="0.25">
      <c r="A378" s="1689">
        <v>1032</v>
      </c>
      <c r="B378" s="867">
        <v>3114</v>
      </c>
      <c r="C378" s="867">
        <v>5331</v>
      </c>
      <c r="D378" s="952"/>
      <c r="E378" s="973" t="s">
        <v>1208</v>
      </c>
      <c r="F378" s="974">
        <f>SUM(F379:F383)</f>
        <v>1164</v>
      </c>
      <c r="G378" s="974">
        <f>SUM(G379:G383)</f>
        <v>8677</v>
      </c>
      <c r="H378" s="974">
        <f>SUM(H379:H383)</f>
        <v>8676</v>
      </c>
      <c r="I378" s="939">
        <f>(H378/G378)*100</f>
        <v>99.988475279474471</v>
      </c>
    </row>
    <row r="379" spans="1:20" ht="14.25" x14ac:dyDescent="0.2">
      <c r="A379" s="438"/>
      <c r="B379" s="725"/>
      <c r="C379" s="725"/>
      <c r="D379" s="763" t="s">
        <v>737</v>
      </c>
      <c r="E379" s="2224" t="s">
        <v>996</v>
      </c>
      <c r="F379" s="940">
        <v>209</v>
      </c>
      <c r="G379" s="940">
        <v>222</v>
      </c>
      <c r="H379" s="940">
        <v>222</v>
      </c>
      <c r="I379" s="936">
        <f>(H379/G379)*100</f>
        <v>100</v>
      </c>
    </row>
    <row r="380" spans="1:20" ht="14.25" x14ac:dyDescent="0.2">
      <c r="A380" s="438"/>
      <c r="B380" s="725"/>
      <c r="C380" s="725"/>
      <c r="D380" s="595" t="s">
        <v>732</v>
      </c>
      <c r="E380" s="483" t="s">
        <v>85</v>
      </c>
      <c r="F380" s="940">
        <v>955</v>
      </c>
      <c r="G380" s="940">
        <v>947</v>
      </c>
      <c r="H380" s="940">
        <v>946</v>
      </c>
      <c r="I380" s="936">
        <f>(H380/G380)*100</f>
        <v>99.89440337909187</v>
      </c>
    </row>
    <row r="381" spans="1:20" ht="14.25" x14ac:dyDescent="0.2">
      <c r="A381" s="438"/>
      <c r="B381" s="725"/>
      <c r="C381" s="953"/>
      <c r="D381" s="1250" t="s">
        <v>875</v>
      </c>
      <c r="E381" s="1525" t="s">
        <v>889</v>
      </c>
      <c r="F381" s="940"/>
      <c r="G381" s="940">
        <v>256</v>
      </c>
      <c r="H381" s="940">
        <v>256</v>
      </c>
      <c r="I381" s="936">
        <f>(H381/G381)*100</f>
        <v>100</v>
      </c>
    </row>
    <row r="382" spans="1:20" ht="14.25" x14ac:dyDescent="0.2">
      <c r="A382" s="438"/>
      <c r="B382" s="725"/>
      <c r="C382" s="953"/>
      <c r="D382" s="1250" t="s">
        <v>1871</v>
      </c>
      <c r="E382" s="1525" t="s">
        <v>1902</v>
      </c>
      <c r="F382" s="940"/>
      <c r="G382" s="940">
        <v>221</v>
      </c>
      <c r="H382" s="940">
        <v>221</v>
      </c>
      <c r="I382" s="936">
        <f>(H382/G382)*100</f>
        <v>100</v>
      </c>
    </row>
    <row r="383" spans="1:20" ht="14.25" x14ac:dyDescent="0.2">
      <c r="A383" s="438"/>
      <c r="B383" s="725"/>
      <c r="C383" s="953"/>
      <c r="D383" s="595" t="s">
        <v>1431</v>
      </c>
      <c r="E383" s="483" t="s">
        <v>995</v>
      </c>
      <c r="F383" s="940"/>
      <c r="G383" s="940">
        <v>7031</v>
      </c>
      <c r="H383" s="940">
        <v>7031</v>
      </c>
      <c r="I383" s="936">
        <f t="shared" ref="I383:I391" si="15">(H383/G383)*100</f>
        <v>100</v>
      </c>
    </row>
    <row r="384" spans="1:20" ht="15" x14ac:dyDescent="0.25">
      <c r="A384" s="451">
        <v>1032</v>
      </c>
      <c r="B384" s="725">
        <v>3114</v>
      </c>
      <c r="C384" s="1691">
        <v>5336</v>
      </c>
      <c r="D384" s="611"/>
      <c r="E384" s="724" t="s">
        <v>1903</v>
      </c>
      <c r="F384" s="959">
        <v>0</v>
      </c>
      <c r="G384" s="959">
        <f>G385+G386</f>
        <v>407</v>
      </c>
      <c r="H384" s="959">
        <f>H385+H386</f>
        <v>407</v>
      </c>
      <c r="I384" s="949">
        <f t="shared" si="15"/>
        <v>100</v>
      </c>
    </row>
    <row r="385" spans="1:20" ht="14.25" x14ac:dyDescent="0.2">
      <c r="A385" s="451"/>
      <c r="B385" s="725"/>
      <c r="C385" s="1691"/>
      <c r="D385" s="611" t="s">
        <v>1188</v>
      </c>
      <c r="E385" s="981" t="s">
        <v>1904</v>
      </c>
      <c r="F385" s="946"/>
      <c r="G385" s="946">
        <v>61</v>
      </c>
      <c r="H385" s="946">
        <v>61</v>
      </c>
      <c r="I385" s="941">
        <f t="shared" si="15"/>
        <v>100</v>
      </c>
    </row>
    <row r="386" spans="1:20" ht="14.25" x14ac:dyDescent="0.2">
      <c r="A386" s="451"/>
      <c r="B386" s="725"/>
      <c r="C386" s="1691"/>
      <c r="D386" s="611" t="s">
        <v>1190</v>
      </c>
      <c r="E386" s="981" t="s">
        <v>1905</v>
      </c>
      <c r="F386" s="946"/>
      <c r="G386" s="946">
        <v>346</v>
      </c>
      <c r="H386" s="946">
        <v>346</v>
      </c>
      <c r="I386" s="941">
        <f t="shared" si="15"/>
        <v>100</v>
      </c>
    </row>
    <row r="387" spans="1:20" ht="15" x14ac:dyDescent="0.25">
      <c r="A387" s="438">
        <v>1032</v>
      </c>
      <c r="B387" s="833">
        <v>3141</v>
      </c>
      <c r="C387" s="1691">
        <v>5331</v>
      </c>
      <c r="D387" s="955"/>
      <c r="E387" s="724" t="s">
        <v>1208</v>
      </c>
      <c r="F387" s="948">
        <v>0</v>
      </c>
      <c r="G387" s="948">
        <f>G388</f>
        <v>17</v>
      </c>
      <c r="H387" s="948">
        <f>H388</f>
        <v>17</v>
      </c>
      <c r="I387" s="949">
        <f t="shared" si="15"/>
        <v>100</v>
      </c>
    </row>
    <row r="388" spans="1:20" ht="14.25" x14ac:dyDescent="0.2">
      <c r="A388" s="438"/>
      <c r="B388" s="833"/>
      <c r="C388" s="1691"/>
      <c r="D388" s="595" t="s">
        <v>1431</v>
      </c>
      <c r="E388" s="483" t="s">
        <v>995</v>
      </c>
      <c r="F388" s="946"/>
      <c r="G388" s="946">
        <v>17</v>
      </c>
      <c r="H388" s="946">
        <v>17</v>
      </c>
      <c r="I388" s="941">
        <f t="shared" si="15"/>
        <v>100</v>
      </c>
    </row>
    <row r="389" spans="1:20" ht="15" x14ac:dyDescent="0.25">
      <c r="A389" s="438">
        <v>1032</v>
      </c>
      <c r="B389" s="833">
        <v>3143</v>
      </c>
      <c r="C389" s="1691">
        <v>5331</v>
      </c>
      <c r="D389" s="955"/>
      <c r="E389" s="724" t="s">
        <v>1208</v>
      </c>
      <c r="F389" s="948">
        <v>0</v>
      </c>
      <c r="G389" s="948">
        <f>SUM(G390:G390)</f>
        <v>199</v>
      </c>
      <c r="H389" s="948">
        <f>SUM(H390:H390)</f>
        <v>199</v>
      </c>
      <c r="I389" s="949">
        <f t="shared" si="15"/>
        <v>100</v>
      </c>
    </row>
    <row r="390" spans="1:20" ht="15" thickBot="1" x14ac:dyDescent="0.25">
      <c r="A390" s="438"/>
      <c r="B390" s="833"/>
      <c r="C390" s="1691"/>
      <c r="D390" s="595" t="s">
        <v>1431</v>
      </c>
      <c r="E390" s="483" t="s">
        <v>995</v>
      </c>
      <c r="F390" s="946"/>
      <c r="G390" s="946">
        <v>199</v>
      </c>
      <c r="H390" s="946">
        <v>199</v>
      </c>
      <c r="I390" s="941">
        <f t="shared" si="15"/>
        <v>100</v>
      </c>
    </row>
    <row r="391" spans="1:20" s="2229" customFormat="1" ht="18" customHeight="1" thickTop="1" thickBot="1" x14ac:dyDescent="0.25">
      <c r="A391" s="2491" t="s">
        <v>1406</v>
      </c>
      <c r="B391" s="2492"/>
      <c r="C391" s="2492"/>
      <c r="D391" s="2492"/>
      <c r="E391" s="2492"/>
      <c r="F391" s="2242">
        <f>SUM(F378+F387)</f>
        <v>1164</v>
      </c>
      <c r="G391" s="2242">
        <f>SUM(G378+G387+G389+G384)</f>
        <v>9300</v>
      </c>
      <c r="H391" s="2242">
        <f>SUM(H378+H387+H389+H384)</f>
        <v>9299</v>
      </c>
      <c r="I391" s="2243">
        <f t="shared" si="15"/>
        <v>99.989247311827953</v>
      </c>
      <c r="R391" s="2244">
        <f>F391</f>
        <v>1164</v>
      </c>
      <c r="S391" s="2244">
        <f>G391</f>
        <v>9300</v>
      </c>
      <c r="T391" s="2244">
        <f>H391</f>
        <v>9299</v>
      </c>
    </row>
    <row r="392" spans="1:20" s="2229" customFormat="1" ht="13.5" thickTop="1" x14ac:dyDescent="0.2">
      <c r="B392" s="2245"/>
      <c r="D392" s="2246"/>
      <c r="F392" s="2244"/>
      <c r="G392" s="2244"/>
      <c r="H392" s="2244"/>
      <c r="I392" s="2247"/>
    </row>
    <row r="395" spans="1:20" ht="13.5" thickBot="1" x14ac:dyDescent="0.25">
      <c r="A395" s="445" t="s">
        <v>409</v>
      </c>
      <c r="I395" s="1688" t="s">
        <v>205</v>
      </c>
    </row>
    <row r="396" spans="1:20" s="107" customFormat="1" ht="20.25" customHeight="1" thickTop="1" thickBot="1" x14ac:dyDescent="0.25">
      <c r="A396" s="675" t="s">
        <v>792</v>
      </c>
      <c r="B396" s="866" t="s">
        <v>206</v>
      </c>
      <c r="C396" s="676" t="s">
        <v>207</v>
      </c>
      <c r="D396" s="678" t="s">
        <v>888</v>
      </c>
      <c r="E396" s="678" t="s">
        <v>208</v>
      </c>
      <c r="F396" s="678" t="s">
        <v>209</v>
      </c>
      <c r="G396" s="678" t="s">
        <v>1116</v>
      </c>
      <c r="H396" s="678" t="s">
        <v>1117</v>
      </c>
      <c r="I396" s="931" t="s">
        <v>1118</v>
      </c>
    </row>
    <row r="397" spans="1:20" s="387" customFormat="1" ht="13.5" thickTop="1" thickBot="1" x14ac:dyDescent="0.25">
      <c r="A397" s="609">
        <v>1</v>
      </c>
      <c r="B397" s="610">
        <v>2</v>
      </c>
      <c r="C397" s="610">
        <v>3</v>
      </c>
      <c r="D397" s="610">
        <v>4</v>
      </c>
      <c r="E397" s="610">
        <v>5</v>
      </c>
      <c r="F397" s="581">
        <v>6</v>
      </c>
      <c r="G397" s="581">
        <v>7</v>
      </c>
      <c r="H397" s="582">
        <v>8</v>
      </c>
      <c r="I397" s="680" t="s">
        <v>960</v>
      </c>
    </row>
    <row r="398" spans="1:20" ht="15.75" thickTop="1" x14ac:dyDescent="0.25">
      <c r="A398" s="1689">
        <v>1033</v>
      </c>
      <c r="B398" s="867">
        <v>3114</v>
      </c>
      <c r="C398" s="867">
        <v>5331</v>
      </c>
      <c r="D398" s="952"/>
      <c r="E398" s="973" t="s">
        <v>1208</v>
      </c>
      <c r="F398" s="974">
        <f>F399+F400</f>
        <v>807</v>
      </c>
      <c r="G398" s="974">
        <f>SUM(G399:G404)</f>
        <v>5284</v>
      </c>
      <c r="H398" s="974">
        <f>SUM(H399:H404)</f>
        <v>5284</v>
      </c>
      <c r="I398" s="939">
        <f t="shared" ref="I398:I409" si="16">(H398/G398)*100</f>
        <v>100</v>
      </c>
    </row>
    <row r="399" spans="1:20" ht="14.25" x14ac:dyDescent="0.2">
      <c r="A399" s="438"/>
      <c r="B399" s="725"/>
      <c r="C399" s="725"/>
      <c r="D399" s="763" t="s">
        <v>737</v>
      </c>
      <c r="E399" s="2224" t="s">
        <v>996</v>
      </c>
      <c r="F399" s="940">
        <v>12</v>
      </c>
      <c r="G399" s="940">
        <v>28</v>
      </c>
      <c r="H399" s="940">
        <v>28</v>
      </c>
      <c r="I399" s="936">
        <f t="shared" si="16"/>
        <v>100</v>
      </c>
    </row>
    <row r="400" spans="1:20" ht="14.25" x14ac:dyDescent="0.2">
      <c r="A400" s="438"/>
      <c r="B400" s="725"/>
      <c r="C400" s="725"/>
      <c r="D400" s="595" t="s">
        <v>732</v>
      </c>
      <c r="E400" s="483" t="s">
        <v>85</v>
      </c>
      <c r="F400" s="940">
        <v>795</v>
      </c>
      <c r="G400" s="940">
        <v>795</v>
      </c>
      <c r="H400" s="940">
        <v>795</v>
      </c>
      <c r="I400" s="936">
        <f t="shared" si="16"/>
        <v>100</v>
      </c>
    </row>
    <row r="401" spans="1:20" ht="14.25" x14ac:dyDescent="0.2">
      <c r="A401" s="438"/>
      <c r="B401" s="725"/>
      <c r="C401" s="725"/>
      <c r="D401" s="595" t="s">
        <v>836</v>
      </c>
      <c r="E401" s="483" t="s">
        <v>89</v>
      </c>
      <c r="F401" s="940"/>
      <c r="G401" s="940">
        <v>220</v>
      </c>
      <c r="H401" s="940">
        <v>220</v>
      </c>
      <c r="I401" s="941">
        <v>100</v>
      </c>
    </row>
    <row r="402" spans="1:20" ht="14.25" x14ac:dyDescent="0.2">
      <c r="A402" s="438"/>
      <c r="B402" s="725"/>
      <c r="C402" s="725"/>
      <c r="D402" s="1250" t="s">
        <v>875</v>
      </c>
      <c r="E402" s="1525" t="s">
        <v>889</v>
      </c>
      <c r="F402" s="940"/>
      <c r="G402" s="940">
        <v>173</v>
      </c>
      <c r="H402" s="940">
        <v>173</v>
      </c>
      <c r="I402" s="936">
        <f t="shared" si="16"/>
        <v>100</v>
      </c>
    </row>
    <row r="403" spans="1:20" ht="14.25" x14ac:dyDescent="0.2">
      <c r="A403" s="438"/>
      <c r="B403" s="725"/>
      <c r="C403" s="725"/>
      <c r="D403" s="1250" t="s">
        <v>1871</v>
      </c>
      <c r="E403" s="1525" t="s">
        <v>1902</v>
      </c>
      <c r="F403" s="940"/>
      <c r="G403" s="940">
        <v>135</v>
      </c>
      <c r="H403" s="940">
        <v>135</v>
      </c>
      <c r="I403" s="936">
        <f t="shared" si="16"/>
        <v>100</v>
      </c>
    </row>
    <row r="404" spans="1:20" ht="14.25" x14ac:dyDescent="0.2">
      <c r="A404" s="438"/>
      <c r="B404" s="725"/>
      <c r="C404" s="725"/>
      <c r="D404" s="595" t="s">
        <v>1431</v>
      </c>
      <c r="E404" s="483" t="s">
        <v>995</v>
      </c>
      <c r="F404" s="940"/>
      <c r="G404" s="940">
        <v>3933</v>
      </c>
      <c r="H404" s="940">
        <v>3933</v>
      </c>
      <c r="I404" s="936">
        <f t="shared" si="16"/>
        <v>100</v>
      </c>
    </row>
    <row r="405" spans="1:20" ht="15" x14ac:dyDescent="0.25">
      <c r="A405" s="438">
        <v>1033</v>
      </c>
      <c r="B405" s="833">
        <v>3141</v>
      </c>
      <c r="C405" s="833">
        <v>5331</v>
      </c>
      <c r="D405" s="955"/>
      <c r="E405" s="724" t="s">
        <v>1208</v>
      </c>
      <c r="F405" s="948">
        <v>0</v>
      </c>
      <c r="G405" s="948">
        <f>G406</f>
        <v>20</v>
      </c>
      <c r="H405" s="948">
        <f>H406</f>
        <v>20</v>
      </c>
      <c r="I405" s="949">
        <f t="shared" si="16"/>
        <v>100</v>
      </c>
    </row>
    <row r="406" spans="1:20" ht="14.25" x14ac:dyDescent="0.2">
      <c r="A406" s="438"/>
      <c r="B406" s="833"/>
      <c r="C406" s="833"/>
      <c r="D406" s="595" t="s">
        <v>1431</v>
      </c>
      <c r="E406" s="483" t="s">
        <v>995</v>
      </c>
      <c r="F406" s="946"/>
      <c r="G406" s="946">
        <v>20</v>
      </c>
      <c r="H406" s="946">
        <v>20</v>
      </c>
      <c r="I406" s="941">
        <f t="shared" si="16"/>
        <v>100</v>
      </c>
    </row>
    <row r="407" spans="1:20" ht="15" x14ac:dyDescent="0.25">
      <c r="A407" s="438">
        <v>1033</v>
      </c>
      <c r="B407" s="833">
        <v>3143</v>
      </c>
      <c r="C407" s="1691">
        <v>5331</v>
      </c>
      <c r="D407" s="955"/>
      <c r="E407" s="724" t="s">
        <v>1208</v>
      </c>
      <c r="F407" s="948">
        <v>0</v>
      </c>
      <c r="G407" s="948">
        <f>SUM(G408:G408)</f>
        <v>316</v>
      </c>
      <c r="H407" s="948">
        <f>SUM(H408:H408)</f>
        <v>316</v>
      </c>
      <c r="I407" s="949">
        <f t="shared" si="16"/>
        <v>100</v>
      </c>
    </row>
    <row r="408" spans="1:20" ht="15" thickBot="1" x14ac:dyDescent="0.25">
      <c r="A408" s="438"/>
      <c r="B408" s="833"/>
      <c r="C408" s="1691"/>
      <c r="D408" s="595" t="s">
        <v>1431</v>
      </c>
      <c r="E408" s="483" t="s">
        <v>995</v>
      </c>
      <c r="F408" s="946"/>
      <c r="G408" s="946">
        <v>316</v>
      </c>
      <c r="H408" s="946">
        <v>316</v>
      </c>
      <c r="I408" s="941">
        <f t="shared" si="16"/>
        <v>100</v>
      </c>
    </row>
    <row r="409" spans="1:20" s="2229" customFormat="1" ht="18" customHeight="1" thickTop="1" thickBot="1" x14ac:dyDescent="0.25">
      <c r="A409" s="2491" t="s">
        <v>1406</v>
      </c>
      <c r="B409" s="2492"/>
      <c r="C409" s="2492"/>
      <c r="D409" s="2492"/>
      <c r="E409" s="2492"/>
      <c r="F409" s="2242">
        <f>SUM(F398+F407+F405)</f>
        <v>807</v>
      </c>
      <c r="G409" s="2242">
        <f>SUM(G398+G407+G405)</f>
        <v>5620</v>
      </c>
      <c r="H409" s="2242">
        <f>SUM(H398+H407+H405)</f>
        <v>5620</v>
      </c>
      <c r="I409" s="2243">
        <f t="shared" si="16"/>
        <v>100</v>
      </c>
      <c r="R409" s="2244">
        <f>F409</f>
        <v>807</v>
      </c>
      <c r="S409" s="2244">
        <f>G409</f>
        <v>5620</v>
      </c>
      <c r="T409" s="2244">
        <f>H409</f>
        <v>5620</v>
      </c>
    </row>
    <row r="410" spans="1:20" s="2229" customFormat="1" ht="13.5" thickTop="1" x14ac:dyDescent="0.2">
      <c r="B410" s="2245"/>
      <c r="D410" s="2246"/>
      <c r="F410" s="2244"/>
      <c r="G410" s="2244"/>
      <c r="H410" s="2244"/>
      <c r="I410" s="2247"/>
    </row>
    <row r="413" spans="1:20" ht="13.5" thickBot="1" x14ac:dyDescent="0.25">
      <c r="A413" s="445" t="s">
        <v>655</v>
      </c>
      <c r="I413" s="1688" t="s">
        <v>205</v>
      </c>
    </row>
    <row r="414" spans="1:20" s="107" customFormat="1" ht="20.25" customHeight="1" thickTop="1" thickBot="1" x14ac:dyDescent="0.25">
      <c r="A414" s="675" t="s">
        <v>792</v>
      </c>
      <c r="B414" s="866" t="s">
        <v>206</v>
      </c>
      <c r="C414" s="676" t="s">
        <v>207</v>
      </c>
      <c r="D414" s="678" t="s">
        <v>888</v>
      </c>
      <c r="E414" s="678" t="s">
        <v>208</v>
      </c>
      <c r="F414" s="678" t="s">
        <v>209</v>
      </c>
      <c r="G414" s="678" t="s">
        <v>1116</v>
      </c>
      <c r="H414" s="678" t="s">
        <v>1117</v>
      </c>
      <c r="I414" s="931" t="s">
        <v>1118</v>
      </c>
    </row>
    <row r="415" spans="1:20" s="387" customFormat="1" ht="13.5" thickTop="1" thickBot="1" x14ac:dyDescent="0.25">
      <c r="A415" s="609">
        <v>1</v>
      </c>
      <c r="B415" s="610">
        <v>2</v>
      </c>
      <c r="C415" s="610">
        <v>3</v>
      </c>
      <c r="D415" s="610">
        <v>4</v>
      </c>
      <c r="E415" s="610">
        <v>5</v>
      </c>
      <c r="F415" s="581">
        <v>6</v>
      </c>
      <c r="G415" s="581">
        <v>7</v>
      </c>
      <c r="H415" s="582">
        <v>8</v>
      </c>
      <c r="I415" s="680" t="s">
        <v>960</v>
      </c>
    </row>
    <row r="416" spans="1:20" ht="15.75" thickTop="1" x14ac:dyDescent="0.25">
      <c r="A416" s="1689">
        <v>1034</v>
      </c>
      <c r="B416" s="867">
        <v>3114</v>
      </c>
      <c r="C416" s="867">
        <v>5331</v>
      </c>
      <c r="D416" s="952"/>
      <c r="E416" s="973" t="s">
        <v>1208</v>
      </c>
      <c r="F416" s="974">
        <f>SUM(F417:F420)</f>
        <v>707</v>
      </c>
      <c r="G416" s="974">
        <f>SUM(G417:G420)</f>
        <v>6306</v>
      </c>
      <c r="H416" s="974">
        <f>SUM(H417:H420)</f>
        <v>6306</v>
      </c>
      <c r="I416" s="939">
        <f>(H416/G416)*100</f>
        <v>100</v>
      </c>
    </row>
    <row r="417" spans="1:20" ht="14.25" x14ac:dyDescent="0.2">
      <c r="A417" s="438"/>
      <c r="B417" s="725"/>
      <c r="C417" s="725"/>
      <c r="D417" s="595" t="s">
        <v>732</v>
      </c>
      <c r="E417" s="483" t="s">
        <v>85</v>
      </c>
      <c r="F417" s="940">
        <v>707</v>
      </c>
      <c r="G417" s="940">
        <v>706</v>
      </c>
      <c r="H417" s="940">
        <v>706</v>
      </c>
      <c r="I417" s="936">
        <f>(H417/G417)*100</f>
        <v>100</v>
      </c>
    </row>
    <row r="418" spans="1:20" ht="14.25" x14ac:dyDescent="0.2">
      <c r="A418" s="438"/>
      <c r="B418" s="725"/>
      <c r="C418" s="725"/>
      <c r="D418" s="1250" t="s">
        <v>173</v>
      </c>
      <c r="E418" s="1525" t="s">
        <v>1211</v>
      </c>
      <c r="F418" s="940"/>
      <c r="G418" s="940">
        <v>1</v>
      </c>
      <c r="H418" s="940">
        <v>1</v>
      </c>
      <c r="I418" s="936">
        <f>(H418/G418)*100</f>
        <v>100</v>
      </c>
    </row>
    <row r="419" spans="1:20" ht="14.25" x14ac:dyDescent="0.2">
      <c r="A419" s="438"/>
      <c r="B419" s="725"/>
      <c r="C419" s="725"/>
      <c r="D419" s="1250" t="s">
        <v>1871</v>
      </c>
      <c r="E419" s="1525" t="s">
        <v>1902</v>
      </c>
      <c r="F419" s="940"/>
      <c r="G419" s="940">
        <v>274</v>
      </c>
      <c r="H419" s="940">
        <v>274</v>
      </c>
      <c r="I419" s="936">
        <f>(H419/G419)*100</f>
        <v>100</v>
      </c>
    </row>
    <row r="420" spans="1:20" ht="14.25" x14ac:dyDescent="0.2">
      <c r="A420" s="438"/>
      <c r="B420" s="725"/>
      <c r="C420" s="725"/>
      <c r="D420" s="595" t="s">
        <v>1431</v>
      </c>
      <c r="E420" s="483" t="s">
        <v>995</v>
      </c>
      <c r="F420" s="940"/>
      <c r="G420" s="940">
        <v>5325</v>
      </c>
      <c r="H420" s="940">
        <v>5325</v>
      </c>
      <c r="I420" s="936">
        <f>(H420/G420)*100</f>
        <v>100</v>
      </c>
    </row>
    <row r="421" spans="1:20" ht="15" x14ac:dyDescent="0.25">
      <c r="A421" s="438">
        <v>1034</v>
      </c>
      <c r="B421" s="833">
        <v>3141</v>
      </c>
      <c r="C421" s="1691">
        <v>5331</v>
      </c>
      <c r="D421" s="955"/>
      <c r="E421" s="724" t="s">
        <v>1208</v>
      </c>
      <c r="F421" s="948">
        <f>F422</f>
        <v>81</v>
      </c>
      <c r="G421" s="948">
        <f>G422+G423</f>
        <v>143</v>
      </c>
      <c r="H421" s="948">
        <f>H422+H423</f>
        <v>143</v>
      </c>
      <c r="I421" s="949">
        <f t="shared" ref="I421:I430" si="17">(H421/G421)*100</f>
        <v>100</v>
      </c>
    </row>
    <row r="422" spans="1:20" ht="14.25" x14ac:dyDescent="0.2">
      <c r="A422" s="438"/>
      <c r="B422" s="833"/>
      <c r="C422" s="1691"/>
      <c r="D422" s="595" t="s">
        <v>732</v>
      </c>
      <c r="E422" s="483" t="s">
        <v>85</v>
      </c>
      <c r="F422" s="946">
        <v>81</v>
      </c>
      <c r="G422" s="946">
        <v>81</v>
      </c>
      <c r="H422" s="946">
        <v>81</v>
      </c>
      <c r="I422" s="941">
        <f t="shared" si="17"/>
        <v>100</v>
      </c>
    </row>
    <row r="423" spans="1:20" ht="14.25" x14ac:dyDescent="0.2">
      <c r="A423" s="438"/>
      <c r="B423" s="833"/>
      <c r="C423" s="1691"/>
      <c r="D423" s="595" t="s">
        <v>1431</v>
      </c>
      <c r="E423" s="483" t="s">
        <v>995</v>
      </c>
      <c r="F423" s="946"/>
      <c r="G423" s="946">
        <v>62</v>
      </c>
      <c r="H423" s="946">
        <v>62</v>
      </c>
      <c r="I423" s="941">
        <f t="shared" si="17"/>
        <v>100</v>
      </c>
    </row>
    <row r="424" spans="1:20" ht="15" x14ac:dyDescent="0.25">
      <c r="A424" s="438">
        <v>1034</v>
      </c>
      <c r="B424" s="833">
        <v>3142</v>
      </c>
      <c r="C424" s="1691">
        <v>5331</v>
      </c>
      <c r="D424" s="595"/>
      <c r="E424" s="724" t="s">
        <v>1208</v>
      </c>
      <c r="F424" s="959">
        <v>0</v>
      </c>
      <c r="G424" s="959">
        <v>4</v>
      </c>
      <c r="H424" s="959">
        <v>4</v>
      </c>
      <c r="I424" s="951">
        <f t="shared" si="17"/>
        <v>100</v>
      </c>
    </row>
    <row r="425" spans="1:20" ht="14.25" x14ac:dyDescent="0.2">
      <c r="A425" s="438"/>
      <c r="B425" s="833"/>
      <c r="C425" s="1691"/>
      <c r="D425" s="595" t="s">
        <v>1431</v>
      </c>
      <c r="E425" s="483" t="s">
        <v>995</v>
      </c>
      <c r="F425" s="946"/>
      <c r="G425" s="946">
        <v>4</v>
      </c>
      <c r="H425" s="946">
        <v>4</v>
      </c>
      <c r="I425" s="941">
        <f t="shared" si="17"/>
        <v>100</v>
      </c>
    </row>
    <row r="426" spans="1:20" ht="15" x14ac:dyDescent="0.25">
      <c r="A426" s="438">
        <v>1034</v>
      </c>
      <c r="B426" s="833">
        <v>4322</v>
      </c>
      <c r="C426" s="1690">
        <v>5331</v>
      </c>
      <c r="D426" s="942"/>
      <c r="E426" s="886" t="s">
        <v>1208</v>
      </c>
      <c r="F426" s="933">
        <f>SUM(F427:F429)</f>
        <v>1445</v>
      </c>
      <c r="G426" s="933">
        <f>SUM(G427:G429)</f>
        <v>7106</v>
      </c>
      <c r="H426" s="933">
        <f>SUM(H427:H429)</f>
        <v>7106</v>
      </c>
      <c r="I426" s="949">
        <f t="shared" si="17"/>
        <v>100</v>
      </c>
    </row>
    <row r="427" spans="1:20" ht="14.25" x14ac:dyDescent="0.2">
      <c r="A427" s="438"/>
      <c r="B427" s="725"/>
      <c r="C427" s="1690"/>
      <c r="D427" s="763" t="s">
        <v>737</v>
      </c>
      <c r="E427" s="2224" t="s">
        <v>996</v>
      </c>
      <c r="F427" s="940">
        <v>309</v>
      </c>
      <c r="G427" s="940">
        <v>309</v>
      </c>
      <c r="H427" s="940">
        <v>309</v>
      </c>
      <c r="I427" s="936">
        <f t="shared" si="17"/>
        <v>100</v>
      </c>
    </row>
    <row r="428" spans="1:20" ht="14.25" x14ac:dyDescent="0.2">
      <c r="A428" s="438"/>
      <c r="B428" s="725"/>
      <c r="C428" s="1690"/>
      <c r="D428" s="595" t="s">
        <v>732</v>
      </c>
      <c r="E428" s="483" t="s">
        <v>85</v>
      </c>
      <c r="F428" s="940">
        <v>1136</v>
      </c>
      <c r="G428" s="940">
        <v>1136</v>
      </c>
      <c r="H428" s="940">
        <v>1136</v>
      </c>
      <c r="I428" s="936">
        <f t="shared" si="17"/>
        <v>100</v>
      </c>
    </row>
    <row r="429" spans="1:20" ht="15" thickBot="1" x14ac:dyDescent="0.25">
      <c r="A429" s="438"/>
      <c r="B429" s="725"/>
      <c r="C429" s="1690"/>
      <c r="D429" s="595" t="s">
        <v>1431</v>
      </c>
      <c r="E429" s="483" t="s">
        <v>995</v>
      </c>
      <c r="F429" s="940"/>
      <c r="G429" s="940">
        <v>5661</v>
      </c>
      <c r="H429" s="940">
        <v>5661</v>
      </c>
      <c r="I429" s="936">
        <f t="shared" si="17"/>
        <v>100</v>
      </c>
    </row>
    <row r="430" spans="1:20" s="2229" customFormat="1" ht="18" customHeight="1" thickTop="1" thickBot="1" x14ac:dyDescent="0.25">
      <c r="A430" s="2491" t="s">
        <v>1406</v>
      </c>
      <c r="B430" s="2492"/>
      <c r="C430" s="2492"/>
      <c r="D430" s="2492"/>
      <c r="E430" s="2492"/>
      <c r="F430" s="2242">
        <f>SUM(F416,F421,F426)</f>
        <v>2233</v>
      </c>
      <c r="G430" s="2242">
        <f>SUM(G416,G421,G426,G424)</f>
        <v>13559</v>
      </c>
      <c r="H430" s="2242">
        <f>SUM(H416,H421,H426,H424)</f>
        <v>13559</v>
      </c>
      <c r="I430" s="2243">
        <f t="shared" si="17"/>
        <v>100</v>
      </c>
      <c r="R430" s="2244">
        <f>F430</f>
        <v>2233</v>
      </c>
      <c r="S430" s="2244">
        <f>G430</f>
        <v>13559</v>
      </c>
      <c r="T430" s="2244">
        <f>H430</f>
        <v>13559</v>
      </c>
    </row>
    <row r="431" spans="1:20" ht="13.5" thickTop="1" x14ac:dyDescent="0.2"/>
    <row r="435" spans="1:20" ht="13.5" thickBot="1" x14ac:dyDescent="0.25">
      <c r="A435" s="445" t="s">
        <v>1426</v>
      </c>
      <c r="I435" s="1688" t="s">
        <v>205</v>
      </c>
    </row>
    <row r="436" spans="1:20" s="107" customFormat="1" ht="20.25" customHeight="1" thickTop="1" thickBot="1" x14ac:dyDescent="0.25">
      <c r="A436" s="675" t="s">
        <v>792</v>
      </c>
      <c r="B436" s="866" t="s">
        <v>206</v>
      </c>
      <c r="C436" s="676" t="s">
        <v>207</v>
      </c>
      <c r="D436" s="678" t="s">
        <v>888</v>
      </c>
      <c r="E436" s="678" t="s">
        <v>208</v>
      </c>
      <c r="F436" s="678" t="s">
        <v>209</v>
      </c>
      <c r="G436" s="678" t="s">
        <v>1116</v>
      </c>
      <c r="H436" s="678" t="s">
        <v>1117</v>
      </c>
      <c r="I436" s="931" t="s">
        <v>1118</v>
      </c>
    </row>
    <row r="437" spans="1:20" s="387" customFormat="1" ht="13.5" thickTop="1" thickBot="1" x14ac:dyDescent="0.25">
      <c r="A437" s="609">
        <v>1</v>
      </c>
      <c r="B437" s="610">
        <v>2</v>
      </c>
      <c r="C437" s="610">
        <v>3</v>
      </c>
      <c r="D437" s="610">
        <v>4</v>
      </c>
      <c r="E437" s="610">
        <v>5</v>
      </c>
      <c r="F437" s="581">
        <v>6</v>
      </c>
      <c r="G437" s="581">
        <v>7</v>
      </c>
      <c r="H437" s="582">
        <v>8</v>
      </c>
      <c r="I437" s="680" t="s">
        <v>960</v>
      </c>
    </row>
    <row r="438" spans="1:20" ht="15.75" thickTop="1" x14ac:dyDescent="0.25">
      <c r="A438" s="1689">
        <v>1035</v>
      </c>
      <c r="B438" s="867">
        <v>3114</v>
      </c>
      <c r="C438" s="867">
        <v>5331</v>
      </c>
      <c r="D438" s="952"/>
      <c r="E438" s="973" t="s">
        <v>1208</v>
      </c>
      <c r="F438" s="974">
        <f>SUM(F439:F444)</f>
        <v>698</v>
      </c>
      <c r="G438" s="974">
        <f>SUM(G439:G444)</f>
        <v>5580</v>
      </c>
      <c r="H438" s="974">
        <f>SUM(H439:H444)</f>
        <v>5580</v>
      </c>
      <c r="I438" s="939">
        <f t="shared" ref="I438:I446" si="18">(H438/G438)*100</f>
        <v>100</v>
      </c>
    </row>
    <row r="439" spans="1:20" ht="14.25" x14ac:dyDescent="0.2">
      <c r="A439" s="438"/>
      <c r="B439" s="725"/>
      <c r="C439" s="725"/>
      <c r="D439" s="763" t="s">
        <v>737</v>
      </c>
      <c r="E439" s="2224" t="s">
        <v>996</v>
      </c>
      <c r="F439" s="940">
        <v>6</v>
      </c>
      <c r="G439" s="940">
        <v>6</v>
      </c>
      <c r="H439" s="940">
        <v>6</v>
      </c>
      <c r="I439" s="936">
        <f t="shared" si="18"/>
        <v>100</v>
      </c>
    </row>
    <row r="440" spans="1:20" ht="14.25" x14ac:dyDescent="0.2">
      <c r="A440" s="438"/>
      <c r="B440" s="725"/>
      <c r="C440" s="725"/>
      <c r="D440" s="595" t="s">
        <v>732</v>
      </c>
      <c r="E440" s="483" t="s">
        <v>85</v>
      </c>
      <c r="F440" s="940">
        <v>692</v>
      </c>
      <c r="G440" s="940">
        <v>692</v>
      </c>
      <c r="H440" s="940">
        <v>692</v>
      </c>
      <c r="I440" s="936">
        <f t="shared" si="18"/>
        <v>100</v>
      </c>
    </row>
    <row r="441" spans="1:20" ht="14.25" x14ac:dyDescent="0.2">
      <c r="A441" s="438"/>
      <c r="B441" s="833"/>
      <c r="C441" s="833"/>
      <c r="D441" s="1250" t="s">
        <v>875</v>
      </c>
      <c r="E441" s="1525" t="s">
        <v>889</v>
      </c>
      <c r="F441" s="946"/>
      <c r="G441" s="946">
        <v>46</v>
      </c>
      <c r="H441" s="946">
        <v>46</v>
      </c>
      <c r="I441" s="936">
        <f t="shared" si="18"/>
        <v>100</v>
      </c>
    </row>
    <row r="442" spans="1:20" ht="14.25" x14ac:dyDescent="0.2">
      <c r="A442" s="438"/>
      <c r="B442" s="833"/>
      <c r="C442" s="833"/>
      <c r="D442" s="1250" t="s">
        <v>1871</v>
      </c>
      <c r="E442" s="1525" t="s">
        <v>1902</v>
      </c>
      <c r="F442" s="946"/>
      <c r="G442" s="946">
        <v>139</v>
      </c>
      <c r="H442" s="946">
        <v>139</v>
      </c>
      <c r="I442" s="936">
        <f t="shared" si="18"/>
        <v>100</v>
      </c>
    </row>
    <row r="443" spans="1:20" ht="14.25" x14ac:dyDescent="0.2">
      <c r="A443" s="438"/>
      <c r="B443" s="833"/>
      <c r="C443" s="1691"/>
      <c r="D443" s="595" t="s">
        <v>1431</v>
      </c>
      <c r="E443" s="483" t="s">
        <v>995</v>
      </c>
      <c r="F443" s="946"/>
      <c r="G443" s="946">
        <v>4202</v>
      </c>
      <c r="H443" s="946">
        <v>4202</v>
      </c>
      <c r="I443" s="941">
        <f t="shared" si="18"/>
        <v>100</v>
      </c>
    </row>
    <row r="444" spans="1:20" ht="28.5" x14ac:dyDescent="0.2">
      <c r="A444" s="438"/>
      <c r="B444" s="833"/>
      <c r="C444" s="1691"/>
      <c r="D444" s="1526" t="s">
        <v>1003</v>
      </c>
      <c r="E444" s="484" t="s">
        <v>1229</v>
      </c>
      <c r="F444" s="946"/>
      <c r="G444" s="1528">
        <v>495</v>
      </c>
      <c r="H444" s="1528">
        <v>495</v>
      </c>
      <c r="I444" s="1532">
        <f t="shared" si="18"/>
        <v>100</v>
      </c>
    </row>
    <row r="445" spans="1:20" ht="15" x14ac:dyDescent="0.25">
      <c r="A445" s="438">
        <v>1035</v>
      </c>
      <c r="B445" s="833">
        <v>3143</v>
      </c>
      <c r="C445" s="833">
        <v>5331</v>
      </c>
      <c r="D445" s="972"/>
      <c r="E445" s="724" t="s">
        <v>1208</v>
      </c>
      <c r="F445" s="948">
        <v>0</v>
      </c>
      <c r="G445" s="948">
        <f>G446</f>
        <v>191</v>
      </c>
      <c r="H445" s="948">
        <f>H446</f>
        <v>191</v>
      </c>
      <c r="I445" s="949">
        <f t="shared" si="18"/>
        <v>100</v>
      </c>
    </row>
    <row r="446" spans="1:20" ht="15.75" thickBot="1" x14ac:dyDescent="0.3">
      <c r="A446" s="438"/>
      <c r="B446" s="833"/>
      <c r="C446" s="833"/>
      <c r="D446" s="595" t="s">
        <v>1431</v>
      </c>
      <c r="E446" s="483" t="s">
        <v>995</v>
      </c>
      <c r="F446" s="948"/>
      <c r="G446" s="946">
        <v>191</v>
      </c>
      <c r="H446" s="946">
        <v>191</v>
      </c>
      <c r="I446" s="941">
        <f t="shared" si="18"/>
        <v>100</v>
      </c>
    </row>
    <row r="447" spans="1:20" s="2229" customFormat="1" ht="18" customHeight="1" thickTop="1" thickBot="1" x14ac:dyDescent="0.25">
      <c r="A447" s="2491" t="s">
        <v>1406</v>
      </c>
      <c r="B447" s="2492"/>
      <c r="C447" s="2492"/>
      <c r="D447" s="2492"/>
      <c r="E447" s="2492"/>
      <c r="F447" s="2242">
        <f>SUM(F438,F445)</f>
        <v>698</v>
      </c>
      <c r="G447" s="2242">
        <f>SUM(G438,G445)</f>
        <v>5771</v>
      </c>
      <c r="H447" s="2242">
        <f>SUM(H438,H445)</f>
        <v>5771</v>
      </c>
      <c r="I447" s="2243">
        <f>(H447/G447)*100</f>
        <v>100</v>
      </c>
      <c r="K447" s="2244" t="e">
        <f>SUM(F447,F430,F409,F391,#REF!,#REF!,F371,#REF!,F330,#REF!,F299,F283,#REF!,F260,F230,F190,F163,F132,F98,#REF!,F65,#REF!,#REF!,F45,F30)</f>
        <v>#REF!</v>
      </c>
      <c r="L447" s="2244" t="e">
        <f>SUM(G447,G430,G409,G391,#REF!,#REF!,G371,#REF!,G330,#REF!,G299,G283,#REF!,G260,G230,G190,G163,G132,G98,#REF!,G65,#REF!,#REF!,G45,G30)</f>
        <v>#REF!</v>
      </c>
      <c r="M447" s="2244" t="e">
        <f>SUM(H447,H430,H409,H391,#REF!,#REF!,H371,#REF!,H330,#REF!,H299,H283,#REF!,H260,H230,H190,H163,H132,H98,#REF!,H65,#REF!,#REF!,H45,H30)</f>
        <v>#REF!</v>
      </c>
      <c r="R447" s="2244">
        <f>F447</f>
        <v>698</v>
      </c>
      <c r="S447" s="2244">
        <f>G447</f>
        <v>5771</v>
      </c>
      <c r="T447" s="2244">
        <f>H447</f>
        <v>5771</v>
      </c>
    </row>
    <row r="448" spans="1:20" s="2229" customFormat="1" ht="13.5" thickTop="1" x14ac:dyDescent="0.2">
      <c r="B448" s="2245"/>
      <c r="D448" s="2246"/>
      <c r="F448" s="2244"/>
      <c r="G448" s="2244"/>
      <c r="H448" s="2244"/>
      <c r="I448" s="2247"/>
    </row>
    <row r="452" spans="1:9" ht="13.5" thickBot="1" x14ac:dyDescent="0.25">
      <c r="A452" s="445" t="s">
        <v>1910</v>
      </c>
      <c r="I452" s="1688" t="s">
        <v>205</v>
      </c>
    </row>
    <row r="453" spans="1:9" s="107" customFormat="1" ht="20.25" customHeight="1" thickTop="1" thickBot="1" x14ac:dyDescent="0.25">
      <c r="A453" s="675" t="s">
        <v>792</v>
      </c>
      <c r="B453" s="866" t="s">
        <v>206</v>
      </c>
      <c r="C453" s="676" t="s">
        <v>207</v>
      </c>
      <c r="D453" s="678" t="s">
        <v>888</v>
      </c>
      <c r="E453" s="678" t="s">
        <v>208</v>
      </c>
      <c r="F453" s="678" t="s">
        <v>209</v>
      </c>
      <c r="G453" s="678" t="s">
        <v>1116</v>
      </c>
      <c r="H453" s="678" t="s">
        <v>1117</v>
      </c>
      <c r="I453" s="931" t="s">
        <v>1118</v>
      </c>
    </row>
    <row r="454" spans="1:9" s="387" customFormat="1" ht="13.5" thickTop="1" thickBot="1" x14ac:dyDescent="0.25">
      <c r="A454" s="609">
        <v>1</v>
      </c>
      <c r="B454" s="610">
        <v>2</v>
      </c>
      <c r="C454" s="610">
        <v>3</v>
      </c>
      <c r="D454" s="610">
        <v>4</v>
      </c>
      <c r="E454" s="610">
        <v>5</v>
      </c>
      <c r="F454" s="581">
        <v>6</v>
      </c>
      <c r="G454" s="581">
        <v>7</v>
      </c>
      <c r="H454" s="582">
        <v>8</v>
      </c>
      <c r="I454" s="680" t="s">
        <v>960</v>
      </c>
    </row>
    <row r="455" spans="1:9" ht="15.75" thickTop="1" x14ac:dyDescent="0.25">
      <c r="A455" s="1689">
        <v>1036</v>
      </c>
      <c r="B455" s="867">
        <v>3112</v>
      </c>
      <c r="C455" s="867">
        <v>5331</v>
      </c>
      <c r="E455" s="886" t="s">
        <v>1208</v>
      </c>
      <c r="F455" s="974">
        <v>45</v>
      </c>
      <c r="G455" s="974">
        <f>SUM(G456:G457)</f>
        <v>1343</v>
      </c>
      <c r="H455" s="974">
        <f>SUM(H456:H457)</f>
        <v>1343</v>
      </c>
      <c r="I455" s="939">
        <f t="shared" ref="I455:I475" si="19">(H455/G455)*100</f>
        <v>100</v>
      </c>
    </row>
    <row r="456" spans="1:9" ht="14.25" x14ac:dyDescent="0.2">
      <c r="A456" s="438"/>
      <c r="B456" s="725"/>
      <c r="C456" s="725"/>
      <c r="D456" s="595" t="s">
        <v>732</v>
      </c>
      <c r="E456" s="483" t="s">
        <v>85</v>
      </c>
      <c r="F456" s="940">
        <v>45</v>
      </c>
      <c r="G456" s="940">
        <v>45</v>
      </c>
      <c r="H456" s="940">
        <v>45</v>
      </c>
      <c r="I456" s="936">
        <f t="shared" si="19"/>
        <v>100</v>
      </c>
    </row>
    <row r="457" spans="1:9" ht="14.25" x14ac:dyDescent="0.2">
      <c r="A457" s="438"/>
      <c r="B457" s="725"/>
      <c r="C457" s="725"/>
      <c r="D457" s="595" t="s">
        <v>1431</v>
      </c>
      <c r="E457" s="483" t="s">
        <v>995</v>
      </c>
      <c r="F457" s="946"/>
      <c r="G457" s="946">
        <v>1298</v>
      </c>
      <c r="H457" s="946">
        <v>1298</v>
      </c>
      <c r="I457" s="941">
        <f t="shared" si="19"/>
        <v>100</v>
      </c>
    </row>
    <row r="458" spans="1:9" ht="15" x14ac:dyDescent="0.25">
      <c r="A458" s="438">
        <v>1036</v>
      </c>
      <c r="B458" s="725">
        <v>3114</v>
      </c>
      <c r="C458" s="725">
        <v>5331</v>
      </c>
      <c r="D458" s="932"/>
      <c r="E458" s="886" t="s">
        <v>1208</v>
      </c>
      <c r="F458" s="933">
        <f>SUM(F459:F465)</f>
        <v>2742</v>
      </c>
      <c r="G458" s="933">
        <f>SUM(G459:G465)</f>
        <v>10941</v>
      </c>
      <c r="H458" s="933">
        <f>SUM(H459:H465)</f>
        <v>10941</v>
      </c>
      <c r="I458" s="934">
        <f t="shared" si="19"/>
        <v>100</v>
      </c>
    </row>
    <row r="459" spans="1:9" ht="14.25" x14ac:dyDescent="0.2">
      <c r="A459" s="438"/>
      <c r="B459" s="725"/>
      <c r="C459" s="725"/>
      <c r="D459" s="763" t="s">
        <v>737</v>
      </c>
      <c r="E459" s="2224" t="s">
        <v>996</v>
      </c>
      <c r="F459" s="940">
        <v>401</v>
      </c>
      <c r="G459" s="940">
        <v>400</v>
      </c>
      <c r="H459" s="940">
        <v>400</v>
      </c>
      <c r="I459" s="936">
        <f t="shared" si="19"/>
        <v>100</v>
      </c>
    </row>
    <row r="460" spans="1:9" ht="14.25" x14ac:dyDescent="0.2">
      <c r="A460" s="438"/>
      <c r="B460" s="725"/>
      <c r="C460" s="725"/>
      <c r="D460" s="595" t="s">
        <v>732</v>
      </c>
      <c r="E460" s="483" t="s">
        <v>85</v>
      </c>
      <c r="F460" s="940">
        <v>2341</v>
      </c>
      <c r="G460" s="940">
        <v>2334</v>
      </c>
      <c r="H460" s="940">
        <v>2334</v>
      </c>
      <c r="I460" s="936">
        <f t="shared" si="19"/>
        <v>100</v>
      </c>
    </row>
    <row r="461" spans="1:9" ht="14.25" x14ac:dyDescent="0.2">
      <c r="A461" s="438"/>
      <c r="B461" s="833"/>
      <c r="C461" s="833"/>
      <c r="D461" s="1250" t="s">
        <v>875</v>
      </c>
      <c r="E461" s="1525" t="s">
        <v>889</v>
      </c>
      <c r="F461" s="940"/>
      <c r="G461" s="946">
        <v>175</v>
      </c>
      <c r="H461" s="940">
        <v>175</v>
      </c>
      <c r="I461" s="936">
        <f t="shared" si="19"/>
        <v>100</v>
      </c>
    </row>
    <row r="462" spans="1:9" ht="14.25" x14ac:dyDescent="0.2">
      <c r="A462" s="438"/>
      <c r="B462" s="833"/>
      <c r="C462" s="833"/>
      <c r="D462" s="1250" t="s">
        <v>1177</v>
      </c>
      <c r="E462" s="1702" t="s">
        <v>1530</v>
      </c>
      <c r="F462" s="940"/>
      <c r="G462" s="946">
        <v>12</v>
      </c>
      <c r="H462" s="940">
        <v>12</v>
      </c>
      <c r="I462" s="936">
        <f t="shared" si="19"/>
        <v>100</v>
      </c>
    </row>
    <row r="463" spans="1:9" ht="14.25" x14ac:dyDescent="0.2">
      <c r="A463" s="438"/>
      <c r="B463" s="833"/>
      <c r="C463" s="833"/>
      <c r="D463" s="1250" t="s">
        <v>1871</v>
      </c>
      <c r="E463" s="1525" t="s">
        <v>1902</v>
      </c>
      <c r="F463" s="940"/>
      <c r="G463" s="946">
        <v>247</v>
      </c>
      <c r="H463" s="940">
        <v>247</v>
      </c>
      <c r="I463" s="936">
        <f t="shared" si="19"/>
        <v>100</v>
      </c>
    </row>
    <row r="464" spans="1:9" ht="14.25" x14ac:dyDescent="0.2">
      <c r="A464" s="438"/>
      <c r="B464" s="833"/>
      <c r="C464" s="833"/>
      <c r="D464" s="595" t="s">
        <v>1431</v>
      </c>
      <c r="E464" s="483" t="s">
        <v>995</v>
      </c>
      <c r="F464" s="940"/>
      <c r="G464" s="946">
        <v>7671</v>
      </c>
      <c r="H464" s="940">
        <v>7671</v>
      </c>
      <c r="I464" s="936">
        <f t="shared" si="19"/>
        <v>100</v>
      </c>
    </row>
    <row r="465" spans="1:20" ht="29.25" customHeight="1" x14ac:dyDescent="0.2">
      <c r="A465" s="438"/>
      <c r="B465" s="833"/>
      <c r="C465" s="833"/>
      <c r="D465" s="826" t="s">
        <v>1003</v>
      </c>
      <c r="E465" s="484" t="s">
        <v>1229</v>
      </c>
      <c r="F465" s="946"/>
      <c r="G465" s="1528">
        <v>102</v>
      </c>
      <c r="H465" s="1528">
        <v>102</v>
      </c>
      <c r="I465" s="1532">
        <f t="shared" si="19"/>
        <v>100</v>
      </c>
    </row>
    <row r="466" spans="1:20" ht="15" customHeight="1" x14ac:dyDescent="0.25">
      <c r="A466" s="825">
        <v>1036</v>
      </c>
      <c r="B466" s="725">
        <v>3114</v>
      </c>
      <c r="C466" s="1691">
        <v>5336</v>
      </c>
      <c r="D466" s="611"/>
      <c r="E466" s="724" t="s">
        <v>1903</v>
      </c>
      <c r="F466" s="959">
        <v>0</v>
      </c>
      <c r="G466" s="959">
        <f>G467+G468</f>
        <v>422</v>
      </c>
      <c r="H466" s="959">
        <f>H467+H468</f>
        <v>422</v>
      </c>
      <c r="I466" s="949">
        <f t="shared" si="19"/>
        <v>100</v>
      </c>
    </row>
    <row r="467" spans="1:20" ht="16.5" customHeight="1" x14ac:dyDescent="0.2">
      <c r="A467" s="825"/>
      <c r="B467" s="725"/>
      <c r="C467" s="1691"/>
      <c r="D467" s="611" t="s">
        <v>1188</v>
      </c>
      <c r="E467" s="483" t="s">
        <v>1904</v>
      </c>
      <c r="F467" s="946"/>
      <c r="G467" s="946">
        <v>63</v>
      </c>
      <c r="H467" s="946">
        <v>63</v>
      </c>
      <c r="I467" s="941">
        <f t="shared" si="19"/>
        <v>100</v>
      </c>
    </row>
    <row r="468" spans="1:20" ht="15" customHeight="1" x14ac:dyDescent="0.2">
      <c r="A468" s="825"/>
      <c r="B468" s="725"/>
      <c r="C468" s="1691"/>
      <c r="D468" s="611" t="s">
        <v>1190</v>
      </c>
      <c r="E468" s="483" t="s">
        <v>1905</v>
      </c>
      <c r="F468" s="946"/>
      <c r="G468" s="946">
        <v>359</v>
      </c>
      <c r="H468" s="946">
        <v>359</v>
      </c>
      <c r="I468" s="941">
        <f t="shared" si="19"/>
        <v>100</v>
      </c>
    </row>
    <row r="469" spans="1:20" ht="15" x14ac:dyDescent="0.25">
      <c r="A469" s="438">
        <v>1036</v>
      </c>
      <c r="B469" s="833">
        <v>3141</v>
      </c>
      <c r="C469" s="1691">
        <v>5331</v>
      </c>
      <c r="D469" s="955"/>
      <c r="E469" s="724" t="s">
        <v>1208</v>
      </c>
      <c r="F469" s="948">
        <f>F470+F471</f>
        <v>20</v>
      </c>
      <c r="G469" s="948">
        <f>G470+G471</f>
        <v>54</v>
      </c>
      <c r="H469" s="948">
        <f>H470+H471</f>
        <v>54</v>
      </c>
      <c r="I469" s="949">
        <f t="shared" si="19"/>
        <v>100</v>
      </c>
    </row>
    <row r="470" spans="1:20" ht="14.25" x14ac:dyDescent="0.2">
      <c r="A470" s="438"/>
      <c r="B470" s="833"/>
      <c r="C470" s="1691"/>
      <c r="D470" s="595" t="s">
        <v>732</v>
      </c>
      <c r="E470" s="483" t="s">
        <v>85</v>
      </c>
      <c r="F470" s="946">
        <v>20</v>
      </c>
      <c r="G470" s="946">
        <v>20</v>
      </c>
      <c r="H470" s="946">
        <v>20</v>
      </c>
      <c r="I470" s="941">
        <f t="shared" si="19"/>
        <v>100</v>
      </c>
    </row>
    <row r="471" spans="1:20" ht="14.25" x14ac:dyDescent="0.2">
      <c r="A471" s="438"/>
      <c r="B471" s="833"/>
      <c r="C471" s="1691"/>
      <c r="D471" s="595" t="s">
        <v>1431</v>
      </c>
      <c r="E471" s="483" t="s">
        <v>995</v>
      </c>
      <c r="F471" s="946"/>
      <c r="G471" s="946">
        <v>34</v>
      </c>
      <c r="H471" s="946">
        <v>34</v>
      </c>
      <c r="I471" s="941">
        <f t="shared" si="19"/>
        <v>100</v>
      </c>
    </row>
    <row r="472" spans="1:20" ht="15" x14ac:dyDescent="0.25">
      <c r="A472" s="438">
        <v>1036</v>
      </c>
      <c r="B472" s="833">
        <v>3143</v>
      </c>
      <c r="C472" s="833">
        <v>5331</v>
      </c>
      <c r="D472" s="972"/>
      <c r="E472" s="724" t="s">
        <v>1208</v>
      </c>
      <c r="F472" s="948">
        <v>2</v>
      </c>
      <c r="G472" s="948">
        <f>SUM(G473:G474)</f>
        <v>671</v>
      </c>
      <c r="H472" s="948">
        <f>SUM(H473:H474)</f>
        <v>671</v>
      </c>
      <c r="I472" s="949">
        <f t="shared" si="19"/>
        <v>100</v>
      </c>
    </row>
    <row r="473" spans="1:20" ht="14.25" x14ac:dyDescent="0.2">
      <c r="A473" s="438"/>
      <c r="B473" s="833"/>
      <c r="C473" s="833"/>
      <c r="D473" s="595" t="s">
        <v>732</v>
      </c>
      <c r="E473" s="483" t="s">
        <v>85</v>
      </c>
      <c r="F473" s="946">
        <v>2</v>
      </c>
      <c r="G473" s="946">
        <v>2</v>
      </c>
      <c r="H473" s="946">
        <v>2</v>
      </c>
      <c r="I473" s="941">
        <f t="shared" si="19"/>
        <v>100</v>
      </c>
    </row>
    <row r="474" spans="1:20" ht="15" thickBot="1" x14ac:dyDescent="0.25">
      <c r="A474" s="438"/>
      <c r="B474" s="833"/>
      <c r="C474" s="1691"/>
      <c r="D474" s="595" t="s">
        <v>1431</v>
      </c>
      <c r="E474" s="483" t="s">
        <v>995</v>
      </c>
      <c r="F474" s="946"/>
      <c r="G474" s="946">
        <v>669</v>
      </c>
      <c r="H474" s="946">
        <v>669</v>
      </c>
      <c r="I474" s="941">
        <f t="shared" si="19"/>
        <v>100</v>
      </c>
    </row>
    <row r="475" spans="1:20" ht="18" customHeight="1" thickTop="1" thickBot="1" x14ac:dyDescent="0.3">
      <c r="A475" s="2479" t="s">
        <v>1406</v>
      </c>
      <c r="B475" s="2480"/>
      <c r="C475" s="2480"/>
      <c r="D475" s="2480"/>
      <c r="E475" s="2480"/>
      <c r="F475" s="937">
        <f>SUM(F472,F458,F469,F455)</f>
        <v>2809</v>
      </c>
      <c r="G475" s="937">
        <f>SUM(G472,G458,G469,G455,G466)</f>
        <v>13431</v>
      </c>
      <c r="H475" s="937">
        <f>SUM(H472,H458,H469,H455,H466)</f>
        <v>13431</v>
      </c>
      <c r="I475" s="938">
        <f t="shared" si="19"/>
        <v>100</v>
      </c>
      <c r="R475" s="386">
        <f>F475</f>
        <v>2809</v>
      </c>
      <c r="S475" s="386">
        <f>G475</f>
        <v>13431</v>
      </c>
      <c r="T475" s="386">
        <f>H475</f>
        <v>13431</v>
      </c>
    </row>
    <row r="476" spans="1:20" ht="18" customHeight="1" thickTop="1" x14ac:dyDescent="0.25">
      <c r="A476" s="371"/>
      <c r="B476" s="371"/>
      <c r="C476" s="371"/>
      <c r="D476" s="371"/>
      <c r="E476" s="371"/>
      <c r="F476" s="181"/>
      <c r="G476" s="181"/>
      <c r="H476" s="181"/>
      <c r="I476" s="210"/>
      <c r="R476" s="386"/>
      <c r="S476" s="386"/>
      <c r="T476" s="386"/>
    </row>
    <row r="477" spans="1:20" ht="18" customHeight="1" x14ac:dyDescent="0.25">
      <c r="A477" s="371"/>
      <c r="B477" s="371"/>
      <c r="C477" s="371"/>
      <c r="D477" s="371"/>
      <c r="E477" s="371"/>
      <c r="F477" s="181"/>
      <c r="G477" s="181"/>
      <c r="H477" s="181"/>
      <c r="I477" s="210"/>
      <c r="R477" s="386"/>
      <c r="S477" s="386"/>
      <c r="T477" s="386"/>
    </row>
    <row r="478" spans="1:20" ht="14.25" customHeight="1" x14ac:dyDescent="0.25">
      <c r="A478" s="371"/>
      <c r="B478" s="371"/>
      <c r="C478" s="371"/>
      <c r="D478" s="371"/>
      <c r="E478" s="371"/>
      <c r="F478" s="181"/>
      <c r="G478" s="181"/>
      <c r="H478" s="181"/>
      <c r="I478" s="210"/>
      <c r="R478" s="386"/>
      <c r="S478" s="386"/>
      <c r="T478" s="386"/>
    </row>
    <row r="479" spans="1:20" ht="14.25" customHeight="1" x14ac:dyDescent="0.25">
      <c r="A479" s="371"/>
      <c r="B479" s="371"/>
      <c r="C479" s="371"/>
      <c r="D479" s="371"/>
      <c r="E479" s="371"/>
      <c r="F479" s="181"/>
      <c r="G479" s="181"/>
      <c r="H479" s="181"/>
      <c r="I479" s="210"/>
      <c r="R479" s="386"/>
      <c r="S479" s="386"/>
      <c r="T479" s="386"/>
    </row>
    <row r="480" spans="1:20" ht="14.25" customHeight="1" x14ac:dyDescent="0.25">
      <c r="A480" s="371"/>
      <c r="B480" s="371"/>
      <c r="C480" s="371"/>
      <c r="D480" s="371"/>
      <c r="E480" s="371"/>
      <c r="F480" s="181"/>
      <c r="G480" s="181"/>
      <c r="H480" s="181"/>
      <c r="I480" s="210"/>
      <c r="R480" s="386"/>
      <c r="S480" s="386"/>
      <c r="T480" s="386"/>
    </row>
    <row r="481" spans="1:9" ht="13.5" thickBot="1" x14ac:dyDescent="0.25">
      <c r="A481" s="445" t="s">
        <v>114</v>
      </c>
      <c r="I481" s="1688" t="s">
        <v>205</v>
      </c>
    </row>
    <row r="482" spans="1:9" s="107" customFormat="1" ht="20.25" customHeight="1" thickTop="1" thickBot="1" x14ac:dyDescent="0.25">
      <c r="A482" s="675" t="s">
        <v>792</v>
      </c>
      <c r="B482" s="866" t="s">
        <v>206</v>
      </c>
      <c r="C482" s="676" t="s">
        <v>207</v>
      </c>
      <c r="D482" s="678" t="s">
        <v>888</v>
      </c>
      <c r="E482" s="678" t="s">
        <v>208</v>
      </c>
      <c r="F482" s="678" t="s">
        <v>209</v>
      </c>
      <c r="G482" s="678" t="s">
        <v>1116</v>
      </c>
      <c r="H482" s="678" t="s">
        <v>1117</v>
      </c>
      <c r="I482" s="931" t="s">
        <v>1118</v>
      </c>
    </row>
    <row r="483" spans="1:9" s="387" customFormat="1" ht="13.5" thickTop="1" thickBot="1" x14ac:dyDescent="0.25">
      <c r="A483" s="609">
        <v>1</v>
      </c>
      <c r="B483" s="610">
        <v>2</v>
      </c>
      <c r="C483" s="610">
        <v>3</v>
      </c>
      <c r="D483" s="610">
        <v>4</v>
      </c>
      <c r="E483" s="610">
        <v>5</v>
      </c>
      <c r="F483" s="581">
        <v>6</v>
      </c>
      <c r="G483" s="581">
        <v>7</v>
      </c>
      <c r="H483" s="582">
        <v>8</v>
      </c>
      <c r="I483" s="680" t="s">
        <v>960</v>
      </c>
    </row>
    <row r="484" spans="1:9" ht="15.75" thickTop="1" x14ac:dyDescent="0.25">
      <c r="A484" s="1689">
        <v>1037</v>
      </c>
      <c r="B484" s="867">
        <v>3112</v>
      </c>
      <c r="C484" s="867">
        <v>5331</v>
      </c>
      <c r="D484" s="952"/>
      <c r="E484" s="973" t="s">
        <v>1208</v>
      </c>
      <c r="F484" s="974">
        <f>SUM(F485:F485)</f>
        <v>0</v>
      </c>
      <c r="G484" s="974">
        <f>SUM(G485:G485)</f>
        <v>332</v>
      </c>
      <c r="H484" s="974">
        <f>SUM(H485:H485)</f>
        <v>332</v>
      </c>
      <c r="I484" s="939">
        <f t="shared" ref="I484:I497" si="20">(H484/G484)*100</f>
        <v>100</v>
      </c>
    </row>
    <row r="485" spans="1:9" ht="14.25" x14ac:dyDescent="0.2">
      <c r="A485" s="438"/>
      <c r="B485" s="725"/>
      <c r="C485" s="725"/>
      <c r="D485" s="595" t="s">
        <v>1431</v>
      </c>
      <c r="E485" s="483" t="s">
        <v>995</v>
      </c>
      <c r="F485" s="940"/>
      <c r="G485" s="940">
        <v>332</v>
      </c>
      <c r="H485" s="940">
        <v>332</v>
      </c>
      <c r="I485" s="936">
        <f t="shared" si="20"/>
        <v>100</v>
      </c>
    </row>
    <row r="486" spans="1:9" ht="15" x14ac:dyDescent="0.25">
      <c r="A486" s="438">
        <v>1037</v>
      </c>
      <c r="B486" s="833">
        <v>3114</v>
      </c>
      <c r="C486" s="833">
        <v>5331</v>
      </c>
      <c r="D486" s="972"/>
      <c r="E486" s="724" t="s">
        <v>1208</v>
      </c>
      <c r="F486" s="948">
        <f>SUM(F487)</f>
        <v>2226</v>
      </c>
      <c r="G486" s="948">
        <f>SUM(G487:G491,G492)</f>
        <v>13661</v>
      </c>
      <c r="H486" s="948">
        <f>SUM(H487:H491,H492)</f>
        <v>13661</v>
      </c>
      <c r="I486" s="949">
        <f t="shared" si="20"/>
        <v>100</v>
      </c>
    </row>
    <row r="487" spans="1:9" ht="14.25" x14ac:dyDescent="0.2">
      <c r="A487" s="438"/>
      <c r="B487" s="833"/>
      <c r="C487" s="833"/>
      <c r="D487" s="595" t="s">
        <v>732</v>
      </c>
      <c r="E487" s="483" t="s">
        <v>85</v>
      </c>
      <c r="F487" s="946">
        <v>2226</v>
      </c>
      <c r="G487" s="946">
        <v>2211</v>
      </c>
      <c r="H487" s="946">
        <v>2211</v>
      </c>
      <c r="I487" s="941">
        <f t="shared" si="20"/>
        <v>100</v>
      </c>
    </row>
    <row r="488" spans="1:9" ht="14.25" x14ac:dyDescent="0.2">
      <c r="A488" s="438"/>
      <c r="B488" s="833"/>
      <c r="C488" s="833"/>
      <c r="D488" s="1250" t="s">
        <v>875</v>
      </c>
      <c r="E488" s="1525" t="s">
        <v>889</v>
      </c>
      <c r="F488" s="946"/>
      <c r="G488" s="946">
        <v>461</v>
      </c>
      <c r="H488" s="946">
        <v>461</v>
      </c>
      <c r="I488" s="941">
        <f t="shared" si="20"/>
        <v>100</v>
      </c>
    </row>
    <row r="489" spans="1:9" ht="14.25" x14ac:dyDescent="0.2">
      <c r="A489" s="438"/>
      <c r="B489" s="833"/>
      <c r="C489" s="833"/>
      <c r="D489" s="1250" t="s">
        <v>173</v>
      </c>
      <c r="E489" s="1525" t="s">
        <v>1211</v>
      </c>
      <c r="F489" s="946"/>
      <c r="G489" s="946">
        <v>1</v>
      </c>
      <c r="H489" s="946">
        <v>1</v>
      </c>
      <c r="I489" s="941">
        <f t="shared" si="20"/>
        <v>100</v>
      </c>
    </row>
    <row r="490" spans="1:9" ht="14.25" x14ac:dyDescent="0.2">
      <c r="A490" s="438"/>
      <c r="B490" s="833"/>
      <c r="C490" s="833"/>
      <c r="D490" s="1250" t="s">
        <v>1871</v>
      </c>
      <c r="E490" s="1525" t="s">
        <v>1902</v>
      </c>
      <c r="F490" s="946"/>
      <c r="G490" s="946">
        <v>274</v>
      </c>
      <c r="H490" s="946">
        <v>274</v>
      </c>
      <c r="I490" s="941">
        <f t="shared" si="20"/>
        <v>100</v>
      </c>
    </row>
    <row r="491" spans="1:9" ht="14.25" x14ac:dyDescent="0.2">
      <c r="A491" s="438"/>
      <c r="B491" s="833"/>
      <c r="C491" s="833"/>
      <c r="D491" s="595" t="s">
        <v>1431</v>
      </c>
      <c r="E491" s="483" t="s">
        <v>995</v>
      </c>
      <c r="F491" s="946"/>
      <c r="G491" s="946">
        <v>10552</v>
      </c>
      <c r="H491" s="946">
        <v>10552</v>
      </c>
      <c r="I491" s="941">
        <f t="shared" si="20"/>
        <v>100</v>
      </c>
    </row>
    <row r="492" spans="1:9" ht="33.75" customHeight="1" x14ac:dyDescent="0.2">
      <c r="A492" s="438"/>
      <c r="B492" s="833"/>
      <c r="C492" s="833"/>
      <c r="D492" s="826" t="s">
        <v>1003</v>
      </c>
      <c r="E492" s="1527" t="s">
        <v>1229</v>
      </c>
      <c r="F492" s="1528"/>
      <c r="G492" s="1528">
        <v>162</v>
      </c>
      <c r="H492" s="1528">
        <v>162</v>
      </c>
      <c r="I492" s="1532">
        <f t="shared" si="20"/>
        <v>100</v>
      </c>
    </row>
    <row r="493" spans="1:9" ht="15" x14ac:dyDescent="0.25">
      <c r="A493" s="438">
        <v>1037</v>
      </c>
      <c r="B493" s="833">
        <v>3141</v>
      </c>
      <c r="C493" s="833">
        <v>5331</v>
      </c>
      <c r="D493" s="972"/>
      <c r="E493" s="724" t="s">
        <v>1208</v>
      </c>
      <c r="F493" s="948">
        <f>SUM(F494:F494)</f>
        <v>20</v>
      </c>
      <c r="G493" s="948">
        <f>G494</f>
        <v>20</v>
      </c>
      <c r="H493" s="948">
        <f>H494</f>
        <v>20</v>
      </c>
      <c r="I493" s="949">
        <f t="shared" si="20"/>
        <v>100</v>
      </c>
    </row>
    <row r="494" spans="1:9" ht="14.25" x14ac:dyDescent="0.2">
      <c r="A494" s="438"/>
      <c r="B494" s="833"/>
      <c r="C494" s="833"/>
      <c r="D494" s="595" t="s">
        <v>732</v>
      </c>
      <c r="E494" s="483" t="s">
        <v>85</v>
      </c>
      <c r="F494" s="946">
        <v>20</v>
      </c>
      <c r="G494" s="946">
        <v>20</v>
      </c>
      <c r="H494" s="946">
        <v>20</v>
      </c>
      <c r="I494" s="941">
        <f t="shared" si="20"/>
        <v>100</v>
      </c>
    </row>
    <row r="495" spans="1:9" ht="15" x14ac:dyDescent="0.25">
      <c r="A495" s="438">
        <v>1037</v>
      </c>
      <c r="B495" s="833">
        <v>3143</v>
      </c>
      <c r="C495" s="833">
        <v>5331</v>
      </c>
      <c r="D495" s="972"/>
      <c r="E495" s="724" t="s">
        <v>1208</v>
      </c>
      <c r="F495" s="948">
        <v>0</v>
      </c>
      <c r="G495" s="948">
        <f>SUM(G496:G496)</f>
        <v>332</v>
      </c>
      <c r="H495" s="948">
        <f>SUM(H496:H496)</f>
        <v>332</v>
      </c>
      <c r="I495" s="949">
        <f t="shared" si="20"/>
        <v>100</v>
      </c>
    </row>
    <row r="496" spans="1:9" ht="15" thickBot="1" x14ac:dyDescent="0.25">
      <c r="A496" s="438"/>
      <c r="B496" s="833"/>
      <c r="C496" s="1691"/>
      <c r="D496" s="595" t="s">
        <v>1431</v>
      </c>
      <c r="E496" s="483" t="s">
        <v>995</v>
      </c>
      <c r="F496" s="946"/>
      <c r="G496" s="946">
        <v>332</v>
      </c>
      <c r="H496" s="946">
        <v>332</v>
      </c>
      <c r="I496" s="941">
        <f t="shared" si="20"/>
        <v>100</v>
      </c>
    </row>
    <row r="497" spans="1:20" ht="18" customHeight="1" thickTop="1" thickBot="1" x14ac:dyDescent="0.3">
      <c r="A497" s="2479" t="s">
        <v>1406</v>
      </c>
      <c r="B497" s="2480"/>
      <c r="C497" s="2480"/>
      <c r="D497" s="2480"/>
      <c r="E497" s="2480"/>
      <c r="F497" s="937">
        <f>SUM(F484,F486,F493,F495)</f>
        <v>2246</v>
      </c>
      <c r="G497" s="937">
        <f>SUM(G484,G486,G493,G495)</f>
        <v>14345</v>
      </c>
      <c r="H497" s="937">
        <f>SUM(H484,H486,H493,H495)</f>
        <v>14345</v>
      </c>
      <c r="I497" s="938">
        <f t="shared" si="20"/>
        <v>100</v>
      </c>
      <c r="R497" s="386">
        <f>F497</f>
        <v>2246</v>
      </c>
      <c r="S497" s="386">
        <f>G497</f>
        <v>14345</v>
      </c>
      <c r="T497" s="386">
        <f>H497</f>
        <v>14345</v>
      </c>
    </row>
    <row r="498" spans="1:20" ht="18" customHeight="1" thickTop="1" x14ac:dyDescent="0.25">
      <c r="A498" s="371"/>
      <c r="B498" s="371"/>
      <c r="C498" s="371"/>
      <c r="D498" s="371"/>
      <c r="E498" s="371"/>
      <c r="F498" s="181"/>
      <c r="G498" s="181"/>
      <c r="H498" s="181"/>
      <c r="I498" s="210"/>
      <c r="R498" s="386"/>
      <c r="S498" s="386"/>
      <c r="T498" s="386"/>
    </row>
    <row r="499" spans="1:20" ht="18" customHeight="1" x14ac:dyDescent="0.25">
      <c r="A499" s="371"/>
      <c r="B499" s="371"/>
      <c r="C499" s="371"/>
      <c r="D499" s="371"/>
      <c r="E499" s="371"/>
      <c r="F499" s="181"/>
      <c r="G499" s="181"/>
      <c r="H499" s="181"/>
      <c r="I499" s="210"/>
      <c r="R499" s="386"/>
      <c r="S499" s="386"/>
      <c r="T499" s="386"/>
    </row>
    <row r="500" spans="1:20" ht="18" customHeight="1" x14ac:dyDescent="0.25">
      <c r="A500" s="371"/>
      <c r="B500" s="371"/>
      <c r="C500" s="371"/>
      <c r="D500" s="371"/>
      <c r="E500" s="371"/>
      <c r="F500" s="181"/>
      <c r="G500" s="181"/>
      <c r="H500" s="181"/>
      <c r="I500" s="210"/>
      <c r="R500" s="386"/>
      <c r="S500" s="386"/>
      <c r="T500" s="386"/>
    </row>
    <row r="501" spans="1:20" ht="13.5" thickBot="1" x14ac:dyDescent="0.25">
      <c r="A501" s="445" t="s">
        <v>1911</v>
      </c>
      <c r="I501" s="1688" t="s">
        <v>205</v>
      </c>
    </row>
    <row r="502" spans="1:20" s="107" customFormat="1" ht="20.25" customHeight="1" thickTop="1" thickBot="1" x14ac:dyDescent="0.25">
      <c r="A502" s="675" t="s">
        <v>792</v>
      </c>
      <c r="B502" s="866" t="s">
        <v>206</v>
      </c>
      <c r="C502" s="676" t="s">
        <v>207</v>
      </c>
      <c r="D502" s="678" t="s">
        <v>888</v>
      </c>
      <c r="E502" s="678" t="s">
        <v>208</v>
      </c>
      <c r="F502" s="678" t="s">
        <v>209</v>
      </c>
      <c r="G502" s="678" t="s">
        <v>1116</v>
      </c>
      <c r="H502" s="678" t="s">
        <v>1117</v>
      </c>
      <c r="I502" s="931" t="s">
        <v>1118</v>
      </c>
    </row>
    <row r="503" spans="1:20" s="2255" customFormat="1" ht="13.5" thickTop="1" thickBot="1" x14ac:dyDescent="0.25">
      <c r="A503" s="2250">
        <v>1</v>
      </c>
      <c r="B503" s="2251">
        <v>2</v>
      </c>
      <c r="C503" s="2251">
        <v>3</v>
      </c>
      <c r="D503" s="2251">
        <v>4</v>
      </c>
      <c r="E503" s="2251">
        <v>5</v>
      </c>
      <c r="F503" s="2252">
        <v>6</v>
      </c>
      <c r="G503" s="2252">
        <v>7</v>
      </c>
      <c r="H503" s="2253">
        <v>8</v>
      </c>
      <c r="I503" s="2254" t="s">
        <v>960</v>
      </c>
    </row>
    <row r="504" spans="1:20" s="2229" customFormat="1" ht="15.75" thickTop="1" x14ac:dyDescent="0.2">
      <c r="A504" s="2230">
        <v>1038</v>
      </c>
      <c r="B504" s="2231">
        <v>3114</v>
      </c>
      <c r="C504" s="2231">
        <v>5331</v>
      </c>
      <c r="D504" s="2232"/>
      <c r="E504" s="2233" t="s">
        <v>1208</v>
      </c>
      <c r="F504" s="2234">
        <f>SUM(F505:F513)</f>
        <v>1202</v>
      </c>
      <c r="G504" s="2234">
        <f>SUM(G505:G513)</f>
        <v>10492</v>
      </c>
      <c r="H504" s="2234">
        <f>SUM(H505:H513)</f>
        <v>10492</v>
      </c>
      <c r="I504" s="2235">
        <f t="shared" ref="I504:I525" si="21">(H504/G504)*100</f>
        <v>100</v>
      </c>
    </row>
    <row r="505" spans="1:20" s="2229" customFormat="1" ht="14.25" x14ac:dyDescent="0.2">
      <c r="A505" s="2256"/>
      <c r="B505" s="2257"/>
      <c r="C505" s="2257"/>
      <c r="D505" s="970" t="s">
        <v>737</v>
      </c>
      <c r="E505" s="2258" t="s">
        <v>996</v>
      </c>
      <c r="F505" s="1533">
        <v>573</v>
      </c>
      <c r="G505" s="1533">
        <v>573</v>
      </c>
      <c r="H505" s="1533">
        <v>573</v>
      </c>
      <c r="I505" s="1529">
        <f t="shared" si="21"/>
        <v>100</v>
      </c>
    </row>
    <row r="506" spans="1:20" ht="14.25" x14ac:dyDescent="0.2">
      <c r="A506" s="438"/>
      <c r="B506" s="725"/>
      <c r="C506" s="953"/>
      <c r="D506" s="595" t="s">
        <v>732</v>
      </c>
      <c r="E506" s="483" t="s">
        <v>85</v>
      </c>
      <c r="F506" s="940">
        <v>629</v>
      </c>
      <c r="G506" s="940">
        <v>629</v>
      </c>
      <c r="H506" s="940">
        <v>629</v>
      </c>
      <c r="I506" s="936">
        <f t="shared" si="21"/>
        <v>100</v>
      </c>
    </row>
    <row r="507" spans="1:20" ht="14.25" x14ac:dyDescent="0.2">
      <c r="A507" s="438"/>
      <c r="B507" s="725"/>
      <c r="C507" s="953"/>
      <c r="D507" s="1250" t="s">
        <v>875</v>
      </c>
      <c r="E507" s="1525" t="s">
        <v>889</v>
      </c>
      <c r="F507" s="940"/>
      <c r="G507" s="940">
        <v>1050</v>
      </c>
      <c r="H507" s="940">
        <v>1050</v>
      </c>
      <c r="I507" s="936">
        <f t="shared" si="21"/>
        <v>100</v>
      </c>
    </row>
    <row r="508" spans="1:20" ht="14.25" x14ac:dyDescent="0.2">
      <c r="A508" s="438"/>
      <c r="B508" s="725"/>
      <c r="C508" s="953"/>
      <c r="D508" s="1250" t="s">
        <v>173</v>
      </c>
      <c r="E508" s="1525" t="s">
        <v>1211</v>
      </c>
      <c r="F508" s="940"/>
      <c r="G508" s="940">
        <v>4</v>
      </c>
      <c r="H508" s="940">
        <v>4</v>
      </c>
      <c r="I508" s="936">
        <f t="shared" si="21"/>
        <v>100</v>
      </c>
    </row>
    <row r="509" spans="1:20" ht="14.25" x14ac:dyDescent="0.2">
      <c r="A509" s="438"/>
      <c r="B509" s="725"/>
      <c r="C509" s="953"/>
      <c r="D509" s="1250" t="s">
        <v>1177</v>
      </c>
      <c r="E509" s="1702" t="s">
        <v>1530</v>
      </c>
      <c r="F509" s="940"/>
      <c r="G509" s="940">
        <v>15</v>
      </c>
      <c r="H509" s="940">
        <v>15</v>
      </c>
      <c r="I509" s="936">
        <f t="shared" si="21"/>
        <v>100</v>
      </c>
    </row>
    <row r="510" spans="1:20" ht="14.25" x14ac:dyDescent="0.2">
      <c r="A510" s="438"/>
      <c r="B510" s="725"/>
      <c r="C510" s="953"/>
      <c r="D510" s="1250" t="s">
        <v>1871</v>
      </c>
      <c r="E510" s="1525" t="s">
        <v>1902</v>
      </c>
      <c r="F510" s="940"/>
      <c r="G510" s="940">
        <v>175</v>
      </c>
      <c r="H510" s="940">
        <v>175</v>
      </c>
      <c r="I510" s="936">
        <f t="shared" si="21"/>
        <v>100</v>
      </c>
    </row>
    <row r="511" spans="1:20" ht="14.25" x14ac:dyDescent="0.2">
      <c r="A511" s="438"/>
      <c r="B511" s="725"/>
      <c r="C511" s="953"/>
      <c r="D511" s="1250" t="s">
        <v>1875</v>
      </c>
      <c r="E511" s="1525" t="s">
        <v>1912</v>
      </c>
      <c r="F511" s="940"/>
      <c r="G511" s="940">
        <v>115</v>
      </c>
      <c r="H511" s="940">
        <v>115</v>
      </c>
      <c r="I511" s="936">
        <f t="shared" si="21"/>
        <v>100</v>
      </c>
    </row>
    <row r="512" spans="1:20" ht="14.25" x14ac:dyDescent="0.2">
      <c r="A512" s="438"/>
      <c r="B512" s="725"/>
      <c r="C512" s="1690"/>
      <c r="D512" s="595" t="s">
        <v>1431</v>
      </c>
      <c r="E512" s="483" t="s">
        <v>995</v>
      </c>
      <c r="F512" s="940"/>
      <c r="G512" s="940">
        <v>7704</v>
      </c>
      <c r="H512" s="940">
        <v>7704</v>
      </c>
      <c r="I512" s="936">
        <f t="shared" si="21"/>
        <v>100</v>
      </c>
    </row>
    <row r="513" spans="1:20" ht="29.25" customHeight="1" x14ac:dyDescent="0.2">
      <c r="A513" s="438"/>
      <c r="B513" s="725"/>
      <c r="C513" s="1690"/>
      <c r="D513" s="826" t="s">
        <v>1003</v>
      </c>
      <c r="E513" s="1527" t="s">
        <v>1229</v>
      </c>
      <c r="F513" s="1533"/>
      <c r="G513" s="1533">
        <v>227</v>
      </c>
      <c r="H513" s="1533">
        <v>227</v>
      </c>
      <c r="I513" s="1529">
        <f t="shared" si="21"/>
        <v>100</v>
      </c>
    </row>
    <row r="514" spans="1:20" ht="14.25" customHeight="1" x14ac:dyDescent="0.25">
      <c r="A514" s="438">
        <v>1038</v>
      </c>
      <c r="B514" s="833">
        <v>3114</v>
      </c>
      <c r="C514" s="833">
        <v>5336</v>
      </c>
      <c r="D514" s="1526"/>
      <c r="E514" s="1705" t="s">
        <v>1531</v>
      </c>
      <c r="F514" s="1530">
        <v>0</v>
      </c>
      <c r="G514" s="1530">
        <f>G515+G516</f>
        <v>283</v>
      </c>
      <c r="H514" s="1530">
        <f>H515+H516</f>
        <v>283</v>
      </c>
      <c r="I514" s="949">
        <f t="shared" si="21"/>
        <v>100</v>
      </c>
    </row>
    <row r="515" spans="1:20" ht="15" customHeight="1" x14ac:dyDescent="0.2">
      <c r="A515" s="438"/>
      <c r="B515" s="833"/>
      <c r="C515" s="833"/>
      <c r="D515" s="1706" t="s">
        <v>1188</v>
      </c>
      <c r="E515" s="1707" t="s">
        <v>1532</v>
      </c>
      <c r="F515" s="1528"/>
      <c r="G515" s="1528">
        <v>43</v>
      </c>
      <c r="H515" s="1528">
        <v>43</v>
      </c>
      <c r="I515" s="941">
        <f t="shared" si="21"/>
        <v>100</v>
      </c>
    </row>
    <row r="516" spans="1:20" ht="14.25" customHeight="1" x14ac:dyDescent="0.2">
      <c r="A516" s="438"/>
      <c r="B516" s="833"/>
      <c r="C516" s="833"/>
      <c r="D516" s="1706" t="s">
        <v>1190</v>
      </c>
      <c r="E516" s="1708" t="s">
        <v>1532</v>
      </c>
      <c r="F516" s="1528"/>
      <c r="G516" s="1528">
        <v>240</v>
      </c>
      <c r="H516" s="1528">
        <v>240</v>
      </c>
      <c r="I516" s="941">
        <f t="shared" si="21"/>
        <v>100</v>
      </c>
    </row>
    <row r="517" spans="1:20" ht="14.25" customHeight="1" x14ac:dyDescent="0.25">
      <c r="A517" s="438">
        <v>1038</v>
      </c>
      <c r="B517" s="833">
        <v>3124</v>
      </c>
      <c r="C517" s="833">
        <v>5331</v>
      </c>
      <c r="D517" s="2259"/>
      <c r="E517" s="724" t="s">
        <v>1208</v>
      </c>
      <c r="F517" s="1530">
        <v>0</v>
      </c>
      <c r="G517" s="1530">
        <f>G518+G519</f>
        <v>386</v>
      </c>
      <c r="H517" s="1530">
        <f>H518+H519</f>
        <v>386</v>
      </c>
      <c r="I517" s="949">
        <f t="shared" si="21"/>
        <v>100</v>
      </c>
    </row>
    <row r="518" spans="1:20" ht="14.25" customHeight="1" x14ac:dyDescent="0.2">
      <c r="A518" s="438"/>
      <c r="B518" s="833"/>
      <c r="C518" s="833"/>
      <c r="D518" s="1250" t="s">
        <v>875</v>
      </c>
      <c r="E518" s="1525" t="s">
        <v>889</v>
      </c>
      <c r="F518" s="1528"/>
      <c r="G518" s="1528">
        <v>68</v>
      </c>
      <c r="H518" s="1528">
        <v>68</v>
      </c>
      <c r="I518" s="941">
        <f t="shared" si="21"/>
        <v>100</v>
      </c>
    </row>
    <row r="519" spans="1:20" ht="14.25" customHeight="1" x14ac:dyDescent="0.2">
      <c r="A519" s="438"/>
      <c r="B519" s="833"/>
      <c r="C519" s="833"/>
      <c r="D519" s="595" t="s">
        <v>1431</v>
      </c>
      <c r="E519" s="483" t="s">
        <v>995</v>
      </c>
      <c r="F519" s="1528"/>
      <c r="G519" s="1528">
        <v>318</v>
      </c>
      <c r="H519" s="1528">
        <v>318</v>
      </c>
      <c r="I519" s="941">
        <f t="shared" si="21"/>
        <v>100</v>
      </c>
    </row>
    <row r="520" spans="1:20" ht="15" x14ac:dyDescent="0.25">
      <c r="A520" s="438">
        <v>1038</v>
      </c>
      <c r="B520" s="833">
        <v>3141</v>
      </c>
      <c r="C520" s="833">
        <v>5331</v>
      </c>
      <c r="D520" s="972"/>
      <c r="E520" s="724" t="s">
        <v>1208</v>
      </c>
      <c r="F520" s="948">
        <v>0</v>
      </c>
      <c r="G520" s="948">
        <f>SUM(G521:G521)</f>
        <v>87</v>
      </c>
      <c r="H520" s="948">
        <f>SUM(H521:H521)</f>
        <v>87</v>
      </c>
      <c r="I520" s="949">
        <f t="shared" si="21"/>
        <v>100</v>
      </c>
    </row>
    <row r="521" spans="1:20" ht="14.25" x14ac:dyDescent="0.2">
      <c r="A521" s="438"/>
      <c r="B521" s="833"/>
      <c r="C521" s="1691"/>
      <c r="D521" s="595" t="s">
        <v>1431</v>
      </c>
      <c r="E521" s="483" t="s">
        <v>995</v>
      </c>
      <c r="F521" s="946"/>
      <c r="G521" s="946">
        <v>87</v>
      </c>
      <c r="H521" s="946">
        <v>87</v>
      </c>
      <c r="I521" s="941">
        <f t="shared" si="21"/>
        <v>100</v>
      </c>
    </row>
    <row r="522" spans="1:20" ht="15" x14ac:dyDescent="0.25">
      <c r="A522" s="438">
        <v>1038</v>
      </c>
      <c r="B522" s="833">
        <v>3143</v>
      </c>
      <c r="C522" s="833">
        <v>5331</v>
      </c>
      <c r="D522" s="972"/>
      <c r="E522" s="724" t="s">
        <v>1208</v>
      </c>
      <c r="F522" s="948">
        <v>0</v>
      </c>
      <c r="G522" s="948">
        <f>SUM(G523:G523)</f>
        <v>363</v>
      </c>
      <c r="H522" s="948">
        <f>SUM(H523:H523)</f>
        <v>363</v>
      </c>
      <c r="I522" s="949">
        <f t="shared" si="21"/>
        <v>100</v>
      </c>
    </row>
    <row r="523" spans="1:20" ht="14.25" x14ac:dyDescent="0.2">
      <c r="A523" s="438"/>
      <c r="B523" s="833"/>
      <c r="C523" s="833"/>
      <c r="D523" s="595" t="s">
        <v>1431</v>
      </c>
      <c r="E523" s="483" t="s">
        <v>995</v>
      </c>
      <c r="F523" s="946"/>
      <c r="G523" s="946">
        <v>363</v>
      </c>
      <c r="H523" s="946">
        <v>363</v>
      </c>
      <c r="I523" s="941">
        <f t="shared" si="21"/>
        <v>100</v>
      </c>
    </row>
    <row r="524" spans="1:20" ht="15" x14ac:dyDescent="0.25">
      <c r="A524" s="438">
        <v>1038</v>
      </c>
      <c r="B524" s="833">
        <v>3293</v>
      </c>
      <c r="C524" s="833">
        <v>5331</v>
      </c>
      <c r="D524" s="595"/>
      <c r="E524" s="724" t="s">
        <v>1208</v>
      </c>
      <c r="F524" s="959">
        <v>0</v>
      </c>
      <c r="G524" s="959">
        <f>G525</f>
        <v>4</v>
      </c>
      <c r="H524" s="959">
        <f>H525</f>
        <v>4</v>
      </c>
      <c r="I524" s="949">
        <f t="shared" si="21"/>
        <v>100</v>
      </c>
    </row>
    <row r="525" spans="1:20" ht="15" thickBot="1" x14ac:dyDescent="0.25">
      <c r="A525" s="438"/>
      <c r="B525" s="833"/>
      <c r="C525" s="833"/>
      <c r="D525" s="1250" t="s">
        <v>1434</v>
      </c>
      <c r="E525" s="2260" t="s">
        <v>1533</v>
      </c>
      <c r="F525" s="946"/>
      <c r="G525" s="946">
        <v>4</v>
      </c>
      <c r="H525" s="946">
        <v>4</v>
      </c>
      <c r="I525" s="941">
        <f t="shared" si="21"/>
        <v>100</v>
      </c>
    </row>
    <row r="526" spans="1:20" ht="18" customHeight="1" thickTop="1" thickBot="1" x14ac:dyDescent="0.3">
      <c r="A526" s="2479" t="s">
        <v>1406</v>
      </c>
      <c r="B526" s="2480"/>
      <c r="C526" s="2480"/>
      <c r="D526" s="2480"/>
      <c r="E526" s="2480"/>
      <c r="F526" s="937">
        <f>SUM(F504,F520,F522,F514,F524)</f>
        <v>1202</v>
      </c>
      <c r="G526" s="937">
        <f>SUM(G504,G520,G522,G514,G524,G517)</f>
        <v>11615</v>
      </c>
      <c r="H526" s="937">
        <f>SUM(H504,H520,H522,H514,H524,H517)</f>
        <v>11615</v>
      </c>
      <c r="I526" s="938">
        <f>(H526/G526)*100</f>
        <v>100</v>
      </c>
      <c r="R526" s="386">
        <f>F526</f>
        <v>1202</v>
      </c>
      <c r="S526" s="386">
        <f>G526</f>
        <v>11615</v>
      </c>
      <c r="T526" s="386">
        <f>H526</f>
        <v>11615</v>
      </c>
    </row>
    <row r="527" spans="1:20" s="2229" customFormat="1" ht="13.5" thickTop="1" x14ac:dyDescent="0.2">
      <c r="B527" s="2245"/>
      <c r="D527" s="2246"/>
      <c r="F527" s="2244"/>
      <c r="G527" s="2244"/>
      <c r="H527" s="2244"/>
      <c r="I527" s="2247"/>
    </row>
    <row r="530" spans="1:9" ht="13.5" thickBot="1" x14ac:dyDescent="0.25">
      <c r="A530" s="445" t="s">
        <v>67</v>
      </c>
      <c r="I530" s="1688" t="s">
        <v>205</v>
      </c>
    </row>
    <row r="531" spans="1:9" s="107" customFormat="1" ht="20.25" customHeight="1" thickTop="1" thickBot="1" x14ac:dyDescent="0.25">
      <c r="A531" s="675" t="s">
        <v>792</v>
      </c>
      <c r="B531" s="866" t="s">
        <v>206</v>
      </c>
      <c r="C531" s="676" t="s">
        <v>207</v>
      </c>
      <c r="D531" s="678" t="s">
        <v>888</v>
      </c>
      <c r="E531" s="678" t="s">
        <v>208</v>
      </c>
      <c r="F531" s="678" t="s">
        <v>209</v>
      </c>
      <c r="G531" s="678" t="s">
        <v>1116</v>
      </c>
      <c r="H531" s="678" t="s">
        <v>1117</v>
      </c>
      <c r="I531" s="931" t="s">
        <v>1118</v>
      </c>
    </row>
    <row r="532" spans="1:9" s="387" customFormat="1" ht="13.5" thickTop="1" thickBot="1" x14ac:dyDescent="0.25">
      <c r="A532" s="609">
        <v>1</v>
      </c>
      <c r="B532" s="610">
        <v>2</v>
      </c>
      <c r="C532" s="610">
        <v>3</v>
      </c>
      <c r="D532" s="610">
        <v>4</v>
      </c>
      <c r="E532" s="610">
        <v>5</v>
      </c>
      <c r="F532" s="581">
        <v>6</v>
      </c>
      <c r="G532" s="581">
        <v>7</v>
      </c>
      <c r="H532" s="582">
        <v>8</v>
      </c>
      <c r="I532" s="680" t="s">
        <v>960</v>
      </c>
    </row>
    <row r="533" spans="1:9" ht="15.75" thickTop="1" x14ac:dyDescent="0.25">
      <c r="A533" s="1689">
        <v>1040</v>
      </c>
      <c r="B533" s="867">
        <v>3112</v>
      </c>
      <c r="C533" s="867">
        <v>5331</v>
      </c>
      <c r="D533" s="952"/>
      <c r="E533" s="973" t="s">
        <v>1208</v>
      </c>
      <c r="F533" s="974">
        <f>F534+F537</f>
        <v>630</v>
      </c>
      <c r="G533" s="974">
        <f>SUM(G534:G537)</f>
        <v>5585</v>
      </c>
      <c r="H533" s="974">
        <f>SUM(H534:H537)</f>
        <v>5585</v>
      </c>
      <c r="I533" s="939">
        <f t="shared" ref="I533:I570" si="22">(H533/G533)*100</f>
        <v>100</v>
      </c>
    </row>
    <row r="534" spans="1:9" ht="14.25" x14ac:dyDescent="0.2">
      <c r="A534" s="438"/>
      <c r="B534" s="725"/>
      <c r="C534" s="725"/>
      <c r="D534" s="595" t="s">
        <v>732</v>
      </c>
      <c r="E534" s="483" t="s">
        <v>85</v>
      </c>
      <c r="F534" s="357">
        <v>630</v>
      </c>
      <c r="G534" s="357">
        <v>630</v>
      </c>
      <c r="H534" s="357">
        <v>630</v>
      </c>
      <c r="I534" s="936">
        <f t="shared" si="22"/>
        <v>100</v>
      </c>
    </row>
    <row r="535" spans="1:9" ht="14.25" x14ac:dyDescent="0.2">
      <c r="A535" s="438"/>
      <c r="B535" s="833"/>
      <c r="C535" s="833"/>
      <c r="D535" s="1250" t="s">
        <v>875</v>
      </c>
      <c r="E535" s="1525" t="s">
        <v>889</v>
      </c>
      <c r="F535" s="950"/>
      <c r="G535" s="950">
        <v>476</v>
      </c>
      <c r="H535" s="950">
        <v>476</v>
      </c>
      <c r="I535" s="936">
        <f t="shared" si="22"/>
        <v>100</v>
      </c>
    </row>
    <row r="536" spans="1:9" ht="14.25" x14ac:dyDescent="0.2">
      <c r="A536" s="438"/>
      <c r="B536" s="833"/>
      <c r="C536" s="833"/>
      <c r="D536" s="611" t="s">
        <v>1884</v>
      </c>
      <c r="E536" s="1520" t="s">
        <v>1913</v>
      </c>
      <c r="F536" s="950"/>
      <c r="G536" s="950">
        <v>56</v>
      </c>
      <c r="H536" s="950">
        <v>56</v>
      </c>
      <c r="I536" s="936">
        <f t="shared" si="22"/>
        <v>100</v>
      </c>
    </row>
    <row r="537" spans="1:9" ht="15" x14ac:dyDescent="0.25">
      <c r="A537" s="438"/>
      <c r="B537" s="833"/>
      <c r="C537" s="833"/>
      <c r="D537" s="611" t="s">
        <v>1431</v>
      </c>
      <c r="E537" s="981" t="s">
        <v>995</v>
      </c>
      <c r="F537" s="948"/>
      <c r="G537" s="950">
        <v>4423</v>
      </c>
      <c r="H537" s="950">
        <v>4423</v>
      </c>
      <c r="I537" s="936">
        <f t="shared" si="22"/>
        <v>100</v>
      </c>
    </row>
    <row r="538" spans="1:9" ht="15" x14ac:dyDescent="0.25">
      <c r="A538" s="438">
        <v>1040</v>
      </c>
      <c r="B538" s="725">
        <v>3114</v>
      </c>
      <c r="C538" s="725">
        <v>5331</v>
      </c>
      <c r="D538" s="932"/>
      <c r="E538" s="886" t="s">
        <v>1208</v>
      </c>
      <c r="F538" s="933">
        <f>SUM(F539:F546)</f>
        <v>861</v>
      </c>
      <c r="G538" s="933">
        <f>SUM(G539:G546)</f>
        <v>21256</v>
      </c>
      <c r="H538" s="933">
        <f>SUM(H539:H546)</f>
        <v>21256</v>
      </c>
      <c r="I538" s="934">
        <f t="shared" si="22"/>
        <v>100</v>
      </c>
    </row>
    <row r="539" spans="1:9" ht="14.25" x14ac:dyDescent="0.2">
      <c r="A539" s="438"/>
      <c r="B539" s="725"/>
      <c r="C539" s="725"/>
      <c r="D539" s="763" t="s">
        <v>737</v>
      </c>
      <c r="E539" s="2224" t="s">
        <v>996</v>
      </c>
      <c r="F539" s="940">
        <v>21</v>
      </c>
      <c r="G539" s="940">
        <v>21</v>
      </c>
      <c r="H539" s="940">
        <v>21</v>
      </c>
      <c r="I539" s="936">
        <f t="shared" si="22"/>
        <v>100</v>
      </c>
    </row>
    <row r="540" spans="1:9" ht="14.25" x14ac:dyDescent="0.2">
      <c r="A540" s="438"/>
      <c r="B540" s="725"/>
      <c r="C540" s="725"/>
      <c r="D540" s="595" t="s">
        <v>732</v>
      </c>
      <c r="E540" s="483" t="s">
        <v>85</v>
      </c>
      <c r="F540" s="940">
        <v>840</v>
      </c>
      <c r="G540" s="940">
        <v>838</v>
      </c>
      <c r="H540" s="940">
        <v>838</v>
      </c>
      <c r="I540" s="936">
        <f t="shared" si="22"/>
        <v>100</v>
      </c>
    </row>
    <row r="541" spans="1:9" ht="14.25" x14ac:dyDescent="0.2">
      <c r="A541" s="438"/>
      <c r="B541" s="725"/>
      <c r="C541" s="725"/>
      <c r="D541" s="1250" t="s">
        <v>875</v>
      </c>
      <c r="E541" s="1525" t="s">
        <v>889</v>
      </c>
      <c r="F541" s="940"/>
      <c r="G541" s="940">
        <v>1354</v>
      </c>
      <c r="H541" s="940">
        <v>1354</v>
      </c>
      <c r="I541" s="936">
        <f t="shared" si="22"/>
        <v>100</v>
      </c>
    </row>
    <row r="542" spans="1:9" ht="14.25" x14ac:dyDescent="0.2">
      <c r="A542" s="438"/>
      <c r="B542" s="725"/>
      <c r="C542" s="725"/>
      <c r="D542" s="1250" t="s">
        <v>173</v>
      </c>
      <c r="E542" s="1525" t="s">
        <v>1211</v>
      </c>
      <c r="F542" s="940"/>
      <c r="G542" s="940">
        <v>8</v>
      </c>
      <c r="H542" s="940">
        <v>8</v>
      </c>
      <c r="I542" s="936">
        <f t="shared" si="22"/>
        <v>100</v>
      </c>
    </row>
    <row r="543" spans="1:9" ht="14.25" x14ac:dyDescent="0.2">
      <c r="A543" s="438"/>
      <c r="B543" s="725"/>
      <c r="C543" s="725"/>
      <c r="D543" s="1250" t="s">
        <v>1871</v>
      </c>
      <c r="E543" s="1525" t="s">
        <v>1902</v>
      </c>
      <c r="F543" s="940"/>
      <c r="G543" s="940">
        <v>983</v>
      </c>
      <c r="H543" s="940">
        <v>983</v>
      </c>
      <c r="I543" s="936">
        <f t="shared" si="22"/>
        <v>100</v>
      </c>
    </row>
    <row r="544" spans="1:9" ht="14.25" x14ac:dyDescent="0.2">
      <c r="A544" s="438"/>
      <c r="B544" s="725"/>
      <c r="C544" s="725"/>
      <c r="D544" s="1250" t="s">
        <v>1875</v>
      </c>
      <c r="E544" s="1525" t="s">
        <v>1912</v>
      </c>
      <c r="F544" s="940"/>
      <c r="G544" s="940">
        <v>57</v>
      </c>
      <c r="H544" s="940">
        <v>57</v>
      </c>
      <c r="I544" s="936">
        <f t="shared" si="22"/>
        <v>100</v>
      </c>
    </row>
    <row r="545" spans="1:9" ht="14.25" x14ac:dyDescent="0.2">
      <c r="A545" s="438"/>
      <c r="B545" s="725"/>
      <c r="C545" s="725"/>
      <c r="D545" s="595" t="s">
        <v>1431</v>
      </c>
      <c r="E545" s="483" t="s">
        <v>995</v>
      </c>
      <c r="F545" s="940"/>
      <c r="G545" s="940">
        <v>17583</v>
      </c>
      <c r="H545" s="940">
        <v>17583</v>
      </c>
      <c r="I545" s="936">
        <f t="shared" si="22"/>
        <v>100</v>
      </c>
    </row>
    <row r="546" spans="1:9" ht="28.5" customHeight="1" thickBot="1" x14ac:dyDescent="0.25">
      <c r="A546" s="1692"/>
      <c r="B546" s="1006"/>
      <c r="C546" s="1006"/>
      <c r="D546" s="2261" t="s">
        <v>1003</v>
      </c>
      <c r="E546" s="2262" t="s">
        <v>1229</v>
      </c>
      <c r="F546" s="1710"/>
      <c r="G546" s="1710">
        <v>412</v>
      </c>
      <c r="H546" s="1710">
        <v>412</v>
      </c>
      <c r="I546" s="2263">
        <f t="shared" si="22"/>
        <v>100</v>
      </c>
    </row>
    <row r="547" spans="1:9" ht="14.25" customHeight="1" thickTop="1" x14ac:dyDescent="0.25">
      <c r="A547" s="1695"/>
      <c r="B547" s="824"/>
      <c r="C547" s="824"/>
      <c r="D547" s="2264"/>
      <c r="E547" s="2265"/>
      <c r="F547" s="2266"/>
      <c r="G547" s="2266"/>
      <c r="H547" s="2266"/>
      <c r="I547" s="210"/>
    </row>
    <row r="548" spans="1:9" ht="13.5" thickBot="1" x14ac:dyDescent="0.25">
      <c r="A548" s="445"/>
      <c r="I548" s="1688" t="s">
        <v>205</v>
      </c>
    </row>
    <row r="549" spans="1:9" s="107" customFormat="1" ht="20.25" customHeight="1" thickTop="1" thickBot="1" x14ac:dyDescent="0.25">
      <c r="A549" s="675" t="s">
        <v>792</v>
      </c>
      <c r="B549" s="866" t="s">
        <v>206</v>
      </c>
      <c r="C549" s="676" t="s">
        <v>207</v>
      </c>
      <c r="D549" s="678" t="s">
        <v>888</v>
      </c>
      <c r="E549" s="678" t="s">
        <v>208</v>
      </c>
      <c r="F549" s="678" t="s">
        <v>209</v>
      </c>
      <c r="G549" s="678" t="s">
        <v>1116</v>
      </c>
      <c r="H549" s="678" t="s">
        <v>1117</v>
      </c>
      <c r="I549" s="931" t="s">
        <v>1118</v>
      </c>
    </row>
    <row r="550" spans="1:9" s="387" customFormat="1" ht="13.5" thickTop="1" thickBot="1" x14ac:dyDescent="0.25">
      <c r="A550" s="609">
        <v>1</v>
      </c>
      <c r="B550" s="610">
        <v>2</v>
      </c>
      <c r="C550" s="610">
        <v>3</v>
      </c>
      <c r="D550" s="610">
        <v>4</v>
      </c>
      <c r="E550" s="610">
        <v>5</v>
      </c>
      <c r="F550" s="581">
        <v>6</v>
      </c>
      <c r="G550" s="581">
        <v>7</v>
      </c>
      <c r="H550" s="582">
        <v>8</v>
      </c>
      <c r="I550" s="680" t="s">
        <v>960</v>
      </c>
    </row>
    <row r="551" spans="1:9" ht="15.75" thickTop="1" x14ac:dyDescent="0.25">
      <c r="A551" s="438">
        <v>1040</v>
      </c>
      <c r="B551" s="833">
        <v>3124</v>
      </c>
      <c r="C551" s="833">
        <v>5331</v>
      </c>
      <c r="D551" s="955"/>
      <c r="E551" s="886" t="s">
        <v>1208</v>
      </c>
      <c r="F551" s="948">
        <v>104</v>
      </c>
      <c r="G551" s="948">
        <f>SUM(G553,G552)</f>
        <v>945</v>
      </c>
      <c r="H551" s="948">
        <f>SUM(H553,H552)</f>
        <v>945</v>
      </c>
      <c r="I551" s="934">
        <f t="shared" si="22"/>
        <v>100</v>
      </c>
    </row>
    <row r="552" spans="1:9" ht="14.25" x14ac:dyDescent="0.2">
      <c r="A552" s="438"/>
      <c r="B552" s="833"/>
      <c r="C552" s="833"/>
      <c r="D552" s="595" t="s">
        <v>732</v>
      </c>
      <c r="E552" s="483" t="s">
        <v>85</v>
      </c>
      <c r="F552" s="950">
        <v>104</v>
      </c>
      <c r="G552" s="950">
        <v>104</v>
      </c>
      <c r="H552" s="950">
        <v>104</v>
      </c>
      <c r="I552" s="941">
        <f t="shared" si="22"/>
        <v>100</v>
      </c>
    </row>
    <row r="553" spans="1:9" ht="14.25" x14ac:dyDescent="0.2">
      <c r="A553" s="438"/>
      <c r="B553" s="833"/>
      <c r="C553" s="833"/>
      <c r="D553" s="595" t="s">
        <v>1431</v>
      </c>
      <c r="E553" s="483" t="s">
        <v>995</v>
      </c>
      <c r="F553" s="946"/>
      <c r="G553" s="946">
        <v>841</v>
      </c>
      <c r="H553" s="946">
        <v>841</v>
      </c>
      <c r="I553" s="941">
        <f t="shared" si="22"/>
        <v>100</v>
      </c>
    </row>
    <row r="554" spans="1:9" ht="15" x14ac:dyDescent="0.25">
      <c r="A554" s="438">
        <v>1040</v>
      </c>
      <c r="B554" s="833">
        <v>3141</v>
      </c>
      <c r="C554" s="833">
        <v>5331</v>
      </c>
      <c r="D554" s="611"/>
      <c r="E554" s="886" t="s">
        <v>1208</v>
      </c>
      <c r="F554" s="959">
        <v>0</v>
      </c>
      <c r="G554" s="959">
        <v>182</v>
      </c>
      <c r="H554" s="959">
        <v>182</v>
      </c>
      <c r="I554" s="951">
        <f t="shared" si="22"/>
        <v>100</v>
      </c>
    </row>
    <row r="555" spans="1:9" ht="14.25" x14ac:dyDescent="0.2">
      <c r="A555" s="438"/>
      <c r="B555" s="833"/>
      <c r="C555" s="833"/>
      <c r="D555" s="595" t="s">
        <v>1431</v>
      </c>
      <c r="E555" s="483" t="s">
        <v>995</v>
      </c>
      <c r="F555" s="946"/>
      <c r="G555" s="946">
        <v>182</v>
      </c>
      <c r="H555" s="946">
        <v>182</v>
      </c>
      <c r="I555" s="941">
        <f t="shared" si="22"/>
        <v>100</v>
      </c>
    </row>
    <row r="556" spans="1:9" ht="15" x14ac:dyDescent="0.25">
      <c r="A556" s="438">
        <v>1040</v>
      </c>
      <c r="B556" s="833">
        <v>3142</v>
      </c>
      <c r="C556" s="833">
        <v>5331</v>
      </c>
      <c r="D556" s="955"/>
      <c r="E556" s="724" t="s">
        <v>1208</v>
      </c>
      <c r="F556" s="948">
        <f>F557+F558</f>
        <v>210</v>
      </c>
      <c r="G556" s="948">
        <f>G557+G558</f>
        <v>249</v>
      </c>
      <c r="H556" s="948">
        <f>H557+H558</f>
        <v>249</v>
      </c>
      <c r="I556" s="949">
        <f t="shared" si="22"/>
        <v>100</v>
      </c>
    </row>
    <row r="557" spans="1:9" ht="14.25" x14ac:dyDescent="0.2">
      <c r="A557" s="438"/>
      <c r="B557" s="833"/>
      <c r="C557" s="833"/>
      <c r="D557" s="595" t="s">
        <v>732</v>
      </c>
      <c r="E557" s="483" t="s">
        <v>85</v>
      </c>
      <c r="F557" s="946">
        <v>210</v>
      </c>
      <c r="G557" s="946">
        <v>210</v>
      </c>
      <c r="H557" s="946">
        <v>210</v>
      </c>
      <c r="I557" s="941">
        <f t="shared" si="22"/>
        <v>100</v>
      </c>
    </row>
    <row r="558" spans="1:9" ht="14.25" x14ac:dyDescent="0.2">
      <c r="A558" s="438"/>
      <c r="B558" s="833"/>
      <c r="C558" s="833"/>
      <c r="D558" s="595" t="s">
        <v>1431</v>
      </c>
      <c r="E558" s="483" t="s">
        <v>995</v>
      </c>
      <c r="F558" s="946"/>
      <c r="G558" s="946">
        <v>39</v>
      </c>
      <c r="H558" s="946">
        <v>39</v>
      </c>
      <c r="I558" s="941">
        <f t="shared" si="22"/>
        <v>100</v>
      </c>
    </row>
    <row r="559" spans="1:9" ht="15" x14ac:dyDescent="0.25">
      <c r="A559" s="438">
        <v>1040</v>
      </c>
      <c r="B559" s="833">
        <v>3143</v>
      </c>
      <c r="C559" s="833">
        <v>5331</v>
      </c>
      <c r="D559" s="972"/>
      <c r="E559" s="724" t="s">
        <v>1208</v>
      </c>
      <c r="F559" s="948">
        <f>F560</f>
        <v>105</v>
      </c>
      <c r="G559" s="948">
        <f>SUM(G560:G561)</f>
        <v>714</v>
      </c>
      <c r="H559" s="948">
        <f>SUM(H560:H561)</f>
        <v>714</v>
      </c>
      <c r="I559" s="949">
        <f t="shared" si="22"/>
        <v>100</v>
      </c>
    </row>
    <row r="560" spans="1:9" ht="14.25" x14ac:dyDescent="0.2">
      <c r="A560" s="438"/>
      <c r="B560" s="833"/>
      <c r="C560" s="833"/>
      <c r="D560" s="595" t="s">
        <v>732</v>
      </c>
      <c r="E560" s="483" t="s">
        <v>85</v>
      </c>
      <c r="F560" s="946">
        <v>105</v>
      </c>
      <c r="G560" s="946">
        <v>105</v>
      </c>
      <c r="H560" s="946">
        <v>105</v>
      </c>
      <c r="I560" s="941">
        <f t="shared" si="22"/>
        <v>100</v>
      </c>
    </row>
    <row r="561" spans="1:20" ht="14.25" x14ac:dyDescent="0.2">
      <c r="A561" s="438"/>
      <c r="B561" s="833"/>
      <c r="C561" s="1691"/>
      <c r="D561" s="595" t="s">
        <v>1431</v>
      </c>
      <c r="E561" s="483" t="s">
        <v>995</v>
      </c>
      <c r="F561" s="946"/>
      <c r="G561" s="946">
        <v>609</v>
      </c>
      <c r="H561" s="946">
        <v>609</v>
      </c>
      <c r="I561" s="941">
        <f t="shared" si="22"/>
        <v>100</v>
      </c>
    </row>
    <row r="562" spans="1:20" ht="15" x14ac:dyDescent="0.25">
      <c r="A562" s="438">
        <v>1040</v>
      </c>
      <c r="B562" s="833">
        <v>3145</v>
      </c>
      <c r="C562" s="833">
        <v>5331</v>
      </c>
      <c r="D562" s="972"/>
      <c r="E562" s="724" t="s">
        <v>1208</v>
      </c>
      <c r="F562" s="959">
        <f>F563+F564</f>
        <v>211</v>
      </c>
      <c r="G562" s="959">
        <f>SUM(G563:G564)</f>
        <v>1228</v>
      </c>
      <c r="H562" s="959">
        <f>SUM(H563:H564)</f>
        <v>1228</v>
      </c>
      <c r="I562" s="949">
        <f t="shared" si="22"/>
        <v>100</v>
      </c>
    </row>
    <row r="563" spans="1:20" ht="14.25" x14ac:dyDescent="0.2">
      <c r="A563" s="438"/>
      <c r="B563" s="833"/>
      <c r="C563" s="833"/>
      <c r="D563" s="595" t="s">
        <v>732</v>
      </c>
      <c r="E563" s="483" t="s">
        <v>85</v>
      </c>
      <c r="F563" s="946">
        <v>211</v>
      </c>
      <c r="G563" s="946">
        <v>211</v>
      </c>
      <c r="H563" s="946">
        <v>211</v>
      </c>
      <c r="I563" s="941">
        <f t="shared" si="22"/>
        <v>100</v>
      </c>
    </row>
    <row r="564" spans="1:20" ht="14.25" x14ac:dyDescent="0.2">
      <c r="A564" s="438"/>
      <c r="B564" s="833"/>
      <c r="C564" s="1691"/>
      <c r="D564" s="595" t="s">
        <v>1431</v>
      </c>
      <c r="E564" s="483" t="s">
        <v>995</v>
      </c>
      <c r="F564" s="946"/>
      <c r="G564" s="946">
        <v>1017</v>
      </c>
      <c r="H564" s="946">
        <v>1017</v>
      </c>
      <c r="I564" s="941">
        <f t="shared" si="22"/>
        <v>100</v>
      </c>
    </row>
    <row r="565" spans="1:20" ht="15" x14ac:dyDescent="0.25">
      <c r="A565" s="438">
        <v>1040</v>
      </c>
      <c r="B565" s="833">
        <v>3541</v>
      </c>
      <c r="C565" s="1691">
        <v>5331</v>
      </c>
      <c r="D565" s="595"/>
      <c r="E565" s="724" t="s">
        <v>1208</v>
      </c>
      <c r="F565" s="959">
        <v>0</v>
      </c>
      <c r="G565" s="959">
        <v>80</v>
      </c>
      <c r="H565" s="959">
        <v>80</v>
      </c>
      <c r="I565" s="951">
        <f t="shared" si="22"/>
        <v>100</v>
      </c>
    </row>
    <row r="566" spans="1:20" ht="14.25" x14ac:dyDescent="0.2">
      <c r="A566" s="438"/>
      <c r="B566" s="833"/>
      <c r="C566" s="1691"/>
      <c r="D566" s="1251" t="s">
        <v>451</v>
      </c>
      <c r="E566" s="117" t="s">
        <v>1127</v>
      </c>
      <c r="F566" s="946"/>
      <c r="G566" s="946">
        <v>80</v>
      </c>
      <c r="H566" s="946">
        <v>80</v>
      </c>
      <c r="I566" s="941">
        <f t="shared" si="22"/>
        <v>100</v>
      </c>
    </row>
    <row r="567" spans="1:20" ht="15" x14ac:dyDescent="0.25">
      <c r="A567" s="438">
        <v>1040</v>
      </c>
      <c r="B567" s="833">
        <v>3792</v>
      </c>
      <c r="C567" s="1691">
        <v>5331</v>
      </c>
      <c r="D567" s="595"/>
      <c r="E567" s="724" t="s">
        <v>1208</v>
      </c>
      <c r="F567" s="959">
        <v>0</v>
      </c>
      <c r="G567" s="959">
        <v>20</v>
      </c>
      <c r="H567" s="959">
        <v>20</v>
      </c>
      <c r="I567" s="951">
        <f t="shared" si="22"/>
        <v>100</v>
      </c>
    </row>
    <row r="568" spans="1:20" ht="14.25" x14ac:dyDescent="0.2">
      <c r="A568" s="438"/>
      <c r="B568" s="833"/>
      <c r="C568" s="1691"/>
      <c r="D568" s="1534" t="s">
        <v>1677</v>
      </c>
      <c r="E568" s="488" t="s">
        <v>1420</v>
      </c>
      <c r="F568" s="946"/>
      <c r="G568" s="946">
        <v>20</v>
      </c>
      <c r="H568" s="946">
        <v>20</v>
      </c>
      <c r="I568" s="941">
        <f t="shared" si="22"/>
        <v>100</v>
      </c>
    </row>
    <row r="569" spans="1:20" ht="15" x14ac:dyDescent="0.25">
      <c r="A569" s="438">
        <v>1040</v>
      </c>
      <c r="B569" s="833">
        <v>5399</v>
      </c>
      <c r="C569" s="1691">
        <v>5331</v>
      </c>
      <c r="D569" s="595"/>
      <c r="E569" s="724" t="s">
        <v>1208</v>
      </c>
      <c r="F569" s="959">
        <v>0</v>
      </c>
      <c r="G569" s="959">
        <v>50</v>
      </c>
      <c r="H569" s="959">
        <v>50</v>
      </c>
      <c r="I569" s="951">
        <f t="shared" si="22"/>
        <v>100</v>
      </c>
    </row>
    <row r="570" spans="1:20" ht="15" thickBot="1" x14ac:dyDescent="0.25">
      <c r="A570" s="438"/>
      <c r="B570" s="833"/>
      <c r="C570" s="1691"/>
      <c r="D570" s="1391" t="s">
        <v>1101</v>
      </c>
      <c r="E570" s="2267" t="s">
        <v>615</v>
      </c>
      <c r="F570" s="946"/>
      <c r="G570" s="946">
        <v>50</v>
      </c>
      <c r="H570" s="946">
        <v>50</v>
      </c>
      <c r="I570" s="941">
        <f t="shared" si="22"/>
        <v>100</v>
      </c>
    </row>
    <row r="571" spans="1:20" ht="18" customHeight="1" thickTop="1" thickBot="1" x14ac:dyDescent="0.3">
      <c r="A571" s="2479" t="s">
        <v>1406</v>
      </c>
      <c r="B571" s="2480"/>
      <c r="C571" s="2480"/>
      <c r="D571" s="2480"/>
      <c r="E571" s="2480"/>
      <c r="F571" s="937">
        <f>F533+F559+F538+F562+F569+F547+F554+F556+F551</f>
        <v>2121</v>
      </c>
      <c r="G571" s="937">
        <f>G533+G559+G538+G562+G569+G554+G556+G551+G565+G567</f>
        <v>30309</v>
      </c>
      <c r="H571" s="937">
        <f>H533+H559+H538+H562+H569+H554+H556+H551+H565+H567</f>
        <v>30309</v>
      </c>
      <c r="I571" s="938">
        <f>(H571/G571)*100</f>
        <v>100</v>
      </c>
      <c r="R571" s="386">
        <f>F571</f>
        <v>2121</v>
      </c>
      <c r="S571" s="386">
        <f>G571</f>
        <v>30309</v>
      </c>
      <c r="T571" s="386">
        <f>H571</f>
        <v>30309</v>
      </c>
    </row>
    <row r="572" spans="1:20" ht="13.5" thickTop="1" x14ac:dyDescent="0.2"/>
    <row r="576" spans="1:20" ht="13.5" thickBot="1" x14ac:dyDescent="0.25">
      <c r="A576" s="445" t="s">
        <v>76</v>
      </c>
      <c r="I576" s="1688" t="s">
        <v>205</v>
      </c>
    </row>
    <row r="577" spans="1:9" s="107" customFormat="1" ht="20.25" customHeight="1" thickTop="1" thickBot="1" x14ac:dyDescent="0.25">
      <c r="A577" s="675" t="s">
        <v>792</v>
      </c>
      <c r="B577" s="866" t="s">
        <v>206</v>
      </c>
      <c r="C577" s="676" t="s">
        <v>207</v>
      </c>
      <c r="D577" s="678" t="s">
        <v>888</v>
      </c>
      <c r="E577" s="678" t="s">
        <v>208</v>
      </c>
      <c r="F577" s="678" t="s">
        <v>209</v>
      </c>
      <c r="G577" s="678" t="s">
        <v>1116</v>
      </c>
      <c r="H577" s="678" t="s">
        <v>1117</v>
      </c>
      <c r="I577" s="931" t="s">
        <v>1118</v>
      </c>
    </row>
    <row r="578" spans="1:9" s="387" customFormat="1" ht="13.5" thickTop="1" thickBot="1" x14ac:dyDescent="0.25">
      <c r="A578" s="609">
        <v>1</v>
      </c>
      <c r="B578" s="610">
        <v>2</v>
      </c>
      <c r="C578" s="610">
        <v>3</v>
      </c>
      <c r="D578" s="610">
        <v>4</v>
      </c>
      <c r="E578" s="610">
        <v>5</v>
      </c>
      <c r="F578" s="581">
        <v>6</v>
      </c>
      <c r="G578" s="581">
        <v>7</v>
      </c>
      <c r="H578" s="582">
        <v>8</v>
      </c>
      <c r="I578" s="680" t="s">
        <v>960</v>
      </c>
    </row>
    <row r="579" spans="1:9" ht="15.75" thickTop="1" x14ac:dyDescent="0.25">
      <c r="A579" s="1689">
        <v>1041</v>
      </c>
      <c r="B579" s="867">
        <v>3114</v>
      </c>
      <c r="C579" s="867">
        <v>5331</v>
      </c>
      <c r="D579" s="952"/>
      <c r="E579" s="973" t="s">
        <v>1208</v>
      </c>
      <c r="F579" s="974">
        <f>SUM(F580:F583)</f>
        <v>2306</v>
      </c>
      <c r="G579" s="974">
        <f>SUM(G580:G583)</f>
        <v>11215</v>
      </c>
      <c r="H579" s="974">
        <f>SUM(H580:H583)</f>
        <v>11215</v>
      </c>
      <c r="I579" s="939">
        <f t="shared" ref="I579:I595" si="23">(H579/G579)*100</f>
        <v>100</v>
      </c>
    </row>
    <row r="580" spans="1:9" ht="14.25" x14ac:dyDescent="0.2">
      <c r="A580" s="438"/>
      <c r="B580" s="725"/>
      <c r="C580" s="725"/>
      <c r="D580" s="763" t="s">
        <v>737</v>
      </c>
      <c r="E580" s="2224" t="s">
        <v>996</v>
      </c>
      <c r="F580" s="357">
        <v>1175</v>
      </c>
      <c r="G580" s="940">
        <v>1162</v>
      </c>
      <c r="H580" s="940">
        <v>1162</v>
      </c>
      <c r="I580" s="936">
        <f t="shared" si="23"/>
        <v>100</v>
      </c>
    </row>
    <row r="581" spans="1:9" ht="14.25" x14ac:dyDescent="0.2">
      <c r="A581" s="438"/>
      <c r="B581" s="725"/>
      <c r="C581" s="725"/>
      <c r="D581" s="595" t="s">
        <v>732</v>
      </c>
      <c r="E581" s="483" t="s">
        <v>85</v>
      </c>
      <c r="F581" s="357">
        <v>1131</v>
      </c>
      <c r="G581" s="940">
        <v>1131</v>
      </c>
      <c r="H581" s="940">
        <v>1131</v>
      </c>
      <c r="I581" s="936">
        <f t="shared" si="23"/>
        <v>100</v>
      </c>
    </row>
    <row r="582" spans="1:9" ht="14.25" x14ac:dyDescent="0.2">
      <c r="A582" s="438"/>
      <c r="B582" s="725"/>
      <c r="C582" s="725"/>
      <c r="D582" s="1250" t="s">
        <v>875</v>
      </c>
      <c r="E582" s="1525" t="s">
        <v>889</v>
      </c>
      <c r="F582" s="357"/>
      <c r="G582" s="940">
        <v>175</v>
      </c>
      <c r="H582" s="940">
        <v>175</v>
      </c>
      <c r="I582" s="936">
        <f t="shared" si="23"/>
        <v>100</v>
      </c>
    </row>
    <row r="583" spans="1:9" ht="15" x14ac:dyDescent="0.25">
      <c r="A583" s="438"/>
      <c r="B583" s="725"/>
      <c r="C583" s="725"/>
      <c r="D583" s="595" t="s">
        <v>1431</v>
      </c>
      <c r="E583" s="483" t="s">
        <v>995</v>
      </c>
      <c r="F583" s="933"/>
      <c r="G583" s="940">
        <v>8747</v>
      </c>
      <c r="H583" s="940">
        <v>8747</v>
      </c>
      <c r="I583" s="936">
        <f t="shared" si="23"/>
        <v>100</v>
      </c>
    </row>
    <row r="584" spans="1:9" ht="15" x14ac:dyDescent="0.25">
      <c r="A584" s="438">
        <v>1041</v>
      </c>
      <c r="B584" s="833">
        <v>3141</v>
      </c>
      <c r="C584" s="1691">
        <v>5331</v>
      </c>
      <c r="D584" s="955"/>
      <c r="E584" s="724" t="s">
        <v>1208</v>
      </c>
      <c r="F584" s="948">
        <f>F585+F586</f>
        <v>362</v>
      </c>
      <c r="G584" s="948">
        <f>G585+G586</f>
        <v>524</v>
      </c>
      <c r="H584" s="948">
        <f>H585+H586</f>
        <v>524</v>
      </c>
      <c r="I584" s="949">
        <f t="shared" si="23"/>
        <v>100</v>
      </c>
    </row>
    <row r="585" spans="1:9" ht="14.25" x14ac:dyDescent="0.2">
      <c r="A585" s="438"/>
      <c r="B585" s="833"/>
      <c r="C585" s="1691"/>
      <c r="D585" s="595" t="s">
        <v>732</v>
      </c>
      <c r="E585" s="483" t="s">
        <v>85</v>
      </c>
      <c r="F585" s="950">
        <v>362</v>
      </c>
      <c r="G585" s="946">
        <v>362</v>
      </c>
      <c r="H585" s="946">
        <v>362</v>
      </c>
      <c r="I585" s="941">
        <f t="shared" si="23"/>
        <v>100</v>
      </c>
    </row>
    <row r="586" spans="1:9" ht="15" x14ac:dyDescent="0.25">
      <c r="A586" s="438"/>
      <c r="B586" s="833"/>
      <c r="C586" s="1691"/>
      <c r="D586" s="595" t="s">
        <v>1431</v>
      </c>
      <c r="E586" s="483" t="s">
        <v>995</v>
      </c>
      <c r="F586" s="948"/>
      <c r="G586" s="946">
        <v>162</v>
      </c>
      <c r="H586" s="946">
        <v>162</v>
      </c>
      <c r="I586" s="941">
        <f t="shared" si="23"/>
        <v>100</v>
      </c>
    </row>
    <row r="587" spans="1:9" ht="15" x14ac:dyDescent="0.25">
      <c r="A587" s="438">
        <v>1041</v>
      </c>
      <c r="B587" s="833">
        <v>3142</v>
      </c>
      <c r="C587" s="1691">
        <v>5331</v>
      </c>
      <c r="D587" s="611"/>
      <c r="E587" s="724" t="s">
        <v>1208</v>
      </c>
      <c r="F587" s="948">
        <v>0</v>
      </c>
      <c r="G587" s="959">
        <v>487</v>
      </c>
      <c r="H587" s="959">
        <v>487</v>
      </c>
      <c r="I587" s="951">
        <f t="shared" si="23"/>
        <v>100</v>
      </c>
    </row>
    <row r="588" spans="1:9" ht="15" x14ac:dyDescent="0.25">
      <c r="A588" s="438"/>
      <c r="B588" s="833"/>
      <c r="C588" s="1691"/>
      <c r="D588" s="595" t="s">
        <v>1431</v>
      </c>
      <c r="E588" s="483" t="s">
        <v>995</v>
      </c>
      <c r="F588" s="948"/>
      <c r="G588" s="946">
        <v>487</v>
      </c>
      <c r="H588" s="946">
        <v>487</v>
      </c>
      <c r="I588" s="941">
        <f t="shared" si="23"/>
        <v>100</v>
      </c>
    </row>
    <row r="589" spans="1:9" ht="15" x14ac:dyDescent="0.25">
      <c r="A589" s="438">
        <v>1041</v>
      </c>
      <c r="B589" s="833">
        <v>3143</v>
      </c>
      <c r="C589" s="1691">
        <v>5331</v>
      </c>
      <c r="D589" s="955"/>
      <c r="E589" s="724" t="s">
        <v>1208</v>
      </c>
      <c r="F589" s="948">
        <f>SUM(F590:F591)</f>
        <v>54</v>
      </c>
      <c r="G589" s="948">
        <f>SUM(G590:G591)</f>
        <v>365</v>
      </c>
      <c r="H589" s="948">
        <f>SUM(H590:H591)</f>
        <v>365</v>
      </c>
      <c r="I589" s="949">
        <f t="shared" si="23"/>
        <v>100</v>
      </c>
    </row>
    <row r="590" spans="1:9" ht="14.25" x14ac:dyDescent="0.2">
      <c r="A590" s="438"/>
      <c r="B590" s="833"/>
      <c r="C590" s="1691"/>
      <c r="D590" s="595" t="s">
        <v>732</v>
      </c>
      <c r="E590" s="483" t="s">
        <v>85</v>
      </c>
      <c r="F590" s="950">
        <v>54</v>
      </c>
      <c r="G590" s="946">
        <v>54</v>
      </c>
      <c r="H590" s="946">
        <v>54</v>
      </c>
      <c r="I590" s="941">
        <f t="shared" si="23"/>
        <v>100</v>
      </c>
    </row>
    <row r="591" spans="1:9" ht="14.25" x14ac:dyDescent="0.2">
      <c r="A591" s="438"/>
      <c r="B591" s="833"/>
      <c r="C591" s="1691"/>
      <c r="D591" s="595" t="s">
        <v>1431</v>
      </c>
      <c r="E591" s="483" t="s">
        <v>995</v>
      </c>
      <c r="F591" s="946"/>
      <c r="G591" s="946">
        <v>311</v>
      </c>
      <c r="H591" s="946">
        <v>311</v>
      </c>
      <c r="I591" s="941">
        <f t="shared" si="23"/>
        <v>100</v>
      </c>
    </row>
    <row r="592" spans="1:9" ht="15" x14ac:dyDescent="0.25">
      <c r="A592" s="438">
        <v>1041</v>
      </c>
      <c r="B592" s="833">
        <v>4322</v>
      </c>
      <c r="C592" s="833">
        <v>5331</v>
      </c>
      <c r="D592" s="972"/>
      <c r="E592" s="724" t="s">
        <v>1208</v>
      </c>
      <c r="F592" s="948">
        <f>SUM(F593:F596)</f>
        <v>4878</v>
      </c>
      <c r="G592" s="948">
        <f>SUM(G593:G596)</f>
        <v>22836</v>
      </c>
      <c r="H592" s="948">
        <f>SUM(H593:H596)</f>
        <v>22836</v>
      </c>
      <c r="I592" s="949">
        <f t="shared" si="23"/>
        <v>100</v>
      </c>
    </row>
    <row r="593" spans="1:20" ht="14.25" x14ac:dyDescent="0.2">
      <c r="A593" s="438"/>
      <c r="B593" s="833"/>
      <c r="C593" s="833"/>
      <c r="D593" s="595" t="s">
        <v>732</v>
      </c>
      <c r="E593" s="483" t="s">
        <v>85</v>
      </c>
      <c r="F593" s="946">
        <v>4878</v>
      </c>
      <c r="G593" s="946">
        <v>4819</v>
      </c>
      <c r="H593" s="946">
        <v>4819</v>
      </c>
      <c r="I593" s="941">
        <f t="shared" si="23"/>
        <v>100</v>
      </c>
    </row>
    <row r="594" spans="1:20" ht="14.25" x14ac:dyDescent="0.2">
      <c r="A594" s="438"/>
      <c r="B594" s="833"/>
      <c r="C594" s="833"/>
      <c r="D594" s="1250" t="s">
        <v>1871</v>
      </c>
      <c r="E594" s="1525" t="s">
        <v>1902</v>
      </c>
      <c r="F594" s="946"/>
      <c r="G594" s="946">
        <v>540</v>
      </c>
      <c r="H594" s="946">
        <v>540</v>
      </c>
      <c r="I594" s="941">
        <f t="shared" si="23"/>
        <v>100</v>
      </c>
    </row>
    <row r="595" spans="1:20" ht="15" customHeight="1" x14ac:dyDescent="0.25">
      <c r="A595" s="438"/>
      <c r="B595" s="725"/>
      <c r="C595" s="833"/>
      <c r="D595" s="595" t="s">
        <v>1431</v>
      </c>
      <c r="E595" s="483" t="s">
        <v>995</v>
      </c>
      <c r="F595" s="933"/>
      <c r="G595" s="940">
        <v>17112</v>
      </c>
      <c r="H595" s="946">
        <v>17112</v>
      </c>
      <c r="I595" s="941">
        <f t="shared" si="23"/>
        <v>100</v>
      </c>
    </row>
    <row r="596" spans="1:20" ht="35.25" customHeight="1" thickBot="1" x14ac:dyDescent="0.25">
      <c r="A596" s="438"/>
      <c r="B596" s="725"/>
      <c r="C596" s="725"/>
      <c r="D596" s="826" t="s">
        <v>1003</v>
      </c>
      <c r="E596" s="1527" t="s">
        <v>1229</v>
      </c>
      <c r="F596" s="1533"/>
      <c r="G596" s="1533">
        <v>365</v>
      </c>
      <c r="H596" s="1533">
        <v>365</v>
      </c>
      <c r="I596" s="1529">
        <v>350</v>
      </c>
    </row>
    <row r="597" spans="1:20" ht="18" customHeight="1" thickTop="1" thickBot="1" x14ac:dyDescent="0.3">
      <c r="A597" s="2479" t="s">
        <v>1406</v>
      </c>
      <c r="B597" s="2480"/>
      <c r="C597" s="2480"/>
      <c r="D597" s="2480"/>
      <c r="E597" s="2480"/>
      <c r="F597" s="937">
        <f>F579+F584+F592+F589+F587</f>
        <v>7600</v>
      </c>
      <c r="G597" s="937">
        <f>G579+G584+G592+G589+G587</f>
        <v>35427</v>
      </c>
      <c r="H597" s="937">
        <f>H579+H584+H592+H589+H587</f>
        <v>35427</v>
      </c>
      <c r="I597" s="938">
        <f>(H597/G597)*100</f>
        <v>100</v>
      </c>
      <c r="R597" s="386">
        <f>F597</f>
        <v>7600</v>
      </c>
      <c r="S597" s="386">
        <f>G597</f>
        <v>35427</v>
      </c>
      <c r="T597" s="386">
        <f>H597</f>
        <v>35427</v>
      </c>
    </row>
    <row r="598" spans="1:20" s="2229" customFormat="1" ht="13.5" thickTop="1" x14ac:dyDescent="0.2">
      <c r="B598" s="2245"/>
      <c r="D598" s="2246"/>
      <c r="F598" s="2244"/>
      <c r="G598" s="2244"/>
      <c r="H598" s="2244"/>
      <c r="I598" s="2247"/>
    </row>
    <row r="599" spans="1:20" s="2229" customFormat="1" x14ac:dyDescent="0.2">
      <c r="B599" s="2245"/>
      <c r="D599" s="2246"/>
      <c r="F599" s="2244"/>
      <c r="G599" s="2244"/>
      <c r="H599" s="2244"/>
      <c r="I599" s="2247"/>
    </row>
    <row r="600" spans="1:20" s="2229" customFormat="1" x14ac:dyDescent="0.2">
      <c r="B600" s="2245"/>
      <c r="D600" s="2246"/>
      <c r="F600" s="2244"/>
      <c r="G600" s="2244"/>
      <c r="H600" s="2244"/>
      <c r="I600" s="2247"/>
    </row>
    <row r="601" spans="1:20" s="2229" customFormat="1" x14ac:dyDescent="0.2">
      <c r="B601" s="2245"/>
      <c r="D601" s="2246"/>
      <c r="F601" s="2244"/>
      <c r="G601" s="2244"/>
      <c r="H601" s="2244"/>
      <c r="I601" s="2247"/>
    </row>
    <row r="602" spans="1:20" s="2229" customFormat="1" x14ac:dyDescent="0.2">
      <c r="B602" s="2245"/>
      <c r="D602" s="2246"/>
      <c r="F602" s="2244"/>
      <c r="G602" s="2244"/>
      <c r="H602" s="2244"/>
      <c r="I602" s="2247"/>
    </row>
    <row r="603" spans="1:20" s="2229" customFormat="1" ht="13.5" thickBot="1" x14ac:dyDescent="0.25">
      <c r="A603" s="2268" t="s">
        <v>403</v>
      </c>
      <c r="B603" s="2245"/>
      <c r="D603" s="2246"/>
      <c r="F603" s="2244"/>
      <c r="G603" s="2244"/>
      <c r="H603" s="2244"/>
      <c r="I603" s="2247" t="s">
        <v>205</v>
      </c>
    </row>
    <row r="604" spans="1:20" s="107" customFormat="1" ht="20.25" customHeight="1" thickTop="1" thickBot="1" x14ac:dyDescent="0.25">
      <c r="A604" s="675" t="s">
        <v>792</v>
      </c>
      <c r="B604" s="866" t="s">
        <v>206</v>
      </c>
      <c r="C604" s="676" t="s">
        <v>207</v>
      </c>
      <c r="D604" s="678" t="s">
        <v>888</v>
      </c>
      <c r="E604" s="678" t="s">
        <v>208</v>
      </c>
      <c r="F604" s="678" t="s">
        <v>209</v>
      </c>
      <c r="G604" s="678" t="s">
        <v>1116</v>
      </c>
      <c r="H604" s="678" t="s">
        <v>1117</v>
      </c>
      <c r="I604" s="931" t="s">
        <v>1118</v>
      </c>
    </row>
    <row r="605" spans="1:20" s="387" customFormat="1" ht="13.5" thickTop="1" thickBot="1" x14ac:dyDescent="0.25">
      <c r="A605" s="609">
        <v>1</v>
      </c>
      <c r="B605" s="610">
        <v>2</v>
      </c>
      <c r="C605" s="610">
        <v>3</v>
      </c>
      <c r="D605" s="610">
        <v>4</v>
      </c>
      <c r="E605" s="610">
        <v>5</v>
      </c>
      <c r="F605" s="581">
        <v>6</v>
      </c>
      <c r="G605" s="581">
        <v>7</v>
      </c>
      <c r="H605" s="582">
        <v>8</v>
      </c>
      <c r="I605" s="680" t="s">
        <v>960</v>
      </c>
    </row>
    <row r="606" spans="1:20" ht="15.75" thickTop="1" x14ac:dyDescent="0.25">
      <c r="A606" s="1689">
        <v>1042</v>
      </c>
      <c r="B606" s="867">
        <v>3114</v>
      </c>
      <c r="C606" s="867">
        <v>5331</v>
      </c>
      <c r="D606" s="952"/>
      <c r="E606" s="973" t="s">
        <v>1208</v>
      </c>
      <c r="F606" s="974">
        <f>SUM(F607:F608)</f>
        <v>865</v>
      </c>
      <c r="G606" s="974">
        <v>0</v>
      </c>
      <c r="H606" s="974">
        <v>0</v>
      </c>
      <c r="I606" s="939">
        <v>0</v>
      </c>
    </row>
    <row r="607" spans="1:20" ht="14.25" x14ac:dyDescent="0.2">
      <c r="A607" s="438"/>
      <c r="B607" s="725"/>
      <c r="C607" s="725"/>
      <c r="D607" s="763" t="s">
        <v>737</v>
      </c>
      <c r="E607" s="2224" t="s">
        <v>996</v>
      </c>
      <c r="F607" s="940">
        <v>119</v>
      </c>
      <c r="G607" s="940">
        <v>0</v>
      </c>
      <c r="H607" s="940">
        <v>0</v>
      </c>
      <c r="I607" s="936">
        <v>0</v>
      </c>
    </row>
    <row r="608" spans="1:20" ht="14.25" x14ac:dyDescent="0.2">
      <c r="A608" s="438"/>
      <c r="B608" s="725"/>
      <c r="C608" s="725"/>
      <c r="D608" s="595" t="s">
        <v>732</v>
      </c>
      <c r="E608" s="483" t="s">
        <v>85</v>
      </c>
      <c r="F608" s="940">
        <v>746</v>
      </c>
      <c r="G608" s="940">
        <v>0</v>
      </c>
      <c r="H608" s="940">
        <v>0</v>
      </c>
      <c r="I608" s="936">
        <v>0</v>
      </c>
    </row>
    <row r="609" spans="1:20" ht="15" x14ac:dyDescent="0.25">
      <c r="A609" s="438">
        <v>1042</v>
      </c>
      <c r="B609" s="833">
        <v>3141</v>
      </c>
      <c r="C609" s="1691">
        <v>5331</v>
      </c>
      <c r="D609" s="955"/>
      <c r="E609" s="724" t="s">
        <v>1208</v>
      </c>
      <c r="F609" s="948">
        <f>SUM(F610)</f>
        <v>25</v>
      </c>
      <c r="G609" s="948">
        <v>0</v>
      </c>
      <c r="H609" s="948">
        <v>0</v>
      </c>
      <c r="I609" s="949">
        <v>0</v>
      </c>
    </row>
    <row r="610" spans="1:20" ht="15" thickBot="1" x14ac:dyDescent="0.25">
      <c r="A610" s="438"/>
      <c r="B610" s="833"/>
      <c r="C610" s="1691"/>
      <c r="D610" s="595" t="s">
        <v>732</v>
      </c>
      <c r="E610" s="483" t="s">
        <v>85</v>
      </c>
      <c r="F610" s="946">
        <v>25</v>
      </c>
      <c r="G610" s="946">
        <v>0</v>
      </c>
      <c r="H610" s="946">
        <v>0</v>
      </c>
      <c r="I610" s="941">
        <v>0</v>
      </c>
    </row>
    <row r="611" spans="1:20" ht="18" customHeight="1" thickTop="1" thickBot="1" x14ac:dyDescent="0.3">
      <c r="A611" s="2479" t="s">
        <v>1406</v>
      </c>
      <c r="B611" s="2480"/>
      <c r="C611" s="2480"/>
      <c r="D611" s="2480"/>
      <c r="E611" s="2480"/>
      <c r="F611" s="937">
        <f>F609+F606</f>
        <v>890</v>
      </c>
      <c r="G611" s="937">
        <f>G609+G606</f>
        <v>0</v>
      </c>
      <c r="H611" s="937">
        <f>H609+H606</f>
        <v>0</v>
      </c>
      <c r="I611" s="938">
        <v>0</v>
      </c>
      <c r="R611" s="386">
        <f>F611</f>
        <v>890</v>
      </c>
      <c r="S611" s="386">
        <f>G611</f>
        <v>0</v>
      </c>
      <c r="T611" s="386">
        <f>H611</f>
        <v>0</v>
      </c>
    </row>
    <row r="612" spans="1:20" ht="13.5" thickTop="1" x14ac:dyDescent="0.2">
      <c r="I612" s="1688">
        <v>0</v>
      </c>
    </row>
    <row r="618" spans="1:20" ht="13.5" thickBot="1" x14ac:dyDescent="0.25">
      <c r="A618" s="445" t="s">
        <v>108</v>
      </c>
      <c r="I618" s="1688" t="s">
        <v>205</v>
      </c>
    </row>
    <row r="619" spans="1:20" s="107" customFormat="1" ht="20.25" customHeight="1" thickTop="1" thickBot="1" x14ac:dyDescent="0.25">
      <c r="A619" s="675" t="s">
        <v>792</v>
      </c>
      <c r="B619" s="866" t="s">
        <v>206</v>
      </c>
      <c r="C619" s="676" t="s">
        <v>207</v>
      </c>
      <c r="D619" s="678" t="s">
        <v>888</v>
      </c>
      <c r="E619" s="678" t="s">
        <v>208</v>
      </c>
      <c r="F619" s="678" t="s">
        <v>209</v>
      </c>
      <c r="G619" s="678" t="s">
        <v>1116</v>
      </c>
      <c r="H619" s="678" t="s">
        <v>1117</v>
      </c>
      <c r="I619" s="931" t="s">
        <v>1118</v>
      </c>
    </row>
    <row r="620" spans="1:20" s="387" customFormat="1" ht="13.5" thickTop="1" thickBot="1" x14ac:dyDescent="0.25">
      <c r="A620" s="609">
        <v>1</v>
      </c>
      <c r="B620" s="610">
        <v>2</v>
      </c>
      <c r="C620" s="610">
        <v>3</v>
      </c>
      <c r="D620" s="610">
        <v>4</v>
      </c>
      <c r="E620" s="610">
        <v>5</v>
      </c>
      <c r="F620" s="581">
        <v>6</v>
      </c>
      <c r="G620" s="581">
        <v>7</v>
      </c>
      <c r="H620" s="582">
        <v>8</v>
      </c>
      <c r="I620" s="680" t="s">
        <v>960</v>
      </c>
    </row>
    <row r="621" spans="1:20" ht="15.75" thickTop="1" x14ac:dyDescent="0.25">
      <c r="A621" s="1689">
        <v>1043</v>
      </c>
      <c r="B621" s="867">
        <v>3114</v>
      </c>
      <c r="C621" s="867">
        <v>5331</v>
      </c>
      <c r="D621" s="952"/>
      <c r="E621" s="973" t="s">
        <v>1208</v>
      </c>
      <c r="F621" s="974">
        <f>SUM(F622,F623)</f>
        <v>1289</v>
      </c>
      <c r="G621" s="974">
        <f>SUM(G622,G623,G624,G627,G628,G625,G626)</f>
        <v>20064</v>
      </c>
      <c r="H621" s="974">
        <f>SUM(H622,H623,H624,H627,H628,H625,H626)</f>
        <v>20064</v>
      </c>
      <c r="I621" s="939">
        <f t="shared" ref="I621:I636" si="24">(H621/G621)*100</f>
        <v>100</v>
      </c>
    </row>
    <row r="622" spans="1:20" ht="14.25" x14ac:dyDescent="0.2">
      <c r="A622" s="438"/>
      <c r="B622" s="725"/>
      <c r="C622" s="725"/>
      <c r="D622" s="763" t="s">
        <v>737</v>
      </c>
      <c r="E622" s="2224" t="s">
        <v>996</v>
      </c>
      <c r="F622" s="940">
        <v>84</v>
      </c>
      <c r="G622" s="940">
        <v>255</v>
      </c>
      <c r="H622" s="940">
        <v>255</v>
      </c>
      <c r="I622" s="936">
        <f t="shared" si="24"/>
        <v>100</v>
      </c>
    </row>
    <row r="623" spans="1:20" ht="14.25" x14ac:dyDescent="0.2">
      <c r="A623" s="438"/>
      <c r="B623" s="725"/>
      <c r="C623" s="725"/>
      <c r="D623" s="595" t="s">
        <v>732</v>
      </c>
      <c r="E623" s="483" t="s">
        <v>85</v>
      </c>
      <c r="F623" s="940">
        <v>1205</v>
      </c>
      <c r="G623" s="940">
        <v>1949</v>
      </c>
      <c r="H623" s="940">
        <v>1949</v>
      </c>
      <c r="I623" s="936">
        <f t="shared" si="24"/>
        <v>100</v>
      </c>
    </row>
    <row r="624" spans="1:20" ht="14.25" x14ac:dyDescent="0.2">
      <c r="A624" s="438"/>
      <c r="B624" s="725"/>
      <c r="C624" s="725"/>
      <c r="D624" s="1250" t="s">
        <v>875</v>
      </c>
      <c r="E624" s="1525" t="s">
        <v>889</v>
      </c>
      <c r="F624" s="940"/>
      <c r="G624" s="940">
        <v>1713</v>
      </c>
      <c r="H624" s="940">
        <v>1713</v>
      </c>
      <c r="I624" s="936">
        <f t="shared" si="24"/>
        <v>100</v>
      </c>
    </row>
    <row r="625" spans="1:23" ht="14.25" x14ac:dyDescent="0.2">
      <c r="A625" s="438"/>
      <c r="B625" s="725"/>
      <c r="C625" s="725"/>
      <c r="D625" s="1250" t="s">
        <v>173</v>
      </c>
      <c r="E625" s="1525" t="s">
        <v>1211</v>
      </c>
      <c r="F625" s="940"/>
      <c r="G625" s="940">
        <v>4</v>
      </c>
      <c r="H625" s="940">
        <v>4</v>
      </c>
      <c r="I625" s="936">
        <f t="shared" si="24"/>
        <v>100</v>
      </c>
    </row>
    <row r="626" spans="1:23" ht="14.25" x14ac:dyDescent="0.2">
      <c r="A626" s="438"/>
      <c r="B626" s="725"/>
      <c r="C626" s="725"/>
      <c r="D626" s="1250" t="s">
        <v>1871</v>
      </c>
      <c r="E626" s="1525" t="s">
        <v>1902</v>
      </c>
      <c r="F626" s="940"/>
      <c r="G626" s="940">
        <v>336</v>
      </c>
      <c r="H626" s="940">
        <v>336</v>
      </c>
      <c r="I626" s="936">
        <f t="shared" si="24"/>
        <v>100</v>
      </c>
    </row>
    <row r="627" spans="1:23" ht="14.25" x14ac:dyDescent="0.2">
      <c r="A627" s="438"/>
      <c r="B627" s="725"/>
      <c r="C627" s="725"/>
      <c r="D627" s="595" t="s">
        <v>1431</v>
      </c>
      <c r="E627" s="483" t="s">
        <v>995</v>
      </c>
      <c r="F627" s="940"/>
      <c r="G627" s="940">
        <v>15169</v>
      </c>
      <c r="H627" s="940">
        <v>15169</v>
      </c>
      <c r="I627" s="936">
        <f t="shared" si="24"/>
        <v>100</v>
      </c>
    </row>
    <row r="628" spans="1:23" ht="28.5" x14ac:dyDescent="0.2">
      <c r="A628" s="438"/>
      <c r="B628" s="833"/>
      <c r="C628" s="833"/>
      <c r="D628" s="826" t="s">
        <v>1003</v>
      </c>
      <c r="E628" s="1527" t="s">
        <v>1229</v>
      </c>
      <c r="F628" s="1528"/>
      <c r="G628" s="1528">
        <v>638</v>
      </c>
      <c r="H628" s="1528">
        <v>638</v>
      </c>
      <c r="I628" s="1529">
        <f t="shared" si="24"/>
        <v>100</v>
      </c>
    </row>
    <row r="629" spans="1:23" ht="15" x14ac:dyDescent="0.25">
      <c r="A629" s="438">
        <v>1043</v>
      </c>
      <c r="B629" s="833">
        <v>3114</v>
      </c>
      <c r="C629" s="833">
        <v>5336</v>
      </c>
      <c r="D629" s="1526"/>
      <c r="E629" s="1705" t="s">
        <v>1531</v>
      </c>
      <c r="F629" s="1530">
        <v>0</v>
      </c>
      <c r="G629" s="1530">
        <f>G630+G631</f>
        <v>532</v>
      </c>
      <c r="H629" s="1530">
        <f>H630+H631</f>
        <v>532</v>
      </c>
      <c r="I629" s="949">
        <f t="shared" si="24"/>
        <v>100</v>
      </c>
    </row>
    <row r="630" spans="1:23" ht="14.25" x14ac:dyDescent="0.2">
      <c r="A630" s="438"/>
      <c r="B630" s="833"/>
      <c r="C630" s="833"/>
      <c r="D630" s="1706" t="s">
        <v>1188</v>
      </c>
      <c r="E630" s="1707" t="s">
        <v>1532</v>
      </c>
      <c r="F630" s="1528"/>
      <c r="G630" s="1528">
        <v>80</v>
      </c>
      <c r="H630" s="1528">
        <v>80</v>
      </c>
      <c r="I630" s="941">
        <f t="shared" si="24"/>
        <v>100</v>
      </c>
    </row>
    <row r="631" spans="1:23" ht="14.25" x14ac:dyDescent="0.2">
      <c r="A631" s="438"/>
      <c r="B631" s="833"/>
      <c r="C631" s="833"/>
      <c r="D631" s="1706" t="s">
        <v>1190</v>
      </c>
      <c r="E631" s="1708" t="s">
        <v>1532</v>
      </c>
      <c r="F631" s="1528"/>
      <c r="G631" s="1528">
        <v>452</v>
      </c>
      <c r="H631" s="1528">
        <v>452</v>
      </c>
      <c r="I631" s="941">
        <f t="shared" si="24"/>
        <v>100</v>
      </c>
    </row>
    <row r="632" spans="1:23" ht="15" x14ac:dyDescent="0.25">
      <c r="A632" s="438">
        <v>1043</v>
      </c>
      <c r="B632" s="833">
        <v>3141</v>
      </c>
      <c r="C632" s="1691">
        <v>5331</v>
      </c>
      <c r="D632" s="955"/>
      <c r="E632" s="724" t="s">
        <v>1208</v>
      </c>
      <c r="F632" s="948">
        <v>0</v>
      </c>
      <c r="G632" s="948">
        <f>G634+G633</f>
        <v>61</v>
      </c>
      <c r="H632" s="948">
        <f>H634+H633</f>
        <v>61</v>
      </c>
      <c r="I632" s="949">
        <f t="shared" si="24"/>
        <v>100</v>
      </c>
    </row>
    <row r="633" spans="1:23" ht="15" x14ac:dyDescent="0.25">
      <c r="A633" s="438"/>
      <c r="B633" s="833"/>
      <c r="C633" s="1691"/>
      <c r="D633" s="595" t="s">
        <v>732</v>
      </c>
      <c r="E633" s="483" t="s">
        <v>85</v>
      </c>
      <c r="F633" s="948"/>
      <c r="G633" s="950">
        <v>25</v>
      </c>
      <c r="H633" s="950">
        <v>25</v>
      </c>
      <c r="I633" s="941">
        <f t="shared" si="24"/>
        <v>100</v>
      </c>
    </row>
    <row r="634" spans="1:23" ht="14.25" x14ac:dyDescent="0.2">
      <c r="A634" s="438"/>
      <c r="B634" s="833"/>
      <c r="C634" s="1691"/>
      <c r="D634" s="595" t="s">
        <v>1431</v>
      </c>
      <c r="E634" s="483" t="s">
        <v>995</v>
      </c>
      <c r="F634" s="946"/>
      <c r="G634" s="946">
        <v>36</v>
      </c>
      <c r="H634" s="946">
        <v>36</v>
      </c>
      <c r="I634" s="941">
        <f t="shared" si="24"/>
        <v>100</v>
      </c>
    </row>
    <row r="635" spans="1:23" ht="15" x14ac:dyDescent="0.25">
      <c r="A635" s="438">
        <v>1043</v>
      </c>
      <c r="B635" s="833">
        <v>3143</v>
      </c>
      <c r="C635" s="1691">
        <v>5331</v>
      </c>
      <c r="D635" s="955"/>
      <c r="E635" s="724" t="s">
        <v>1208</v>
      </c>
      <c r="F635" s="948">
        <v>0</v>
      </c>
      <c r="G635" s="948">
        <f>SUM(G636:G636)</f>
        <v>1001</v>
      </c>
      <c r="H635" s="948">
        <f>SUM(H636:H636)</f>
        <v>1001</v>
      </c>
      <c r="I635" s="949">
        <f t="shared" si="24"/>
        <v>100</v>
      </c>
    </row>
    <row r="636" spans="1:23" ht="15" thickBot="1" x14ac:dyDescent="0.25">
      <c r="A636" s="438"/>
      <c r="B636" s="833"/>
      <c r="C636" s="1691"/>
      <c r="D636" s="595" t="s">
        <v>1431</v>
      </c>
      <c r="E636" s="483" t="s">
        <v>995</v>
      </c>
      <c r="F636" s="946"/>
      <c r="G636" s="946">
        <v>1001</v>
      </c>
      <c r="H636" s="946">
        <v>1001</v>
      </c>
      <c r="I636" s="941">
        <f t="shared" si="24"/>
        <v>100</v>
      </c>
    </row>
    <row r="637" spans="1:23" ht="18" customHeight="1" thickTop="1" thickBot="1" x14ac:dyDescent="0.3">
      <c r="A637" s="2479" t="s">
        <v>1406</v>
      </c>
      <c r="B637" s="2480"/>
      <c r="C637" s="2480"/>
      <c r="D637" s="2480"/>
      <c r="E637" s="2480"/>
      <c r="F637" s="937">
        <f>F621+F632+F635</f>
        <v>1289</v>
      </c>
      <c r="G637" s="937">
        <f>G621+G632+G635+G629</f>
        <v>21658</v>
      </c>
      <c r="H637" s="937">
        <f>H621+H632+H635+H629</f>
        <v>21658</v>
      </c>
      <c r="I637" s="938">
        <f>(H637/G637)*100</f>
        <v>100</v>
      </c>
      <c r="R637" s="386">
        <f>F637</f>
        <v>1289</v>
      </c>
      <c r="S637" s="386">
        <f>G637</f>
        <v>21658</v>
      </c>
      <c r="T637" s="386">
        <f>H637</f>
        <v>21658</v>
      </c>
    </row>
    <row r="638" spans="1:23" ht="17.25" customHeight="1" thickTop="1" x14ac:dyDescent="0.25">
      <c r="A638" s="438">
        <v>1043</v>
      </c>
      <c r="B638" s="725">
        <v>3114</v>
      </c>
      <c r="C638" s="725">
        <v>6351</v>
      </c>
      <c r="D638" s="932"/>
      <c r="E638" s="668" t="s">
        <v>1485</v>
      </c>
      <c r="F638" s="933">
        <v>0</v>
      </c>
      <c r="G638" s="933">
        <f>G639</f>
        <v>2908</v>
      </c>
      <c r="H638" s="933">
        <f>H639</f>
        <v>2908</v>
      </c>
      <c r="I638" s="934">
        <f>(H638/G638)*100</f>
        <v>100</v>
      </c>
    </row>
    <row r="639" spans="1:23" ht="15.75" thickBot="1" x14ac:dyDescent="0.3">
      <c r="A639" s="438"/>
      <c r="B639" s="725"/>
      <c r="C639" s="725"/>
      <c r="D639" s="1535" t="s">
        <v>1497</v>
      </c>
      <c r="E639" s="1540" t="s">
        <v>1914</v>
      </c>
      <c r="F639" s="933"/>
      <c r="G639" s="357">
        <v>2908</v>
      </c>
      <c r="H639" s="357">
        <v>2908</v>
      </c>
      <c r="I639" s="1538">
        <v>100</v>
      </c>
    </row>
    <row r="640" spans="1:23" ht="16.5" thickTop="1" thickBot="1" x14ac:dyDescent="0.3">
      <c r="A640" s="2479" t="s">
        <v>1407</v>
      </c>
      <c r="B640" s="2480"/>
      <c r="C640" s="2480"/>
      <c r="D640" s="2480"/>
      <c r="E640" s="2480"/>
      <c r="F640" s="937">
        <f>F638</f>
        <v>0</v>
      </c>
      <c r="G640" s="937">
        <f>G638</f>
        <v>2908</v>
      </c>
      <c r="H640" s="937">
        <f>H638</f>
        <v>2908</v>
      </c>
      <c r="I640" s="938">
        <f>(H640/G640)*100</f>
        <v>100</v>
      </c>
      <c r="R640" s="386"/>
      <c r="S640" s="386"/>
      <c r="T640" s="386"/>
      <c r="U640" s="386">
        <f>F640</f>
        <v>0</v>
      </c>
      <c r="V640" s="386">
        <f>G640</f>
        <v>2908</v>
      </c>
      <c r="W640" s="386">
        <f>H640</f>
        <v>2908</v>
      </c>
    </row>
    <row r="641" spans="1:20" ht="15" customHeight="1" thickTop="1" x14ac:dyDescent="0.25">
      <c r="A641" s="371"/>
      <c r="B641" s="371"/>
      <c r="C641" s="371"/>
      <c r="D641" s="371"/>
      <c r="E641" s="371"/>
      <c r="F641" s="181"/>
      <c r="G641" s="181"/>
      <c r="H641" s="181"/>
      <c r="I641" s="210"/>
      <c r="R641" s="386"/>
      <c r="S641" s="386"/>
      <c r="T641" s="386"/>
    </row>
    <row r="642" spans="1:20" ht="14.25" customHeight="1" x14ac:dyDescent="0.25">
      <c r="A642" s="371"/>
      <c r="B642" s="371"/>
      <c r="C642" s="371"/>
      <c r="D642" s="371"/>
      <c r="E642" s="371"/>
      <c r="F642" s="181"/>
      <c r="G642" s="181"/>
      <c r="H642" s="181"/>
      <c r="I642" s="210"/>
      <c r="R642" s="386"/>
      <c r="S642" s="386"/>
      <c r="T642" s="386"/>
    </row>
    <row r="643" spans="1:20" ht="15" customHeight="1" x14ac:dyDescent="0.25">
      <c r="A643" s="371"/>
      <c r="B643" s="371"/>
      <c r="C643" s="371"/>
      <c r="D643" s="371"/>
      <c r="E643" s="371"/>
      <c r="F643" s="181"/>
      <c r="G643" s="181"/>
      <c r="H643" s="181"/>
      <c r="I643" s="210"/>
      <c r="R643" s="386"/>
      <c r="S643" s="386"/>
      <c r="T643" s="386"/>
    </row>
    <row r="644" spans="1:20" ht="13.5" thickBot="1" x14ac:dyDescent="0.25">
      <c r="A644" s="445" t="s">
        <v>491</v>
      </c>
      <c r="I644" s="1688" t="s">
        <v>205</v>
      </c>
    </row>
    <row r="645" spans="1:20" s="107" customFormat="1" ht="20.25" customHeight="1" thickTop="1" thickBot="1" x14ac:dyDescent="0.25">
      <c r="A645" s="675" t="s">
        <v>792</v>
      </c>
      <c r="B645" s="866" t="s">
        <v>206</v>
      </c>
      <c r="C645" s="676" t="s">
        <v>207</v>
      </c>
      <c r="D645" s="678" t="s">
        <v>888</v>
      </c>
      <c r="E645" s="678" t="s">
        <v>208</v>
      </c>
      <c r="F645" s="678" t="s">
        <v>209</v>
      </c>
      <c r="G645" s="678" t="s">
        <v>1116</v>
      </c>
      <c r="H645" s="678" t="s">
        <v>1117</v>
      </c>
      <c r="I645" s="931" t="s">
        <v>1118</v>
      </c>
    </row>
    <row r="646" spans="1:20" s="387" customFormat="1" ht="13.5" thickTop="1" thickBot="1" x14ac:dyDescent="0.25">
      <c r="A646" s="609">
        <v>1</v>
      </c>
      <c r="B646" s="610">
        <v>2</v>
      </c>
      <c r="C646" s="610">
        <v>3</v>
      </c>
      <c r="D646" s="610">
        <v>4</v>
      </c>
      <c r="E646" s="610">
        <v>5</v>
      </c>
      <c r="F646" s="581">
        <v>6</v>
      </c>
      <c r="G646" s="581">
        <v>7</v>
      </c>
      <c r="H646" s="582">
        <v>8</v>
      </c>
      <c r="I646" s="680" t="s">
        <v>960</v>
      </c>
    </row>
    <row r="647" spans="1:20" ht="15.75" thickTop="1" x14ac:dyDescent="0.25">
      <c r="A647" s="1689">
        <v>1044</v>
      </c>
      <c r="B647" s="867">
        <v>3114</v>
      </c>
      <c r="C647" s="867">
        <v>5331</v>
      </c>
      <c r="D647" s="952"/>
      <c r="E647" s="973" t="s">
        <v>1208</v>
      </c>
      <c r="F647" s="974">
        <f>SUM(F648:F654)</f>
        <v>400</v>
      </c>
      <c r="G647" s="974">
        <f>SUM(G648:G654)</f>
        <v>4579</v>
      </c>
      <c r="H647" s="974">
        <f>SUM(H648:H654)</f>
        <v>4579</v>
      </c>
      <c r="I647" s="939">
        <f t="shared" ref="I647:I655" si="25">(H647/G647)*100</f>
        <v>100</v>
      </c>
    </row>
    <row r="648" spans="1:20" ht="14.25" x14ac:dyDescent="0.2">
      <c r="A648" s="438"/>
      <c r="B648" s="725"/>
      <c r="C648" s="725"/>
      <c r="D648" s="763" t="s">
        <v>737</v>
      </c>
      <c r="E648" s="2224" t="s">
        <v>996</v>
      </c>
      <c r="F648" s="940">
        <v>3</v>
      </c>
      <c r="G648" s="940">
        <v>4</v>
      </c>
      <c r="H648" s="940">
        <v>4</v>
      </c>
      <c r="I648" s="936">
        <f t="shared" si="25"/>
        <v>100</v>
      </c>
    </row>
    <row r="649" spans="1:20" ht="14.25" x14ac:dyDescent="0.2">
      <c r="A649" s="438"/>
      <c r="B649" s="725"/>
      <c r="C649" s="725"/>
      <c r="D649" s="595" t="s">
        <v>732</v>
      </c>
      <c r="E649" s="483" t="s">
        <v>85</v>
      </c>
      <c r="F649" s="940">
        <v>397</v>
      </c>
      <c r="G649" s="940">
        <v>417</v>
      </c>
      <c r="H649" s="940">
        <v>417</v>
      </c>
      <c r="I649" s="936">
        <f t="shared" si="25"/>
        <v>100</v>
      </c>
    </row>
    <row r="650" spans="1:20" ht="14.25" x14ac:dyDescent="0.2">
      <c r="A650" s="438"/>
      <c r="B650" s="725"/>
      <c r="C650" s="725"/>
      <c r="D650" s="1250" t="s">
        <v>875</v>
      </c>
      <c r="E650" s="1525" t="s">
        <v>889</v>
      </c>
      <c r="F650" s="940"/>
      <c r="G650" s="940">
        <v>61</v>
      </c>
      <c r="H650" s="940">
        <v>61</v>
      </c>
      <c r="I650" s="936">
        <f t="shared" si="25"/>
        <v>100</v>
      </c>
    </row>
    <row r="651" spans="1:20" ht="14.25" x14ac:dyDescent="0.2">
      <c r="A651" s="438"/>
      <c r="B651" s="725"/>
      <c r="C651" s="725"/>
      <c r="D651" s="1250" t="s">
        <v>173</v>
      </c>
      <c r="E651" s="1525" t="s">
        <v>1211</v>
      </c>
      <c r="F651" s="940"/>
      <c r="G651" s="940">
        <v>4</v>
      </c>
      <c r="H651" s="940">
        <v>4</v>
      </c>
      <c r="I651" s="936">
        <f t="shared" si="25"/>
        <v>100</v>
      </c>
    </row>
    <row r="652" spans="1:20" ht="14.25" x14ac:dyDescent="0.2">
      <c r="A652" s="438"/>
      <c r="B652" s="725"/>
      <c r="C652" s="725"/>
      <c r="D652" s="1250" t="s">
        <v>1871</v>
      </c>
      <c r="E652" s="1525" t="s">
        <v>1902</v>
      </c>
      <c r="F652" s="940"/>
      <c r="G652" s="940">
        <v>78</v>
      </c>
      <c r="H652" s="940">
        <v>78</v>
      </c>
      <c r="I652" s="936">
        <f t="shared" si="25"/>
        <v>100</v>
      </c>
    </row>
    <row r="653" spans="1:20" ht="14.25" x14ac:dyDescent="0.2">
      <c r="A653" s="438"/>
      <c r="B653" s="725"/>
      <c r="C653" s="725"/>
      <c r="D653" s="595" t="s">
        <v>1431</v>
      </c>
      <c r="E653" s="483" t="s">
        <v>995</v>
      </c>
      <c r="F653" s="940"/>
      <c r="G653" s="940">
        <v>3672</v>
      </c>
      <c r="H653" s="940">
        <v>3672</v>
      </c>
      <c r="I653" s="936">
        <f t="shared" si="25"/>
        <v>100</v>
      </c>
    </row>
    <row r="654" spans="1:20" ht="28.5" x14ac:dyDescent="0.2">
      <c r="A654" s="438"/>
      <c r="B654" s="833"/>
      <c r="C654" s="833"/>
      <c r="D654" s="826" t="s">
        <v>1003</v>
      </c>
      <c r="E654" s="1527" t="s">
        <v>1229</v>
      </c>
      <c r="F654" s="1528"/>
      <c r="G654" s="1528">
        <v>343</v>
      </c>
      <c r="H654" s="1528">
        <v>343</v>
      </c>
      <c r="I654" s="1532">
        <f t="shared" si="25"/>
        <v>100</v>
      </c>
    </row>
    <row r="655" spans="1:20" ht="15" x14ac:dyDescent="0.25">
      <c r="A655" s="438">
        <v>1044</v>
      </c>
      <c r="B655" s="833">
        <v>3141</v>
      </c>
      <c r="C655" s="1691">
        <v>5331</v>
      </c>
      <c r="D655" s="955"/>
      <c r="E655" s="724" t="s">
        <v>1208</v>
      </c>
      <c r="F655" s="948">
        <f>SUM(F656)</f>
        <v>0</v>
      </c>
      <c r="G655" s="948">
        <f>SUM(G656)</f>
        <v>16</v>
      </c>
      <c r="H655" s="948">
        <f>SUM(H656)</f>
        <v>16</v>
      </c>
      <c r="I655" s="949">
        <f t="shared" si="25"/>
        <v>100</v>
      </c>
    </row>
    <row r="656" spans="1:20" ht="15" thickBot="1" x14ac:dyDescent="0.25">
      <c r="A656" s="438"/>
      <c r="B656" s="833"/>
      <c r="C656" s="1691"/>
      <c r="D656" s="595" t="s">
        <v>1431</v>
      </c>
      <c r="E656" s="483" t="s">
        <v>995</v>
      </c>
      <c r="F656" s="946"/>
      <c r="G656" s="946">
        <v>16</v>
      </c>
      <c r="H656" s="946">
        <v>16</v>
      </c>
      <c r="I656" s="941">
        <v>100</v>
      </c>
    </row>
    <row r="657" spans="1:20" ht="18" customHeight="1" thickTop="1" thickBot="1" x14ac:dyDescent="0.3">
      <c r="A657" s="2479" t="s">
        <v>1406</v>
      </c>
      <c r="B657" s="2480"/>
      <c r="C657" s="2480"/>
      <c r="D657" s="2480"/>
      <c r="E657" s="2480"/>
      <c r="F657" s="937">
        <f>F647+F655</f>
        <v>400</v>
      </c>
      <c r="G657" s="937">
        <f>G647+G655</f>
        <v>4595</v>
      </c>
      <c r="H657" s="937">
        <f>H647+H655</f>
        <v>4595</v>
      </c>
      <c r="I657" s="938">
        <f>(H657/G657)*100</f>
        <v>100</v>
      </c>
      <c r="R657" s="386">
        <f>F657</f>
        <v>400</v>
      </c>
      <c r="S657" s="386">
        <f>G657</f>
        <v>4595</v>
      </c>
      <c r="T657" s="386">
        <f>H657</f>
        <v>4595</v>
      </c>
    </row>
    <row r="658" spans="1:20" ht="13.5" thickTop="1" x14ac:dyDescent="0.2"/>
    <row r="661" spans="1:20" ht="13.5" thickBot="1" x14ac:dyDescent="0.25">
      <c r="A661" s="445" t="s">
        <v>1661</v>
      </c>
      <c r="I661" s="1688" t="s">
        <v>205</v>
      </c>
    </row>
    <row r="662" spans="1:20" s="107" customFormat="1" ht="20.25" customHeight="1" thickTop="1" thickBot="1" x14ac:dyDescent="0.25">
      <c r="A662" s="675" t="s">
        <v>792</v>
      </c>
      <c r="B662" s="866" t="s">
        <v>206</v>
      </c>
      <c r="C662" s="676" t="s">
        <v>207</v>
      </c>
      <c r="D662" s="678" t="s">
        <v>888</v>
      </c>
      <c r="E662" s="678" t="s">
        <v>208</v>
      </c>
      <c r="F662" s="678" t="s">
        <v>209</v>
      </c>
      <c r="G662" s="678" t="s">
        <v>1116</v>
      </c>
      <c r="H662" s="678" t="s">
        <v>1117</v>
      </c>
      <c r="I662" s="931" t="s">
        <v>1118</v>
      </c>
    </row>
    <row r="663" spans="1:20" s="387" customFormat="1" ht="13.5" thickTop="1" thickBot="1" x14ac:dyDescent="0.25">
      <c r="A663" s="609">
        <v>1</v>
      </c>
      <c r="B663" s="610">
        <v>2</v>
      </c>
      <c r="C663" s="610">
        <v>3</v>
      </c>
      <c r="D663" s="610">
        <v>4</v>
      </c>
      <c r="E663" s="610">
        <v>5</v>
      </c>
      <c r="F663" s="581">
        <v>6</v>
      </c>
      <c r="G663" s="581">
        <v>7</v>
      </c>
      <c r="H663" s="582">
        <v>8</v>
      </c>
      <c r="I663" s="680" t="s">
        <v>960</v>
      </c>
    </row>
    <row r="664" spans="1:20" ht="15.75" thickTop="1" x14ac:dyDescent="0.25">
      <c r="A664" s="1689">
        <v>1100</v>
      </c>
      <c r="B664" s="867">
        <v>3121</v>
      </c>
      <c r="C664" s="867">
        <v>5331</v>
      </c>
      <c r="D664" s="952"/>
      <c r="E664" s="973" t="s">
        <v>1208</v>
      </c>
      <c r="F664" s="974">
        <f>SUM(F665:F671)</f>
        <v>3071</v>
      </c>
      <c r="G664" s="974">
        <f>SUM(G665:G672)</f>
        <v>18714</v>
      </c>
      <c r="H664" s="974">
        <f>SUM(H665:H672)</f>
        <v>18714</v>
      </c>
      <c r="I664" s="939">
        <f t="shared" ref="I664:I672" si="26">(H664/G664)*100</f>
        <v>100</v>
      </c>
    </row>
    <row r="665" spans="1:20" ht="14.25" x14ac:dyDescent="0.2">
      <c r="A665" s="438"/>
      <c r="B665" s="725"/>
      <c r="C665" s="725"/>
      <c r="D665" s="763" t="s">
        <v>737</v>
      </c>
      <c r="E665" s="2224" t="s">
        <v>996</v>
      </c>
      <c r="F665" s="940">
        <v>71</v>
      </c>
      <c r="G665" s="940">
        <v>71</v>
      </c>
      <c r="H665" s="940">
        <v>71</v>
      </c>
      <c r="I665" s="936">
        <f t="shared" si="26"/>
        <v>100</v>
      </c>
    </row>
    <row r="666" spans="1:20" ht="14.25" x14ac:dyDescent="0.2">
      <c r="A666" s="438"/>
      <c r="B666" s="725"/>
      <c r="C666" s="725"/>
      <c r="D666" s="826" t="s">
        <v>451</v>
      </c>
      <c r="E666" s="483" t="s">
        <v>1053</v>
      </c>
      <c r="F666" s="946"/>
      <c r="G666" s="940">
        <v>15</v>
      </c>
      <c r="H666" s="940">
        <v>15</v>
      </c>
      <c r="I666" s="936">
        <f t="shared" si="26"/>
        <v>100</v>
      </c>
    </row>
    <row r="667" spans="1:20" ht="14.25" x14ac:dyDescent="0.2">
      <c r="A667" s="438"/>
      <c r="B667" s="725"/>
      <c r="C667" s="725"/>
      <c r="D667" s="595" t="s">
        <v>732</v>
      </c>
      <c r="E667" s="483" t="s">
        <v>85</v>
      </c>
      <c r="F667" s="946">
        <v>3000</v>
      </c>
      <c r="G667" s="940">
        <v>2983</v>
      </c>
      <c r="H667" s="940">
        <v>2983</v>
      </c>
      <c r="I667" s="936">
        <f t="shared" si="26"/>
        <v>100</v>
      </c>
    </row>
    <row r="668" spans="1:20" ht="14.25" x14ac:dyDescent="0.2">
      <c r="A668" s="438"/>
      <c r="B668" s="833"/>
      <c r="C668" s="725"/>
      <c r="D668" s="595" t="s">
        <v>1583</v>
      </c>
      <c r="E668" s="1547" t="s">
        <v>890</v>
      </c>
      <c r="F668" s="946"/>
      <c r="G668" s="946">
        <v>173</v>
      </c>
      <c r="H668" s="940">
        <v>173</v>
      </c>
      <c r="I668" s="936">
        <f t="shared" si="26"/>
        <v>100</v>
      </c>
    </row>
    <row r="669" spans="1:20" ht="14.25" x14ac:dyDescent="0.2">
      <c r="A669" s="438"/>
      <c r="B669" s="833"/>
      <c r="C669" s="725"/>
      <c r="D669" s="1250" t="s">
        <v>1871</v>
      </c>
      <c r="E669" s="1525" t="s">
        <v>1902</v>
      </c>
      <c r="F669" s="946"/>
      <c r="G669" s="946">
        <v>693</v>
      </c>
      <c r="H669" s="940">
        <v>693</v>
      </c>
      <c r="I669" s="936">
        <f t="shared" si="26"/>
        <v>100</v>
      </c>
    </row>
    <row r="670" spans="1:20" ht="28.5" x14ac:dyDescent="0.2">
      <c r="A670" s="438"/>
      <c r="B670" s="833"/>
      <c r="C670" s="725"/>
      <c r="D670" s="2194" t="s">
        <v>1873</v>
      </c>
      <c r="E670" s="2269" t="s">
        <v>1907</v>
      </c>
      <c r="F670" s="946"/>
      <c r="G670" s="946">
        <v>10</v>
      </c>
      <c r="H670" s="940">
        <v>10</v>
      </c>
      <c r="I670" s="936">
        <f t="shared" si="26"/>
        <v>100</v>
      </c>
    </row>
    <row r="671" spans="1:20" ht="14.25" x14ac:dyDescent="0.2">
      <c r="A671" s="438"/>
      <c r="B671" s="833"/>
      <c r="C671" s="725"/>
      <c r="D671" s="595" t="s">
        <v>1431</v>
      </c>
      <c r="E671" s="483" t="s">
        <v>995</v>
      </c>
      <c r="F671" s="946"/>
      <c r="G671" s="946">
        <v>14754</v>
      </c>
      <c r="H671" s="940">
        <v>14754</v>
      </c>
      <c r="I671" s="936">
        <f t="shared" si="26"/>
        <v>100</v>
      </c>
    </row>
    <row r="672" spans="1:20" ht="14.25" x14ac:dyDescent="0.2">
      <c r="A672" s="438"/>
      <c r="B672" s="833"/>
      <c r="C672" s="833"/>
      <c r="D672" s="1250" t="s">
        <v>443</v>
      </c>
      <c r="E672" s="2241" t="s">
        <v>1534</v>
      </c>
      <c r="F672" s="946"/>
      <c r="G672" s="946">
        <v>15</v>
      </c>
      <c r="H672" s="946">
        <v>15</v>
      </c>
      <c r="I672" s="941">
        <f t="shared" si="26"/>
        <v>100</v>
      </c>
    </row>
    <row r="673" spans="1:20" ht="15" x14ac:dyDescent="0.25">
      <c r="A673" s="438">
        <v>1100</v>
      </c>
      <c r="B673" s="833">
        <v>3142</v>
      </c>
      <c r="C673" s="1691">
        <v>5331</v>
      </c>
      <c r="D673" s="955"/>
      <c r="E673" s="724" t="s">
        <v>1208</v>
      </c>
      <c r="F673" s="948">
        <f>F674</f>
        <v>400</v>
      </c>
      <c r="G673" s="948">
        <f>G674</f>
        <v>400</v>
      </c>
      <c r="H673" s="948">
        <f>H674</f>
        <v>400</v>
      </c>
      <c r="I673" s="949">
        <f>(H673/G673)*100</f>
        <v>100</v>
      </c>
    </row>
    <row r="674" spans="1:20" ht="14.25" x14ac:dyDescent="0.2">
      <c r="A674" s="438"/>
      <c r="B674" s="833"/>
      <c r="C674" s="1691"/>
      <c r="D674" s="595" t="s">
        <v>732</v>
      </c>
      <c r="E674" s="483" t="s">
        <v>85</v>
      </c>
      <c r="F674" s="946">
        <v>400</v>
      </c>
      <c r="G674" s="946">
        <v>400</v>
      </c>
      <c r="H674" s="946">
        <v>400</v>
      </c>
      <c r="I674" s="941">
        <v>100</v>
      </c>
    </row>
    <row r="675" spans="1:20" ht="15" x14ac:dyDescent="0.25">
      <c r="A675" s="438">
        <v>1100</v>
      </c>
      <c r="B675" s="833">
        <v>3792</v>
      </c>
      <c r="C675" s="1691">
        <v>5331</v>
      </c>
      <c r="D675" s="955"/>
      <c r="E675" s="724" t="s">
        <v>1208</v>
      </c>
      <c r="F675" s="948">
        <v>0</v>
      </c>
      <c r="G675" s="948">
        <f>SUM(G676:G676)</f>
        <v>22</v>
      </c>
      <c r="H675" s="948">
        <f>H676</f>
        <v>22</v>
      </c>
      <c r="I675" s="949">
        <v>100</v>
      </c>
    </row>
    <row r="676" spans="1:20" ht="15" thickBot="1" x14ac:dyDescent="0.25">
      <c r="A676" s="438"/>
      <c r="B676" s="833"/>
      <c r="C676" s="1691"/>
      <c r="D676" s="1534" t="s">
        <v>1677</v>
      </c>
      <c r="E676" s="488" t="s">
        <v>1420</v>
      </c>
      <c r="F676" s="946"/>
      <c r="G676" s="946">
        <v>22</v>
      </c>
      <c r="H676" s="946">
        <v>22</v>
      </c>
      <c r="I676" s="941">
        <f>(H676/G676)*100</f>
        <v>100</v>
      </c>
    </row>
    <row r="677" spans="1:20" ht="18" customHeight="1" thickTop="1" thickBot="1" x14ac:dyDescent="0.3">
      <c r="A677" s="2479" t="s">
        <v>1406</v>
      </c>
      <c r="B677" s="2480"/>
      <c r="C677" s="2480"/>
      <c r="D677" s="2480"/>
      <c r="E677" s="2480"/>
      <c r="F677" s="937">
        <f>F664+F673+F675</f>
        <v>3471</v>
      </c>
      <c r="G677" s="937">
        <f>G664+G673+G675</f>
        <v>19136</v>
      </c>
      <c r="H677" s="937">
        <f>H664+H673+H675</f>
        <v>19136</v>
      </c>
      <c r="I677" s="938">
        <f>(H677/G677)*100</f>
        <v>100</v>
      </c>
      <c r="R677" s="386">
        <f>F677</f>
        <v>3471</v>
      </c>
      <c r="S677" s="386">
        <f>G677</f>
        <v>19136</v>
      </c>
      <c r="T677" s="386">
        <f>H677</f>
        <v>19136</v>
      </c>
    </row>
    <row r="678" spans="1:20" ht="13.5" thickTop="1" x14ac:dyDescent="0.2"/>
    <row r="686" spans="1:20" ht="13.5" thickBot="1" x14ac:dyDescent="0.25">
      <c r="A686" s="445" t="s">
        <v>1662</v>
      </c>
      <c r="I686" s="1688" t="s">
        <v>205</v>
      </c>
    </row>
    <row r="687" spans="1:20" s="107" customFormat="1" ht="20.25" customHeight="1" thickTop="1" thickBot="1" x14ac:dyDescent="0.25">
      <c r="A687" s="675" t="s">
        <v>792</v>
      </c>
      <c r="B687" s="866" t="s">
        <v>206</v>
      </c>
      <c r="C687" s="676" t="s">
        <v>207</v>
      </c>
      <c r="D687" s="678" t="s">
        <v>888</v>
      </c>
      <c r="E687" s="678" t="s">
        <v>208</v>
      </c>
      <c r="F687" s="678" t="s">
        <v>209</v>
      </c>
      <c r="G687" s="678" t="s">
        <v>1116</v>
      </c>
      <c r="H687" s="678" t="s">
        <v>1117</v>
      </c>
      <c r="I687" s="931" t="s">
        <v>1118</v>
      </c>
    </row>
    <row r="688" spans="1:20" s="387" customFormat="1" ht="13.5" thickTop="1" thickBot="1" x14ac:dyDescent="0.25">
      <c r="A688" s="609">
        <v>1</v>
      </c>
      <c r="B688" s="610">
        <v>2</v>
      </c>
      <c r="C688" s="610">
        <v>3</v>
      </c>
      <c r="D688" s="610">
        <v>4</v>
      </c>
      <c r="E688" s="610">
        <v>5</v>
      </c>
      <c r="F688" s="581">
        <v>6</v>
      </c>
      <c r="G688" s="581">
        <v>7</v>
      </c>
      <c r="H688" s="582">
        <v>8</v>
      </c>
      <c r="I688" s="680" t="s">
        <v>960</v>
      </c>
    </row>
    <row r="689" spans="1:20" ht="15.75" thickTop="1" x14ac:dyDescent="0.25">
      <c r="A689" s="1689">
        <v>1101</v>
      </c>
      <c r="B689" s="867">
        <v>3121</v>
      </c>
      <c r="C689" s="867">
        <v>5331</v>
      </c>
      <c r="D689" s="952"/>
      <c r="E689" s="973" t="s">
        <v>1208</v>
      </c>
      <c r="F689" s="974">
        <f>SUM(F690:F697)</f>
        <v>3209</v>
      </c>
      <c r="G689" s="974">
        <f>SUM(G690:G697)</f>
        <v>27052</v>
      </c>
      <c r="H689" s="974">
        <f>SUM(H690:H697)</f>
        <v>27052</v>
      </c>
      <c r="I689" s="939">
        <f t="shared" ref="I689:I702" si="27">(H689/G689)*100</f>
        <v>100</v>
      </c>
    </row>
    <row r="690" spans="1:20" ht="14.25" x14ac:dyDescent="0.2">
      <c r="A690" s="438"/>
      <c r="B690" s="725"/>
      <c r="C690" s="725"/>
      <c r="D690" s="763" t="s">
        <v>737</v>
      </c>
      <c r="E690" s="2224" t="s">
        <v>996</v>
      </c>
      <c r="F690" s="940">
        <v>224</v>
      </c>
      <c r="G690" s="940">
        <v>208</v>
      </c>
      <c r="H690" s="940">
        <v>208</v>
      </c>
      <c r="I690" s="936">
        <f t="shared" si="27"/>
        <v>100</v>
      </c>
    </row>
    <row r="691" spans="1:20" ht="14.25" x14ac:dyDescent="0.2">
      <c r="A691" s="438"/>
      <c r="B691" s="725"/>
      <c r="C691" s="725"/>
      <c r="D691" s="595" t="s">
        <v>732</v>
      </c>
      <c r="E691" s="483" t="s">
        <v>85</v>
      </c>
      <c r="F691" s="940">
        <v>2985</v>
      </c>
      <c r="G691" s="940">
        <v>2983</v>
      </c>
      <c r="H691" s="940">
        <v>2983</v>
      </c>
      <c r="I691" s="936">
        <f t="shared" si="27"/>
        <v>100</v>
      </c>
    </row>
    <row r="692" spans="1:20" ht="14.25" x14ac:dyDescent="0.2">
      <c r="A692" s="438"/>
      <c r="B692" s="725"/>
      <c r="C692" s="725"/>
      <c r="D692" s="1250" t="s">
        <v>875</v>
      </c>
      <c r="E692" s="1525" t="s">
        <v>889</v>
      </c>
      <c r="F692" s="940"/>
      <c r="G692" s="940">
        <v>221</v>
      </c>
      <c r="H692" s="940">
        <v>221</v>
      </c>
      <c r="I692" s="936">
        <f t="shared" si="27"/>
        <v>100</v>
      </c>
    </row>
    <row r="693" spans="1:20" ht="14.25" x14ac:dyDescent="0.2">
      <c r="A693" s="438"/>
      <c r="B693" s="725"/>
      <c r="C693" s="725"/>
      <c r="D693" s="1250" t="s">
        <v>1871</v>
      </c>
      <c r="E693" s="1525" t="s">
        <v>1902</v>
      </c>
      <c r="F693" s="940"/>
      <c r="G693" s="940">
        <v>829</v>
      </c>
      <c r="H693" s="940">
        <v>829</v>
      </c>
      <c r="I693" s="936">
        <f t="shared" si="27"/>
        <v>100</v>
      </c>
    </row>
    <row r="694" spans="1:20" ht="28.5" x14ac:dyDescent="0.2">
      <c r="A694" s="438"/>
      <c r="B694" s="725"/>
      <c r="C694" s="725"/>
      <c r="D694" s="2194" t="s">
        <v>1873</v>
      </c>
      <c r="E694" s="2269" t="s">
        <v>1907</v>
      </c>
      <c r="F694" s="940"/>
      <c r="G694" s="940">
        <v>13</v>
      </c>
      <c r="H694" s="940">
        <v>13</v>
      </c>
      <c r="I694" s="936">
        <f t="shared" si="27"/>
        <v>100</v>
      </c>
    </row>
    <row r="695" spans="1:20" ht="14.25" x14ac:dyDescent="0.2">
      <c r="A695" s="438"/>
      <c r="B695" s="725"/>
      <c r="C695" s="725"/>
      <c r="D695" s="1250" t="s">
        <v>1875</v>
      </c>
      <c r="E695" s="1525" t="s">
        <v>1912</v>
      </c>
      <c r="F695" s="940"/>
      <c r="G695" s="940">
        <v>115</v>
      </c>
      <c r="H695" s="940">
        <v>115</v>
      </c>
      <c r="I695" s="936">
        <f t="shared" si="27"/>
        <v>100</v>
      </c>
    </row>
    <row r="696" spans="1:20" ht="14.25" x14ac:dyDescent="0.2">
      <c r="A696" s="438"/>
      <c r="B696" s="725"/>
      <c r="C696" s="725"/>
      <c r="D696" s="970" t="s">
        <v>1437</v>
      </c>
      <c r="E696" s="487" t="s">
        <v>1122</v>
      </c>
      <c r="F696" s="940"/>
      <c r="G696" s="940">
        <v>82</v>
      </c>
      <c r="H696" s="940">
        <v>82</v>
      </c>
      <c r="I696" s="936">
        <f t="shared" si="27"/>
        <v>100</v>
      </c>
    </row>
    <row r="697" spans="1:20" ht="14.25" x14ac:dyDescent="0.2">
      <c r="A697" s="438"/>
      <c r="B697" s="833"/>
      <c r="C697" s="833"/>
      <c r="D697" s="595" t="s">
        <v>1431</v>
      </c>
      <c r="E697" s="483" t="s">
        <v>995</v>
      </c>
      <c r="F697" s="940"/>
      <c r="G697" s="940">
        <v>22601</v>
      </c>
      <c r="H697" s="940">
        <v>22601</v>
      </c>
      <c r="I697" s="936">
        <f t="shared" si="27"/>
        <v>100</v>
      </c>
    </row>
    <row r="698" spans="1:20" ht="15" x14ac:dyDescent="0.25">
      <c r="A698" s="438">
        <v>1101</v>
      </c>
      <c r="B698" s="833">
        <v>3141</v>
      </c>
      <c r="C698" s="833">
        <v>5331</v>
      </c>
      <c r="D698" s="611"/>
      <c r="E698" s="724" t="s">
        <v>1208</v>
      </c>
      <c r="F698" s="959">
        <v>0</v>
      </c>
      <c r="G698" s="959">
        <v>163</v>
      </c>
      <c r="H698" s="959">
        <v>163</v>
      </c>
      <c r="I698" s="951">
        <f t="shared" si="27"/>
        <v>100</v>
      </c>
    </row>
    <row r="699" spans="1:20" ht="14.25" x14ac:dyDescent="0.2">
      <c r="A699" s="438"/>
      <c r="B699" s="833"/>
      <c r="C699" s="833"/>
      <c r="D699" s="595" t="s">
        <v>1431</v>
      </c>
      <c r="E699" s="483" t="s">
        <v>995</v>
      </c>
      <c r="F699" s="946"/>
      <c r="G699" s="946">
        <v>163</v>
      </c>
      <c r="H699" s="946">
        <v>163</v>
      </c>
      <c r="I699" s="941">
        <f t="shared" si="27"/>
        <v>100</v>
      </c>
    </row>
    <row r="700" spans="1:20" ht="15" x14ac:dyDescent="0.25">
      <c r="A700" s="438">
        <v>1101</v>
      </c>
      <c r="B700" s="833">
        <v>3142</v>
      </c>
      <c r="C700" s="1691">
        <v>5331</v>
      </c>
      <c r="D700" s="955"/>
      <c r="E700" s="724" t="s">
        <v>1208</v>
      </c>
      <c r="F700" s="948">
        <f>SUM(F701:F703)</f>
        <v>649</v>
      </c>
      <c r="G700" s="948">
        <f>SUM(G701:G703)</f>
        <v>864</v>
      </c>
      <c r="H700" s="948">
        <f>SUM(H701:H703)</f>
        <v>864</v>
      </c>
      <c r="I700" s="949">
        <f t="shared" si="27"/>
        <v>100</v>
      </c>
    </row>
    <row r="701" spans="1:20" ht="14.25" x14ac:dyDescent="0.2">
      <c r="A701" s="438"/>
      <c r="B701" s="833"/>
      <c r="C701" s="1691"/>
      <c r="D701" s="763" t="s">
        <v>737</v>
      </c>
      <c r="E701" s="2224" t="s">
        <v>996</v>
      </c>
      <c r="F701" s="946">
        <v>99</v>
      </c>
      <c r="G701" s="946">
        <v>99</v>
      </c>
      <c r="H701" s="946">
        <v>99</v>
      </c>
      <c r="I701" s="941">
        <f t="shared" si="27"/>
        <v>100</v>
      </c>
    </row>
    <row r="702" spans="1:20" ht="14.25" x14ac:dyDescent="0.2">
      <c r="A702" s="438"/>
      <c r="B702" s="833"/>
      <c r="C702" s="1691"/>
      <c r="D702" s="595" t="s">
        <v>732</v>
      </c>
      <c r="E702" s="483" t="s">
        <v>85</v>
      </c>
      <c r="F702" s="946">
        <v>550</v>
      </c>
      <c r="G702" s="946">
        <v>550</v>
      </c>
      <c r="H702" s="946">
        <v>550</v>
      </c>
      <c r="I702" s="941">
        <f t="shared" si="27"/>
        <v>100</v>
      </c>
    </row>
    <row r="703" spans="1:20" ht="15" thickBot="1" x14ac:dyDescent="0.25">
      <c r="A703" s="438"/>
      <c r="B703" s="833"/>
      <c r="C703" s="1691"/>
      <c r="D703" s="595" t="s">
        <v>1431</v>
      </c>
      <c r="E703" s="483" t="s">
        <v>995</v>
      </c>
      <c r="F703" s="946"/>
      <c r="G703" s="946">
        <v>215</v>
      </c>
      <c r="H703" s="946">
        <v>215</v>
      </c>
      <c r="I703" s="941">
        <v>100</v>
      </c>
    </row>
    <row r="704" spans="1:20" ht="18" customHeight="1" thickTop="1" thickBot="1" x14ac:dyDescent="0.3">
      <c r="A704" s="2479" t="s">
        <v>1406</v>
      </c>
      <c r="B704" s="2480"/>
      <c r="C704" s="2480"/>
      <c r="D704" s="2480"/>
      <c r="E704" s="2480"/>
      <c r="F704" s="937">
        <f>F689+F700</f>
        <v>3858</v>
      </c>
      <c r="G704" s="937">
        <f>G689+G700+G698</f>
        <v>28079</v>
      </c>
      <c r="H704" s="937">
        <f>H689+H700+H698</f>
        <v>28079</v>
      </c>
      <c r="I704" s="938">
        <f>(H704/G704)*100</f>
        <v>100</v>
      </c>
      <c r="R704" s="386">
        <f>F704</f>
        <v>3858</v>
      </c>
      <c r="S704" s="386">
        <f>G704</f>
        <v>28079</v>
      </c>
      <c r="T704" s="386">
        <f>H704</f>
        <v>28079</v>
      </c>
    </row>
    <row r="705" spans="1:19" ht="13.5" thickTop="1" x14ac:dyDescent="0.2"/>
    <row r="706" spans="1:19" ht="13.5" thickBot="1" x14ac:dyDescent="0.25">
      <c r="A706" s="445" t="s">
        <v>502</v>
      </c>
      <c r="I706" s="1688" t="s">
        <v>205</v>
      </c>
    </row>
    <row r="707" spans="1:19" s="107" customFormat="1" ht="20.25" customHeight="1" thickTop="1" thickBot="1" x14ac:dyDescent="0.25">
      <c r="A707" s="675" t="s">
        <v>792</v>
      </c>
      <c r="B707" s="866" t="s">
        <v>206</v>
      </c>
      <c r="C707" s="676" t="s">
        <v>207</v>
      </c>
      <c r="D707" s="678" t="s">
        <v>888</v>
      </c>
      <c r="E707" s="678" t="s">
        <v>208</v>
      </c>
      <c r="F707" s="678" t="s">
        <v>209</v>
      </c>
      <c r="G707" s="678" t="s">
        <v>1116</v>
      </c>
      <c r="H707" s="678" t="s">
        <v>1117</v>
      </c>
      <c r="I707" s="931" t="s">
        <v>1118</v>
      </c>
    </row>
    <row r="708" spans="1:19" s="387" customFormat="1" ht="13.5" thickTop="1" thickBot="1" x14ac:dyDescent="0.25">
      <c r="A708" s="609">
        <v>1</v>
      </c>
      <c r="B708" s="610">
        <v>2</v>
      </c>
      <c r="C708" s="610">
        <v>3</v>
      </c>
      <c r="D708" s="610">
        <v>4</v>
      </c>
      <c r="E708" s="610">
        <v>5</v>
      </c>
      <c r="F708" s="581">
        <v>6</v>
      </c>
      <c r="G708" s="581">
        <v>7</v>
      </c>
      <c r="H708" s="582">
        <v>8</v>
      </c>
      <c r="I708" s="680" t="s">
        <v>960</v>
      </c>
    </row>
    <row r="709" spans="1:19" ht="15.75" thickTop="1" x14ac:dyDescent="0.25">
      <c r="A709" s="1689">
        <v>1102</v>
      </c>
      <c r="B709" s="867">
        <v>3121</v>
      </c>
      <c r="C709" s="867">
        <v>5331</v>
      </c>
      <c r="D709" s="952"/>
      <c r="E709" s="973" t="s">
        <v>1208</v>
      </c>
      <c r="F709" s="974">
        <f>SUM(F710:F717)</f>
        <v>5230</v>
      </c>
      <c r="G709" s="974">
        <f>SUM(G710:G717)</f>
        <v>44377</v>
      </c>
      <c r="H709" s="974">
        <f>SUM(H710:H717)</f>
        <v>44377</v>
      </c>
      <c r="I709" s="939">
        <f t="shared" ref="I709:I719" si="28">(H709/G709)*100</f>
        <v>100</v>
      </c>
    </row>
    <row r="710" spans="1:19" ht="14.25" x14ac:dyDescent="0.2">
      <c r="A710" s="438"/>
      <c r="B710" s="725"/>
      <c r="C710" s="725"/>
      <c r="D710" s="763" t="s">
        <v>737</v>
      </c>
      <c r="E710" s="2224" t="s">
        <v>996</v>
      </c>
      <c r="F710" s="940">
        <v>457</v>
      </c>
      <c r="G710" s="940">
        <v>503</v>
      </c>
      <c r="H710" s="940">
        <v>503</v>
      </c>
      <c r="I710" s="936">
        <f t="shared" si="28"/>
        <v>100</v>
      </c>
    </row>
    <row r="711" spans="1:19" ht="14.25" x14ac:dyDescent="0.2">
      <c r="A711" s="438"/>
      <c r="B711" s="725"/>
      <c r="C711" s="725"/>
      <c r="D711" s="595" t="s">
        <v>732</v>
      </c>
      <c r="E711" s="483" t="s">
        <v>85</v>
      </c>
      <c r="F711" s="940">
        <v>4773</v>
      </c>
      <c r="G711" s="940">
        <v>4756</v>
      </c>
      <c r="H711" s="940">
        <v>4756</v>
      </c>
      <c r="I711" s="936">
        <f t="shared" si="28"/>
        <v>100</v>
      </c>
    </row>
    <row r="712" spans="1:19" ht="14.25" x14ac:dyDescent="0.2">
      <c r="A712" s="438"/>
      <c r="B712" s="833"/>
      <c r="C712" s="725"/>
      <c r="D712" s="595" t="s">
        <v>836</v>
      </c>
      <c r="E712" s="483" t="s">
        <v>1418</v>
      </c>
      <c r="F712" s="940"/>
      <c r="G712" s="940">
        <v>9</v>
      </c>
      <c r="H712" s="940">
        <v>9</v>
      </c>
      <c r="I712" s="936">
        <f t="shared" si="28"/>
        <v>100</v>
      </c>
    </row>
    <row r="713" spans="1:19" ht="14.25" x14ac:dyDescent="0.2">
      <c r="A713" s="438"/>
      <c r="B713" s="833"/>
      <c r="C713" s="725"/>
      <c r="D713" s="1250" t="s">
        <v>875</v>
      </c>
      <c r="E713" s="1525" t="s">
        <v>889</v>
      </c>
      <c r="F713" s="940"/>
      <c r="G713" s="940">
        <v>307</v>
      </c>
      <c r="H713" s="940">
        <v>307</v>
      </c>
      <c r="I713" s="936">
        <f t="shared" si="28"/>
        <v>100</v>
      </c>
    </row>
    <row r="714" spans="1:19" ht="14.25" x14ac:dyDescent="0.2">
      <c r="A714" s="438"/>
      <c r="B714" s="833"/>
      <c r="C714" s="725"/>
      <c r="D714" s="1250" t="s">
        <v>1871</v>
      </c>
      <c r="E714" s="1525" t="s">
        <v>1902</v>
      </c>
      <c r="F714" s="940"/>
      <c r="G714" s="940">
        <v>1364</v>
      </c>
      <c r="H714" s="940">
        <v>1364</v>
      </c>
      <c r="I714" s="936">
        <f t="shared" si="28"/>
        <v>100</v>
      </c>
    </row>
    <row r="715" spans="1:19" ht="28.5" x14ac:dyDescent="0.2">
      <c r="A715" s="438"/>
      <c r="B715" s="833"/>
      <c r="C715" s="725"/>
      <c r="D715" s="2194" t="s">
        <v>1873</v>
      </c>
      <c r="E715" s="2269" t="s">
        <v>1907</v>
      </c>
      <c r="F715" s="940"/>
      <c r="G715" s="940">
        <v>18</v>
      </c>
      <c r="H715" s="940">
        <v>18</v>
      </c>
      <c r="I715" s="936">
        <f t="shared" si="28"/>
        <v>100</v>
      </c>
    </row>
    <row r="716" spans="1:19" ht="14.25" x14ac:dyDescent="0.2">
      <c r="A716" s="438"/>
      <c r="B716" s="833"/>
      <c r="C716" s="725"/>
      <c r="D716" s="1250" t="s">
        <v>1881</v>
      </c>
      <c r="E716" s="1702" t="s">
        <v>1915</v>
      </c>
      <c r="F716" s="940"/>
      <c r="G716" s="940">
        <v>32</v>
      </c>
      <c r="H716" s="940">
        <v>32</v>
      </c>
      <c r="I716" s="936">
        <f t="shared" si="28"/>
        <v>100</v>
      </c>
    </row>
    <row r="717" spans="1:19" ht="14.25" x14ac:dyDescent="0.2">
      <c r="A717" s="438"/>
      <c r="B717" s="833"/>
      <c r="C717" s="725"/>
      <c r="D717" s="595" t="s">
        <v>1431</v>
      </c>
      <c r="E717" s="483" t="s">
        <v>995</v>
      </c>
      <c r="F717" s="940"/>
      <c r="G717" s="940">
        <v>37388</v>
      </c>
      <c r="H717" s="940">
        <v>37388</v>
      </c>
      <c r="I717" s="936">
        <f t="shared" si="28"/>
        <v>100</v>
      </c>
    </row>
    <row r="718" spans="1:19" ht="15" x14ac:dyDescent="0.25">
      <c r="A718" s="438">
        <v>1102</v>
      </c>
      <c r="B718" s="833">
        <v>3141</v>
      </c>
      <c r="C718" s="833">
        <v>5331</v>
      </c>
      <c r="D718" s="611"/>
      <c r="E718" s="724" t="s">
        <v>1208</v>
      </c>
      <c r="F718" s="959">
        <v>0</v>
      </c>
      <c r="G718" s="959">
        <v>188</v>
      </c>
      <c r="H718" s="959">
        <v>188</v>
      </c>
      <c r="I718" s="951">
        <f t="shared" si="28"/>
        <v>100</v>
      </c>
    </row>
    <row r="719" spans="1:19" ht="14.25" x14ac:dyDescent="0.2">
      <c r="A719" s="438"/>
      <c r="B719" s="833"/>
      <c r="C719" s="833"/>
      <c r="D719" s="595" t="s">
        <v>1431</v>
      </c>
      <c r="E719" s="483" t="s">
        <v>995</v>
      </c>
      <c r="F719" s="946"/>
      <c r="G719" s="946">
        <v>188</v>
      </c>
      <c r="H719" s="946">
        <v>188</v>
      </c>
      <c r="I719" s="941">
        <f t="shared" si="28"/>
        <v>100</v>
      </c>
    </row>
    <row r="720" spans="1:19" ht="15" x14ac:dyDescent="0.25">
      <c r="A720" s="438">
        <v>1102</v>
      </c>
      <c r="B720" s="833">
        <v>3142</v>
      </c>
      <c r="C720" s="833">
        <v>5331</v>
      </c>
      <c r="D720" s="972"/>
      <c r="E720" s="724" t="s">
        <v>1208</v>
      </c>
      <c r="F720" s="948">
        <f>F721</f>
        <v>1000</v>
      </c>
      <c r="G720" s="948">
        <f>SUM(G721:G722)</f>
        <v>1523</v>
      </c>
      <c r="H720" s="948">
        <f>SUM(H721:H722)</f>
        <v>1523</v>
      </c>
      <c r="I720" s="949">
        <f>(H720/G720)*100</f>
        <v>100</v>
      </c>
      <c r="R720" s="1010"/>
      <c r="S720" s="2496"/>
    </row>
    <row r="721" spans="1:20" ht="14.25" x14ac:dyDescent="0.2">
      <c r="A721" s="438"/>
      <c r="B721" s="833"/>
      <c r="C721" s="833"/>
      <c r="D721" s="595" t="s">
        <v>732</v>
      </c>
      <c r="E721" s="483" t="s">
        <v>85</v>
      </c>
      <c r="F721" s="946">
        <v>1000</v>
      </c>
      <c r="G721" s="946">
        <v>1000</v>
      </c>
      <c r="H721" s="946">
        <v>1000</v>
      </c>
      <c r="I721" s="941">
        <f>(H721/G721)*100</f>
        <v>100</v>
      </c>
      <c r="R721" s="1011"/>
      <c r="S721" s="2496"/>
    </row>
    <row r="722" spans="1:20" ht="14.25" x14ac:dyDescent="0.2">
      <c r="A722" s="438"/>
      <c r="B722" s="833"/>
      <c r="C722" s="1691"/>
      <c r="D722" s="595" t="s">
        <v>1431</v>
      </c>
      <c r="E722" s="483" t="s">
        <v>995</v>
      </c>
      <c r="F722" s="946"/>
      <c r="G722" s="946">
        <v>523</v>
      </c>
      <c r="H722" s="946">
        <v>523</v>
      </c>
      <c r="I722" s="941">
        <f>(H722/G722)*100</f>
        <v>100</v>
      </c>
      <c r="R722" s="1012"/>
      <c r="S722" s="2496"/>
    </row>
    <row r="723" spans="1:20" ht="15" x14ac:dyDescent="0.25">
      <c r="A723" s="438">
        <v>1102</v>
      </c>
      <c r="B723" s="725">
        <v>3299</v>
      </c>
      <c r="C723" s="1690">
        <v>5331</v>
      </c>
      <c r="D723" s="942"/>
      <c r="E723" s="886" t="s">
        <v>1208</v>
      </c>
      <c r="F723" s="948">
        <f>SUM(F724:F725)</f>
        <v>0</v>
      </c>
      <c r="G723" s="948">
        <f>SUM(G724:G725)</f>
        <v>46</v>
      </c>
      <c r="H723" s="948">
        <f>SUM(H724:H725)</f>
        <v>46</v>
      </c>
      <c r="I723" s="934">
        <v>100</v>
      </c>
      <c r="R723" s="1011"/>
      <c r="S723" s="2496"/>
    </row>
    <row r="724" spans="1:20" ht="15" x14ac:dyDescent="0.25">
      <c r="A724" s="438"/>
      <c r="B724" s="725"/>
      <c r="C724" s="1690"/>
      <c r="D724" s="595" t="s">
        <v>1429</v>
      </c>
      <c r="E724" s="488" t="s">
        <v>1419</v>
      </c>
      <c r="F724" s="933"/>
      <c r="G724" s="940">
        <v>15</v>
      </c>
      <c r="H724" s="940">
        <v>15</v>
      </c>
      <c r="I724" s="936">
        <f t="shared" ref="I724:I730" si="29">(H724/G724)*100</f>
        <v>100</v>
      </c>
    </row>
    <row r="725" spans="1:20" ht="15" x14ac:dyDescent="0.25">
      <c r="A725" s="438"/>
      <c r="B725" s="725"/>
      <c r="C725" s="1690"/>
      <c r="D725" s="1534" t="s">
        <v>474</v>
      </c>
      <c r="E725" s="488" t="s">
        <v>1421</v>
      </c>
      <c r="F725" s="933"/>
      <c r="G725" s="940">
        <v>31</v>
      </c>
      <c r="H725" s="940">
        <v>31</v>
      </c>
      <c r="I725" s="936">
        <f t="shared" si="29"/>
        <v>100</v>
      </c>
    </row>
    <row r="726" spans="1:20" ht="15" x14ac:dyDescent="0.25">
      <c r="A726" s="438">
        <v>1102</v>
      </c>
      <c r="B726" s="725">
        <v>3792</v>
      </c>
      <c r="C726" s="1690">
        <v>5331</v>
      </c>
      <c r="D726" s="1534"/>
      <c r="E726" s="724" t="s">
        <v>1208</v>
      </c>
      <c r="F726" s="933">
        <v>0</v>
      </c>
      <c r="G726" s="964">
        <v>10</v>
      </c>
      <c r="H726" s="964">
        <v>10</v>
      </c>
      <c r="I726" s="966">
        <f t="shared" si="29"/>
        <v>100</v>
      </c>
    </row>
    <row r="727" spans="1:20" ht="15" x14ac:dyDescent="0.25">
      <c r="A727" s="438"/>
      <c r="B727" s="725"/>
      <c r="C727" s="1690"/>
      <c r="D727" s="1534" t="s">
        <v>1677</v>
      </c>
      <c r="E727" s="488" t="s">
        <v>1420</v>
      </c>
      <c r="F727" s="933"/>
      <c r="G727" s="940">
        <v>10</v>
      </c>
      <c r="H727" s="940">
        <v>10</v>
      </c>
      <c r="I727" s="936">
        <f t="shared" si="29"/>
        <v>100</v>
      </c>
    </row>
    <row r="728" spans="1:20" ht="15" x14ac:dyDescent="0.25">
      <c r="A728" s="438">
        <v>1102</v>
      </c>
      <c r="B728" s="725">
        <v>5399</v>
      </c>
      <c r="C728" s="1690">
        <v>5331</v>
      </c>
      <c r="D728" s="1534"/>
      <c r="E728" s="724" t="s">
        <v>1208</v>
      </c>
      <c r="F728" s="933">
        <v>0</v>
      </c>
      <c r="G728" s="964">
        <v>73</v>
      </c>
      <c r="H728" s="964">
        <v>73</v>
      </c>
      <c r="I728" s="966">
        <f t="shared" si="29"/>
        <v>100</v>
      </c>
    </row>
    <row r="729" spans="1:20" ht="15.75" thickBot="1" x14ac:dyDescent="0.3">
      <c r="A729" s="438"/>
      <c r="B729" s="725"/>
      <c r="C729" s="1690"/>
      <c r="D729" s="1391" t="s">
        <v>1101</v>
      </c>
      <c r="E729" s="1709" t="s">
        <v>615</v>
      </c>
      <c r="F729" s="933"/>
      <c r="G729" s="940">
        <v>73</v>
      </c>
      <c r="H729" s="940">
        <v>73</v>
      </c>
      <c r="I729" s="936">
        <f t="shared" si="29"/>
        <v>100</v>
      </c>
    </row>
    <row r="730" spans="1:20" ht="18" customHeight="1" thickTop="1" thickBot="1" x14ac:dyDescent="0.3">
      <c r="A730" s="2479" t="s">
        <v>1406</v>
      </c>
      <c r="B730" s="2480"/>
      <c r="C730" s="2480"/>
      <c r="D730" s="2480"/>
      <c r="E730" s="2480"/>
      <c r="F730" s="937">
        <f>F709+F720+F723</f>
        <v>6230</v>
      </c>
      <c r="G730" s="937">
        <f>G709+G720+G723+G726+G718+G728</f>
        <v>46217</v>
      </c>
      <c r="H730" s="937">
        <f>H709+H720+H723+H726+H718+H728</f>
        <v>46217</v>
      </c>
      <c r="I730" s="938">
        <f t="shared" si="29"/>
        <v>100</v>
      </c>
      <c r="R730" s="386">
        <f>F730</f>
        <v>6230</v>
      </c>
      <c r="S730" s="386">
        <f>G730</f>
        <v>46217</v>
      </c>
      <c r="T730" s="386">
        <f>H730</f>
        <v>46217</v>
      </c>
    </row>
    <row r="731" spans="1:20" ht="13.5" thickTop="1" x14ac:dyDescent="0.2"/>
    <row r="732" spans="1:20" ht="13.5" thickBot="1" x14ac:dyDescent="0.25">
      <c r="A732" s="445" t="s">
        <v>1663</v>
      </c>
      <c r="I732" s="1688" t="s">
        <v>205</v>
      </c>
    </row>
    <row r="733" spans="1:20" s="107" customFormat="1" ht="20.25" customHeight="1" thickTop="1" thickBot="1" x14ac:dyDescent="0.25">
      <c r="A733" s="675" t="s">
        <v>792</v>
      </c>
      <c r="B733" s="866" t="s">
        <v>206</v>
      </c>
      <c r="C733" s="676" t="s">
        <v>207</v>
      </c>
      <c r="D733" s="678" t="s">
        <v>888</v>
      </c>
      <c r="E733" s="678" t="s">
        <v>208</v>
      </c>
      <c r="F733" s="678" t="s">
        <v>209</v>
      </c>
      <c r="G733" s="678" t="s">
        <v>1116</v>
      </c>
      <c r="H733" s="678" t="s">
        <v>1117</v>
      </c>
      <c r="I733" s="931" t="s">
        <v>1118</v>
      </c>
    </row>
    <row r="734" spans="1:20" s="387" customFormat="1" ht="13.5" thickTop="1" thickBot="1" x14ac:dyDescent="0.25">
      <c r="A734" s="609">
        <v>1</v>
      </c>
      <c r="B734" s="610">
        <v>2</v>
      </c>
      <c r="C734" s="610">
        <v>3</v>
      </c>
      <c r="D734" s="610">
        <v>4</v>
      </c>
      <c r="E734" s="610">
        <v>5</v>
      </c>
      <c r="F734" s="581">
        <v>6</v>
      </c>
      <c r="G734" s="581">
        <v>7</v>
      </c>
      <c r="H734" s="582">
        <v>8</v>
      </c>
      <c r="I734" s="680" t="s">
        <v>960</v>
      </c>
    </row>
    <row r="735" spans="1:20" ht="15.75" thickTop="1" x14ac:dyDescent="0.25">
      <c r="A735" s="1689">
        <v>1103</v>
      </c>
      <c r="B735" s="867">
        <v>3121</v>
      </c>
      <c r="C735" s="867">
        <v>5331</v>
      </c>
      <c r="D735" s="952"/>
      <c r="E735" s="973" t="s">
        <v>1208</v>
      </c>
      <c r="F735" s="974">
        <f>SUM(F736:F742)</f>
        <v>7460</v>
      </c>
      <c r="G735" s="974">
        <f>SUM(G736:G742)</f>
        <v>55533</v>
      </c>
      <c r="H735" s="974">
        <f>SUM(H736:H742)</f>
        <v>55533</v>
      </c>
      <c r="I735" s="939">
        <f t="shared" ref="I735:I744" si="30">(H735/G735)*100</f>
        <v>100</v>
      </c>
    </row>
    <row r="736" spans="1:20" ht="14.25" x14ac:dyDescent="0.2">
      <c r="A736" s="438"/>
      <c r="B736" s="725"/>
      <c r="C736" s="725"/>
      <c r="D736" s="763" t="s">
        <v>737</v>
      </c>
      <c r="E736" s="2224" t="s">
        <v>996</v>
      </c>
      <c r="F736" s="940">
        <v>2515</v>
      </c>
      <c r="G736" s="940">
        <v>2509</v>
      </c>
      <c r="H736" s="940">
        <v>2509</v>
      </c>
      <c r="I736" s="936">
        <f t="shared" si="30"/>
        <v>100</v>
      </c>
    </row>
    <row r="737" spans="1:20" ht="14.25" x14ac:dyDescent="0.2">
      <c r="A737" s="438"/>
      <c r="B737" s="725"/>
      <c r="C737" s="725"/>
      <c r="D737" s="595" t="s">
        <v>732</v>
      </c>
      <c r="E737" s="483" t="s">
        <v>85</v>
      </c>
      <c r="F737" s="940">
        <v>4945</v>
      </c>
      <c r="G737" s="940">
        <v>6534</v>
      </c>
      <c r="H737" s="940">
        <v>6534</v>
      </c>
      <c r="I737" s="936">
        <f t="shared" si="30"/>
        <v>100</v>
      </c>
    </row>
    <row r="738" spans="1:20" ht="14.25" x14ac:dyDescent="0.2">
      <c r="A738" s="438"/>
      <c r="B738" s="725"/>
      <c r="C738" s="725"/>
      <c r="D738" s="595" t="s">
        <v>836</v>
      </c>
      <c r="E738" s="483" t="s">
        <v>89</v>
      </c>
      <c r="F738" s="940"/>
      <c r="G738" s="940">
        <v>9</v>
      </c>
      <c r="H738" s="940">
        <v>9</v>
      </c>
      <c r="I738" s="936">
        <f t="shared" si="30"/>
        <v>100</v>
      </c>
    </row>
    <row r="739" spans="1:20" ht="14.25" x14ac:dyDescent="0.2">
      <c r="A739" s="438"/>
      <c r="B739" s="725"/>
      <c r="C739" s="725"/>
      <c r="D739" s="1250" t="s">
        <v>875</v>
      </c>
      <c r="E739" s="1525" t="s">
        <v>889</v>
      </c>
      <c r="F739" s="940"/>
      <c r="G739" s="940">
        <v>742</v>
      </c>
      <c r="H739" s="940">
        <v>742</v>
      </c>
      <c r="I739" s="936">
        <f t="shared" si="30"/>
        <v>100</v>
      </c>
    </row>
    <row r="740" spans="1:20" ht="14.25" x14ac:dyDescent="0.2">
      <c r="A740" s="438"/>
      <c r="B740" s="725"/>
      <c r="C740" s="725"/>
      <c r="D740" s="1250" t="s">
        <v>1871</v>
      </c>
      <c r="E740" s="1525" t="s">
        <v>1902</v>
      </c>
      <c r="F740" s="940"/>
      <c r="G740" s="940">
        <v>1694</v>
      </c>
      <c r="H740" s="940">
        <v>1694</v>
      </c>
      <c r="I740" s="936">
        <f t="shared" si="30"/>
        <v>100</v>
      </c>
    </row>
    <row r="741" spans="1:20" ht="28.5" x14ac:dyDescent="0.2">
      <c r="A741" s="438"/>
      <c r="B741" s="725"/>
      <c r="C741" s="725"/>
      <c r="D741" s="2194" t="s">
        <v>1873</v>
      </c>
      <c r="E741" s="2269" t="s">
        <v>1907</v>
      </c>
      <c r="F741" s="940"/>
      <c r="G741" s="940">
        <v>27</v>
      </c>
      <c r="H741" s="940">
        <v>27</v>
      </c>
      <c r="I741" s="936">
        <f t="shared" si="30"/>
        <v>100</v>
      </c>
    </row>
    <row r="742" spans="1:20" ht="14.25" x14ac:dyDescent="0.2">
      <c r="A742" s="438"/>
      <c r="B742" s="725"/>
      <c r="C742" s="725"/>
      <c r="D742" s="595" t="s">
        <v>1431</v>
      </c>
      <c r="E742" s="483" t="s">
        <v>995</v>
      </c>
      <c r="F742" s="940"/>
      <c r="G742" s="940">
        <v>44018</v>
      </c>
      <c r="H742" s="940">
        <v>44018</v>
      </c>
      <c r="I742" s="936">
        <f t="shared" si="30"/>
        <v>100</v>
      </c>
    </row>
    <row r="743" spans="1:20" ht="15" x14ac:dyDescent="0.25">
      <c r="A743" s="438">
        <v>1103</v>
      </c>
      <c r="B743" s="833">
        <v>3141</v>
      </c>
      <c r="C743" s="833">
        <v>5331</v>
      </c>
      <c r="D743" s="611"/>
      <c r="E743" s="724" t="s">
        <v>1208</v>
      </c>
      <c r="F743" s="959">
        <v>0</v>
      </c>
      <c r="G743" s="959">
        <v>427</v>
      </c>
      <c r="H743" s="959">
        <v>427</v>
      </c>
      <c r="I743" s="951">
        <f t="shared" si="30"/>
        <v>100</v>
      </c>
    </row>
    <row r="744" spans="1:20" ht="14.25" x14ac:dyDescent="0.2">
      <c r="A744" s="438"/>
      <c r="B744" s="833"/>
      <c r="C744" s="833"/>
      <c r="D744" s="595" t="s">
        <v>1431</v>
      </c>
      <c r="E744" s="483" t="s">
        <v>995</v>
      </c>
      <c r="F744" s="946"/>
      <c r="G744" s="946">
        <v>427</v>
      </c>
      <c r="H744" s="946">
        <v>427</v>
      </c>
      <c r="I744" s="941">
        <f t="shared" si="30"/>
        <v>100</v>
      </c>
    </row>
    <row r="745" spans="1:20" ht="15" x14ac:dyDescent="0.25">
      <c r="A745" s="438">
        <v>1103</v>
      </c>
      <c r="B745" s="833">
        <v>3142</v>
      </c>
      <c r="C745" s="833">
        <v>5331</v>
      </c>
      <c r="D745" s="972"/>
      <c r="E745" s="724" t="s">
        <v>1208</v>
      </c>
      <c r="F745" s="948">
        <f>SUM(F746:F748)</f>
        <v>6077</v>
      </c>
      <c r="G745" s="948">
        <f>SUM(G746:G748)</f>
        <v>4438</v>
      </c>
      <c r="H745" s="948">
        <f>SUM(H746:H748)</f>
        <v>4438</v>
      </c>
      <c r="I745" s="949">
        <f>(H745/G745)*100</f>
        <v>100</v>
      </c>
    </row>
    <row r="746" spans="1:20" ht="14.25" x14ac:dyDescent="0.2">
      <c r="A746" s="438"/>
      <c r="B746" s="833"/>
      <c r="C746" s="833"/>
      <c r="D746" s="763" t="s">
        <v>737</v>
      </c>
      <c r="E746" s="2224" t="s">
        <v>996</v>
      </c>
      <c r="F746" s="946">
        <v>4177</v>
      </c>
      <c r="G746" s="946">
        <v>2088</v>
      </c>
      <c r="H746" s="946">
        <v>2088</v>
      </c>
      <c r="I746" s="941">
        <f>(H746/G746)*100</f>
        <v>100</v>
      </c>
    </row>
    <row r="747" spans="1:20" ht="14.25" x14ac:dyDescent="0.2">
      <c r="A747" s="438"/>
      <c r="B747" s="833"/>
      <c r="C747" s="833"/>
      <c r="D747" s="595" t="s">
        <v>732</v>
      </c>
      <c r="E747" s="483" t="s">
        <v>85</v>
      </c>
      <c r="F747" s="946">
        <v>1900</v>
      </c>
      <c r="G747" s="946">
        <v>950</v>
      </c>
      <c r="H747" s="946">
        <v>950</v>
      </c>
      <c r="I747" s="941">
        <f>(H747/G747)*100</f>
        <v>100</v>
      </c>
    </row>
    <row r="748" spans="1:20" ht="14.25" x14ac:dyDescent="0.2">
      <c r="A748" s="438"/>
      <c r="B748" s="833"/>
      <c r="C748" s="1691"/>
      <c r="D748" s="595" t="s">
        <v>1431</v>
      </c>
      <c r="E748" s="483" t="s">
        <v>995</v>
      </c>
      <c r="F748" s="946"/>
      <c r="G748" s="946">
        <v>1400</v>
      </c>
      <c r="H748" s="946">
        <v>1400</v>
      </c>
      <c r="I748" s="941">
        <f>(H748/G748)*100</f>
        <v>100</v>
      </c>
    </row>
    <row r="749" spans="1:20" ht="15" x14ac:dyDescent="0.25">
      <c r="A749" s="438">
        <v>1103</v>
      </c>
      <c r="B749" s="725">
        <v>3299</v>
      </c>
      <c r="C749" s="1690">
        <v>5331</v>
      </c>
      <c r="D749" s="942"/>
      <c r="E749" s="886" t="s">
        <v>1208</v>
      </c>
      <c r="F749" s="948">
        <f>SUM(F751:F751)</f>
        <v>0</v>
      </c>
      <c r="G749" s="948">
        <v>40</v>
      </c>
      <c r="H749" s="948">
        <v>40</v>
      </c>
      <c r="I749" s="949">
        <v>100</v>
      </c>
    </row>
    <row r="750" spans="1:20" ht="15" x14ac:dyDescent="0.25">
      <c r="A750" s="438"/>
      <c r="B750" s="725"/>
      <c r="C750" s="1690"/>
      <c r="D750" s="595" t="s">
        <v>1429</v>
      </c>
      <c r="E750" s="488" t="s">
        <v>1419</v>
      </c>
      <c r="F750" s="948"/>
      <c r="G750" s="950">
        <v>15</v>
      </c>
      <c r="H750" s="950">
        <v>15</v>
      </c>
      <c r="I750" s="941">
        <f>(H750/G750)*100</f>
        <v>100</v>
      </c>
    </row>
    <row r="751" spans="1:20" ht="15.75" thickBot="1" x14ac:dyDescent="0.3">
      <c r="A751" s="438"/>
      <c r="B751" s="725"/>
      <c r="C751" s="1690"/>
      <c r="D751" s="1534" t="s">
        <v>474</v>
      </c>
      <c r="E751" s="488" t="s">
        <v>1421</v>
      </c>
      <c r="F751" s="933"/>
      <c r="G751" s="940">
        <v>25</v>
      </c>
      <c r="H751" s="940">
        <v>25</v>
      </c>
      <c r="I751" s="936">
        <f>(H751/G751)*100</f>
        <v>100</v>
      </c>
    </row>
    <row r="752" spans="1:20" ht="18" customHeight="1" thickTop="1" thickBot="1" x14ac:dyDescent="0.3">
      <c r="A752" s="2479" t="s">
        <v>1406</v>
      </c>
      <c r="B752" s="2480"/>
      <c r="C752" s="2480"/>
      <c r="D752" s="2480"/>
      <c r="E752" s="2480"/>
      <c r="F752" s="937">
        <f>F735+F745+F749+F743</f>
        <v>13537</v>
      </c>
      <c r="G752" s="937">
        <f>G735+G745+G749+G743</f>
        <v>60438</v>
      </c>
      <c r="H752" s="937">
        <f>H735+H745+H749+H743</f>
        <v>60438</v>
      </c>
      <c r="I752" s="938">
        <f>(H752/G752)*100</f>
        <v>100</v>
      </c>
      <c r="R752" s="386">
        <f>F752</f>
        <v>13537</v>
      </c>
      <c r="S752" s="386">
        <f>G752</f>
        <v>60438</v>
      </c>
      <c r="T752" s="386">
        <f>H752</f>
        <v>60438</v>
      </c>
    </row>
    <row r="753" spans="1:20" ht="18" customHeight="1" thickTop="1" x14ac:dyDescent="0.25">
      <c r="A753" s="371"/>
      <c r="B753" s="371"/>
      <c r="C753" s="371"/>
      <c r="D753" s="371"/>
      <c r="E753" s="371"/>
      <c r="F753" s="181"/>
      <c r="G753" s="181"/>
      <c r="H753" s="181"/>
      <c r="I753" s="210"/>
      <c r="R753" s="386"/>
      <c r="S753" s="386"/>
      <c r="T753" s="386"/>
    </row>
    <row r="754" spans="1:20" ht="18" customHeight="1" x14ac:dyDescent="0.25">
      <c r="A754" s="371"/>
      <c r="B754" s="371"/>
      <c r="C754" s="371"/>
      <c r="D754" s="371"/>
      <c r="E754" s="371"/>
      <c r="F754" s="181"/>
      <c r="G754" s="181"/>
      <c r="H754" s="181"/>
      <c r="I754" s="210"/>
      <c r="R754" s="386"/>
      <c r="S754" s="386"/>
      <c r="T754" s="386"/>
    </row>
    <row r="755" spans="1:20" ht="13.5" thickBot="1" x14ac:dyDescent="0.25">
      <c r="A755" s="445" t="s">
        <v>429</v>
      </c>
      <c r="I755" s="1688" t="s">
        <v>205</v>
      </c>
    </row>
    <row r="756" spans="1:20" s="107" customFormat="1" ht="20.25" customHeight="1" thickTop="1" thickBot="1" x14ac:dyDescent="0.25">
      <c r="A756" s="675" t="s">
        <v>792</v>
      </c>
      <c r="B756" s="866" t="s">
        <v>206</v>
      </c>
      <c r="C756" s="676" t="s">
        <v>207</v>
      </c>
      <c r="D756" s="678" t="s">
        <v>888</v>
      </c>
      <c r="E756" s="678" t="s">
        <v>208</v>
      </c>
      <c r="F756" s="678" t="s">
        <v>209</v>
      </c>
      <c r="G756" s="678" t="s">
        <v>1116</v>
      </c>
      <c r="H756" s="678" t="s">
        <v>1117</v>
      </c>
      <c r="I756" s="931" t="s">
        <v>1118</v>
      </c>
    </row>
    <row r="757" spans="1:20" s="387" customFormat="1" ht="13.5" thickTop="1" thickBot="1" x14ac:dyDescent="0.25">
      <c r="A757" s="609">
        <v>1</v>
      </c>
      <c r="B757" s="610">
        <v>2</v>
      </c>
      <c r="C757" s="610">
        <v>3</v>
      </c>
      <c r="D757" s="610">
        <v>4</v>
      </c>
      <c r="E757" s="610">
        <v>5</v>
      </c>
      <c r="F757" s="581">
        <v>6</v>
      </c>
      <c r="G757" s="581">
        <v>7</v>
      </c>
      <c r="H757" s="582">
        <v>8</v>
      </c>
      <c r="I757" s="680" t="s">
        <v>960</v>
      </c>
    </row>
    <row r="758" spans="1:20" ht="15.75" thickTop="1" x14ac:dyDescent="0.25">
      <c r="A758" s="1689">
        <v>1104</v>
      </c>
      <c r="B758" s="867">
        <v>3121</v>
      </c>
      <c r="C758" s="867">
        <v>5331</v>
      </c>
      <c r="D758" s="952"/>
      <c r="E758" s="973" t="s">
        <v>1208</v>
      </c>
      <c r="F758" s="974">
        <f>SUM(F759:F766)</f>
        <v>4709</v>
      </c>
      <c r="G758" s="974">
        <f>SUM(G759:G766)</f>
        <v>26556</v>
      </c>
      <c r="H758" s="974">
        <f>SUM(H759:H766)</f>
        <v>26556</v>
      </c>
      <c r="I758" s="939">
        <f t="shared" ref="I758:I769" si="31">(H758/G758)*100</f>
        <v>100</v>
      </c>
    </row>
    <row r="759" spans="1:20" ht="14.25" x14ac:dyDescent="0.2">
      <c r="A759" s="438"/>
      <c r="B759" s="725"/>
      <c r="C759" s="725"/>
      <c r="D759" s="763" t="s">
        <v>737</v>
      </c>
      <c r="E759" s="2224" t="s">
        <v>996</v>
      </c>
      <c r="F759" s="940">
        <v>1577</v>
      </c>
      <c r="G759" s="940">
        <v>1559</v>
      </c>
      <c r="H759" s="940">
        <v>1559</v>
      </c>
      <c r="I759" s="936">
        <f t="shared" si="31"/>
        <v>100</v>
      </c>
    </row>
    <row r="760" spans="1:20" ht="14.25" x14ac:dyDescent="0.2">
      <c r="A760" s="438"/>
      <c r="B760" s="725"/>
      <c r="C760" s="725"/>
      <c r="D760" s="1251" t="s">
        <v>230</v>
      </c>
      <c r="E760" s="1363" t="s">
        <v>1916</v>
      </c>
      <c r="F760" s="940"/>
      <c r="G760" s="940">
        <v>300</v>
      </c>
      <c r="H760" s="940">
        <v>300</v>
      </c>
      <c r="I760" s="936">
        <f t="shared" si="31"/>
        <v>100</v>
      </c>
    </row>
    <row r="761" spans="1:20" ht="14.25" x14ac:dyDescent="0.2">
      <c r="A761" s="438"/>
      <c r="B761" s="725"/>
      <c r="C761" s="725"/>
      <c r="D761" s="595" t="s">
        <v>732</v>
      </c>
      <c r="E761" s="483" t="s">
        <v>85</v>
      </c>
      <c r="F761" s="940">
        <v>3132</v>
      </c>
      <c r="G761" s="940">
        <v>3117</v>
      </c>
      <c r="H761" s="940">
        <v>3117</v>
      </c>
      <c r="I761" s="936">
        <f t="shared" si="31"/>
        <v>100</v>
      </c>
    </row>
    <row r="762" spans="1:20" ht="14.25" x14ac:dyDescent="0.2">
      <c r="A762" s="438"/>
      <c r="B762" s="725"/>
      <c r="C762" s="725"/>
      <c r="D762" s="595" t="s">
        <v>836</v>
      </c>
      <c r="E762" s="483" t="s">
        <v>89</v>
      </c>
      <c r="F762" s="940"/>
      <c r="G762" s="940">
        <v>8</v>
      </c>
      <c r="H762" s="940">
        <v>8</v>
      </c>
      <c r="I762" s="936">
        <f t="shared" si="31"/>
        <v>100</v>
      </c>
    </row>
    <row r="763" spans="1:20" ht="14.25" x14ac:dyDescent="0.2">
      <c r="A763" s="438"/>
      <c r="B763" s="725"/>
      <c r="C763" s="725"/>
      <c r="D763" s="1250" t="s">
        <v>875</v>
      </c>
      <c r="E763" s="1525" t="s">
        <v>889</v>
      </c>
      <c r="F763" s="940"/>
      <c r="G763" s="940">
        <v>231</v>
      </c>
      <c r="H763" s="940">
        <v>231</v>
      </c>
      <c r="I763" s="936">
        <f t="shared" si="31"/>
        <v>100</v>
      </c>
    </row>
    <row r="764" spans="1:20" ht="14.25" x14ac:dyDescent="0.2">
      <c r="A764" s="438"/>
      <c r="B764" s="725"/>
      <c r="C764" s="725"/>
      <c r="D764" s="1250" t="s">
        <v>1871</v>
      </c>
      <c r="E764" s="1525" t="s">
        <v>1902</v>
      </c>
      <c r="F764" s="940"/>
      <c r="G764" s="940">
        <v>1046</v>
      </c>
      <c r="H764" s="940">
        <v>1046</v>
      </c>
      <c r="I764" s="936">
        <f t="shared" si="31"/>
        <v>100</v>
      </c>
    </row>
    <row r="765" spans="1:20" ht="28.5" x14ac:dyDescent="0.2">
      <c r="A765" s="438"/>
      <c r="B765" s="725"/>
      <c r="C765" s="725"/>
      <c r="D765" s="2194" t="s">
        <v>1873</v>
      </c>
      <c r="E765" s="2269" t="s">
        <v>1907</v>
      </c>
      <c r="F765" s="940"/>
      <c r="G765" s="940">
        <v>13</v>
      </c>
      <c r="H765" s="940">
        <v>13</v>
      </c>
      <c r="I765" s="936">
        <f t="shared" si="31"/>
        <v>100</v>
      </c>
    </row>
    <row r="766" spans="1:20" ht="14.25" x14ac:dyDescent="0.2">
      <c r="A766" s="438"/>
      <c r="B766" s="725"/>
      <c r="C766" s="725"/>
      <c r="D766" s="595" t="s">
        <v>1431</v>
      </c>
      <c r="E766" s="483" t="s">
        <v>995</v>
      </c>
      <c r="F766" s="940"/>
      <c r="G766" s="940">
        <v>20282</v>
      </c>
      <c r="H766" s="940">
        <v>20282</v>
      </c>
      <c r="I766" s="936">
        <f t="shared" si="31"/>
        <v>100</v>
      </c>
    </row>
    <row r="767" spans="1:20" ht="15" x14ac:dyDescent="0.25">
      <c r="A767" s="438">
        <v>1104</v>
      </c>
      <c r="B767" s="833">
        <v>3299</v>
      </c>
      <c r="C767" s="833">
        <v>5331</v>
      </c>
      <c r="D767" s="972"/>
      <c r="E767" s="724" t="s">
        <v>1208</v>
      </c>
      <c r="F767" s="948">
        <v>0</v>
      </c>
      <c r="G767" s="948">
        <v>8</v>
      </c>
      <c r="H767" s="948">
        <v>8</v>
      </c>
      <c r="I767" s="949">
        <f t="shared" si="31"/>
        <v>100</v>
      </c>
    </row>
    <row r="768" spans="1:20" ht="15.75" thickBot="1" x14ac:dyDescent="0.3">
      <c r="A768" s="438"/>
      <c r="B768" s="833"/>
      <c r="C768" s="833"/>
      <c r="D768" s="1534" t="s">
        <v>474</v>
      </c>
      <c r="E768" s="488" t="s">
        <v>1421</v>
      </c>
      <c r="F768" s="948"/>
      <c r="G768" s="946">
        <v>8</v>
      </c>
      <c r="H768" s="946">
        <v>8</v>
      </c>
      <c r="I768" s="941">
        <f t="shared" si="31"/>
        <v>100</v>
      </c>
    </row>
    <row r="769" spans="1:23" ht="18" customHeight="1" thickTop="1" thickBot="1" x14ac:dyDescent="0.3">
      <c r="A769" s="2479" t="s">
        <v>1406</v>
      </c>
      <c r="B769" s="2480"/>
      <c r="C769" s="2480"/>
      <c r="D769" s="2480"/>
      <c r="E769" s="2480"/>
      <c r="F769" s="937">
        <f>F758+F767</f>
        <v>4709</v>
      </c>
      <c r="G769" s="937">
        <f>G758+G767</f>
        <v>26564</v>
      </c>
      <c r="H769" s="937">
        <f>H758+H767</f>
        <v>26564</v>
      </c>
      <c r="I769" s="938">
        <f t="shared" si="31"/>
        <v>100</v>
      </c>
      <c r="R769" s="386">
        <f>F769</f>
        <v>4709</v>
      </c>
      <c r="S769" s="386">
        <f>G769</f>
        <v>26564</v>
      </c>
      <c r="T769" s="386">
        <f>H769</f>
        <v>26564</v>
      </c>
    </row>
    <row r="770" spans="1:23" ht="17.25" customHeight="1" thickTop="1" x14ac:dyDescent="0.25">
      <c r="A770" s="438">
        <v>1104</v>
      </c>
      <c r="B770" s="725">
        <v>3121</v>
      </c>
      <c r="C770" s="725">
        <v>6351</v>
      </c>
      <c r="D770" s="932"/>
      <c r="E770" s="668" t="s">
        <v>1485</v>
      </c>
      <c r="F770" s="933">
        <v>0</v>
      </c>
      <c r="G770" s="933">
        <f>G771</f>
        <v>350</v>
      </c>
      <c r="H770" s="933">
        <f>H771</f>
        <v>350</v>
      </c>
      <c r="I770" s="934">
        <f>(H770/G770)*100</f>
        <v>100</v>
      </c>
    </row>
    <row r="771" spans="1:23" ht="15.75" thickBot="1" x14ac:dyDescent="0.3">
      <c r="A771" s="438"/>
      <c r="B771" s="725"/>
      <c r="C771" s="725"/>
      <c r="D771" s="1251" t="s">
        <v>230</v>
      </c>
      <c r="E771" s="1363" t="s">
        <v>1916</v>
      </c>
      <c r="F771" s="933"/>
      <c r="G771" s="357">
        <v>350</v>
      </c>
      <c r="H771" s="357">
        <v>350</v>
      </c>
      <c r="I771" s="1538">
        <v>100</v>
      </c>
    </row>
    <row r="772" spans="1:23" ht="16.5" thickTop="1" thickBot="1" x14ac:dyDescent="0.3">
      <c r="A772" s="2479" t="s">
        <v>1407</v>
      </c>
      <c r="B772" s="2480"/>
      <c r="C772" s="2480"/>
      <c r="D772" s="2480"/>
      <c r="E772" s="2480"/>
      <c r="F772" s="937">
        <f>F770</f>
        <v>0</v>
      </c>
      <c r="G772" s="937">
        <f>G770</f>
        <v>350</v>
      </c>
      <c r="H772" s="937">
        <f>H770</f>
        <v>350</v>
      </c>
      <c r="I772" s="938">
        <f>(H772/G772)*100</f>
        <v>100</v>
      </c>
      <c r="R772" s="386"/>
      <c r="S772" s="386"/>
      <c r="T772" s="386"/>
      <c r="U772" s="386">
        <f>F772</f>
        <v>0</v>
      </c>
      <c r="V772" s="386">
        <f>G772</f>
        <v>350</v>
      </c>
      <c r="W772" s="386">
        <f>H772</f>
        <v>350</v>
      </c>
    </row>
    <row r="773" spans="1:23" ht="13.5" customHeight="1" thickTop="1" x14ac:dyDescent="0.25">
      <c r="A773" s="371"/>
      <c r="B773" s="371"/>
      <c r="C773" s="371"/>
      <c r="D773" s="371"/>
      <c r="E773" s="371"/>
      <c r="F773" s="181"/>
      <c r="G773" s="181"/>
      <c r="H773" s="181"/>
      <c r="I773" s="210"/>
      <c r="R773" s="386"/>
      <c r="S773" s="386"/>
      <c r="T773" s="386"/>
    </row>
    <row r="774" spans="1:23" ht="13.5" customHeight="1" x14ac:dyDescent="0.25">
      <c r="A774" s="371"/>
      <c r="B774" s="371"/>
      <c r="C774" s="371"/>
      <c r="D774" s="371"/>
      <c r="E774" s="371"/>
      <c r="F774" s="181"/>
      <c r="G774" s="181"/>
      <c r="H774" s="181"/>
      <c r="I774" s="210"/>
      <c r="R774" s="386"/>
      <c r="S774" s="386"/>
      <c r="T774" s="386"/>
    </row>
    <row r="775" spans="1:23" ht="13.5" customHeight="1" x14ac:dyDescent="0.25">
      <c r="A775" s="371"/>
      <c r="B775" s="371"/>
      <c r="C775" s="371"/>
      <c r="D775" s="371"/>
      <c r="E775" s="371"/>
      <c r="F775" s="181"/>
      <c r="G775" s="181"/>
      <c r="H775" s="181"/>
      <c r="I775" s="210"/>
      <c r="R775" s="386"/>
      <c r="S775" s="386"/>
      <c r="T775" s="386"/>
    </row>
    <row r="776" spans="1:23" ht="13.5" customHeight="1" x14ac:dyDescent="0.25">
      <c r="A776" s="371"/>
      <c r="B776" s="371"/>
      <c r="C776" s="371"/>
      <c r="D776" s="371"/>
      <c r="E776" s="371"/>
      <c r="F776" s="181"/>
      <c r="G776" s="181"/>
      <c r="H776" s="181"/>
      <c r="I776" s="210"/>
      <c r="R776" s="386"/>
      <c r="S776" s="386"/>
      <c r="T776" s="386"/>
    </row>
    <row r="777" spans="1:23" ht="13.5" customHeight="1" x14ac:dyDescent="0.25">
      <c r="A777" s="371"/>
      <c r="B777" s="371"/>
      <c r="C777" s="371"/>
      <c r="D777" s="371"/>
      <c r="E777" s="371"/>
      <c r="F777" s="181"/>
      <c r="G777" s="181"/>
      <c r="H777" s="181"/>
      <c r="I777" s="210"/>
      <c r="R777" s="386"/>
      <c r="S777" s="386"/>
      <c r="T777" s="386"/>
    </row>
    <row r="778" spans="1:23" ht="13.5" thickBot="1" x14ac:dyDescent="0.25">
      <c r="A778" s="445" t="s">
        <v>430</v>
      </c>
      <c r="I778" s="1688" t="s">
        <v>205</v>
      </c>
    </row>
    <row r="779" spans="1:23" s="107" customFormat="1" ht="20.25" customHeight="1" thickTop="1" thickBot="1" x14ac:dyDescent="0.25">
      <c r="A779" s="675" t="s">
        <v>792</v>
      </c>
      <c r="B779" s="866" t="s">
        <v>206</v>
      </c>
      <c r="C779" s="676" t="s">
        <v>207</v>
      </c>
      <c r="D779" s="678" t="s">
        <v>888</v>
      </c>
      <c r="E779" s="678" t="s">
        <v>208</v>
      </c>
      <c r="F779" s="678" t="s">
        <v>209</v>
      </c>
      <c r="G779" s="678" t="s">
        <v>1116</v>
      </c>
      <c r="H779" s="678" t="s">
        <v>1117</v>
      </c>
      <c r="I779" s="931" t="s">
        <v>1118</v>
      </c>
    </row>
    <row r="780" spans="1:23" s="387" customFormat="1" ht="13.5" thickTop="1" thickBot="1" x14ac:dyDescent="0.25">
      <c r="A780" s="609">
        <v>1</v>
      </c>
      <c r="B780" s="610">
        <v>2</v>
      </c>
      <c r="C780" s="610">
        <v>3</v>
      </c>
      <c r="D780" s="610">
        <v>4</v>
      </c>
      <c r="E780" s="610">
        <v>5</v>
      </c>
      <c r="F780" s="581">
        <v>6</v>
      </c>
      <c r="G780" s="581">
        <v>7</v>
      </c>
      <c r="H780" s="582">
        <v>8</v>
      </c>
      <c r="I780" s="680" t="s">
        <v>960</v>
      </c>
    </row>
    <row r="781" spans="1:23" ht="15.75" thickTop="1" x14ac:dyDescent="0.25">
      <c r="A781" s="1689">
        <v>1105</v>
      </c>
      <c r="B781" s="867">
        <v>3121</v>
      </c>
      <c r="C781" s="867">
        <v>5331</v>
      </c>
      <c r="D781" s="952"/>
      <c r="E781" s="973" t="s">
        <v>1208</v>
      </c>
      <c r="F781" s="974">
        <f>SUM(F782:F786)</f>
        <v>2631</v>
      </c>
      <c r="G781" s="974">
        <f>SUM(G782:G786)</f>
        <v>18189</v>
      </c>
      <c r="H781" s="974">
        <f>SUM(H782:H786)</f>
        <v>18189</v>
      </c>
      <c r="I781" s="939">
        <f t="shared" ref="I781:I789" si="32">(H781/G781)*100</f>
        <v>100</v>
      </c>
    </row>
    <row r="782" spans="1:23" ht="14.25" x14ac:dyDescent="0.2">
      <c r="A782" s="438"/>
      <c r="B782" s="725"/>
      <c r="C782" s="725"/>
      <c r="D782" s="763" t="s">
        <v>737</v>
      </c>
      <c r="E782" s="2224" t="s">
        <v>996</v>
      </c>
      <c r="F782" s="940">
        <v>853</v>
      </c>
      <c r="G782" s="940">
        <v>835</v>
      </c>
      <c r="H782" s="940">
        <v>835</v>
      </c>
      <c r="I782" s="936">
        <f t="shared" si="32"/>
        <v>100</v>
      </c>
    </row>
    <row r="783" spans="1:23" ht="14.25" x14ac:dyDescent="0.2">
      <c r="A783" s="438"/>
      <c r="B783" s="725"/>
      <c r="C783" s="725"/>
      <c r="D783" s="595" t="s">
        <v>732</v>
      </c>
      <c r="E783" s="483" t="s">
        <v>85</v>
      </c>
      <c r="F783" s="940">
        <v>1778</v>
      </c>
      <c r="G783" s="940">
        <v>1767</v>
      </c>
      <c r="H783" s="940">
        <v>1767</v>
      </c>
      <c r="I783" s="936">
        <f t="shared" si="32"/>
        <v>100</v>
      </c>
    </row>
    <row r="784" spans="1:23" ht="14.25" x14ac:dyDescent="0.2">
      <c r="A784" s="438"/>
      <c r="B784" s="725"/>
      <c r="C784" s="725"/>
      <c r="D784" s="1250" t="s">
        <v>1871</v>
      </c>
      <c r="E784" s="1525" t="s">
        <v>1902</v>
      </c>
      <c r="F784" s="940"/>
      <c r="G784" s="940">
        <v>563</v>
      </c>
      <c r="H784" s="940">
        <v>563</v>
      </c>
      <c r="I784" s="936">
        <f t="shared" si="32"/>
        <v>100</v>
      </c>
    </row>
    <row r="785" spans="1:20" ht="28.5" x14ac:dyDescent="0.2">
      <c r="A785" s="438"/>
      <c r="B785" s="725"/>
      <c r="C785" s="725"/>
      <c r="D785" s="2194" t="s">
        <v>1873</v>
      </c>
      <c r="E785" s="2269" t="s">
        <v>1907</v>
      </c>
      <c r="F785" s="940"/>
      <c r="G785" s="940">
        <v>9</v>
      </c>
      <c r="H785" s="940">
        <v>9</v>
      </c>
      <c r="I785" s="936">
        <f t="shared" si="32"/>
        <v>100</v>
      </c>
    </row>
    <row r="786" spans="1:20" ht="14.25" x14ac:dyDescent="0.2">
      <c r="A786" s="438"/>
      <c r="B786" s="725"/>
      <c r="C786" s="725"/>
      <c r="D786" s="595" t="s">
        <v>1431</v>
      </c>
      <c r="E786" s="483" t="s">
        <v>995</v>
      </c>
      <c r="F786" s="940"/>
      <c r="G786" s="940">
        <v>15015</v>
      </c>
      <c r="H786" s="940">
        <v>15015</v>
      </c>
      <c r="I786" s="936">
        <f t="shared" si="32"/>
        <v>100</v>
      </c>
    </row>
    <row r="787" spans="1:20" ht="15" x14ac:dyDescent="0.25">
      <c r="A787" s="438">
        <v>1105</v>
      </c>
      <c r="B787" s="833">
        <v>3299</v>
      </c>
      <c r="C787" s="1691">
        <v>5331</v>
      </c>
      <c r="D787" s="595"/>
      <c r="E787" s="886" t="s">
        <v>1208</v>
      </c>
      <c r="F787" s="959">
        <v>0</v>
      </c>
      <c r="G787" s="959">
        <v>15</v>
      </c>
      <c r="H787" s="959">
        <v>15</v>
      </c>
      <c r="I787" s="951">
        <f t="shared" si="32"/>
        <v>100</v>
      </c>
    </row>
    <row r="788" spans="1:20" ht="15" thickBot="1" x14ac:dyDescent="0.25">
      <c r="A788" s="438"/>
      <c r="B788" s="833"/>
      <c r="C788" s="1691"/>
      <c r="D788" s="595" t="s">
        <v>1429</v>
      </c>
      <c r="E788" s="488" t="s">
        <v>1419</v>
      </c>
      <c r="F788" s="946"/>
      <c r="G788" s="946">
        <v>15</v>
      </c>
      <c r="H788" s="946">
        <v>15</v>
      </c>
      <c r="I788" s="941">
        <f t="shared" si="32"/>
        <v>100</v>
      </c>
    </row>
    <row r="789" spans="1:20" ht="18" customHeight="1" thickTop="1" thickBot="1" x14ac:dyDescent="0.3">
      <c r="A789" s="2479" t="s">
        <v>1406</v>
      </c>
      <c r="B789" s="2480"/>
      <c r="C789" s="2480"/>
      <c r="D789" s="2480"/>
      <c r="E789" s="2480"/>
      <c r="F789" s="937">
        <f>F781+F787</f>
        <v>2631</v>
      </c>
      <c r="G789" s="937">
        <f>G781+G787</f>
        <v>18204</v>
      </c>
      <c r="H789" s="937">
        <f>H781+H787</f>
        <v>18204</v>
      </c>
      <c r="I789" s="938">
        <f t="shared" si="32"/>
        <v>100</v>
      </c>
      <c r="R789" s="386">
        <f>F789</f>
        <v>2631</v>
      </c>
      <c r="S789" s="386">
        <f>G789</f>
        <v>18204</v>
      </c>
      <c r="T789" s="386">
        <f>H789</f>
        <v>18204</v>
      </c>
    </row>
    <row r="790" spans="1:20" ht="13.5" thickTop="1" x14ac:dyDescent="0.2"/>
    <row r="795" spans="1:20" ht="13.5" thickBot="1" x14ac:dyDescent="0.25">
      <c r="A795" s="445" t="s">
        <v>431</v>
      </c>
      <c r="I795" s="1688" t="s">
        <v>205</v>
      </c>
    </row>
    <row r="796" spans="1:20" s="107" customFormat="1" ht="20.25" customHeight="1" thickTop="1" thickBot="1" x14ac:dyDescent="0.25">
      <c r="A796" s="675" t="s">
        <v>792</v>
      </c>
      <c r="B796" s="866" t="s">
        <v>206</v>
      </c>
      <c r="C796" s="676" t="s">
        <v>207</v>
      </c>
      <c r="D796" s="678" t="s">
        <v>888</v>
      </c>
      <c r="E796" s="678" t="s">
        <v>208</v>
      </c>
      <c r="F796" s="678" t="s">
        <v>209</v>
      </c>
      <c r="G796" s="678" t="s">
        <v>1116</v>
      </c>
      <c r="H796" s="678" t="s">
        <v>1117</v>
      </c>
      <c r="I796" s="931" t="s">
        <v>1118</v>
      </c>
    </row>
    <row r="797" spans="1:20" s="387" customFormat="1" ht="13.5" thickTop="1" thickBot="1" x14ac:dyDescent="0.25">
      <c r="A797" s="609">
        <v>1</v>
      </c>
      <c r="B797" s="610">
        <v>2</v>
      </c>
      <c r="C797" s="610">
        <v>3</v>
      </c>
      <c r="D797" s="610">
        <v>4</v>
      </c>
      <c r="E797" s="610">
        <v>5</v>
      </c>
      <c r="F797" s="581">
        <v>6</v>
      </c>
      <c r="G797" s="581">
        <v>7</v>
      </c>
      <c r="H797" s="582">
        <v>8</v>
      </c>
      <c r="I797" s="680" t="s">
        <v>960</v>
      </c>
    </row>
    <row r="798" spans="1:20" ht="15.75" thickTop="1" x14ac:dyDescent="0.25">
      <c r="A798" s="1689">
        <v>1106</v>
      </c>
      <c r="B798" s="867">
        <v>3121</v>
      </c>
      <c r="C798" s="867">
        <v>5331</v>
      </c>
      <c r="D798" s="952"/>
      <c r="E798" s="973" t="s">
        <v>1208</v>
      </c>
      <c r="F798" s="974">
        <f>SUM(F799:F803)</f>
        <v>4254</v>
      </c>
      <c r="G798" s="974">
        <f>SUM(G799:G803)</f>
        <v>33697</v>
      </c>
      <c r="H798" s="974">
        <f>SUM(H799:H803)</f>
        <v>33697</v>
      </c>
      <c r="I798" s="939">
        <f t="shared" ref="I798:I806" si="33">(H798/G798)*100</f>
        <v>100</v>
      </c>
    </row>
    <row r="799" spans="1:20" ht="14.25" x14ac:dyDescent="0.2">
      <c r="A799" s="438"/>
      <c r="B799" s="725"/>
      <c r="C799" s="725"/>
      <c r="D799" s="763" t="s">
        <v>737</v>
      </c>
      <c r="E799" s="2224" t="s">
        <v>996</v>
      </c>
      <c r="F799" s="940">
        <v>735</v>
      </c>
      <c r="G799" s="940">
        <v>740</v>
      </c>
      <c r="H799" s="940">
        <v>740</v>
      </c>
      <c r="I799" s="936">
        <f t="shared" si="33"/>
        <v>100</v>
      </c>
    </row>
    <row r="800" spans="1:20" ht="14.25" x14ac:dyDescent="0.2">
      <c r="A800" s="438"/>
      <c r="B800" s="725"/>
      <c r="C800" s="725"/>
      <c r="D800" s="595" t="s">
        <v>732</v>
      </c>
      <c r="E800" s="483" t="s">
        <v>85</v>
      </c>
      <c r="F800" s="940">
        <v>3519</v>
      </c>
      <c r="G800" s="940">
        <v>3491</v>
      </c>
      <c r="H800" s="940">
        <v>3491</v>
      </c>
      <c r="I800" s="936">
        <f t="shared" si="33"/>
        <v>100</v>
      </c>
    </row>
    <row r="801" spans="1:23" ht="14.25" x14ac:dyDescent="0.2">
      <c r="A801" s="438"/>
      <c r="B801" s="725"/>
      <c r="C801" s="725"/>
      <c r="D801" s="1250" t="s">
        <v>1871</v>
      </c>
      <c r="E801" s="1525" t="s">
        <v>1902</v>
      </c>
      <c r="F801" s="940"/>
      <c r="G801" s="940">
        <v>1203</v>
      </c>
      <c r="H801" s="940">
        <v>1203</v>
      </c>
      <c r="I801" s="936">
        <f t="shared" si="33"/>
        <v>100</v>
      </c>
    </row>
    <row r="802" spans="1:23" ht="28.5" x14ac:dyDescent="0.2">
      <c r="A802" s="438"/>
      <c r="B802" s="725"/>
      <c r="C802" s="725"/>
      <c r="D802" s="2194" t="s">
        <v>1873</v>
      </c>
      <c r="E802" s="2269" t="s">
        <v>1907</v>
      </c>
      <c r="F802" s="940"/>
      <c r="G802" s="940">
        <v>15</v>
      </c>
      <c r="H802" s="940">
        <v>15</v>
      </c>
      <c r="I802" s="936">
        <f t="shared" si="33"/>
        <v>100</v>
      </c>
    </row>
    <row r="803" spans="1:23" ht="14.25" x14ac:dyDescent="0.2">
      <c r="A803" s="438"/>
      <c r="B803" s="725"/>
      <c r="C803" s="725"/>
      <c r="D803" s="595" t="s">
        <v>1431</v>
      </c>
      <c r="E803" s="483" t="s">
        <v>995</v>
      </c>
      <c r="F803" s="940"/>
      <c r="G803" s="940">
        <v>28248</v>
      </c>
      <c r="H803" s="940">
        <v>28248</v>
      </c>
      <c r="I803" s="936">
        <f t="shared" si="33"/>
        <v>100</v>
      </c>
    </row>
    <row r="804" spans="1:23" ht="15" x14ac:dyDescent="0.25">
      <c r="A804" s="438">
        <v>1106</v>
      </c>
      <c r="B804" s="833">
        <v>3143</v>
      </c>
      <c r="C804" s="833">
        <v>5331</v>
      </c>
      <c r="D804" s="955"/>
      <c r="E804" s="724" t="s">
        <v>1208</v>
      </c>
      <c r="F804" s="948">
        <v>0</v>
      </c>
      <c r="G804" s="948">
        <f>SUM(G805:G805)</f>
        <v>343</v>
      </c>
      <c r="H804" s="948">
        <f>SUM(H805:H805)</f>
        <v>343</v>
      </c>
      <c r="I804" s="949">
        <f t="shared" si="33"/>
        <v>100</v>
      </c>
    </row>
    <row r="805" spans="1:23" ht="15" thickBot="1" x14ac:dyDescent="0.25">
      <c r="A805" s="438"/>
      <c r="B805" s="833"/>
      <c r="C805" s="833"/>
      <c r="D805" s="595" t="s">
        <v>1431</v>
      </c>
      <c r="E805" s="483" t="s">
        <v>995</v>
      </c>
      <c r="F805" s="946"/>
      <c r="G805" s="946">
        <v>343</v>
      </c>
      <c r="H805" s="946">
        <v>343</v>
      </c>
      <c r="I805" s="941">
        <f t="shared" si="33"/>
        <v>100</v>
      </c>
    </row>
    <row r="806" spans="1:23" ht="18" customHeight="1" thickTop="1" thickBot="1" x14ac:dyDescent="0.3">
      <c r="A806" s="2479" t="s">
        <v>1406</v>
      </c>
      <c r="B806" s="2480"/>
      <c r="C806" s="2480"/>
      <c r="D806" s="2480"/>
      <c r="E806" s="2480"/>
      <c r="F806" s="937">
        <f>SUM(F798,F804)</f>
        <v>4254</v>
      </c>
      <c r="G806" s="937">
        <f>SUM(G798,G804)</f>
        <v>34040</v>
      </c>
      <c r="H806" s="937">
        <f>SUM(H798,H804)</f>
        <v>34040</v>
      </c>
      <c r="I806" s="938">
        <f t="shared" si="33"/>
        <v>100</v>
      </c>
      <c r="Q806" s="1695"/>
      <c r="R806" s="1013">
        <f>F806</f>
        <v>4254</v>
      </c>
      <c r="S806" s="1013">
        <f>G806</f>
        <v>34040</v>
      </c>
      <c r="T806" s="1013">
        <f>H806</f>
        <v>34040</v>
      </c>
      <c r="U806" s="1695"/>
      <c r="V806" s="1695"/>
    </row>
    <row r="807" spans="1:23" ht="17.25" customHeight="1" thickTop="1" x14ac:dyDescent="0.25">
      <c r="A807" s="438">
        <v>1106</v>
      </c>
      <c r="B807" s="725">
        <v>3121</v>
      </c>
      <c r="C807" s="725">
        <v>6351</v>
      </c>
      <c r="D807" s="932"/>
      <c r="E807" s="668" t="s">
        <v>1485</v>
      </c>
      <c r="F807" s="933">
        <v>0</v>
      </c>
      <c r="G807" s="933">
        <f>G808</f>
        <v>3979</v>
      </c>
      <c r="H807" s="933">
        <f>H808</f>
        <v>3979</v>
      </c>
      <c r="I807" s="934">
        <f>(H807/G807)*100</f>
        <v>100</v>
      </c>
    </row>
    <row r="808" spans="1:23" ht="15.75" thickBot="1" x14ac:dyDescent="0.3">
      <c r="A808" s="438"/>
      <c r="B808" s="725"/>
      <c r="C808" s="725"/>
      <c r="D808" s="1535" t="s">
        <v>1497</v>
      </c>
      <c r="E808" s="1540" t="s">
        <v>1914</v>
      </c>
      <c r="F808" s="933"/>
      <c r="G808" s="357">
        <v>3979</v>
      </c>
      <c r="H808" s="357">
        <v>3979</v>
      </c>
      <c r="I808" s="1538">
        <v>100</v>
      </c>
    </row>
    <row r="809" spans="1:23" ht="16.5" thickTop="1" thickBot="1" x14ac:dyDescent="0.3">
      <c r="A809" s="2479" t="s">
        <v>1407</v>
      </c>
      <c r="B809" s="2480"/>
      <c r="C809" s="2480"/>
      <c r="D809" s="2480"/>
      <c r="E809" s="2480"/>
      <c r="F809" s="937">
        <f>F807</f>
        <v>0</v>
      </c>
      <c r="G809" s="937">
        <f>G807</f>
        <v>3979</v>
      </c>
      <c r="H809" s="937">
        <f>H807</f>
        <v>3979</v>
      </c>
      <c r="I809" s="938">
        <f>(H809/G809)*100</f>
        <v>100</v>
      </c>
      <c r="R809" s="386"/>
      <c r="S809" s="386"/>
      <c r="T809" s="386"/>
      <c r="U809" s="386">
        <f>F809</f>
        <v>0</v>
      </c>
      <c r="V809" s="386">
        <f>G809</f>
        <v>3979</v>
      </c>
      <c r="W809" s="386">
        <f>H809</f>
        <v>3979</v>
      </c>
    </row>
    <row r="810" spans="1:23" ht="18" customHeight="1" thickTop="1" x14ac:dyDescent="0.25">
      <c r="A810" s="371"/>
      <c r="B810" s="371"/>
      <c r="C810" s="371"/>
      <c r="D810" s="371"/>
      <c r="E810" s="371"/>
      <c r="F810" s="181"/>
      <c r="G810" s="181"/>
      <c r="H810" s="181"/>
      <c r="I810" s="210"/>
      <c r="Q810" s="1695"/>
      <c r="R810" s="1013"/>
      <c r="S810" s="1013"/>
      <c r="T810" s="1013"/>
      <c r="U810" s="1695"/>
      <c r="V810" s="1695"/>
    </row>
    <row r="811" spans="1:23" ht="18" customHeight="1" x14ac:dyDescent="0.25">
      <c r="A811" s="371"/>
      <c r="B811" s="371"/>
      <c r="C811" s="371"/>
      <c r="D811" s="371"/>
      <c r="E811" s="371"/>
      <c r="F811" s="181"/>
      <c r="G811" s="181"/>
      <c r="H811" s="181"/>
      <c r="I811" s="210"/>
      <c r="Q811" s="1695"/>
      <c r="R811" s="1013"/>
      <c r="S811" s="1013"/>
      <c r="T811" s="1013"/>
      <c r="U811" s="1695"/>
      <c r="V811" s="1695"/>
    </row>
    <row r="812" spans="1:23" ht="18" customHeight="1" x14ac:dyDescent="0.25">
      <c r="A812" s="371"/>
      <c r="B812" s="371"/>
      <c r="C812" s="371"/>
      <c r="D812" s="371"/>
      <c r="E812" s="371"/>
      <c r="F812" s="181"/>
      <c r="G812" s="181"/>
      <c r="H812" s="181"/>
      <c r="I812" s="210"/>
      <c r="Q812" s="1695"/>
      <c r="R812" s="1013"/>
      <c r="S812" s="1013"/>
      <c r="T812" s="1013"/>
      <c r="U812" s="1695"/>
      <c r="V812" s="1695"/>
    </row>
    <row r="813" spans="1:23" ht="18" customHeight="1" x14ac:dyDescent="0.25">
      <c r="A813" s="371"/>
      <c r="B813" s="371"/>
      <c r="C813" s="371"/>
      <c r="D813" s="371"/>
      <c r="E813" s="371"/>
      <c r="F813" s="181"/>
      <c r="G813" s="181"/>
      <c r="H813" s="181"/>
      <c r="I813" s="210"/>
      <c r="Q813" s="1695"/>
      <c r="R813" s="1013"/>
      <c r="S813" s="1013"/>
      <c r="T813" s="1013"/>
      <c r="U813" s="1695"/>
      <c r="V813" s="1695"/>
    </row>
    <row r="814" spans="1:23" ht="18" customHeight="1" x14ac:dyDescent="0.25">
      <c r="A814" s="371"/>
      <c r="B814" s="371"/>
      <c r="C814" s="371"/>
      <c r="D814" s="371"/>
      <c r="E814" s="371"/>
      <c r="F814" s="181"/>
      <c r="G814" s="181"/>
      <c r="H814" s="181"/>
      <c r="I814" s="210"/>
      <c r="Q814" s="1695"/>
      <c r="R814" s="1013"/>
      <c r="S814" s="1013"/>
      <c r="T814" s="1013"/>
      <c r="U814" s="1695"/>
      <c r="V814" s="1695"/>
    </row>
    <row r="815" spans="1:23" ht="18" customHeight="1" x14ac:dyDescent="0.25">
      <c r="A815" s="371"/>
      <c r="B815" s="371"/>
      <c r="C815" s="371"/>
      <c r="D815" s="371"/>
      <c r="E815" s="371"/>
      <c r="F815" s="181"/>
      <c r="G815" s="181"/>
      <c r="H815" s="181"/>
      <c r="I815" s="210"/>
      <c r="Q815" s="1695"/>
      <c r="R815" s="1013"/>
      <c r="S815" s="1013"/>
      <c r="T815" s="1013"/>
      <c r="U815" s="1695"/>
      <c r="V815" s="1695"/>
    </row>
    <row r="816" spans="1:23" ht="18" customHeight="1" x14ac:dyDescent="0.25">
      <c r="A816" s="371"/>
      <c r="B816" s="371"/>
      <c r="C816" s="371"/>
      <c r="D816" s="371"/>
      <c r="E816" s="371"/>
      <c r="F816" s="181"/>
      <c r="G816" s="181"/>
      <c r="H816" s="181"/>
      <c r="I816" s="210"/>
      <c r="Q816" s="1695"/>
      <c r="R816" s="1013"/>
      <c r="S816" s="1013"/>
      <c r="T816" s="1013"/>
      <c r="U816" s="1695"/>
      <c r="V816" s="1695"/>
    </row>
    <row r="817" spans="1:22" ht="18" customHeight="1" x14ac:dyDescent="0.25">
      <c r="A817" s="371"/>
      <c r="B817" s="371"/>
      <c r="C817" s="371"/>
      <c r="D817" s="371"/>
      <c r="E817" s="371"/>
      <c r="F817" s="181"/>
      <c r="G817" s="181"/>
      <c r="H817" s="181"/>
      <c r="I817" s="210"/>
      <c r="Q817" s="1695"/>
      <c r="R817" s="1013"/>
      <c r="S817" s="1013"/>
      <c r="T817" s="1013"/>
      <c r="U817" s="1695"/>
      <c r="V817" s="1695"/>
    </row>
    <row r="818" spans="1:22" ht="13.5" thickBot="1" x14ac:dyDescent="0.25">
      <c r="A818" s="445" t="s">
        <v>432</v>
      </c>
      <c r="I818" s="1688" t="s">
        <v>205</v>
      </c>
    </row>
    <row r="819" spans="1:22" s="107" customFormat="1" ht="20.25" customHeight="1" thickTop="1" thickBot="1" x14ac:dyDescent="0.25">
      <c r="A819" s="675" t="s">
        <v>792</v>
      </c>
      <c r="B819" s="866" t="s">
        <v>206</v>
      </c>
      <c r="C819" s="676" t="s">
        <v>207</v>
      </c>
      <c r="D819" s="678" t="s">
        <v>888</v>
      </c>
      <c r="E819" s="678" t="s">
        <v>208</v>
      </c>
      <c r="F819" s="678" t="s">
        <v>209</v>
      </c>
      <c r="G819" s="678" t="s">
        <v>1116</v>
      </c>
      <c r="H819" s="678" t="s">
        <v>1117</v>
      </c>
      <c r="I819" s="931" t="s">
        <v>1118</v>
      </c>
    </row>
    <row r="820" spans="1:22" s="107" customFormat="1" ht="20.25" customHeight="1" thickTop="1" thickBot="1" x14ac:dyDescent="0.25">
      <c r="A820" s="734"/>
      <c r="B820" s="737"/>
      <c r="C820" s="735"/>
      <c r="D820" s="738"/>
      <c r="E820" s="738"/>
      <c r="F820" s="738"/>
      <c r="G820" s="738"/>
      <c r="H820" s="738"/>
      <c r="I820" s="739"/>
    </row>
    <row r="821" spans="1:22" ht="15.75" thickTop="1" x14ac:dyDescent="0.25">
      <c r="A821" s="1689">
        <v>1108</v>
      </c>
      <c r="B821" s="867">
        <v>3121</v>
      </c>
      <c r="C821" s="867">
        <v>5331</v>
      </c>
      <c r="D821" s="952"/>
      <c r="E821" s="973" t="s">
        <v>1208</v>
      </c>
      <c r="F821" s="974">
        <f>SUM(F822:F826)</f>
        <v>5080</v>
      </c>
      <c r="G821" s="974">
        <f>SUM(G822:G826)</f>
        <v>34544</v>
      </c>
      <c r="H821" s="974">
        <f>SUM(H822:H826)</f>
        <v>34544</v>
      </c>
      <c r="I821" s="939">
        <f t="shared" ref="I821:I826" si="34">(H821/G821)*100</f>
        <v>100</v>
      </c>
    </row>
    <row r="822" spans="1:22" ht="14.25" x14ac:dyDescent="0.2">
      <c r="A822" s="438"/>
      <c r="B822" s="725"/>
      <c r="C822" s="725"/>
      <c r="D822" s="763" t="s">
        <v>737</v>
      </c>
      <c r="E822" s="2224" t="s">
        <v>996</v>
      </c>
      <c r="F822" s="940">
        <v>440</v>
      </c>
      <c r="G822" s="940">
        <v>446</v>
      </c>
      <c r="H822" s="940">
        <v>446</v>
      </c>
      <c r="I822" s="936">
        <f t="shared" si="34"/>
        <v>100</v>
      </c>
    </row>
    <row r="823" spans="1:22" ht="14.25" x14ac:dyDescent="0.2">
      <c r="A823" s="438"/>
      <c r="B823" s="725"/>
      <c r="C823" s="725"/>
      <c r="D823" s="595" t="s">
        <v>732</v>
      </c>
      <c r="E823" s="483" t="s">
        <v>85</v>
      </c>
      <c r="F823" s="940">
        <v>4640</v>
      </c>
      <c r="G823" s="940">
        <v>4616</v>
      </c>
      <c r="H823" s="940">
        <v>4616</v>
      </c>
      <c r="I823" s="936">
        <f t="shared" si="34"/>
        <v>100</v>
      </c>
    </row>
    <row r="824" spans="1:22" ht="14.25" x14ac:dyDescent="0.2">
      <c r="A824" s="438"/>
      <c r="B824" s="725"/>
      <c r="C824" s="725"/>
      <c r="D824" s="1250" t="s">
        <v>1871</v>
      </c>
      <c r="E824" s="1525" t="s">
        <v>1902</v>
      </c>
      <c r="F824" s="940"/>
      <c r="G824" s="940">
        <v>918</v>
      </c>
      <c r="H824" s="940">
        <v>918</v>
      </c>
      <c r="I824" s="936">
        <f t="shared" si="34"/>
        <v>100</v>
      </c>
    </row>
    <row r="825" spans="1:22" ht="28.5" x14ac:dyDescent="0.2">
      <c r="A825" s="438"/>
      <c r="B825" s="725"/>
      <c r="C825" s="725"/>
      <c r="D825" s="2194" t="s">
        <v>1873</v>
      </c>
      <c r="E825" s="2269" t="s">
        <v>1907</v>
      </c>
      <c r="F825" s="940"/>
      <c r="G825" s="940">
        <v>14</v>
      </c>
      <c r="H825" s="940">
        <v>14</v>
      </c>
      <c r="I825" s="936">
        <f t="shared" si="34"/>
        <v>100</v>
      </c>
    </row>
    <row r="826" spans="1:22" ht="14.25" x14ac:dyDescent="0.2">
      <c r="A826" s="438"/>
      <c r="B826" s="725"/>
      <c r="C826" s="725"/>
      <c r="D826" s="595" t="s">
        <v>1431</v>
      </c>
      <c r="E826" s="483" t="s">
        <v>995</v>
      </c>
      <c r="F826" s="940"/>
      <c r="G826" s="940">
        <v>28550</v>
      </c>
      <c r="H826" s="940">
        <v>28550</v>
      </c>
      <c r="I826" s="936">
        <f t="shared" si="34"/>
        <v>100</v>
      </c>
    </row>
    <row r="827" spans="1:22" ht="15" x14ac:dyDescent="0.25">
      <c r="A827" s="438">
        <v>1108</v>
      </c>
      <c r="B827" s="833">
        <v>3121</v>
      </c>
      <c r="C827" s="833">
        <v>5336</v>
      </c>
      <c r="D827" s="1526"/>
      <c r="E827" s="1705" t="s">
        <v>1531</v>
      </c>
      <c r="F827" s="959">
        <v>0</v>
      </c>
      <c r="G827" s="959">
        <f>G828+G829</f>
        <v>147</v>
      </c>
      <c r="H827" s="959">
        <f>H828+H829</f>
        <v>147</v>
      </c>
      <c r="I827" s="949">
        <f>(H827/G827)*100</f>
        <v>100</v>
      </c>
    </row>
    <row r="828" spans="1:22" ht="14.25" x14ac:dyDescent="0.2">
      <c r="A828" s="438"/>
      <c r="B828" s="833"/>
      <c r="C828" s="833"/>
      <c r="D828" s="1711" t="s">
        <v>877</v>
      </c>
      <c r="E828" s="1712" t="s">
        <v>1535</v>
      </c>
      <c r="F828" s="946"/>
      <c r="G828" s="946">
        <v>22</v>
      </c>
      <c r="H828" s="946">
        <v>22</v>
      </c>
      <c r="I828" s="941">
        <f>(H828/G828)*100</f>
        <v>100</v>
      </c>
    </row>
    <row r="829" spans="1:22" ht="14.25" x14ac:dyDescent="0.2">
      <c r="A829" s="438"/>
      <c r="B829" s="833"/>
      <c r="C829" s="833"/>
      <c r="D829" s="1711" t="s">
        <v>878</v>
      </c>
      <c r="E829" s="1712" t="s">
        <v>1535</v>
      </c>
      <c r="F829" s="946"/>
      <c r="G829" s="946">
        <v>125</v>
      </c>
      <c r="H829" s="946">
        <v>125</v>
      </c>
      <c r="I829" s="941">
        <f>(H829/G829)*100</f>
        <v>100</v>
      </c>
    </row>
    <row r="830" spans="1:22" ht="15" x14ac:dyDescent="0.25">
      <c r="A830" s="438">
        <v>1108</v>
      </c>
      <c r="B830" s="833">
        <v>3142</v>
      </c>
      <c r="C830" s="1691">
        <v>5331</v>
      </c>
      <c r="D830" s="955"/>
      <c r="E830" s="724" t="s">
        <v>1208</v>
      </c>
      <c r="F830" s="948">
        <f>F831</f>
        <v>1010</v>
      </c>
      <c r="G830" s="948">
        <f>G831</f>
        <v>1010</v>
      </c>
      <c r="H830" s="948">
        <f>H831</f>
        <v>1010</v>
      </c>
      <c r="I830" s="949">
        <v>100</v>
      </c>
    </row>
    <row r="831" spans="1:22" ht="14.25" x14ac:dyDescent="0.2">
      <c r="A831" s="438"/>
      <c r="B831" s="833"/>
      <c r="C831" s="1691"/>
      <c r="D831" s="595" t="s">
        <v>732</v>
      </c>
      <c r="E831" s="483" t="s">
        <v>85</v>
      </c>
      <c r="F831" s="946">
        <v>1010</v>
      </c>
      <c r="G831" s="946">
        <v>1010</v>
      </c>
      <c r="H831" s="946">
        <v>1010</v>
      </c>
      <c r="I831" s="941">
        <v>100</v>
      </c>
    </row>
    <row r="832" spans="1:22" ht="15" x14ac:dyDescent="0.25">
      <c r="A832" s="438">
        <v>1108</v>
      </c>
      <c r="B832" s="833">
        <v>3299</v>
      </c>
      <c r="C832" s="833">
        <v>5331</v>
      </c>
      <c r="D832" s="972"/>
      <c r="E832" s="724" t="s">
        <v>1208</v>
      </c>
      <c r="F832" s="948">
        <v>0</v>
      </c>
      <c r="G832" s="948">
        <f>G833</f>
        <v>15</v>
      </c>
      <c r="H832" s="948">
        <f>H833</f>
        <v>15</v>
      </c>
      <c r="I832" s="949">
        <f>(H832/G832)*100</f>
        <v>100</v>
      </c>
    </row>
    <row r="833" spans="1:20" ht="15.75" thickBot="1" x14ac:dyDescent="0.3">
      <c r="A833" s="438"/>
      <c r="B833" s="833"/>
      <c r="C833" s="833"/>
      <c r="D833" s="611" t="s">
        <v>1429</v>
      </c>
      <c r="E833" s="487" t="s">
        <v>1419</v>
      </c>
      <c r="F833" s="948"/>
      <c r="G833" s="946">
        <v>15</v>
      </c>
      <c r="H833" s="946">
        <v>15</v>
      </c>
      <c r="I833" s="941">
        <f>(H833/G833)*100</f>
        <v>100</v>
      </c>
    </row>
    <row r="834" spans="1:20" ht="18" customHeight="1" thickTop="1" thickBot="1" x14ac:dyDescent="0.3">
      <c r="A834" s="2479" t="s">
        <v>1406</v>
      </c>
      <c r="B834" s="2480"/>
      <c r="C834" s="2480"/>
      <c r="D834" s="2480"/>
      <c r="E834" s="2480"/>
      <c r="F834" s="937">
        <f>F821+F830+F832</f>
        <v>6090</v>
      </c>
      <c r="G834" s="937">
        <f>G821+G830+G832+G827</f>
        <v>35716</v>
      </c>
      <c r="H834" s="937">
        <f>H821+H830+H832+H827</f>
        <v>35716</v>
      </c>
      <c r="I834" s="938">
        <f>(H834/G834)*100</f>
        <v>100</v>
      </c>
      <c r="R834" s="386">
        <f>F834</f>
        <v>6090</v>
      </c>
      <c r="S834" s="386">
        <f>G834</f>
        <v>35716</v>
      </c>
      <c r="T834" s="386">
        <f>H834</f>
        <v>35716</v>
      </c>
    </row>
    <row r="835" spans="1:20" ht="18" customHeight="1" thickTop="1" x14ac:dyDescent="0.25">
      <c r="A835" s="371"/>
      <c r="B835" s="371"/>
      <c r="C835" s="371"/>
      <c r="D835" s="371"/>
      <c r="E835" s="371"/>
      <c r="F835" s="181"/>
      <c r="G835" s="181"/>
      <c r="H835" s="181"/>
      <c r="I835" s="210"/>
      <c r="R835" s="386"/>
      <c r="S835" s="386"/>
      <c r="T835" s="386"/>
    </row>
    <row r="836" spans="1:20" ht="18" customHeight="1" x14ac:dyDescent="0.25">
      <c r="A836" s="371"/>
      <c r="B836" s="371"/>
      <c r="C836" s="371"/>
      <c r="D836" s="371"/>
      <c r="E836" s="371"/>
      <c r="F836" s="181"/>
      <c r="G836" s="181"/>
      <c r="H836" s="181"/>
      <c r="I836" s="210"/>
      <c r="R836" s="386"/>
      <c r="S836" s="386"/>
      <c r="T836" s="386"/>
    </row>
    <row r="837" spans="1:20" ht="13.5" thickBot="1" x14ac:dyDescent="0.25">
      <c r="A837" s="445" t="s">
        <v>1565</v>
      </c>
      <c r="I837" s="1688" t="s">
        <v>205</v>
      </c>
    </row>
    <row r="838" spans="1:20" s="107" customFormat="1" ht="20.25" customHeight="1" thickTop="1" thickBot="1" x14ac:dyDescent="0.25">
      <c r="A838" s="675" t="s">
        <v>792</v>
      </c>
      <c r="B838" s="866" t="s">
        <v>206</v>
      </c>
      <c r="C838" s="676" t="s">
        <v>207</v>
      </c>
      <c r="D838" s="678" t="s">
        <v>888</v>
      </c>
      <c r="E838" s="678" t="s">
        <v>208</v>
      </c>
      <c r="F838" s="678" t="s">
        <v>209</v>
      </c>
      <c r="G838" s="678" t="s">
        <v>1116</v>
      </c>
      <c r="H838" s="678" t="s">
        <v>1117</v>
      </c>
      <c r="I838" s="931" t="s">
        <v>1118</v>
      </c>
    </row>
    <row r="839" spans="1:20" s="387" customFormat="1" ht="13.5" thickTop="1" thickBot="1" x14ac:dyDescent="0.25">
      <c r="A839" s="609">
        <v>1</v>
      </c>
      <c r="B839" s="610">
        <v>2</v>
      </c>
      <c r="C839" s="610">
        <v>3</v>
      </c>
      <c r="D839" s="610">
        <v>4</v>
      </c>
      <c r="E839" s="610">
        <v>5</v>
      </c>
      <c r="F839" s="581">
        <v>6</v>
      </c>
      <c r="G839" s="581">
        <v>7</v>
      </c>
      <c r="H839" s="582">
        <v>8</v>
      </c>
      <c r="I839" s="680" t="s">
        <v>960</v>
      </c>
    </row>
    <row r="840" spans="1:20" ht="15.75" thickTop="1" x14ac:dyDescent="0.25">
      <c r="A840" s="1689">
        <v>1109</v>
      </c>
      <c r="B840" s="867">
        <v>3121</v>
      </c>
      <c r="C840" s="867">
        <v>5331</v>
      </c>
      <c r="D840" s="952"/>
      <c r="E840" s="973" t="s">
        <v>1208</v>
      </c>
      <c r="F840" s="974">
        <f>SUM(F841:F845)</f>
        <v>2592</v>
      </c>
      <c r="G840" s="974">
        <f>SUM(G841:G845)</f>
        <v>20386</v>
      </c>
      <c r="H840" s="974">
        <f>SUM(H841:H845)</f>
        <v>20386</v>
      </c>
      <c r="I840" s="939">
        <f t="shared" ref="I840:I848" si="35">(H840/G840)*100</f>
        <v>100</v>
      </c>
    </row>
    <row r="841" spans="1:20" ht="14.25" x14ac:dyDescent="0.2">
      <c r="A841" s="438"/>
      <c r="B841" s="725"/>
      <c r="C841" s="725"/>
      <c r="D841" s="763" t="s">
        <v>737</v>
      </c>
      <c r="E841" s="2224" t="s">
        <v>996</v>
      </c>
      <c r="F841" s="940">
        <v>792</v>
      </c>
      <c r="G841" s="940">
        <v>796</v>
      </c>
      <c r="H841" s="940">
        <v>796</v>
      </c>
      <c r="I841" s="936">
        <f t="shared" si="35"/>
        <v>100</v>
      </c>
    </row>
    <row r="842" spans="1:20" ht="14.25" x14ac:dyDescent="0.2">
      <c r="A842" s="438"/>
      <c r="B842" s="725"/>
      <c r="C842" s="725"/>
      <c r="D842" s="595" t="s">
        <v>732</v>
      </c>
      <c r="E842" s="483" t="s">
        <v>85</v>
      </c>
      <c r="F842" s="940">
        <v>1800</v>
      </c>
      <c r="G842" s="940">
        <v>1794</v>
      </c>
      <c r="H842" s="940">
        <v>1794</v>
      </c>
      <c r="I842" s="936">
        <f t="shared" si="35"/>
        <v>100</v>
      </c>
    </row>
    <row r="843" spans="1:20" ht="14.25" x14ac:dyDescent="0.2">
      <c r="A843" s="438"/>
      <c r="B843" s="725"/>
      <c r="C843" s="725"/>
      <c r="D843" s="1250" t="s">
        <v>1871</v>
      </c>
      <c r="E843" s="1525" t="s">
        <v>1902</v>
      </c>
      <c r="F843" s="940"/>
      <c r="G843" s="940">
        <v>732</v>
      </c>
      <c r="H843" s="940">
        <v>732</v>
      </c>
      <c r="I843" s="936">
        <f t="shared" si="35"/>
        <v>100</v>
      </c>
    </row>
    <row r="844" spans="1:20" ht="28.5" x14ac:dyDescent="0.2">
      <c r="A844" s="438"/>
      <c r="B844" s="725"/>
      <c r="C844" s="725"/>
      <c r="D844" s="2194" t="s">
        <v>1873</v>
      </c>
      <c r="E844" s="2269" t="s">
        <v>1907</v>
      </c>
      <c r="F844" s="940"/>
      <c r="G844" s="940">
        <v>9</v>
      </c>
      <c r="H844" s="940">
        <v>9</v>
      </c>
      <c r="I844" s="936">
        <f t="shared" si="35"/>
        <v>100</v>
      </c>
    </row>
    <row r="845" spans="1:20" ht="14.25" x14ac:dyDescent="0.2">
      <c r="A845" s="438"/>
      <c r="B845" s="725"/>
      <c r="C845" s="725"/>
      <c r="D845" s="595" t="s">
        <v>1431</v>
      </c>
      <c r="E845" s="483" t="s">
        <v>995</v>
      </c>
      <c r="F845" s="940"/>
      <c r="G845" s="940">
        <v>17055</v>
      </c>
      <c r="H845" s="940">
        <v>17055</v>
      </c>
      <c r="I845" s="936">
        <f t="shared" si="35"/>
        <v>100</v>
      </c>
    </row>
    <row r="846" spans="1:20" ht="15" x14ac:dyDescent="0.25">
      <c r="A846" s="438">
        <v>1109</v>
      </c>
      <c r="B846" s="833">
        <v>3142</v>
      </c>
      <c r="C846" s="833">
        <v>5331</v>
      </c>
      <c r="D846" s="972"/>
      <c r="E846" s="724" t="s">
        <v>1208</v>
      </c>
      <c r="F846" s="948">
        <f>SUM(F847:F847)</f>
        <v>400</v>
      </c>
      <c r="G846" s="948">
        <f>G847</f>
        <v>400</v>
      </c>
      <c r="H846" s="948">
        <f>H847</f>
        <v>400</v>
      </c>
      <c r="I846" s="949">
        <f t="shared" si="35"/>
        <v>100</v>
      </c>
    </row>
    <row r="847" spans="1:20" ht="14.25" x14ac:dyDescent="0.2">
      <c r="A847" s="438"/>
      <c r="B847" s="833"/>
      <c r="C847" s="833"/>
      <c r="D847" s="595" t="s">
        <v>732</v>
      </c>
      <c r="E847" s="483" t="s">
        <v>85</v>
      </c>
      <c r="F847" s="946">
        <v>400</v>
      </c>
      <c r="G847" s="946">
        <v>400</v>
      </c>
      <c r="H847" s="946">
        <v>400</v>
      </c>
      <c r="I847" s="941">
        <f t="shared" si="35"/>
        <v>100</v>
      </c>
    </row>
    <row r="848" spans="1:20" ht="15" x14ac:dyDescent="0.25">
      <c r="A848" s="438">
        <v>1109</v>
      </c>
      <c r="B848" s="725">
        <v>3299</v>
      </c>
      <c r="C848" s="725">
        <v>5331</v>
      </c>
      <c r="D848" s="942"/>
      <c r="E848" s="886" t="s">
        <v>1208</v>
      </c>
      <c r="F848" s="933">
        <f>SUM(F849:F849)</f>
        <v>0</v>
      </c>
      <c r="G848" s="933">
        <f>SUM(G849:G849)</f>
        <v>15</v>
      </c>
      <c r="H848" s="933">
        <f>SUM(H849:H849)</f>
        <v>15</v>
      </c>
      <c r="I848" s="934">
        <f t="shared" si="35"/>
        <v>100</v>
      </c>
    </row>
    <row r="849" spans="1:20" ht="15" thickBot="1" x14ac:dyDescent="0.25">
      <c r="A849" s="438"/>
      <c r="B849" s="725"/>
      <c r="C849" s="725"/>
      <c r="D849" s="595" t="s">
        <v>1429</v>
      </c>
      <c r="E849" s="487" t="s">
        <v>508</v>
      </c>
      <c r="F849" s="940"/>
      <c r="G849" s="940">
        <v>15</v>
      </c>
      <c r="H849" s="940">
        <v>15</v>
      </c>
      <c r="I849" s="936">
        <v>100</v>
      </c>
    </row>
    <row r="850" spans="1:20" s="2229" customFormat="1" ht="18" customHeight="1" thickTop="1" thickBot="1" x14ac:dyDescent="0.25">
      <c r="A850" s="2491" t="s">
        <v>1406</v>
      </c>
      <c r="B850" s="2492"/>
      <c r="C850" s="2492"/>
      <c r="D850" s="2492"/>
      <c r="E850" s="2492"/>
      <c r="F850" s="2242">
        <f>SUM(F846,F840,F848)</f>
        <v>2992</v>
      </c>
      <c r="G850" s="2242">
        <f>SUM(G846,G840,G848)</f>
        <v>20801</v>
      </c>
      <c r="H850" s="2242">
        <f>SUM(H846,H840,H848)</f>
        <v>20801</v>
      </c>
      <c r="I850" s="2243">
        <f>(H850/G850)*100</f>
        <v>100</v>
      </c>
      <c r="R850" s="2244">
        <f>F850</f>
        <v>2992</v>
      </c>
      <c r="S850" s="2244">
        <f>G850</f>
        <v>20801</v>
      </c>
      <c r="T850" s="2244">
        <f>H850</f>
        <v>20801</v>
      </c>
    </row>
    <row r="851" spans="1:20" s="2229" customFormat="1" ht="13.5" thickTop="1" x14ac:dyDescent="0.2">
      <c r="B851" s="2245"/>
      <c r="D851" s="2246"/>
      <c r="F851" s="2244"/>
      <c r="G851" s="2244"/>
      <c r="H851" s="2244"/>
      <c r="I851" s="2247"/>
    </row>
    <row r="853" spans="1:20" ht="13.5" thickBot="1" x14ac:dyDescent="0.25">
      <c r="A853" s="445" t="s">
        <v>905</v>
      </c>
      <c r="I853" s="1688" t="s">
        <v>205</v>
      </c>
    </row>
    <row r="854" spans="1:20" s="107" customFormat="1" ht="20.25" customHeight="1" thickTop="1" thickBot="1" x14ac:dyDescent="0.25">
      <c r="A854" s="675" t="s">
        <v>792</v>
      </c>
      <c r="B854" s="866" t="s">
        <v>206</v>
      </c>
      <c r="C854" s="676" t="s">
        <v>207</v>
      </c>
      <c r="D854" s="678" t="s">
        <v>888</v>
      </c>
      <c r="E854" s="678" t="s">
        <v>208</v>
      </c>
      <c r="F854" s="678" t="s">
        <v>209</v>
      </c>
      <c r="G854" s="678" t="s">
        <v>1116</v>
      </c>
      <c r="H854" s="678" t="s">
        <v>1117</v>
      </c>
      <c r="I854" s="931" t="s">
        <v>1118</v>
      </c>
    </row>
    <row r="855" spans="1:20" s="387" customFormat="1" ht="13.5" thickTop="1" thickBot="1" x14ac:dyDescent="0.25">
      <c r="A855" s="609">
        <v>1</v>
      </c>
      <c r="B855" s="610">
        <v>2</v>
      </c>
      <c r="C855" s="610">
        <v>3</v>
      </c>
      <c r="D855" s="610">
        <v>4</v>
      </c>
      <c r="E855" s="610">
        <v>5</v>
      </c>
      <c r="F855" s="581">
        <v>6</v>
      </c>
      <c r="G855" s="581">
        <v>7</v>
      </c>
      <c r="H855" s="582">
        <v>8</v>
      </c>
      <c r="I855" s="680" t="s">
        <v>960</v>
      </c>
    </row>
    <row r="856" spans="1:20" ht="15.75" thickTop="1" x14ac:dyDescent="0.25">
      <c r="A856" s="1689">
        <v>1110</v>
      </c>
      <c r="B856" s="867">
        <v>3121</v>
      </c>
      <c r="C856" s="867">
        <v>5331</v>
      </c>
      <c r="D856" s="952"/>
      <c r="E856" s="973" t="s">
        <v>1208</v>
      </c>
      <c r="F856" s="974">
        <f>SUM(F857:F861)</f>
        <v>2865</v>
      </c>
      <c r="G856" s="974">
        <f>SUM(G857:G861)</f>
        <v>16021</v>
      </c>
      <c r="H856" s="974">
        <f>SUM(H857:H861)</f>
        <v>16021</v>
      </c>
      <c r="I856" s="939">
        <f t="shared" ref="I856:I863" si="36">(H856/G856)*100</f>
        <v>100</v>
      </c>
    </row>
    <row r="857" spans="1:20" ht="14.25" x14ac:dyDescent="0.2">
      <c r="A857" s="438"/>
      <c r="B857" s="725"/>
      <c r="C857" s="725"/>
      <c r="D857" s="763" t="s">
        <v>737</v>
      </c>
      <c r="E857" s="2224" t="s">
        <v>996</v>
      </c>
      <c r="F857" s="940">
        <v>1215</v>
      </c>
      <c r="G857" s="940">
        <v>1230</v>
      </c>
      <c r="H857" s="940">
        <v>1230</v>
      </c>
      <c r="I857" s="936">
        <f t="shared" si="36"/>
        <v>100</v>
      </c>
    </row>
    <row r="858" spans="1:20" ht="14.25" x14ac:dyDescent="0.2">
      <c r="A858" s="438"/>
      <c r="B858" s="725"/>
      <c r="C858" s="725"/>
      <c r="D858" s="595" t="s">
        <v>732</v>
      </c>
      <c r="E858" s="483" t="s">
        <v>85</v>
      </c>
      <c r="F858" s="940">
        <v>1650</v>
      </c>
      <c r="G858" s="940">
        <v>1629</v>
      </c>
      <c r="H858" s="940">
        <v>1629</v>
      </c>
      <c r="I858" s="936">
        <f t="shared" si="36"/>
        <v>100</v>
      </c>
    </row>
    <row r="859" spans="1:20" ht="14.25" x14ac:dyDescent="0.2">
      <c r="A859" s="438"/>
      <c r="B859" s="725"/>
      <c r="C859" s="725"/>
      <c r="D859" s="1250" t="s">
        <v>1871</v>
      </c>
      <c r="E859" s="1525" t="s">
        <v>1902</v>
      </c>
      <c r="F859" s="940"/>
      <c r="G859" s="940">
        <v>510</v>
      </c>
      <c r="H859" s="940">
        <v>510</v>
      </c>
      <c r="I859" s="936">
        <f t="shared" si="36"/>
        <v>100</v>
      </c>
    </row>
    <row r="860" spans="1:20" ht="28.5" x14ac:dyDescent="0.2">
      <c r="A860" s="438"/>
      <c r="B860" s="725"/>
      <c r="C860" s="725"/>
      <c r="D860" s="2194" t="s">
        <v>1873</v>
      </c>
      <c r="E860" s="2269" t="s">
        <v>1907</v>
      </c>
      <c r="F860" s="940"/>
      <c r="G860" s="940">
        <v>7</v>
      </c>
      <c r="H860" s="940">
        <v>7</v>
      </c>
      <c r="I860" s="936">
        <f t="shared" si="36"/>
        <v>100</v>
      </c>
    </row>
    <row r="861" spans="1:20" ht="14.25" x14ac:dyDescent="0.2">
      <c r="A861" s="438"/>
      <c r="B861" s="725"/>
      <c r="C861" s="1690"/>
      <c r="D861" s="595" t="s">
        <v>1431</v>
      </c>
      <c r="E861" s="483" t="s">
        <v>995</v>
      </c>
      <c r="F861" s="940"/>
      <c r="G861" s="940">
        <v>12645</v>
      </c>
      <c r="H861" s="940">
        <v>12645</v>
      </c>
      <c r="I861" s="936">
        <f t="shared" si="36"/>
        <v>100</v>
      </c>
    </row>
    <row r="862" spans="1:20" ht="15" x14ac:dyDescent="0.25">
      <c r="A862" s="438">
        <v>1110</v>
      </c>
      <c r="B862" s="833">
        <v>3142</v>
      </c>
      <c r="C862" s="833">
        <v>5331</v>
      </c>
      <c r="D862" s="972"/>
      <c r="E862" s="724" t="s">
        <v>1208</v>
      </c>
      <c r="F862" s="948">
        <f>F863</f>
        <v>450</v>
      </c>
      <c r="G862" s="948">
        <f>G863</f>
        <v>450</v>
      </c>
      <c r="H862" s="948">
        <f>H863</f>
        <v>450</v>
      </c>
      <c r="I862" s="949">
        <f t="shared" si="36"/>
        <v>100</v>
      </c>
    </row>
    <row r="863" spans="1:20" ht="15" thickBot="1" x14ac:dyDescent="0.25">
      <c r="A863" s="438"/>
      <c r="B863" s="725"/>
      <c r="C863" s="725"/>
      <c r="D863" s="595" t="s">
        <v>732</v>
      </c>
      <c r="E863" s="483" t="s">
        <v>85</v>
      </c>
      <c r="F863" s="940">
        <v>450</v>
      </c>
      <c r="G863" s="940">
        <v>450</v>
      </c>
      <c r="H863" s="940">
        <v>450</v>
      </c>
      <c r="I863" s="936">
        <f t="shared" si="36"/>
        <v>100</v>
      </c>
    </row>
    <row r="864" spans="1:20" ht="18" customHeight="1" thickTop="1" thickBot="1" x14ac:dyDescent="0.3">
      <c r="A864" s="2479" t="s">
        <v>1406</v>
      </c>
      <c r="B864" s="2480"/>
      <c r="C864" s="2480"/>
      <c r="D864" s="2480"/>
      <c r="E864" s="2480"/>
      <c r="F864" s="937">
        <f>F856+F862</f>
        <v>3315</v>
      </c>
      <c r="G864" s="937">
        <f>G856+G862</f>
        <v>16471</v>
      </c>
      <c r="H864" s="937">
        <f>H856+H862</f>
        <v>16471</v>
      </c>
      <c r="I864" s="938">
        <f>(H864/G864)*100</f>
        <v>100</v>
      </c>
      <c r="K864" s="386" t="e">
        <f>SUM(F864,#REF!,#REF!,#REF!,#REF!,F789,#REF!,#REF!,F730,F704,F677,F657,F637,F611,F597,F571,F526,F497,F475)</f>
        <v>#REF!</v>
      </c>
      <c r="L864" s="386" t="e">
        <f>SUM(G864,#REF!,#REF!,#REF!,#REF!,G789,#REF!,#REF!,G730,G704,G677,G657,G637,G611,G597,G571,G526,G497,G475)</f>
        <v>#REF!</v>
      </c>
      <c r="M864" s="386" t="e">
        <f>SUM(H864,#REF!,#REF!,#REF!,#REF!,H789,#REF!,#REF!,H730,H704,H677,H657,H637,H611,H597,H571,H526,H497,H475)</f>
        <v>#REF!</v>
      </c>
      <c r="R864" s="386">
        <f>F864</f>
        <v>3315</v>
      </c>
      <c r="S864" s="386">
        <f>G864</f>
        <v>16471</v>
      </c>
      <c r="T864" s="386">
        <f>H864</f>
        <v>16471</v>
      </c>
    </row>
    <row r="865" spans="1:20" ht="18" customHeight="1" thickTop="1" x14ac:dyDescent="0.25">
      <c r="A865" s="371"/>
      <c r="B865" s="371"/>
      <c r="C865" s="371"/>
      <c r="D865" s="371"/>
      <c r="E865" s="371"/>
      <c r="F865" s="181"/>
      <c r="G865" s="181"/>
      <c r="H865" s="181"/>
      <c r="I865" s="210"/>
      <c r="K865" s="386"/>
      <c r="L865" s="386"/>
      <c r="M865" s="386"/>
      <c r="R865" s="386"/>
      <c r="S865" s="386"/>
      <c r="T865" s="386"/>
    </row>
    <row r="867" spans="1:20" ht="13.5" thickBot="1" x14ac:dyDescent="0.25">
      <c r="A867" s="445" t="s">
        <v>810</v>
      </c>
      <c r="I867" s="1688" t="s">
        <v>205</v>
      </c>
    </row>
    <row r="868" spans="1:20" s="107" customFormat="1" ht="20.25" customHeight="1" thickTop="1" thickBot="1" x14ac:dyDescent="0.25">
      <c r="A868" s="675" t="s">
        <v>792</v>
      </c>
      <c r="B868" s="866" t="s">
        <v>206</v>
      </c>
      <c r="C868" s="676" t="s">
        <v>207</v>
      </c>
      <c r="D868" s="678" t="s">
        <v>888</v>
      </c>
      <c r="E868" s="678" t="s">
        <v>208</v>
      </c>
      <c r="F868" s="678" t="s">
        <v>209</v>
      </c>
      <c r="G868" s="678" t="s">
        <v>1116</v>
      </c>
      <c r="H868" s="678" t="s">
        <v>1117</v>
      </c>
      <c r="I868" s="931" t="s">
        <v>1118</v>
      </c>
    </row>
    <row r="869" spans="1:20" s="387" customFormat="1" ht="13.5" thickTop="1" thickBot="1" x14ac:dyDescent="0.25">
      <c r="A869" s="609">
        <v>1</v>
      </c>
      <c r="B869" s="610">
        <v>2</v>
      </c>
      <c r="C869" s="610">
        <v>3</v>
      </c>
      <c r="D869" s="610">
        <v>4</v>
      </c>
      <c r="E869" s="610">
        <v>5</v>
      </c>
      <c r="F869" s="581">
        <v>6</v>
      </c>
      <c r="G869" s="581">
        <v>7</v>
      </c>
      <c r="H869" s="582">
        <v>8</v>
      </c>
      <c r="I869" s="680" t="s">
        <v>960</v>
      </c>
    </row>
    <row r="870" spans="1:20" ht="15.75" thickTop="1" x14ac:dyDescent="0.25">
      <c r="A870" s="1689">
        <v>1111</v>
      </c>
      <c r="B870" s="867">
        <v>3121</v>
      </c>
      <c r="C870" s="867">
        <v>5331</v>
      </c>
      <c r="D870" s="952"/>
      <c r="E870" s="973" t="s">
        <v>1208</v>
      </c>
      <c r="F870" s="974">
        <f>SUM(F871:F875)</f>
        <v>4784</v>
      </c>
      <c r="G870" s="974">
        <f>SUM(G871:G875)</f>
        <v>32082</v>
      </c>
      <c r="H870" s="974">
        <f>SUM(H871:H875)</f>
        <v>32082</v>
      </c>
      <c r="I870" s="939">
        <f t="shared" ref="I870:I877" si="37">(H870/G870)*100</f>
        <v>100</v>
      </c>
    </row>
    <row r="871" spans="1:20" ht="14.25" x14ac:dyDescent="0.2">
      <c r="A871" s="438"/>
      <c r="B871" s="725"/>
      <c r="C871" s="725"/>
      <c r="D871" s="763" t="s">
        <v>737</v>
      </c>
      <c r="E871" s="2224" t="s">
        <v>996</v>
      </c>
      <c r="F871" s="940">
        <v>1456</v>
      </c>
      <c r="G871" s="940">
        <v>1408</v>
      </c>
      <c r="H871" s="940">
        <v>1408</v>
      </c>
      <c r="I871" s="936">
        <f t="shared" si="37"/>
        <v>100</v>
      </c>
    </row>
    <row r="872" spans="1:20" ht="14.25" x14ac:dyDescent="0.2">
      <c r="A872" s="438"/>
      <c r="B872" s="725"/>
      <c r="C872" s="725"/>
      <c r="D872" s="595" t="s">
        <v>732</v>
      </c>
      <c r="E872" s="483" t="s">
        <v>85</v>
      </c>
      <c r="F872" s="940">
        <v>3328</v>
      </c>
      <c r="G872" s="940">
        <v>3328</v>
      </c>
      <c r="H872" s="940">
        <v>3328</v>
      </c>
      <c r="I872" s="936">
        <f t="shared" si="37"/>
        <v>100</v>
      </c>
    </row>
    <row r="873" spans="1:20" ht="14.25" x14ac:dyDescent="0.2">
      <c r="A873" s="438"/>
      <c r="B873" s="725"/>
      <c r="C873" s="725"/>
      <c r="D873" s="1250" t="s">
        <v>1871</v>
      </c>
      <c r="E873" s="1525" t="s">
        <v>1902</v>
      </c>
      <c r="F873" s="940"/>
      <c r="G873" s="940">
        <v>1116</v>
      </c>
      <c r="H873" s="940">
        <v>1116</v>
      </c>
      <c r="I873" s="936">
        <f t="shared" si="37"/>
        <v>100</v>
      </c>
    </row>
    <row r="874" spans="1:20" ht="28.5" x14ac:dyDescent="0.2">
      <c r="A874" s="438"/>
      <c r="B874" s="725"/>
      <c r="C874" s="725"/>
      <c r="D874" s="2194" t="s">
        <v>1873</v>
      </c>
      <c r="E874" s="2269" t="s">
        <v>1907</v>
      </c>
      <c r="F874" s="940"/>
      <c r="G874" s="940">
        <v>18</v>
      </c>
      <c r="H874" s="940">
        <v>18</v>
      </c>
      <c r="I874" s="936">
        <f t="shared" si="37"/>
        <v>100</v>
      </c>
    </row>
    <row r="875" spans="1:20" ht="14.25" x14ac:dyDescent="0.2">
      <c r="A875" s="438"/>
      <c r="B875" s="725"/>
      <c r="C875" s="1690"/>
      <c r="D875" s="595" t="s">
        <v>1431</v>
      </c>
      <c r="E875" s="483" t="s">
        <v>995</v>
      </c>
      <c r="F875" s="940"/>
      <c r="G875" s="940">
        <v>26212</v>
      </c>
      <c r="H875" s="940">
        <v>26212</v>
      </c>
      <c r="I875" s="936">
        <f t="shared" si="37"/>
        <v>100</v>
      </c>
    </row>
    <row r="876" spans="1:20" ht="15" x14ac:dyDescent="0.25">
      <c r="A876" s="438">
        <v>1111</v>
      </c>
      <c r="B876" s="833">
        <v>3141</v>
      </c>
      <c r="C876" s="1691">
        <v>5331</v>
      </c>
      <c r="D876" s="611"/>
      <c r="E876" s="724" t="s">
        <v>1208</v>
      </c>
      <c r="F876" s="959">
        <v>0</v>
      </c>
      <c r="G876" s="959">
        <f>G877</f>
        <v>386</v>
      </c>
      <c r="H876" s="959">
        <f>H877</f>
        <v>386</v>
      </c>
      <c r="I876" s="966">
        <f t="shared" si="37"/>
        <v>100</v>
      </c>
    </row>
    <row r="877" spans="1:20" ht="14.25" x14ac:dyDescent="0.2">
      <c r="A877" s="438"/>
      <c r="B877" s="833"/>
      <c r="C877" s="1691"/>
      <c r="D877" s="595" t="s">
        <v>1431</v>
      </c>
      <c r="E877" s="483" t="s">
        <v>995</v>
      </c>
      <c r="F877" s="946"/>
      <c r="G877" s="946">
        <v>386</v>
      </c>
      <c r="H877" s="946">
        <v>386</v>
      </c>
      <c r="I877" s="936">
        <f t="shared" si="37"/>
        <v>100</v>
      </c>
    </row>
    <row r="878" spans="1:20" ht="15" x14ac:dyDescent="0.25">
      <c r="A878" s="438">
        <v>1111</v>
      </c>
      <c r="B878" s="833">
        <v>3142</v>
      </c>
      <c r="C878" s="833">
        <v>5331</v>
      </c>
      <c r="D878" s="972"/>
      <c r="E878" s="724" t="s">
        <v>1208</v>
      </c>
      <c r="F878" s="948">
        <f>SUM(F879:F881)</f>
        <v>622</v>
      </c>
      <c r="G878" s="948">
        <f>SUM(G879:G881)</f>
        <v>1547</v>
      </c>
      <c r="H878" s="948">
        <f>SUM(H879:H881)</f>
        <v>1547</v>
      </c>
      <c r="I878" s="949">
        <f>(H878/G878)*100</f>
        <v>100</v>
      </c>
    </row>
    <row r="879" spans="1:20" ht="14.25" x14ac:dyDescent="0.2">
      <c r="A879" s="438"/>
      <c r="B879" s="833"/>
      <c r="C879" s="833"/>
      <c r="D879" s="763" t="s">
        <v>737</v>
      </c>
      <c r="E879" s="2224" t="s">
        <v>996</v>
      </c>
      <c r="F879" s="946">
        <v>75</v>
      </c>
      <c r="G879" s="946">
        <v>97</v>
      </c>
      <c r="H879" s="946">
        <v>97</v>
      </c>
      <c r="I879" s="941">
        <f>(H879/G879)*100</f>
        <v>100</v>
      </c>
    </row>
    <row r="880" spans="1:20" ht="14.25" x14ac:dyDescent="0.2">
      <c r="A880" s="438"/>
      <c r="B880" s="833"/>
      <c r="C880" s="833"/>
      <c r="D880" s="595" t="s">
        <v>732</v>
      </c>
      <c r="E880" s="483" t="s">
        <v>85</v>
      </c>
      <c r="F880" s="946">
        <v>547</v>
      </c>
      <c r="G880" s="946">
        <v>547</v>
      </c>
      <c r="H880" s="946">
        <v>547</v>
      </c>
      <c r="I880" s="941">
        <f>(H880/G880)*100</f>
        <v>100</v>
      </c>
    </row>
    <row r="881" spans="1:20" ht="15" thickBot="1" x14ac:dyDescent="0.25">
      <c r="A881" s="438"/>
      <c r="B881" s="833"/>
      <c r="C881" s="1691"/>
      <c r="D881" s="595" t="s">
        <v>1431</v>
      </c>
      <c r="E881" s="483" t="s">
        <v>995</v>
      </c>
      <c r="F881" s="946"/>
      <c r="G881" s="946">
        <v>903</v>
      </c>
      <c r="H881" s="946">
        <v>903</v>
      </c>
      <c r="I881" s="941">
        <f>(H881/G881)*100</f>
        <v>100</v>
      </c>
    </row>
    <row r="882" spans="1:20" ht="18" customHeight="1" thickTop="1" thickBot="1" x14ac:dyDescent="0.3">
      <c r="A882" s="2479" t="s">
        <v>1406</v>
      </c>
      <c r="B882" s="2480"/>
      <c r="C882" s="2480"/>
      <c r="D882" s="2480"/>
      <c r="E882" s="2480"/>
      <c r="F882" s="937">
        <f>SUM(F878,F870,F876)</f>
        <v>5406</v>
      </c>
      <c r="G882" s="937">
        <f>SUM(G878,G870,G876)</f>
        <v>34015</v>
      </c>
      <c r="H882" s="937">
        <f>SUM(H878,H870,H876)</f>
        <v>34015</v>
      </c>
      <c r="I882" s="938">
        <f>(H882/G882)*100</f>
        <v>100</v>
      </c>
      <c r="R882" s="386">
        <f>F882</f>
        <v>5406</v>
      </c>
      <c r="S882" s="386">
        <f>G882</f>
        <v>34015</v>
      </c>
      <c r="T882" s="386">
        <f>H882</f>
        <v>34015</v>
      </c>
    </row>
    <row r="883" spans="1:20" ht="14.25" thickTop="1" thickBot="1" x14ac:dyDescent="0.25">
      <c r="A883" s="445" t="s">
        <v>1917</v>
      </c>
      <c r="I883" s="1688" t="s">
        <v>205</v>
      </c>
    </row>
    <row r="884" spans="1:20" s="107" customFormat="1" ht="20.25" customHeight="1" thickTop="1" thickBot="1" x14ac:dyDescent="0.25">
      <c r="A884" s="675" t="s">
        <v>792</v>
      </c>
      <c r="B884" s="866" t="s">
        <v>206</v>
      </c>
      <c r="C884" s="676" t="s">
        <v>207</v>
      </c>
      <c r="D884" s="678" t="s">
        <v>888</v>
      </c>
      <c r="E884" s="678" t="s">
        <v>208</v>
      </c>
      <c r="F884" s="678" t="s">
        <v>209</v>
      </c>
      <c r="G884" s="678" t="s">
        <v>1116</v>
      </c>
      <c r="H884" s="678" t="s">
        <v>1117</v>
      </c>
      <c r="I884" s="931" t="s">
        <v>1118</v>
      </c>
    </row>
    <row r="885" spans="1:20" s="387" customFormat="1" ht="13.5" thickTop="1" thickBot="1" x14ac:dyDescent="0.25">
      <c r="A885" s="609">
        <v>1</v>
      </c>
      <c r="B885" s="610">
        <v>2</v>
      </c>
      <c r="C885" s="610">
        <v>3</v>
      </c>
      <c r="D885" s="610">
        <v>4</v>
      </c>
      <c r="E885" s="610">
        <v>5</v>
      </c>
      <c r="F885" s="581">
        <v>6</v>
      </c>
      <c r="G885" s="581">
        <v>7</v>
      </c>
      <c r="H885" s="582">
        <v>8</v>
      </c>
      <c r="I885" s="680" t="s">
        <v>960</v>
      </c>
    </row>
    <row r="886" spans="1:20" ht="15.75" thickTop="1" x14ac:dyDescent="0.25">
      <c r="A886" s="1689">
        <v>1112</v>
      </c>
      <c r="B886" s="867">
        <v>3121</v>
      </c>
      <c r="C886" s="867">
        <v>5331</v>
      </c>
      <c r="D886" s="952"/>
      <c r="E886" s="973" t="s">
        <v>1208</v>
      </c>
      <c r="F886" s="974">
        <f>SUM(F887:F891)</f>
        <v>2783</v>
      </c>
      <c r="G886" s="974">
        <f>SUM(G887:G891)</f>
        <v>18539</v>
      </c>
      <c r="H886" s="974">
        <f>SUM(H887:H891)</f>
        <v>18539</v>
      </c>
      <c r="I886" s="939">
        <f>(H886/G886)*100</f>
        <v>100</v>
      </c>
    </row>
    <row r="887" spans="1:20" ht="14.25" x14ac:dyDescent="0.2">
      <c r="A887" s="438"/>
      <c r="B887" s="725"/>
      <c r="C887" s="725"/>
      <c r="D887" s="763" t="s">
        <v>737</v>
      </c>
      <c r="E887" s="2224" t="s">
        <v>996</v>
      </c>
      <c r="F887" s="940">
        <v>268</v>
      </c>
      <c r="G887" s="940">
        <v>268</v>
      </c>
      <c r="H887" s="940">
        <v>268</v>
      </c>
      <c r="I887" s="936">
        <f>(H887/G887)*100</f>
        <v>100</v>
      </c>
    </row>
    <row r="888" spans="1:20" ht="14.25" x14ac:dyDescent="0.2">
      <c r="A888" s="438"/>
      <c r="B888" s="725"/>
      <c r="C888" s="725"/>
      <c r="D888" s="595" t="s">
        <v>732</v>
      </c>
      <c r="E888" s="483" t="s">
        <v>85</v>
      </c>
      <c r="F888" s="940">
        <v>2515</v>
      </c>
      <c r="G888" s="940">
        <v>2515</v>
      </c>
      <c r="H888" s="940">
        <v>2515</v>
      </c>
      <c r="I888" s="936">
        <v>100</v>
      </c>
    </row>
    <row r="889" spans="1:20" ht="14.25" x14ac:dyDescent="0.2">
      <c r="A889" s="438"/>
      <c r="B889" s="725"/>
      <c r="C889" s="725"/>
      <c r="D889" s="1250" t="s">
        <v>1871</v>
      </c>
      <c r="E889" s="1525" t="s">
        <v>1902</v>
      </c>
      <c r="F889" s="940"/>
      <c r="G889" s="940">
        <v>503</v>
      </c>
      <c r="H889" s="940">
        <v>503</v>
      </c>
      <c r="I889" s="936">
        <v>100</v>
      </c>
    </row>
    <row r="890" spans="1:20" ht="28.5" x14ac:dyDescent="0.2">
      <c r="A890" s="438"/>
      <c r="B890" s="725"/>
      <c r="C890" s="725"/>
      <c r="D890" s="2194" t="s">
        <v>1873</v>
      </c>
      <c r="E890" s="2269" t="s">
        <v>1907</v>
      </c>
      <c r="F890" s="940"/>
      <c r="G890" s="940">
        <v>9</v>
      </c>
      <c r="H890" s="940">
        <v>9</v>
      </c>
      <c r="I890" s="936">
        <v>100</v>
      </c>
    </row>
    <row r="891" spans="1:20" ht="14.25" x14ac:dyDescent="0.2">
      <c r="A891" s="438"/>
      <c r="B891" s="725"/>
      <c r="C891" s="1690"/>
      <c r="D891" s="595" t="s">
        <v>1431</v>
      </c>
      <c r="E891" s="483" t="s">
        <v>995</v>
      </c>
      <c r="F891" s="940"/>
      <c r="G891" s="940">
        <v>15244</v>
      </c>
      <c r="H891" s="940">
        <v>15244</v>
      </c>
      <c r="I891" s="941">
        <f t="shared" ref="I891:I897" si="38">(H891/G891)*100</f>
        <v>100</v>
      </c>
    </row>
    <row r="892" spans="1:20" ht="15" x14ac:dyDescent="0.25">
      <c r="A892" s="438">
        <v>1112</v>
      </c>
      <c r="B892" s="833">
        <v>3141</v>
      </c>
      <c r="C892" s="1691">
        <v>5331</v>
      </c>
      <c r="D892" s="611"/>
      <c r="E892" s="724" t="s">
        <v>1208</v>
      </c>
      <c r="F892" s="959">
        <v>0</v>
      </c>
      <c r="G892" s="959">
        <v>298</v>
      </c>
      <c r="H892" s="959">
        <v>298</v>
      </c>
      <c r="I892" s="951">
        <f t="shared" si="38"/>
        <v>100</v>
      </c>
    </row>
    <row r="893" spans="1:20" ht="14.25" x14ac:dyDescent="0.2">
      <c r="A893" s="438"/>
      <c r="B893" s="833"/>
      <c r="C893" s="1691"/>
      <c r="D893" s="595" t="s">
        <v>1431</v>
      </c>
      <c r="E893" s="483" t="s">
        <v>995</v>
      </c>
      <c r="F893" s="946"/>
      <c r="G893" s="946">
        <v>298</v>
      </c>
      <c r="H893" s="946">
        <v>298</v>
      </c>
      <c r="I893" s="941">
        <f t="shared" si="38"/>
        <v>100</v>
      </c>
    </row>
    <row r="894" spans="1:20" ht="15" x14ac:dyDescent="0.25">
      <c r="A894" s="438">
        <v>1112</v>
      </c>
      <c r="B894" s="833">
        <v>3142</v>
      </c>
      <c r="C894" s="833">
        <v>5331</v>
      </c>
      <c r="D894" s="972"/>
      <c r="E894" s="724" t="s">
        <v>1208</v>
      </c>
      <c r="F894" s="948">
        <f>F895</f>
        <v>487</v>
      </c>
      <c r="G894" s="948">
        <f>G895+G896</f>
        <v>886</v>
      </c>
      <c r="H894" s="948">
        <f>H895+H896</f>
        <v>886</v>
      </c>
      <c r="I894" s="949">
        <f t="shared" si="38"/>
        <v>100</v>
      </c>
    </row>
    <row r="895" spans="1:20" ht="14.25" x14ac:dyDescent="0.2">
      <c r="A895" s="438"/>
      <c r="B895" s="833"/>
      <c r="C895" s="833"/>
      <c r="D895" s="595" t="s">
        <v>732</v>
      </c>
      <c r="E895" s="483" t="s">
        <v>85</v>
      </c>
      <c r="F895" s="946">
        <v>487</v>
      </c>
      <c r="G895" s="946">
        <v>487</v>
      </c>
      <c r="H895" s="946">
        <v>487</v>
      </c>
      <c r="I895" s="941">
        <f t="shared" si="38"/>
        <v>100</v>
      </c>
    </row>
    <row r="896" spans="1:20" ht="15" thickBot="1" x14ac:dyDescent="0.25">
      <c r="A896" s="438"/>
      <c r="B896" s="833"/>
      <c r="C896" s="1691"/>
      <c r="D896" s="595" t="s">
        <v>1431</v>
      </c>
      <c r="E896" s="483" t="s">
        <v>995</v>
      </c>
      <c r="F896" s="946"/>
      <c r="G896" s="946">
        <v>399</v>
      </c>
      <c r="H896" s="946">
        <v>399</v>
      </c>
      <c r="I896" s="941">
        <f t="shared" si="38"/>
        <v>100</v>
      </c>
    </row>
    <row r="897" spans="1:20" ht="18" customHeight="1" thickTop="1" thickBot="1" x14ac:dyDescent="0.3">
      <c r="A897" s="2479" t="s">
        <v>1406</v>
      </c>
      <c r="B897" s="2480"/>
      <c r="C897" s="2480"/>
      <c r="D897" s="2480"/>
      <c r="E897" s="2480"/>
      <c r="F897" s="937">
        <f>SUM(F894,F886,F892)</f>
        <v>3270</v>
      </c>
      <c r="G897" s="937">
        <f>SUM(G894,G886,G892)</f>
        <v>19723</v>
      </c>
      <c r="H897" s="937">
        <f>SUM(H894,H886,H892)</f>
        <v>19723</v>
      </c>
      <c r="I897" s="938">
        <f t="shared" si="38"/>
        <v>100</v>
      </c>
      <c r="R897" s="386">
        <f>F897</f>
        <v>3270</v>
      </c>
      <c r="S897" s="386">
        <f>G897</f>
        <v>19723</v>
      </c>
      <c r="T897" s="386">
        <f>H897</f>
        <v>19723</v>
      </c>
    </row>
    <row r="898" spans="1:20" ht="16.5" customHeight="1" thickTop="1" x14ac:dyDescent="0.25">
      <c r="A898" s="371"/>
      <c r="B898" s="371"/>
      <c r="C898" s="371"/>
      <c r="D898" s="371"/>
      <c r="E898" s="371"/>
      <c r="F898" s="181"/>
      <c r="G898" s="181"/>
      <c r="H898" s="181"/>
      <c r="I898" s="210"/>
      <c r="R898" s="386"/>
      <c r="S898" s="386"/>
      <c r="T898" s="386"/>
    </row>
    <row r="899" spans="1:20" ht="13.5" thickBot="1" x14ac:dyDescent="0.25">
      <c r="A899" s="445" t="s">
        <v>1402</v>
      </c>
      <c r="I899" s="1688" t="s">
        <v>205</v>
      </c>
    </row>
    <row r="900" spans="1:20" s="107" customFormat="1" ht="20.25" customHeight="1" thickTop="1" thickBot="1" x14ac:dyDescent="0.25">
      <c r="A900" s="675" t="s">
        <v>792</v>
      </c>
      <c r="B900" s="866" t="s">
        <v>206</v>
      </c>
      <c r="C900" s="676" t="s">
        <v>207</v>
      </c>
      <c r="D900" s="678" t="s">
        <v>888</v>
      </c>
      <c r="E900" s="678" t="s">
        <v>208</v>
      </c>
      <c r="F900" s="678" t="s">
        <v>209</v>
      </c>
      <c r="G900" s="678" t="s">
        <v>1116</v>
      </c>
      <c r="H900" s="678" t="s">
        <v>1117</v>
      </c>
      <c r="I900" s="931" t="s">
        <v>1118</v>
      </c>
    </row>
    <row r="901" spans="1:20" s="387" customFormat="1" ht="13.5" thickTop="1" thickBot="1" x14ac:dyDescent="0.25">
      <c r="A901" s="609">
        <v>1</v>
      </c>
      <c r="B901" s="610">
        <v>2</v>
      </c>
      <c r="C901" s="610">
        <v>3</v>
      </c>
      <c r="D901" s="610">
        <v>4</v>
      </c>
      <c r="E901" s="610">
        <v>5</v>
      </c>
      <c r="F901" s="581">
        <v>6</v>
      </c>
      <c r="G901" s="581">
        <v>7</v>
      </c>
      <c r="H901" s="582">
        <v>8</v>
      </c>
      <c r="I901" s="680" t="s">
        <v>960</v>
      </c>
    </row>
    <row r="902" spans="1:20" ht="15.75" thickTop="1" x14ac:dyDescent="0.25">
      <c r="A902" s="1689">
        <v>1113</v>
      </c>
      <c r="B902" s="867">
        <v>3121</v>
      </c>
      <c r="C902" s="867">
        <v>5331</v>
      </c>
      <c r="D902" s="952"/>
      <c r="E902" s="973" t="s">
        <v>1208</v>
      </c>
      <c r="F902" s="974">
        <f>SUM(F903:F907)</f>
        <v>3667</v>
      </c>
      <c r="G902" s="974">
        <f>SUM(G903:G907)</f>
        <v>23452</v>
      </c>
      <c r="H902" s="974">
        <f>SUM(H903:H907)</f>
        <v>23452</v>
      </c>
      <c r="I902" s="939">
        <f t="shared" ref="I902:I914" si="39">(H902/G902)*100</f>
        <v>100</v>
      </c>
    </row>
    <row r="903" spans="1:20" ht="14.25" x14ac:dyDescent="0.2">
      <c r="A903" s="438"/>
      <c r="B903" s="725"/>
      <c r="C903" s="725"/>
      <c r="D903" s="763" t="s">
        <v>737</v>
      </c>
      <c r="E903" s="2224" t="s">
        <v>996</v>
      </c>
      <c r="F903" s="940">
        <v>835</v>
      </c>
      <c r="G903" s="940">
        <v>791</v>
      </c>
      <c r="H903" s="940">
        <v>791</v>
      </c>
      <c r="I903" s="936">
        <f t="shared" si="39"/>
        <v>100</v>
      </c>
    </row>
    <row r="904" spans="1:20" ht="14.25" x14ac:dyDescent="0.2">
      <c r="A904" s="438"/>
      <c r="B904" s="725"/>
      <c r="C904" s="725"/>
      <c r="D904" s="595" t="s">
        <v>732</v>
      </c>
      <c r="E904" s="483" t="s">
        <v>85</v>
      </c>
      <c r="F904" s="940">
        <v>2832</v>
      </c>
      <c r="G904" s="940">
        <v>2922</v>
      </c>
      <c r="H904" s="940">
        <v>2922</v>
      </c>
      <c r="I904" s="936">
        <f t="shared" si="39"/>
        <v>100</v>
      </c>
    </row>
    <row r="905" spans="1:20" ht="14.25" x14ac:dyDescent="0.2">
      <c r="A905" s="438"/>
      <c r="B905" s="725"/>
      <c r="C905" s="725"/>
      <c r="D905" s="1250" t="s">
        <v>1871</v>
      </c>
      <c r="E905" s="1525" t="s">
        <v>1902</v>
      </c>
      <c r="F905" s="940"/>
      <c r="G905" s="940">
        <v>606</v>
      </c>
      <c r="H905" s="946">
        <v>606</v>
      </c>
      <c r="I905" s="936">
        <f t="shared" si="39"/>
        <v>100</v>
      </c>
    </row>
    <row r="906" spans="1:20" ht="28.5" x14ac:dyDescent="0.2">
      <c r="A906" s="438"/>
      <c r="B906" s="725"/>
      <c r="C906" s="725"/>
      <c r="D906" s="2194" t="s">
        <v>1873</v>
      </c>
      <c r="E906" s="2269" t="s">
        <v>1907</v>
      </c>
      <c r="F906" s="940"/>
      <c r="G906" s="940">
        <v>9</v>
      </c>
      <c r="H906" s="946">
        <v>9</v>
      </c>
      <c r="I906" s="936">
        <f t="shared" si="39"/>
        <v>100</v>
      </c>
    </row>
    <row r="907" spans="1:20" ht="14.25" x14ac:dyDescent="0.2">
      <c r="A907" s="438"/>
      <c r="B907" s="725"/>
      <c r="C907" s="725"/>
      <c r="D907" s="595" t="s">
        <v>1431</v>
      </c>
      <c r="E907" s="483" t="s">
        <v>995</v>
      </c>
      <c r="F907" s="940"/>
      <c r="G907" s="940">
        <v>19124</v>
      </c>
      <c r="H907" s="946">
        <v>19124</v>
      </c>
      <c r="I907" s="936">
        <f t="shared" si="39"/>
        <v>100</v>
      </c>
    </row>
    <row r="908" spans="1:20" ht="15" x14ac:dyDescent="0.25">
      <c r="A908" s="438">
        <v>1113</v>
      </c>
      <c r="B908" s="725">
        <v>3141</v>
      </c>
      <c r="C908" s="725">
        <v>5331</v>
      </c>
      <c r="D908" s="595"/>
      <c r="E908" s="724" t="s">
        <v>1208</v>
      </c>
      <c r="F908" s="964">
        <v>0</v>
      </c>
      <c r="G908" s="964">
        <v>125</v>
      </c>
      <c r="H908" s="959">
        <v>125</v>
      </c>
      <c r="I908" s="966">
        <f t="shared" si="39"/>
        <v>100</v>
      </c>
    </row>
    <row r="909" spans="1:20" ht="14.25" x14ac:dyDescent="0.2">
      <c r="A909" s="438"/>
      <c r="B909" s="725"/>
      <c r="C909" s="725"/>
      <c r="D909" s="595" t="s">
        <v>1431</v>
      </c>
      <c r="E909" s="981" t="s">
        <v>995</v>
      </c>
      <c r="F909" s="940"/>
      <c r="G909" s="940">
        <v>125</v>
      </c>
      <c r="H909" s="946">
        <v>125</v>
      </c>
      <c r="I909" s="936">
        <f t="shared" si="39"/>
        <v>100</v>
      </c>
    </row>
    <row r="910" spans="1:20" ht="15" x14ac:dyDescent="0.25">
      <c r="A910" s="438">
        <v>1113</v>
      </c>
      <c r="B910" s="725">
        <v>3142</v>
      </c>
      <c r="C910" s="725">
        <v>5331</v>
      </c>
      <c r="D910" s="595"/>
      <c r="E910" s="724" t="s">
        <v>1208</v>
      </c>
      <c r="F910" s="964">
        <v>0</v>
      </c>
      <c r="G910" s="964">
        <v>134</v>
      </c>
      <c r="H910" s="959">
        <v>134</v>
      </c>
      <c r="I910" s="966">
        <f t="shared" si="39"/>
        <v>100</v>
      </c>
    </row>
    <row r="911" spans="1:20" ht="14.25" x14ac:dyDescent="0.2">
      <c r="A911" s="438"/>
      <c r="B911" s="725"/>
      <c r="C911" s="725"/>
      <c r="D911" s="595" t="s">
        <v>1431</v>
      </c>
      <c r="E911" s="981" t="s">
        <v>995</v>
      </c>
      <c r="F911" s="940"/>
      <c r="G911" s="940">
        <v>134</v>
      </c>
      <c r="H911" s="946">
        <v>134</v>
      </c>
      <c r="I911" s="936">
        <f t="shared" si="39"/>
        <v>100</v>
      </c>
    </row>
    <row r="912" spans="1:20" ht="15" x14ac:dyDescent="0.25">
      <c r="A912" s="438">
        <v>1113</v>
      </c>
      <c r="B912" s="725">
        <v>3299</v>
      </c>
      <c r="C912" s="725">
        <v>5331</v>
      </c>
      <c r="D912" s="595"/>
      <c r="E912" s="724" t="s">
        <v>1208</v>
      </c>
      <c r="F912" s="964">
        <v>0</v>
      </c>
      <c r="G912" s="964">
        <v>5</v>
      </c>
      <c r="H912" s="959">
        <v>5</v>
      </c>
      <c r="I912" s="966">
        <f t="shared" si="39"/>
        <v>100</v>
      </c>
    </row>
    <row r="913" spans="1:20" ht="15" thickBot="1" x14ac:dyDescent="0.25">
      <c r="A913" s="1692"/>
      <c r="B913" s="726"/>
      <c r="C913" s="726"/>
      <c r="D913" s="2270" t="s">
        <v>474</v>
      </c>
      <c r="E913" s="488" t="s">
        <v>1421</v>
      </c>
      <c r="F913" s="940"/>
      <c r="G913" s="940">
        <v>5</v>
      </c>
      <c r="H913" s="946">
        <v>5</v>
      </c>
      <c r="I913" s="936">
        <f t="shared" si="39"/>
        <v>100</v>
      </c>
    </row>
    <row r="914" spans="1:20" ht="18" customHeight="1" thickTop="1" thickBot="1" x14ac:dyDescent="0.3">
      <c r="A914" s="2488" t="s">
        <v>1406</v>
      </c>
      <c r="B914" s="2489"/>
      <c r="C914" s="2489"/>
      <c r="D914" s="2489"/>
      <c r="E914" s="2490"/>
      <c r="F914" s="937">
        <f>SUM(F902,F908,F912,F910)</f>
        <v>3667</v>
      </c>
      <c r="G914" s="937">
        <f>SUM(G902,G908,G912,G910)</f>
        <v>23716</v>
      </c>
      <c r="H914" s="937">
        <f>SUM(H902,H908,H912,H910)</f>
        <v>23716</v>
      </c>
      <c r="I914" s="938">
        <f t="shared" si="39"/>
        <v>100</v>
      </c>
      <c r="R914" s="386">
        <f>F914</f>
        <v>3667</v>
      </c>
      <c r="S914" s="386">
        <f>G914</f>
        <v>23716</v>
      </c>
      <c r="T914" s="386">
        <f>H914</f>
        <v>23716</v>
      </c>
    </row>
    <row r="915" spans="1:20" ht="13.5" thickTop="1" x14ac:dyDescent="0.2"/>
    <row r="917" spans="1:20" ht="13.5" thickBot="1" x14ac:dyDescent="0.25">
      <c r="A917" s="445" t="s">
        <v>1403</v>
      </c>
      <c r="I917" s="1688" t="s">
        <v>205</v>
      </c>
    </row>
    <row r="918" spans="1:20" s="107" customFormat="1" ht="20.25" customHeight="1" thickTop="1" thickBot="1" x14ac:dyDescent="0.25">
      <c r="A918" s="675" t="s">
        <v>792</v>
      </c>
      <c r="B918" s="866" t="s">
        <v>206</v>
      </c>
      <c r="C918" s="676" t="s">
        <v>207</v>
      </c>
      <c r="D918" s="678" t="s">
        <v>888</v>
      </c>
      <c r="E918" s="678" t="s">
        <v>208</v>
      </c>
      <c r="F918" s="678" t="s">
        <v>209</v>
      </c>
      <c r="G918" s="678" t="s">
        <v>1116</v>
      </c>
      <c r="H918" s="678" t="s">
        <v>1117</v>
      </c>
      <c r="I918" s="931" t="s">
        <v>1118</v>
      </c>
    </row>
    <row r="919" spans="1:20" s="387" customFormat="1" ht="13.5" thickTop="1" thickBot="1" x14ac:dyDescent="0.25">
      <c r="A919" s="609">
        <v>1</v>
      </c>
      <c r="B919" s="610">
        <v>2</v>
      </c>
      <c r="C919" s="610">
        <v>3</v>
      </c>
      <c r="D919" s="610">
        <v>4</v>
      </c>
      <c r="E919" s="610">
        <v>5</v>
      </c>
      <c r="F919" s="581">
        <v>6</v>
      </c>
      <c r="G919" s="581">
        <v>7</v>
      </c>
      <c r="H919" s="582">
        <v>8</v>
      </c>
      <c r="I919" s="680" t="s">
        <v>960</v>
      </c>
    </row>
    <row r="920" spans="1:20" ht="15.75" thickTop="1" x14ac:dyDescent="0.25">
      <c r="A920" s="1689">
        <v>1120</v>
      </c>
      <c r="B920" s="867">
        <v>3122</v>
      </c>
      <c r="C920" s="867">
        <v>5331</v>
      </c>
      <c r="D920" s="952"/>
      <c r="E920" s="973" t="s">
        <v>1208</v>
      </c>
      <c r="F920" s="974">
        <f>SUM(F921:F925)</f>
        <v>2153</v>
      </c>
      <c r="G920" s="974">
        <f>SUM(G921:G925)</f>
        <v>19895</v>
      </c>
      <c r="H920" s="974">
        <f>SUM(H921:H925)</f>
        <v>19895</v>
      </c>
      <c r="I920" s="939">
        <f t="shared" ref="I920:I932" si="40">(H920/G920)*100</f>
        <v>100</v>
      </c>
    </row>
    <row r="921" spans="1:20" ht="14.25" x14ac:dyDescent="0.2">
      <c r="A921" s="438"/>
      <c r="B921" s="725"/>
      <c r="C921" s="725"/>
      <c r="D921" s="763" t="s">
        <v>737</v>
      </c>
      <c r="E921" s="2224" t="s">
        <v>996</v>
      </c>
      <c r="F921" s="940">
        <v>362</v>
      </c>
      <c r="G921" s="940">
        <v>365</v>
      </c>
      <c r="H921" s="940">
        <v>365</v>
      </c>
      <c r="I921" s="936">
        <f t="shared" si="40"/>
        <v>100</v>
      </c>
    </row>
    <row r="922" spans="1:20" ht="14.25" x14ac:dyDescent="0.2">
      <c r="A922" s="438"/>
      <c r="B922" s="725"/>
      <c r="C922" s="1690"/>
      <c r="D922" s="595" t="s">
        <v>732</v>
      </c>
      <c r="E922" s="483" t="s">
        <v>85</v>
      </c>
      <c r="F922" s="940">
        <v>1791</v>
      </c>
      <c r="G922" s="940">
        <v>1791</v>
      </c>
      <c r="H922" s="940">
        <v>1791</v>
      </c>
      <c r="I922" s="936">
        <f t="shared" si="40"/>
        <v>100</v>
      </c>
    </row>
    <row r="923" spans="1:20" ht="14.25" x14ac:dyDescent="0.2">
      <c r="A923" s="438"/>
      <c r="B923" s="833"/>
      <c r="C923" s="1691"/>
      <c r="D923" s="1250" t="s">
        <v>1871</v>
      </c>
      <c r="E923" s="1525" t="s">
        <v>1902</v>
      </c>
      <c r="F923" s="946"/>
      <c r="G923" s="946">
        <v>821</v>
      </c>
      <c r="H923" s="946">
        <v>821</v>
      </c>
      <c r="I923" s="936">
        <f t="shared" si="40"/>
        <v>100</v>
      </c>
    </row>
    <row r="924" spans="1:20" ht="28.5" x14ac:dyDescent="0.2">
      <c r="A924" s="438"/>
      <c r="B924" s="833"/>
      <c r="C924" s="1691"/>
      <c r="D924" s="2194" t="s">
        <v>1873</v>
      </c>
      <c r="E924" s="2269" t="s">
        <v>1907</v>
      </c>
      <c r="F924" s="946"/>
      <c r="G924" s="946">
        <v>13</v>
      </c>
      <c r="H924" s="946">
        <v>13</v>
      </c>
      <c r="I924" s="941">
        <f t="shared" si="40"/>
        <v>100</v>
      </c>
    </row>
    <row r="925" spans="1:20" ht="14.25" x14ac:dyDescent="0.2">
      <c r="A925" s="438"/>
      <c r="B925" s="833"/>
      <c r="C925" s="1691"/>
      <c r="D925" s="595" t="s">
        <v>1431</v>
      </c>
      <c r="E925" s="483" t="s">
        <v>995</v>
      </c>
      <c r="F925" s="946"/>
      <c r="G925" s="946">
        <v>16905</v>
      </c>
      <c r="H925" s="946">
        <v>16905</v>
      </c>
      <c r="I925" s="941">
        <f t="shared" si="40"/>
        <v>100</v>
      </c>
    </row>
    <row r="926" spans="1:20" ht="15" x14ac:dyDescent="0.25">
      <c r="A926" s="438">
        <v>1120</v>
      </c>
      <c r="B926" s="833">
        <v>3142</v>
      </c>
      <c r="C926" s="833">
        <v>5331</v>
      </c>
      <c r="D926" s="972"/>
      <c r="E926" s="724" t="s">
        <v>1208</v>
      </c>
      <c r="F926" s="948">
        <f>SUM(F927:F928)</f>
        <v>450</v>
      </c>
      <c r="G926" s="948">
        <f>G927+G928</f>
        <v>716</v>
      </c>
      <c r="H926" s="948">
        <f>H927+H928</f>
        <v>716</v>
      </c>
      <c r="I926" s="949">
        <f t="shared" si="40"/>
        <v>100</v>
      </c>
    </row>
    <row r="927" spans="1:20" ht="14.25" x14ac:dyDescent="0.2">
      <c r="A927" s="438"/>
      <c r="B927" s="833"/>
      <c r="C927" s="833"/>
      <c r="D927" s="595" t="s">
        <v>732</v>
      </c>
      <c r="E927" s="483" t="s">
        <v>85</v>
      </c>
      <c r="F927" s="946">
        <v>450</v>
      </c>
      <c r="G927" s="946">
        <v>450</v>
      </c>
      <c r="H927" s="946">
        <v>450</v>
      </c>
      <c r="I927" s="941">
        <f t="shared" si="40"/>
        <v>100</v>
      </c>
    </row>
    <row r="928" spans="1:20" ht="14.25" x14ac:dyDescent="0.2">
      <c r="A928" s="438"/>
      <c r="B928" s="833"/>
      <c r="C928" s="1691"/>
      <c r="D928" s="595" t="s">
        <v>1431</v>
      </c>
      <c r="E928" s="483" t="s">
        <v>995</v>
      </c>
      <c r="F928" s="946"/>
      <c r="G928" s="946">
        <v>266</v>
      </c>
      <c r="H928" s="946">
        <v>266</v>
      </c>
      <c r="I928" s="941">
        <f t="shared" si="40"/>
        <v>100</v>
      </c>
    </row>
    <row r="929" spans="1:20" ht="15" x14ac:dyDescent="0.25">
      <c r="A929" s="438">
        <v>1120</v>
      </c>
      <c r="B929" s="833">
        <v>3150</v>
      </c>
      <c r="C929" s="833">
        <v>5331</v>
      </c>
      <c r="D929" s="972"/>
      <c r="E929" s="724" t="s">
        <v>1208</v>
      </c>
      <c r="F929" s="948">
        <f>F930</f>
        <v>650</v>
      </c>
      <c r="G929" s="948">
        <f>SUM(G930:G931)</f>
        <v>5103</v>
      </c>
      <c r="H929" s="948">
        <f>SUM(H930:H931)</f>
        <v>5103</v>
      </c>
      <c r="I929" s="949">
        <f t="shared" si="40"/>
        <v>100</v>
      </c>
    </row>
    <row r="930" spans="1:20" ht="14.25" x14ac:dyDescent="0.2">
      <c r="A930" s="438"/>
      <c r="B930" s="833"/>
      <c r="C930" s="833"/>
      <c r="D930" s="595" t="s">
        <v>732</v>
      </c>
      <c r="E930" s="483" t="s">
        <v>85</v>
      </c>
      <c r="F930" s="946">
        <v>650</v>
      </c>
      <c r="G930" s="946">
        <v>650</v>
      </c>
      <c r="H930" s="946">
        <v>650</v>
      </c>
      <c r="I930" s="941">
        <f t="shared" si="40"/>
        <v>100</v>
      </c>
    </row>
    <row r="931" spans="1:20" ht="15" thickBot="1" x14ac:dyDescent="0.25">
      <c r="A931" s="438"/>
      <c r="B931" s="833"/>
      <c r="C931" s="1691"/>
      <c r="D931" s="595" t="s">
        <v>1431</v>
      </c>
      <c r="E931" s="483" t="s">
        <v>995</v>
      </c>
      <c r="F931" s="946"/>
      <c r="G931" s="946">
        <v>4453</v>
      </c>
      <c r="H931" s="946">
        <v>4453</v>
      </c>
      <c r="I931" s="941">
        <f t="shared" si="40"/>
        <v>100</v>
      </c>
    </row>
    <row r="932" spans="1:20" ht="18" customHeight="1" thickTop="1" thickBot="1" x14ac:dyDescent="0.3">
      <c r="A932" s="2479" t="s">
        <v>1406</v>
      </c>
      <c r="B932" s="2480"/>
      <c r="C932" s="2480"/>
      <c r="D932" s="2480"/>
      <c r="E932" s="2480"/>
      <c r="F932" s="937">
        <f>F920+F926+F929</f>
        <v>3253</v>
      </c>
      <c r="G932" s="937">
        <f>G920+G926+G929</f>
        <v>25714</v>
      </c>
      <c r="H932" s="937">
        <f>H920+H926+H929</f>
        <v>25714</v>
      </c>
      <c r="I932" s="938">
        <f t="shared" si="40"/>
        <v>100</v>
      </c>
      <c r="R932" s="386">
        <f>F932</f>
        <v>3253</v>
      </c>
      <c r="S932" s="386">
        <f>G932</f>
        <v>25714</v>
      </c>
      <c r="T932" s="386">
        <f>H932</f>
        <v>25714</v>
      </c>
    </row>
    <row r="933" spans="1:20" ht="13.5" thickTop="1" x14ac:dyDescent="0.2"/>
    <row r="935" spans="1:20" ht="13.5" thickBot="1" x14ac:dyDescent="0.25">
      <c r="A935" s="445" t="s">
        <v>433</v>
      </c>
      <c r="I935" s="1688" t="s">
        <v>205</v>
      </c>
    </row>
    <row r="936" spans="1:20" s="107" customFormat="1" ht="20.25" customHeight="1" thickTop="1" thickBot="1" x14ac:dyDescent="0.25">
      <c r="A936" s="675" t="s">
        <v>792</v>
      </c>
      <c r="B936" s="866" t="s">
        <v>206</v>
      </c>
      <c r="C936" s="676" t="s">
        <v>207</v>
      </c>
      <c r="D936" s="678" t="s">
        <v>888</v>
      </c>
      <c r="E936" s="678" t="s">
        <v>208</v>
      </c>
      <c r="F936" s="678" t="s">
        <v>209</v>
      </c>
      <c r="G936" s="678" t="s">
        <v>1116</v>
      </c>
      <c r="H936" s="678" t="s">
        <v>1117</v>
      </c>
      <c r="I936" s="931" t="s">
        <v>1118</v>
      </c>
    </row>
    <row r="937" spans="1:20" s="387" customFormat="1" ht="13.5" thickTop="1" thickBot="1" x14ac:dyDescent="0.25">
      <c r="A937" s="609">
        <v>1</v>
      </c>
      <c r="B937" s="610">
        <v>2</v>
      </c>
      <c r="C937" s="610">
        <v>3</v>
      </c>
      <c r="D937" s="610">
        <v>4</v>
      </c>
      <c r="E937" s="610">
        <v>5</v>
      </c>
      <c r="F937" s="581">
        <v>6</v>
      </c>
      <c r="G937" s="581">
        <v>7</v>
      </c>
      <c r="H937" s="582">
        <v>8</v>
      </c>
      <c r="I937" s="680" t="s">
        <v>960</v>
      </c>
    </row>
    <row r="938" spans="1:20" ht="15.75" thickTop="1" x14ac:dyDescent="0.25">
      <c r="A938" s="1689">
        <v>1121</v>
      </c>
      <c r="B938" s="867">
        <v>3122</v>
      </c>
      <c r="C938" s="867">
        <v>5331</v>
      </c>
      <c r="D938" s="952"/>
      <c r="E938" s="973" t="s">
        <v>1208</v>
      </c>
      <c r="F938" s="974">
        <f>SUM(F939:F943)</f>
        <v>2082</v>
      </c>
      <c r="G938" s="974">
        <f>SUM(G939:G943)</f>
        <v>16702</v>
      </c>
      <c r="H938" s="974">
        <f>SUM(H939:H943)</f>
        <v>16702</v>
      </c>
      <c r="I938" s="939">
        <f t="shared" ref="I938:I945" si="41">(H938/G938)*100</f>
        <v>100</v>
      </c>
    </row>
    <row r="939" spans="1:20" ht="14.25" x14ac:dyDescent="0.2">
      <c r="A939" s="438"/>
      <c r="B939" s="725"/>
      <c r="C939" s="725"/>
      <c r="D939" s="763" t="s">
        <v>737</v>
      </c>
      <c r="E939" s="2224" t="s">
        <v>996</v>
      </c>
      <c r="F939" s="940">
        <v>402</v>
      </c>
      <c r="G939" s="940">
        <v>321</v>
      </c>
      <c r="H939" s="940">
        <v>321</v>
      </c>
      <c r="I939" s="936">
        <f t="shared" si="41"/>
        <v>100</v>
      </c>
    </row>
    <row r="940" spans="1:20" ht="14.25" x14ac:dyDescent="0.2">
      <c r="A940" s="438"/>
      <c r="B940" s="725"/>
      <c r="C940" s="725"/>
      <c r="D940" s="595" t="s">
        <v>732</v>
      </c>
      <c r="E940" s="483" t="s">
        <v>85</v>
      </c>
      <c r="F940" s="940">
        <v>1680</v>
      </c>
      <c r="G940" s="940">
        <v>1680</v>
      </c>
      <c r="H940" s="940">
        <v>1680</v>
      </c>
      <c r="I940" s="936">
        <f t="shared" si="41"/>
        <v>100</v>
      </c>
    </row>
    <row r="941" spans="1:20" ht="14.25" x14ac:dyDescent="0.2">
      <c r="A941" s="438"/>
      <c r="B941" s="725"/>
      <c r="C941" s="725"/>
      <c r="D941" s="1250" t="s">
        <v>1871</v>
      </c>
      <c r="E941" s="1525" t="s">
        <v>1902</v>
      </c>
      <c r="F941" s="940"/>
      <c r="G941" s="940">
        <v>292</v>
      </c>
      <c r="H941" s="940">
        <v>292</v>
      </c>
      <c r="I941" s="936">
        <f t="shared" si="41"/>
        <v>100</v>
      </c>
    </row>
    <row r="942" spans="1:20" ht="28.5" x14ac:dyDescent="0.2">
      <c r="A942" s="438"/>
      <c r="B942" s="725"/>
      <c r="C942" s="725"/>
      <c r="D942" s="2194" t="s">
        <v>1873</v>
      </c>
      <c r="E942" s="2269" t="s">
        <v>1907</v>
      </c>
      <c r="F942" s="940"/>
      <c r="G942" s="940">
        <v>13</v>
      </c>
      <c r="H942" s="940">
        <v>13</v>
      </c>
      <c r="I942" s="936">
        <f t="shared" si="41"/>
        <v>100</v>
      </c>
    </row>
    <row r="943" spans="1:20" ht="15" thickBot="1" x14ac:dyDescent="0.25">
      <c r="A943" s="438"/>
      <c r="B943" s="725"/>
      <c r="C943" s="725"/>
      <c r="D943" s="595" t="s">
        <v>1431</v>
      </c>
      <c r="E943" s="483" t="s">
        <v>995</v>
      </c>
      <c r="F943" s="940"/>
      <c r="G943" s="940">
        <v>14396</v>
      </c>
      <c r="H943" s="940">
        <v>14396</v>
      </c>
      <c r="I943" s="936">
        <f t="shared" si="41"/>
        <v>100</v>
      </c>
    </row>
    <row r="944" spans="1:20" ht="18" customHeight="1" thickTop="1" thickBot="1" x14ac:dyDescent="0.3">
      <c r="A944" s="2479" t="s">
        <v>1406</v>
      </c>
      <c r="B944" s="2480"/>
      <c r="C944" s="2480"/>
      <c r="D944" s="2480"/>
      <c r="E944" s="2480"/>
      <c r="F944" s="937">
        <f>SUM(F938)</f>
        <v>2082</v>
      </c>
      <c r="G944" s="937">
        <f>SUM(G938)</f>
        <v>16702</v>
      </c>
      <c r="H944" s="937">
        <f>SUM(H938)</f>
        <v>16702</v>
      </c>
      <c r="I944" s="938">
        <f t="shared" si="41"/>
        <v>100</v>
      </c>
      <c r="R944" s="386">
        <f>F944</f>
        <v>2082</v>
      </c>
      <c r="S944" s="386">
        <f>G944</f>
        <v>16702</v>
      </c>
      <c r="T944" s="386">
        <f>H944</f>
        <v>16702</v>
      </c>
    </row>
    <row r="945" spans="1:23" ht="17.25" customHeight="1" thickTop="1" x14ac:dyDescent="0.25">
      <c r="A945" s="438">
        <v>1121</v>
      </c>
      <c r="B945" s="725">
        <v>3122</v>
      </c>
      <c r="C945" s="725">
        <v>6351</v>
      </c>
      <c r="D945" s="932"/>
      <c r="E945" s="668" t="s">
        <v>1485</v>
      </c>
      <c r="F945" s="933">
        <v>0</v>
      </c>
      <c r="G945" s="933">
        <f>G946</f>
        <v>12045</v>
      </c>
      <c r="H945" s="933">
        <f>H946</f>
        <v>12045</v>
      </c>
      <c r="I945" s="934">
        <f t="shared" si="41"/>
        <v>100</v>
      </c>
    </row>
    <row r="946" spans="1:23" ht="15.75" thickBot="1" x14ac:dyDescent="0.3">
      <c r="A946" s="438"/>
      <c r="B946" s="725"/>
      <c r="C946" s="725"/>
      <c r="D946" s="1535" t="s">
        <v>1497</v>
      </c>
      <c r="E946" s="1540" t="s">
        <v>1914</v>
      </c>
      <c r="F946" s="933"/>
      <c r="G946" s="357">
        <v>12045</v>
      </c>
      <c r="H946" s="357">
        <v>12045</v>
      </c>
      <c r="I946" s="1538">
        <v>100</v>
      </c>
    </row>
    <row r="947" spans="1:23" ht="16.5" thickTop="1" thickBot="1" x14ac:dyDescent="0.3">
      <c r="A947" s="2479" t="s">
        <v>1407</v>
      </c>
      <c r="B947" s="2480"/>
      <c r="C947" s="2480"/>
      <c r="D947" s="2480"/>
      <c r="E947" s="2480"/>
      <c r="F947" s="937">
        <f>F945</f>
        <v>0</v>
      </c>
      <c r="G947" s="937">
        <f>G945</f>
        <v>12045</v>
      </c>
      <c r="H947" s="937">
        <f>H945</f>
        <v>12045</v>
      </c>
      <c r="I947" s="938">
        <f>(H947/G947)*100</f>
        <v>100</v>
      </c>
      <c r="R947" s="386"/>
      <c r="S947" s="386"/>
      <c r="T947" s="386"/>
      <c r="U947" s="386">
        <f>F947</f>
        <v>0</v>
      </c>
      <c r="V947" s="386">
        <f>G947</f>
        <v>12045</v>
      </c>
      <c r="W947" s="386">
        <f>H947</f>
        <v>12045</v>
      </c>
    </row>
    <row r="948" spans="1:23" ht="13.5" thickTop="1" x14ac:dyDescent="0.2"/>
    <row r="950" spans="1:23" ht="13.5" thickBot="1" x14ac:dyDescent="0.25">
      <c r="A950" s="445" t="s">
        <v>598</v>
      </c>
      <c r="I950" s="1688" t="s">
        <v>205</v>
      </c>
    </row>
    <row r="951" spans="1:23" s="107" customFormat="1" ht="20.25" customHeight="1" thickTop="1" thickBot="1" x14ac:dyDescent="0.25">
      <c r="A951" s="675" t="s">
        <v>792</v>
      </c>
      <c r="B951" s="866" t="s">
        <v>206</v>
      </c>
      <c r="C951" s="676" t="s">
        <v>207</v>
      </c>
      <c r="D951" s="678" t="s">
        <v>888</v>
      </c>
      <c r="E951" s="678" t="s">
        <v>208</v>
      </c>
      <c r="F951" s="678" t="s">
        <v>209</v>
      </c>
      <c r="G951" s="678" t="s">
        <v>1116</v>
      </c>
      <c r="H951" s="678" t="s">
        <v>1117</v>
      </c>
      <c r="I951" s="931" t="s">
        <v>1118</v>
      </c>
    </row>
    <row r="952" spans="1:23" s="387" customFormat="1" ht="13.5" thickTop="1" thickBot="1" x14ac:dyDescent="0.25">
      <c r="A952" s="609">
        <v>1</v>
      </c>
      <c r="B952" s="610">
        <v>2</v>
      </c>
      <c r="C952" s="610">
        <v>3</v>
      </c>
      <c r="D952" s="610">
        <v>4</v>
      </c>
      <c r="E952" s="610">
        <v>5</v>
      </c>
      <c r="F952" s="581">
        <v>6</v>
      </c>
      <c r="G952" s="581">
        <v>7</v>
      </c>
      <c r="H952" s="582">
        <v>8</v>
      </c>
      <c r="I952" s="680" t="s">
        <v>960</v>
      </c>
    </row>
    <row r="953" spans="1:23" ht="15.75" thickTop="1" x14ac:dyDescent="0.25">
      <c r="A953" s="1689">
        <v>1122</v>
      </c>
      <c r="B953" s="867">
        <v>3122</v>
      </c>
      <c r="C953" s="867">
        <v>5331</v>
      </c>
      <c r="D953" s="952"/>
      <c r="E953" s="973" t="s">
        <v>1208</v>
      </c>
      <c r="F953" s="974">
        <f>SUM(F954:F958)</f>
        <v>2664</v>
      </c>
      <c r="G953" s="974">
        <f>SUM(G954:G958)</f>
        <v>16631</v>
      </c>
      <c r="H953" s="974">
        <f>SUM(H954:H958)</f>
        <v>16631</v>
      </c>
      <c r="I953" s="939">
        <f t="shared" ref="I953:I969" si="42">(H953/G953)*100</f>
        <v>100</v>
      </c>
    </row>
    <row r="954" spans="1:23" ht="14.25" x14ac:dyDescent="0.2">
      <c r="A954" s="438"/>
      <c r="B954" s="725"/>
      <c r="C954" s="725"/>
      <c r="D954" s="763" t="s">
        <v>737</v>
      </c>
      <c r="E954" s="2224" t="s">
        <v>996</v>
      </c>
      <c r="F954" s="940">
        <v>354</v>
      </c>
      <c r="G954" s="940">
        <v>340</v>
      </c>
      <c r="H954" s="940">
        <v>340</v>
      </c>
      <c r="I954" s="936">
        <f t="shared" si="42"/>
        <v>100</v>
      </c>
    </row>
    <row r="955" spans="1:23" ht="14.25" x14ac:dyDescent="0.2">
      <c r="A955" s="438"/>
      <c r="B955" s="725"/>
      <c r="C955" s="725"/>
      <c r="D955" s="595" t="s">
        <v>732</v>
      </c>
      <c r="E955" s="483" t="s">
        <v>85</v>
      </c>
      <c r="F955" s="940">
        <v>2310</v>
      </c>
      <c r="G955" s="940">
        <v>2309</v>
      </c>
      <c r="H955" s="940">
        <v>2309</v>
      </c>
      <c r="I955" s="936">
        <f t="shared" si="42"/>
        <v>100</v>
      </c>
    </row>
    <row r="956" spans="1:23" ht="14.25" x14ac:dyDescent="0.2">
      <c r="A956" s="438"/>
      <c r="B956" s="725"/>
      <c r="C956" s="725"/>
      <c r="D956" s="1250" t="s">
        <v>1871</v>
      </c>
      <c r="E956" s="1525" t="s">
        <v>1902</v>
      </c>
      <c r="F956" s="940"/>
      <c r="G956" s="940">
        <v>333</v>
      </c>
      <c r="H956" s="940">
        <v>333</v>
      </c>
      <c r="I956" s="936">
        <f t="shared" si="42"/>
        <v>100</v>
      </c>
    </row>
    <row r="957" spans="1:23" ht="28.5" x14ac:dyDescent="0.2">
      <c r="A957" s="438"/>
      <c r="B957" s="725"/>
      <c r="C957" s="725"/>
      <c r="D957" s="2194" t="s">
        <v>1873</v>
      </c>
      <c r="E957" s="2269" t="s">
        <v>1907</v>
      </c>
      <c r="F957" s="940"/>
      <c r="G957" s="940">
        <v>10</v>
      </c>
      <c r="H957" s="940">
        <v>10</v>
      </c>
      <c r="I957" s="936">
        <f t="shared" si="42"/>
        <v>100</v>
      </c>
    </row>
    <row r="958" spans="1:23" ht="14.25" x14ac:dyDescent="0.2">
      <c r="A958" s="438"/>
      <c r="B958" s="725"/>
      <c r="C958" s="725"/>
      <c r="D958" s="595" t="s">
        <v>1431</v>
      </c>
      <c r="E958" s="483" t="s">
        <v>995</v>
      </c>
      <c r="F958" s="940"/>
      <c r="G958" s="940">
        <v>13639</v>
      </c>
      <c r="H958" s="940">
        <v>13639</v>
      </c>
      <c r="I958" s="936">
        <f t="shared" si="42"/>
        <v>100</v>
      </c>
    </row>
    <row r="959" spans="1:23" ht="15" x14ac:dyDescent="0.25">
      <c r="A959" s="438">
        <v>1122</v>
      </c>
      <c r="B959" s="833">
        <v>3141</v>
      </c>
      <c r="C959" s="833">
        <v>5331</v>
      </c>
      <c r="D959" s="611"/>
      <c r="E959" s="724" t="s">
        <v>1208</v>
      </c>
      <c r="F959" s="959">
        <v>0</v>
      </c>
      <c r="G959" s="959">
        <v>348</v>
      </c>
      <c r="H959" s="959">
        <v>348</v>
      </c>
      <c r="I959" s="951">
        <f t="shared" si="42"/>
        <v>100</v>
      </c>
    </row>
    <row r="960" spans="1:23" ht="14.25" x14ac:dyDescent="0.2">
      <c r="A960" s="438"/>
      <c r="B960" s="833"/>
      <c r="C960" s="833"/>
      <c r="D960" s="595" t="s">
        <v>1431</v>
      </c>
      <c r="E960" s="483" t="s">
        <v>995</v>
      </c>
      <c r="F960" s="946"/>
      <c r="G960" s="946">
        <v>348</v>
      </c>
      <c r="H960" s="946">
        <v>348</v>
      </c>
      <c r="I960" s="941">
        <f t="shared" si="42"/>
        <v>100</v>
      </c>
    </row>
    <row r="961" spans="1:20" ht="15" x14ac:dyDescent="0.25">
      <c r="A961" s="438">
        <v>1122</v>
      </c>
      <c r="B961" s="833">
        <v>3142</v>
      </c>
      <c r="C961" s="833">
        <v>5331</v>
      </c>
      <c r="D961" s="972"/>
      <c r="E961" s="724" t="s">
        <v>1208</v>
      </c>
      <c r="F961" s="948">
        <f>SUM(F962:F964)</f>
        <v>637</v>
      </c>
      <c r="G961" s="948">
        <f>SUM(G962:G964)</f>
        <v>2225</v>
      </c>
      <c r="H961" s="948">
        <f>SUM(H962:H964)</f>
        <v>2225</v>
      </c>
      <c r="I961" s="949">
        <f t="shared" si="42"/>
        <v>100</v>
      </c>
    </row>
    <row r="962" spans="1:20" ht="14.25" x14ac:dyDescent="0.2">
      <c r="A962" s="438"/>
      <c r="B962" s="833"/>
      <c r="C962" s="833"/>
      <c r="D962" s="763" t="s">
        <v>737</v>
      </c>
      <c r="E962" s="2224" t="s">
        <v>996</v>
      </c>
      <c r="F962" s="946">
        <v>257</v>
      </c>
      <c r="G962" s="946">
        <v>257</v>
      </c>
      <c r="H962" s="946">
        <v>257</v>
      </c>
      <c r="I962" s="941">
        <f t="shared" si="42"/>
        <v>100</v>
      </c>
    </row>
    <row r="963" spans="1:20" ht="14.25" x14ac:dyDescent="0.2">
      <c r="A963" s="438"/>
      <c r="B963" s="833"/>
      <c r="C963" s="833"/>
      <c r="D963" s="595" t="s">
        <v>732</v>
      </c>
      <c r="E963" s="483" t="s">
        <v>85</v>
      </c>
      <c r="F963" s="946">
        <v>380</v>
      </c>
      <c r="G963" s="946">
        <v>380</v>
      </c>
      <c r="H963" s="946">
        <v>380</v>
      </c>
      <c r="I963" s="941">
        <f t="shared" si="42"/>
        <v>100</v>
      </c>
    </row>
    <row r="964" spans="1:20" ht="14.25" x14ac:dyDescent="0.2">
      <c r="A964" s="438"/>
      <c r="B964" s="833"/>
      <c r="C964" s="833"/>
      <c r="D964" s="595" t="s">
        <v>1431</v>
      </c>
      <c r="E964" s="483" t="s">
        <v>995</v>
      </c>
      <c r="F964" s="946"/>
      <c r="G964" s="946">
        <v>1588</v>
      </c>
      <c r="H964" s="946">
        <v>1588</v>
      </c>
      <c r="I964" s="941">
        <f t="shared" si="42"/>
        <v>100</v>
      </c>
    </row>
    <row r="965" spans="1:20" ht="15" x14ac:dyDescent="0.25">
      <c r="A965" s="438">
        <v>1122</v>
      </c>
      <c r="B965" s="833">
        <v>3147</v>
      </c>
      <c r="C965" s="833">
        <v>5331</v>
      </c>
      <c r="D965" s="972"/>
      <c r="E965" s="886" t="s">
        <v>1208</v>
      </c>
      <c r="F965" s="948">
        <f>SUM(F966:F967)</f>
        <v>200</v>
      </c>
      <c r="G965" s="948">
        <f>SUM(G966:G967)</f>
        <v>1170</v>
      </c>
      <c r="H965" s="948">
        <f>SUM(H966:H967)</f>
        <v>1170</v>
      </c>
      <c r="I965" s="949">
        <f t="shared" si="42"/>
        <v>100</v>
      </c>
    </row>
    <row r="966" spans="1:20" ht="14.25" x14ac:dyDescent="0.2">
      <c r="A966" s="438"/>
      <c r="B966" s="833"/>
      <c r="C966" s="833"/>
      <c r="D966" s="595" t="s">
        <v>732</v>
      </c>
      <c r="E966" s="483" t="s">
        <v>85</v>
      </c>
      <c r="F966" s="946">
        <v>200</v>
      </c>
      <c r="G966" s="946">
        <v>200</v>
      </c>
      <c r="H966" s="946">
        <v>200</v>
      </c>
      <c r="I966" s="941">
        <f t="shared" si="42"/>
        <v>100</v>
      </c>
    </row>
    <row r="967" spans="1:20" ht="14.25" x14ac:dyDescent="0.2">
      <c r="A967" s="438"/>
      <c r="B967" s="833"/>
      <c r="C967" s="1691"/>
      <c r="D967" s="595" t="s">
        <v>1431</v>
      </c>
      <c r="E967" s="483" t="s">
        <v>995</v>
      </c>
      <c r="F967" s="946"/>
      <c r="G967" s="946">
        <v>970</v>
      </c>
      <c r="H967" s="946">
        <v>970</v>
      </c>
      <c r="I967" s="941">
        <f t="shared" si="42"/>
        <v>100</v>
      </c>
    </row>
    <row r="968" spans="1:20" ht="15" x14ac:dyDescent="0.25">
      <c r="A968" s="438">
        <v>1122</v>
      </c>
      <c r="B968" s="833">
        <v>3293</v>
      </c>
      <c r="C968" s="1691">
        <v>5331</v>
      </c>
      <c r="D968" s="595"/>
      <c r="E968" s="886" t="s">
        <v>1208</v>
      </c>
      <c r="F968" s="959">
        <v>0</v>
      </c>
      <c r="G968" s="959">
        <v>4</v>
      </c>
      <c r="H968" s="959">
        <v>4</v>
      </c>
      <c r="I968" s="951">
        <f t="shared" si="42"/>
        <v>100</v>
      </c>
    </row>
    <row r="969" spans="1:20" ht="15" thickBot="1" x14ac:dyDescent="0.25">
      <c r="A969" s="438"/>
      <c r="B969" s="833"/>
      <c r="C969" s="1691"/>
      <c r="D969" s="826" t="s">
        <v>1434</v>
      </c>
      <c r="E969" s="2240" t="s">
        <v>75</v>
      </c>
      <c r="F969" s="946"/>
      <c r="G969" s="946">
        <v>4</v>
      </c>
      <c r="H969" s="946">
        <v>4</v>
      </c>
      <c r="I969" s="941">
        <f t="shared" si="42"/>
        <v>100</v>
      </c>
    </row>
    <row r="970" spans="1:20" ht="18" customHeight="1" thickTop="1" thickBot="1" x14ac:dyDescent="0.3">
      <c r="A970" s="2479" t="s">
        <v>1406</v>
      </c>
      <c r="B970" s="2480"/>
      <c r="C970" s="2480"/>
      <c r="D970" s="2480"/>
      <c r="E970" s="2480"/>
      <c r="F970" s="937">
        <f>SUM(F965,F961,F953,F959,F968)</f>
        <v>3501</v>
      </c>
      <c r="G970" s="937">
        <f>SUM(G965,G961,G953,G959,G968)</f>
        <v>20378</v>
      </c>
      <c r="H970" s="937">
        <f>SUM(H965,H961,H953,H959,H968)</f>
        <v>20378</v>
      </c>
      <c r="I970" s="938">
        <f>(H970/G970)*100</f>
        <v>100</v>
      </c>
      <c r="R970" s="386">
        <f>F970</f>
        <v>3501</v>
      </c>
      <c r="S970" s="386">
        <f>G970</f>
        <v>20378</v>
      </c>
      <c r="T970" s="386">
        <f>H970</f>
        <v>20378</v>
      </c>
    </row>
    <row r="971" spans="1:20" ht="13.5" thickTop="1" x14ac:dyDescent="0.2"/>
    <row r="975" spans="1:20" ht="13.5" thickBot="1" x14ac:dyDescent="0.25">
      <c r="A975" s="445" t="s">
        <v>434</v>
      </c>
      <c r="I975" s="1688" t="s">
        <v>205</v>
      </c>
    </row>
    <row r="976" spans="1:20" s="107" customFormat="1" ht="20.25" customHeight="1" thickTop="1" thickBot="1" x14ac:dyDescent="0.25">
      <c r="A976" s="675" t="s">
        <v>792</v>
      </c>
      <c r="B976" s="866" t="s">
        <v>206</v>
      </c>
      <c r="C976" s="676" t="s">
        <v>207</v>
      </c>
      <c r="D976" s="678" t="s">
        <v>888</v>
      </c>
      <c r="E976" s="678" t="s">
        <v>208</v>
      </c>
      <c r="F976" s="678" t="s">
        <v>209</v>
      </c>
      <c r="G976" s="678" t="s">
        <v>1116</v>
      </c>
      <c r="H976" s="678" t="s">
        <v>1117</v>
      </c>
      <c r="I976" s="931" t="s">
        <v>1118</v>
      </c>
    </row>
    <row r="977" spans="1:9" s="387" customFormat="1" ht="13.5" thickTop="1" thickBot="1" x14ac:dyDescent="0.25">
      <c r="A977" s="609">
        <v>1</v>
      </c>
      <c r="B977" s="610">
        <v>2</v>
      </c>
      <c r="C977" s="610">
        <v>3</v>
      </c>
      <c r="D977" s="610">
        <v>4</v>
      </c>
      <c r="E977" s="610">
        <v>5</v>
      </c>
      <c r="F977" s="581">
        <v>6</v>
      </c>
      <c r="G977" s="581">
        <v>7</v>
      </c>
      <c r="H977" s="582">
        <v>8</v>
      </c>
      <c r="I977" s="680" t="s">
        <v>960</v>
      </c>
    </row>
    <row r="978" spans="1:9" ht="15.75" thickTop="1" x14ac:dyDescent="0.25">
      <c r="A978" s="1689">
        <v>1123</v>
      </c>
      <c r="B978" s="867">
        <v>3122</v>
      </c>
      <c r="C978" s="867">
        <v>5331</v>
      </c>
      <c r="D978" s="952"/>
      <c r="E978" s="973" t="s">
        <v>1208</v>
      </c>
      <c r="F978" s="974">
        <f>SUM(F979:F987)</f>
        <v>2075</v>
      </c>
      <c r="G978" s="974">
        <f>SUM(G979:G987)</f>
        <v>16803</v>
      </c>
      <c r="H978" s="974">
        <f>SUM(H979:H987)</f>
        <v>16803</v>
      </c>
      <c r="I978" s="939">
        <f t="shared" ref="I978:I1008" si="43">(H978/G978)*100</f>
        <v>100</v>
      </c>
    </row>
    <row r="979" spans="1:9" ht="14.25" x14ac:dyDescent="0.2">
      <c r="A979" s="438"/>
      <c r="B979" s="725"/>
      <c r="C979" s="725"/>
      <c r="D979" s="763" t="s">
        <v>737</v>
      </c>
      <c r="E979" s="2224" t="s">
        <v>996</v>
      </c>
      <c r="F979" s="940">
        <v>284</v>
      </c>
      <c r="G979" s="940">
        <v>305</v>
      </c>
      <c r="H979" s="940">
        <v>305</v>
      </c>
      <c r="I979" s="936">
        <f t="shared" si="43"/>
        <v>100</v>
      </c>
    </row>
    <row r="980" spans="1:9" ht="14.25" x14ac:dyDescent="0.2">
      <c r="A980" s="438"/>
      <c r="B980" s="725"/>
      <c r="C980" s="725"/>
      <c r="D980" s="595" t="s">
        <v>732</v>
      </c>
      <c r="E980" s="483" t="s">
        <v>85</v>
      </c>
      <c r="F980" s="940">
        <v>1791</v>
      </c>
      <c r="G980" s="940">
        <v>1791</v>
      </c>
      <c r="H980" s="940">
        <v>1791</v>
      </c>
      <c r="I980" s="936">
        <f t="shared" si="43"/>
        <v>100</v>
      </c>
    </row>
    <row r="981" spans="1:9" ht="14.25" x14ac:dyDescent="0.2">
      <c r="A981" s="438"/>
      <c r="B981" s="725"/>
      <c r="C981" s="725"/>
      <c r="D981" s="595" t="s">
        <v>23</v>
      </c>
      <c r="E981" s="483" t="s">
        <v>1918</v>
      </c>
      <c r="F981" s="940"/>
      <c r="G981" s="940">
        <v>190</v>
      </c>
      <c r="H981" s="940">
        <v>190</v>
      </c>
      <c r="I981" s="936">
        <f t="shared" si="43"/>
        <v>100</v>
      </c>
    </row>
    <row r="982" spans="1:9" ht="14.25" x14ac:dyDescent="0.2">
      <c r="A982" s="438"/>
      <c r="B982" s="725"/>
      <c r="C982" s="725"/>
      <c r="D982" s="1250" t="s">
        <v>1871</v>
      </c>
      <c r="E982" s="1525" t="s">
        <v>1902</v>
      </c>
      <c r="F982" s="940"/>
      <c r="G982" s="940">
        <v>918</v>
      </c>
      <c r="H982" s="940">
        <v>918</v>
      </c>
      <c r="I982" s="936">
        <f t="shared" si="43"/>
        <v>100</v>
      </c>
    </row>
    <row r="983" spans="1:9" ht="28.5" x14ac:dyDescent="0.2">
      <c r="A983" s="438"/>
      <c r="B983" s="725"/>
      <c r="C983" s="725"/>
      <c r="D983" s="2194" t="s">
        <v>1873</v>
      </c>
      <c r="E983" s="2269" t="s">
        <v>1907</v>
      </c>
      <c r="F983" s="940"/>
      <c r="G983" s="940">
        <v>6</v>
      </c>
      <c r="H983" s="940">
        <v>6</v>
      </c>
      <c r="I983" s="936">
        <f t="shared" si="43"/>
        <v>100</v>
      </c>
    </row>
    <row r="984" spans="1:9" ht="14.25" x14ac:dyDescent="0.2">
      <c r="A984" s="438"/>
      <c r="B984" s="725"/>
      <c r="C984" s="725"/>
      <c r="D984" s="2446" t="s">
        <v>1879</v>
      </c>
      <c r="E984" s="2486" t="s">
        <v>1919</v>
      </c>
      <c r="F984" s="940"/>
      <c r="G984" s="940"/>
      <c r="H984" s="940"/>
      <c r="I984" s="936"/>
    </row>
    <row r="985" spans="1:9" ht="14.25" x14ac:dyDescent="0.2">
      <c r="A985" s="438"/>
      <c r="B985" s="725"/>
      <c r="C985" s="725"/>
      <c r="D985" s="2485"/>
      <c r="E985" s="2487"/>
      <c r="F985" s="940"/>
      <c r="G985" s="940">
        <v>114</v>
      </c>
      <c r="H985" s="940">
        <v>114</v>
      </c>
      <c r="I985" s="936">
        <f t="shared" si="43"/>
        <v>100</v>
      </c>
    </row>
    <row r="986" spans="1:9" ht="14.25" x14ac:dyDescent="0.2">
      <c r="A986" s="438"/>
      <c r="B986" s="725"/>
      <c r="C986" s="725"/>
      <c r="D986" s="2485"/>
      <c r="E986" s="2487"/>
      <c r="F986" s="940"/>
      <c r="G986" s="940"/>
      <c r="H986" s="940"/>
      <c r="I986" s="936"/>
    </row>
    <row r="987" spans="1:9" ht="14.25" x14ac:dyDescent="0.2">
      <c r="A987" s="438"/>
      <c r="B987" s="725"/>
      <c r="C987" s="725"/>
      <c r="D987" s="595" t="s">
        <v>1431</v>
      </c>
      <c r="E987" s="483" t="s">
        <v>995</v>
      </c>
      <c r="F987" s="940"/>
      <c r="G987" s="940">
        <v>13479</v>
      </c>
      <c r="H987" s="940">
        <v>13479</v>
      </c>
      <c r="I987" s="936">
        <f t="shared" si="43"/>
        <v>100</v>
      </c>
    </row>
    <row r="988" spans="1:9" ht="15" x14ac:dyDescent="0.25">
      <c r="A988" s="438">
        <v>1123</v>
      </c>
      <c r="B988" s="833">
        <v>3123</v>
      </c>
      <c r="C988" s="1691">
        <v>5331</v>
      </c>
      <c r="D988" s="955"/>
      <c r="E988" s="724" t="s">
        <v>1208</v>
      </c>
      <c r="F988" s="948">
        <f>SUM(F989:F993)</f>
        <v>2602</v>
      </c>
      <c r="G988" s="948">
        <f>SUM(G989:G993)</f>
        <v>10307</v>
      </c>
      <c r="H988" s="948">
        <f>SUM(H989:H993)</f>
        <v>10307</v>
      </c>
      <c r="I988" s="949">
        <f t="shared" si="43"/>
        <v>100</v>
      </c>
    </row>
    <row r="989" spans="1:9" ht="14.25" x14ac:dyDescent="0.2">
      <c r="A989" s="438"/>
      <c r="B989" s="833"/>
      <c r="C989" s="1691"/>
      <c r="D989" s="763" t="s">
        <v>737</v>
      </c>
      <c r="E989" s="2224" t="s">
        <v>996</v>
      </c>
      <c r="F989" s="950">
        <v>648</v>
      </c>
      <c r="G989" s="946">
        <v>572</v>
      </c>
      <c r="H989" s="946">
        <v>572</v>
      </c>
      <c r="I989" s="941">
        <f t="shared" si="43"/>
        <v>100</v>
      </c>
    </row>
    <row r="990" spans="1:9" ht="14.25" x14ac:dyDescent="0.2">
      <c r="A990" s="438"/>
      <c r="B990" s="833"/>
      <c r="C990" s="1691"/>
      <c r="D990" s="595" t="s">
        <v>732</v>
      </c>
      <c r="E990" s="483" t="s">
        <v>85</v>
      </c>
      <c r="F990" s="946">
        <v>1954</v>
      </c>
      <c r="G990" s="946">
        <v>1917</v>
      </c>
      <c r="H990" s="946">
        <v>1917</v>
      </c>
      <c r="I990" s="941">
        <f t="shared" si="43"/>
        <v>100</v>
      </c>
    </row>
    <row r="991" spans="1:9" ht="14.25" x14ac:dyDescent="0.2">
      <c r="A991" s="438"/>
      <c r="B991" s="833"/>
      <c r="C991" s="1691"/>
      <c r="D991" s="595" t="s">
        <v>836</v>
      </c>
      <c r="E991" s="483" t="s">
        <v>89</v>
      </c>
      <c r="F991" s="946"/>
      <c r="G991" s="946">
        <v>10</v>
      </c>
      <c r="H991" s="946">
        <v>10</v>
      </c>
      <c r="I991" s="941">
        <f t="shared" si="43"/>
        <v>100</v>
      </c>
    </row>
    <row r="992" spans="1:9" ht="28.5" x14ac:dyDescent="0.2">
      <c r="A992" s="438"/>
      <c r="B992" s="833"/>
      <c r="C992" s="1691"/>
      <c r="D992" s="2194" t="s">
        <v>1873</v>
      </c>
      <c r="E992" s="2269" t="s">
        <v>1907</v>
      </c>
      <c r="F992" s="946"/>
      <c r="G992" s="946">
        <v>7</v>
      </c>
      <c r="H992" s="946">
        <v>7</v>
      </c>
      <c r="I992" s="941">
        <f t="shared" si="43"/>
        <v>100</v>
      </c>
    </row>
    <row r="993" spans="1:9" ht="14.25" x14ac:dyDescent="0.2">
      <c r="A993" s="438"/>
      <c r="B993" s="833"/>
      <c r="C993" s="1691"/>
      <c r="D993" s="595" t="s">
        <v>1431</v>
      </c>
      <c r="E993" s="483" t="s">
        <v>995</v>
      </c>
      <c r="F993" s="946"/>
      <c r="G993" s="946">
        <v>7801</v>
      </c>
      <c r="H993" s="946">
        <v>7801</v>
      </c>
      <c r="I993" s="941">
        <f t="shared" si="43"/>
        <v>100</v>
      </c>
    </row>
    <row r="994" spans="1:9" ht="15" x14ac:dyDescent="0.25">
      <c r="A994" s="438">
        <v>1123</v>
      </c>
      <c r="B994" s="833">
        <v>3124</v>
      </c>
      <c r="C994" s="1691">
        <v>5331</v>
      </c>
      <c r="D994" s="955"/>
      <c r="E994" s="724" t="s">
        <v>1208</v>
      </c>
      <c r="F994" s="948">
        <f>SUM(F995:F997)</f>
        <v>981</v>
      </c>
      <c r="G994" s="948">
        <f>SUM(G995:G997)</f>
        <v>7265</v>
      </c>
      <c r="H994" s="948">
        <f>SUM(H995:H997)</f>
        <v>7265</v>
      </c>
      <c r="I994" s="949">
        <f t="shared" si="43"/>
        <v>100</v>
      </c>
    </row>
    <row r="995" spans="1:9" ht="14.25" x14ac:dyDescent="0.2">
      <c r="A995" s="438"/>
      <c r="B995" s="833"/>
      <c r="C995" s="1691"/>
      <c r="D995" s="763" t="s">
        <v>737</v>
      </c>
      <c r="E995" s="2224" t="s">
        <v>996</v>
      </c>
      <c r="F995" s="950">
        <v>327</v>
      </c>
      <c r="G995" s="946">
        <v>281</v>
      </c>
      <c r="H995" s="946">
        <v>281</v>
      </c>
      <c r="I995" s="941">
        <f t="shared" si="43"/>
        <v>100</v>
      </c>
    </row>
    <row r="996" spans="1:9" ht="14.25" x14ac:dyDescent="0.2">
      <c r="A996" s="438"/>
      <c r="B996" s="833"/>
      <c r="C996" s="1691"/>
      <c r="D996" s="595" t="s">
        <v>732</v>
      </c>
      <c r="E996" s="483" t="s">
        <v>85</v>
      </c>
      <c r="F996" s="946">
        <v>654</v>
      </c>
      <c r="G996" s="946">
        <v>654</v>
      </c>
      <c r="H996" s="946">
        <v>654</v>
      </c>
      <c r="I996" s="941">
        <f t="shared" si="43"/>
        <v>100</v>
      </c>
    </row>
    <row r="997" spans="1:9" ht="14.25" x14ac:dyDescent="0.2">
      <c r="A997" s="438"/>
      <c r="B997" s="833"/>
      <c r="C997" s="1691"/>
      <c r="D997" s="595" t="s">
        <v>1431</v>
      </c>
      <c r="E997" s="483" t="s">
        <v>995</v>
      </c>
      <c r="F997" s="946"/>
      <c r="G997" s="946">
        <v>6330</v>
      </c>
      <c r="H997" s="946">
        <v>6330</v>
      </c>
      <c r="I997" s="941">
        <f t="shared" si="43"/>
        <v>100</v>
      </c>
    </row>
    <row r="998" spans="1:9" ht="15" x14ac:dyDescent="0.25">
      <c r="A998" s="438">
        <v>1123</v>
      </c>
      <c r="B998" s="833">
        <v>3142</v>
      </c>
      <c r="C998" s="833">
        <v>5331</v>
      </c>
      <c r="D998" s="972"/>
      <c r="E998" s="724" t="s">
        <v>1208</v>
      </c>
      <c r="F998" s="948">
        <f>F999+F1000+F1001</f>
        <v>1826</v>
      </c>
      <c r="G998" s="948">
        <f>G999+G1000+G1001</f>
        <v>3419</v>
      </c>
      <c r="H998" s="948">
        <f>H999+H1000+H1001</f>
        <v>3419</v>
      </c>
      <c r="I998" s="949">
        <f t="shared" si="43"/>
        <v>100</v>
      </c>
    </row>
    <row r="999" spans="1:9" ht="14.25" x14ac:dyDescent="0.2">
      <c r="A999" s="438"/>
      <c r="B999" s="833"/>
      <c r="C999" s="833"/>
      <c r="D999" s="885" t="s">
        <v>737</v>
      </c>
      <c r="E999" s="2224" t="s">
        <v>996</v>
      </c>
      <c r="F999" s="946">
        <v>96</v>
      </c>
      <c r="G999" s="946">
        <v>79</v>
      </c>
      <c r="H999" s="946">
        <v>79</v>
      </c>
      <c r="I999" s="941">
        <f t="shared" si="43"/>
        <v>100</v>
      </c>
    </row>
    <row r="1000" spans="1:9" ht="14.25" x14ac:dyDescent="0.2">
      <c r="A1000" s="438"/>
      <c r="B1000" s="833"/>
      <c r="C1000" s="833"/>
      <c r="D1000" s="595" t="s">
        <v>732</v>
      </c>
      <c r="E1000" s="483" t="s">
        <v>85</v>
      </c>
      <c r="F1000" s="946">
        <v>1730</v>
      </c>
      <c r="G1000" s="946">
        <v>1730</v>
      </c>
      <c r="H1000" s="946">
        <v>1730</v>
      </c>
      <c r="I1000" s="941">
        <f t="shared" si="43"/>
        <v>100</v>
      </c>
    </row>
    <row r="1001" spans="1:9" ht="14.25" x14ac:dyDescent="0.2">
      <c r="A1001" s="438"/>
      <c r="B1001" s="833"/>
      <c r="C1001" s="1691"/>
      <c r="D1001" s="595" t="s">
        <v>1431</v>
      </c>
      <c r="E1001" s="483" t="s">
        <v>995</v>
      </c>
      <c r="F1001" s="946"/>
      <c r="G1001" s="946">
        <v>1610</v>
      </c>
      <c r="H1001" s="946">
        <v>1610</v>
      </c>
      <c r="I1001" s="941">
        <f t="shared" si="43"/>
        <v>100</v>
      </c>
    </row>
    <row r="1002" spans="1:9" ht="15" x14ac:dyDescent="0.25">
      <c r="A1002" s="438">
        <v>1123</v>
      </c>
      <c r="B1002" s="833">
        <v>3147</v>
      </c>
      <c r="C1002" s="833">
        <v>5331</v>
      </c>
      <c r="D1002" s="972"/>
      <c r="E1002" s="724" t="s">
        <v>1208</v>
      </c>
      <c r="F1002" s="948">
        <f>F1003+F1004+F1006</f>
        <v>1045</v>
      </c>
      <c r="G1002" s="948">
        <f>SUM(G1003:G1006)</f>
        <v>5131</v>
      </c>
      <c r="H1002" s="948">
        <f>SUM(H1003:H1006)</f>
        <v>5131</v>
      </c>
      <c r="I1002" s="949">
        <f t="shared" si="43"/>
        <v>100</v>
      </c>
    </row>
    <row r="1003" spans="1:9" ht="14.25" x14ac:dyDescent="0.2">
      <c r="A1003" s="438"/>
      <c r="B1003" s="833"/>
      <c r="C1003" s="833"/>
      <c r="D1003" s="763" t="s">
        <v>737</v>
      </c>
      <c r="E1003" s="2224" t="s">
        <v>996</v>
      </c>
      <c r="F1003" s="946">
        <v>364</v>
      </c>
      <c r="G1003" s="946">
        <v>552</v>
      </c>
      <c r="H1003" s="946">
        <v>552</v>
      </c>
      <c r="I1003" s="941">
        <f t="shared" si="43"/>
        <v>100</v>
      </c>
    </row>
    <row r="1004" spans="1:9" ht="14.25" x14ac:dyDescent="0.2">
      <c r="A1004" s="438"/>
      <c r="B1004" s="833"/>
      <c r="C1004" s="833"/>
      <c r="D1004" s="595" t="s">
        <v>732</v>
      </c>
      <c r="E1004" s="483" t="s">
        <v>85</v>
      </c>
      <c r="F1004" s="946">
        <v>681</v>
      </c>
      <c r="G1004" s="946">
        <v>681</v>
      </c>
      <c r="H1004" s="946">
        <v>681</v>
      </c>
      <c r="I1004" s="941">
        <f t="shared" si="43"/>
        <v>100</v>
      </c>
    </row>
    <row r="1005" spans="1:9" ht="14.25" x14ac:dyDescent="0.2">
      <c r="A1005" s="438"/>
      <c r="B1005" s="833"/>
      <c r="C1005" s="833"/>
      <c r="D1005" s="595" t="s">
        <v>23</v>
      </c>
      <c r="E1005" s="483" t="s">
        <v>1918</v>
      </c>
      <c r="F1005" s="946"/>
      <c r="G1005" s="946">
        <v>310</v>
      </c>
      <c r="H1005" s="946">
        <v>310</v>
      </c>
      <c r="I1005" s="941">
        <f t="shared" si="43"/>
        <v>100</v>
      </c>
    </row>
    <row r="1006" spans="1:9" ht="14.25" x14ac:dyDescent="0.2">
      <c r="A1006" s="438"/>
      <c r="B1006" s="833"/>
      <c r="C1006" s="1691"/>
      <c r="D1006" s="595" t="s">
        <v>1431</v>
      </c>
      <c r="E1006" s="483" t="s">
        <v>995</v>
      </c>
      <c r="F1006" s="946"/>
      <c r="G1006" s="946">
        <v>3588</v>
      </c>
      <c r="H1006" s="946">
        <v>3588</v>
      </c>
      <c r="I1006" s="941">
        <f t="shared" si="43"/>
        <v>100</v>
      </c>
    </row>
    <row r="1007" spans="1:9" ht="15" x14ac:dyDescent="0.25">
      <c r="A1007" s="438">
        <v>1123</v>
      </c>
      <c r="B1007" s="833">
        <v>3293</v>
      </c>
      <c r="C1007" s="1691">
        <v>5331</v>
      </c>
      <c r="D1007" s="942"/>
      <c r="E1007" s="886" t="s">
        <v>1208</v>
      </c>
      <c r="F1007" s="959">
        <v>0</v>
      </c>
      <c r="G1007" s="959">
        <f>G1008</f>
        <v>26</v>
      </c>
      <c r="H1007" s="959">
        <f>H1008</f>
        <v>26</v>
      </c>
      <c r="I1007" s="951">
        <f t="shared" si="43"/>
        <v>100</v>
      </c>
    </row>
    <row r="1008" spans="1:9" ht="15" thickBot="1" x14ac:dyDescent="0.25">
      <c r="A1008" s="438"/>
      <c r="B1008" s="833"/>
      <c r="C1008" s="1691"/>
      <c r="D1008" s="826" t="s">
        <v>1434</v>
      </c>
      <c r="E1008" s="2240" t="s">
        <v>75</v>
      </c>
      <c r="F1008" s="946"/>
      <c r="G1008" s="946">
        <v>26</v>
      </c>
      <c r="H1008" s="946">
        <v>26</v>
      </c>
      <c r="I1008" s="941">
        <f t="shared" si="43"/>
        <v>100</v>
      </c>
    </row>
    <row r="1009" spans="1:23" ht="18" customHeight="1" thickTop="1" thickBot="1" x14ac:dyDescent="0.3">
      <c r="A1009" s="2479" t="s">
        <v>1406</v>
      </c>
      <c r="B1009" s="2480"/>
      <c r="C1009" s="2480"/>
      <c r="D1009" s="2480"/>
      <c r="E1009" s="2480"/>
      <c r="F1009" s="937">
        <f>F978+F988+F994+F998+F1002+F1007</f>
        <v>8529</v>
      </c>
      <c r="G1009" s="937">
        <f>G978+G988+G994+G998+G1002+G1007</f>
        <v>42951</v>
      </c>
      <c r="H1009" s="937">
        <f>H978+H988+H994+H998+H1002+H1007</f>
        <v>42951</v>
      </c>
      <c r="I1009" s="938">
        <f>(H1009/G1009)*100</f>
        <v>100</v>
      </c>
      <c r="R1009" s="386">
        <f>F1009</f>
        <v>8529</v>
      </c>
      <c r="S1009" s="386">
        <f>G1009</f>
        <v>42951</v>
      </c>
      <c r="T1009" s="386">
        <f>H1009</f>
        <v>42951</v>
      </c>
    </row>
    <row r="1010" spans="1:23" ht="17.25" customHeight="1" thickTop="1" x14ac:dyDescent="0.25">
      <c r="A1010" s="438">
        <v>1123</v>
      </c>
      <c r="B1010" s="725">
        <v>3122</v>
      </c>
      <c r="C1010" s="725">
        <v>6351</v>
      </c>
      <c r="D1010" s="932"/>
      <c r="E1010" s="668" t="s">
        <v>1485</v>
      </c>
      <c r="F1010" s="933">
        <v>0</v>
      </c>
      <c r="G1010" s="933">
        <f>G1011</f>
        <v>2039</v>
      </c>
      <c r="H1010" s="933">
        <f>H1011</f>
        <v>2039</v>
      </c>
      <c r="I1010" s="934">
        <f>(H1010/G1010)*100</f>
        <v>100</v>
      </c>
    </row>
    <row r="1011" spans="1:23" ht="15.75" thickBot="1" x14ac:dyDescent="0.3">
      <c r="A1011" s="438"/>
      <c r="B1011" s="725"/>
      <c r="C1011" s="725"/>
      <c r="D1011" s="595" t="s">
        <v>23</v>
      </c>
      <c r="E1011" s="483" t="s">
        <v>1918</v>
      </c>
      <c r="F1011" s="933"/>
      <c r="G1011" s="357">
        <v>2039</v>
      </c>
      <c r="H1011" s="357">
        <v>2039</v>
      </c>
      <c r="I1011" s="1538">
        <v>100</v>
      </c>
    </row>
    <row r="1012" spans="1:23" ht="16.5" thickTop="1" thickBot="1" x14ac:dyDescent="0.3">
      <c r="A1012" s="2479" t="s">
        <v>1407</v>
      </c>
      <c r="B1012" s="2480"/>
      <c r="C1012" s="2480"/>
      <c r="D1012" s="2480"/>
      <c r="E1012" s="2480"/>
      <c r="F1012" s="937">
        <f>F1010</f>
        <v>0</v>
      </c>
      <c r="G1012" s="937">
        <f>G1010</f>
        <v>2039</v>
      </c>
      <c r="H1012" s="937">
        <f>H1010</f>
        <v>2039</v>
      </c>
      <c r="I1012" s="938">
        <f>(H1012/G1012)*100</f>
        <v>100</v>
      </c>
      <c r="R1012" s="386"/>
      <c r="S1012" s="386"/>
      <c r="T1012" s="386"/>
      <c r="U1012" s="386">
        <f>F1012</f>
        <v>0</v>
      </c>
      <c r="V1012" s="386">
        <f>G1012</f>
        <v>2039</v>
      </c>
      <c r="W1012" s="386">
        <f>H1012</f>
        <v>2039</v>
      </c>
    </row>
    <row r="1013" spans="1:23" ht="13.5" thickTop="1" x14ac:dyDescent="0.2"/>
    <row r="1016" spans="1:23" ht="15" customHeight="1" x14ac:dyDescent="0.2"/>
    <row r="1017" spans="1:23" ht="13.5" thickBot="1" x14ac:dyDescent="0.25">
      <c r="A1017" s="445" t="s">
        <v>599</v>
      </c>
      <c r="I1017" s="1688" t="s">
        <v>205</v>
      </c>
    </row>
    <row r="1018" spans="1:23" s="107" customFormat="1" ht="20.25" customHeight="1" thickTop="1" thickBot="1" x14ac:dyDescent="0.25">
      <c r="A1018" s="675" t="s">
        <v>792</v>
      </c>
      <c r="B1018" s="866" t="s">
        <v>206</v>
      </c>
      <c r="C1018" s="676" t="s">
        <v>207</v>
      </c>
      <c r="D1018" s="678" t="s">
        <v>888</v>
      </c>
      <c r="E1018" s="678" t="s">
        <v>208</v>
      </c>
      <c r="F1018" s="678" t="s">
        <v>209</v>
      </c>
      <c r="G1018" s="678" t="s">
        <v>1116</v>
      </c>
      <c r="H1018" s="678" t="s">
        <v>1117</v>
      </c>
      <c r="I1018" s="931" t="s">
        <v>1118</v>
      </c>
    </row>
    <row r="1019" spans="1:23" s="387" customFormat="1" ht="13.5" thickTop="1" thickBot="1" x14ac:dyDescent="0.25">
      <c r="A1019" s="609">
        <v>1</v>
      </c>
      <c r="B1019" s="610">
        <v>2</v>
      </c>
      <c r="C1019" s="610">
        <v>3</v>
      </c>
      <c r="D1019" s="610">
        <v>4</v>
      </c>
      <c r="E1019" s="610">
        <v>5</v>
      </c>
      <c r="F1019" s="581">
        <v>6</v>
      </c>
      <c r="G1019" s="581">
        <v>7</v>
      </c>
      <c r="H1019" s="582">
        <v>8</v>
      </c>
      <c r="I1019" s="680" t="s">
        <v>960</v>
      </c>
    </row>
    <row r="1020" spans="1:23" ht="15.75" thickTop="1" x14ac:dyDescent="0.25">
      <c r="A1020" s="438">
        <v>1124</v>
      </c>
      <c r="B1020" s="725">
        <v>3239</v>
      </c>
      <c r="C1020" s="725">
        <v>5331</v>
      </c>
      <c r="D1020" s="932"/>
      <c r="E1020" s="886" t="s">
        <v>1208</v>
      </c>
      <c r="F1020" s="933">
        <f>F1021</f>
        <v>350</v>
      </c>
      <c r="G1020" s="933">
        <f>G1021+G1022</f>
        <v>346</v>
      </c>
      <c r="H1020" s="933">
        <f>H1021+H1022</f>
        <v>346</v>
      </c>
      <c r="I1020" s="934">
        <v>100</v>
      </c>
    </row>
    <row r="1021" spans="1:23" ht="14.25" x14ac:dyDescent="0.2">
      <c r="A1021" s="438"/>
      <c r="B1021" s="725"/>
      <c r="C1021" s="725"/>
      <c r="D1021" s="595" t="s">
        <v>732</v>
      </c>
      <c r="E1021" s="483" t="s">
        <v>85</v>
      </c>
      <c r="F1021" s="940">
        <v>350</v>
      </c>
      <c r="G1021" s="940">
        <v>339</v>
      </c>
      <c r="H1021" s="940">
        <v>339</v>
      </c>
      <c r="I1021" s="941">
        <f>(H1021/G1021)*100</f>
        <v>100</v>
      </c>
    </row>
    <row r="1022" spans="1:23" ht="15" thickBot="1" x14ac:dyDescent="0.25">
      <c r="A1022" s="438"/>
      <c r="B1022" s="833"/>
      <c r="C1022" s="833"/>
      <c r="D1022" s="595" t="s">
        <v>836</v>
      </c>
      <c r="E1022" s="483" t="s">
        <v>89</v>
      </c>
      <c r="F1022" s="940"/>
      <c r="G1022" s="940">
        <v>7</v>
      </c>
      <c r="H1022" s="940">
        <v>7</v>
      </c>
      <c r="I1022" s="941">
        <f>(H1022/G1022)*100</f>
        <v>100</v>
      </c>
    </row>
    <row r="1023" spans="1:23" ht="18" customHeight="1" thickTop="1" thickBot="1" x14ac:dyDescent="0.3">
      <c r="A1023" s="2479" t="s">
        <v>1406</v>
      </c>
      <c r="B1023" s="2480"/>
      <c r="C1023" s="2480"/>
      <c r="D1023" s="2480"/>
      <c r="E1023" s="2480"/>
      <c r="F1023" s="937">
        <f>F1020</f>
        <v>350</v>
      </c>
      <c r="G1023" s="937">
        <f>G1020</f>
        <v>346</v>
      </c>
      <c r="H1023" s="937">
        <f>H1020</f>
        <v>346</v>
      </c>
      <c r="I1023" s="1014">
        <f>(H1023/G1023)*100</f>
        <v>100</v>
      </c>
      <c r="R1023" s="386">
        <f>F1023</f>
        <v>350</v>
      </c>
      <c r="S1023" s="386">
        <f>G1023</f>
        <v>346</v>
      </c>
      <c r="T1023" s="386">
        <f>H1023</f>
        <v>346</v>
      </c>
    </row>
    <row r="1024" spans="1:23" ht="15" customHeight="1" thickTop="1" x14ac:dyDescent="0.25">
      <c r="A1024" s="371"/>
      <c r="B1024" s="371"/>
      <c r="C1024" s="371"/>
      <c r="D1024" s="371"/>
      <c r="E1024" s="371"/>
      <c r="F1024" s="183"/>
      <c r="G1024" s="183"/>
      <c r="H1024" s="183"/>
      <c r="I1024" s="214"/>
      <c r="R1024" s="386"/>
      <c r="S1024" s="386"/>
      <c r="T1024" s="386"/>
    </row>
    <row r="1025" spans="1:20" ht="11.25" customHeight="1" x14ac:dyDescent="0.25">
      <c r="A1025" s="371"/>
      <c r="B1025" s="371"/>
      <c r="C1025" s="371"/>
      <c r="D1025" s="371"/>
      <c r="E1025" s="371"/>
      <c r="F1025" s="183"/>
      <c r="G1025" s="183"/>
      <c r="H1025" s="183"/>
      <c r="I1025" s="214"/>
      <c r="R1025" s="386"/>
      <c r="S1025" s="386"/>
      <c r="T1025" s="386"/>
    </row>
    <row r="1026" spans="1:20" ht="13.5" customHeight="1" x14ac:dyDescent="0.25">
      <c r="A1026" s="371"/>
      <c r="B1026" s="371"/>
      <c r="C1026" s="371"/>
      <c r="D1026" s="371"/>
      <c r="E1026" s="371"/>
      <c r="F1026" s="183"/>
      <c r="G1026" s="183"/>
      <c r="H1026" s="183"/>
      <c r="I1026" s="214"/>
      <c r="R1026" s="386"/>
      <c r="S1026" s="386"/>
      <c r="T1026" s="386"/>
    </row>
    <row r="1027" spans="1:20" ht="13.5" thickBot="1" x14ac:dyDescent="0.25">
      <c r="A1027" s="445" t="s">
        <v>1920</v>
      </c>
      <c r="I1027" s="1688" t="s">
        <v>205</v>
      </c>
    </row>
    <row r="1028" spans="1:20" s="107" customFormat="1" ht="20.25" customHeight="1" thickTop="1" thickBot="1" x14ac:dyDescent="0.25">
      <c r="A1028" s="675" t="s">
        <v>792</v>
      </c>
      <c r="B1028" s="866" t="s">
        <v>206</v>
      </c>
      <c r="C1028" s="676" t="s">
        <v>207</v>
      </c>
      <c r="D1028" s="678" t="s">
        <v>888</v>
      </c>
      <c r="E1028" s="678" t="s">
        <v>208</v>
      </c>
      <c r="F1028" s="678" t="s">
        <v>209</v>
      </c>
      <c r="G1028" s="678" t="s">
        <v>1116</v>
      </c>
      <c r="H1028" s="678" t="s">
        <v>1117</v>
      </c>
      <c r="I1028" s="931" t="s">
        <v>1118</v>
      </c>
    </row>
    <row r="1029" spans="1:20" s="387" customFormat="1" ht="13.5" thickTop="1" thickBot="1" x14ac:dyDescent="0.25">
      <c r="A1029" s="609">
        <v>1</v>
      </c>
      <c r="B1029" s="610">
        <v>2</v>
      </c>
      <c r="C1029" s="610">
        <v>3</v>
      </c>
      <c r="D1029" s="610">
        <v>4</v>
      </c>
      <c r="E1029" s="610">
        <v>5</v>
      </c>
      <c r="F1029" s="581">
        <v>6</v>
      </c>
      <c r="G1029" s="581">
        <v>7</v>
      </c>
      <c r="H1029" s="582">
        <v>8</v>
      </c>
      <c r="I1029" s="680" t="s">
        <v>960</v>
      </c>
    </row>
    <row r="1030" spans="1:20" ht="15.75" thickTop="1" x14ac:dyDescent="0.25">
      <c r="A1030" s="1689">
        <v>1125</v>
      </c>
      <c r="B1030" s="867">
        <v>3122</v>
      </c>
      <c r="C1030" s="867">
        <v>5331</v>
      </c>
      <c r="D1030" s="952"/>
      <c r="E1030" s="973" t="s">
        <v>1208</v>
      </c>
      <c r="F1030" s="974">
        <f>SUM(F1031:F1035)</f>
        <v>2540</v>
      </c>
      <c r="G1030" s="974">
        <f>SUM(G1031:G1035)</f>
        <v>11329</v>
      </c>
      <c r="H1030" s="974">
        <f>SUM(H1031:H1035)</f>
        <v>11329</v>
      </c>
      <c r="I1030" s="939">
        <f t="shared" ref="I1030:I1042" si="44">(H1030/G1030)*100</f>
        <v>100</v>
      </c>
    </row>
    <row r="1031" spans="1:20" ht="14.25" x14ac:dyDescent="0.2">
      <c r="A1031" s="438"/>
      <c r="B1031" s="725"/>
      <c r="C1031" s="725"/>
      <c r="D1031" s="763" t="s">
        <v>737</v>
      </c>
      <c r="E1031" s="2224" t="s">
        <v>996</v>
      </c>
      <c r="F1031" s="940">
        <v>456</v>
      </c>
      <c r="G1031" s="940">
        <v>431</v>
      </c>
      <c r="H1031" s="940">
        <v>431</v>
      </c>
      <c r="I1031" s="936">
        <f t="shared" si="44"/>
        <v>100</v>
      </c>
    </row>
    <row r="1032" spans="1:20" ht="14.25" x14ac:dyDescent="0.2">
      <c r="A1032" s="438"/>
      <c r="B1032" s="725"/>
      <c r="C1032" s="725"/>
      <c r="D1032" s="595" t="s">
        <v>732</v>
      </c>
      <c r="E1032" s="483" t="s">
        <v>85</v>
      </c>
      <c r="F1032" s="940">
        <v>2084</v>
      </c>
      <c r="G1032" s="940">
        <v>2049</v>
      </c>
      <c r="H1032" s="940">
        <v>2049</v>
      </c>
      <c r="I1032" s="936">
        <f t="shared" si="44"/>
        <v>100</v>
      </c>
    </row>
    <row r="1033" spans="1:20" ht="14.25" x14ac:dyDescent="0.2">
      <c r="A1033" s="438"/>
      <c r="B1033" s="725"/>
      <c r="C1033" s="725"/>
      <c r="D1033" s="1250" t="s">
        <v>1871</v>
      </c>
      <c r="E1033" s="1525" t="s">
        <v>1902</v>
      </c>
      <c r="F1033" s="940"/>
      <c r="G1033" s="940">
        <v>337</v>
      </c>
      <c r="H1033" s="940">
        <v>337</v>
      </c>
      <c r="I1033" s="936">
        <f t="shared" si="44"/>
        <v>100</v>
      </c>
    </row>
    <row r="1034" spans="1:20" ht="28.5" x14ac:dyDescent="0.2">
      <c r="A1034" s="438"/>
      <c r="B1034" s="725"/>
      <c r="C1034" s="725"/>
      <c r="D1034" s="2194" t="s">
        <v>1873</v>
      </c>
      <c r="E1034" s="2269" t="s">
        <v>1907</v>
      </c>
      <c r="F1034" s="940"/>
      <c r="G1034" s="940">
        <v>5</v>
      </c>
      <c r="H1034" s="940">
        <v>5</v>
      </c>
      <c r="I1034" s="936">
        <f t="shared" si="44"/>
        <v>100</v>
      </c>
    </row>
    <row r="1035" spans="1:20" ht="14.25" x14ac:dyDescent="0.2">
      <c r="A1035" s="438"/>
      <c r="B1035" s="725"/>
      <c r="C1035" s="725"/>
      <c r="D1035" s="595" t="s">
        <v>1431</v>
      </c>
      <c r="E1035" s="483" t="s">
        <v>995</v>
      </c>
      <c r="F1035" s="940"/>
      <c r="G1035" s="940">
        <v>8507</v>
      </c>
      <c r="H1035" s="940">
        <v>8507</v>
      </c>
      <c r="I1035" s="936">
        <f t="shared" si="44"/>
        <v>100</v>
      </c>
    </row>
    <row r="1036" spans="1:20" ht="15" x14ac:dyDescent="0.25">
      <c r="A1036" s="438">
        <v>1125</v>
      </c>
      <c r="B1036" s="833">
        <v>3142</v>
      </c>
      <c r="C1036" s="1691">
        <v>5331</v>
      </c>
      <c r="D1036" s="955"/>
      <c r="E1036" s="724" t="s">
        <v>1208</v>
      </c>
      <c r="F1036" s="948">
        <v>0</v>
      </c>
      <c r="G1036" s="948">
        <f>G1037</f>
        <v>1169</v>
      </c>
      <c r="H1036" s="948">
        <f>H1037</f>
        <v>1169</v>
      </c>
      <c r="I1036" s="949">
        <f t="shared" si="44"/>
        <v>100</v>
      </c>
    </row>
    <row r="1037" spans="1:20" ht="14.25" x14ac:dyDescent="0.2">
      <c r="A1037" s="438"/>
      <c r="B1037" s="833"/>
      <c r="C1037" s="1691"/>
      <c r="D1037" s="595" t="s">
        <v>1431</v>
      </c>
      <c r="E1037" s="483" t="s">
        <v>995</v>
      </c>
      <c r="F1037" s="946"/>
      <c r="G1037" s="946">
        <v>1169</v>
      </c>
      <c r="H1037" s="946">
        <v>1169</v>
      </c>
      <c r="I1037" s="941">
        <f t="shared" si="44"/>
        <v>100</v>
      </c>
    </row>
    <row r="1038" spans="1:20" ht="15" x14ac:dyDescent="0.25">
      <c r="A1038" s="438">
        <v>1125</v>
      </c>
      <c r="B1038" s="833">
        <v>3147</v>
      </c>
      <c r="C1038" s="1691">
        <v>5331</v>
      </c>
      <c r="D1038" s="955"/>
      <c r="E1038" s="724" t="s">
        <v>1208</v>
      </c>
      <c r="F1038" s="948">
        <f>F1039+F1040+F1041</f>
        <v>1901</v>
      </c>
      <c r="G1038" s="948">
        <f>G1039+G1040+G1041</f>
        <v>4291</v>
      </c>
      <c r="H1038" s="948">
        <f>H1039+H1040+H1041</f>
        <v>4291</v>
      </c>
      <c r="I1038" s="949">
        <f t="shared" si="44"/>
        <v>100</v>
      </c>
    </row>
    <row r="1039" spans="1:20" ht="14.25" x14ac:dyDescent="0.2">
      <c r="A1039" s="438"/>
      <c r="B1039" s="833"/>
      <c r="C1039" s="1691"/>
      <c r="D1039" s="763" t="s">
        <v>737</v>
      </c>
      <c r="E1039" s="2224" t="s">
        <v>996</v>
      </c>
      <c r="F1039" s="946">
        <v>282</v>
      </c>
      <c r="G1039" s="946">
        <v>295</v>
      </c>
      <c r="H1039" s="946">
        <v>295</v>
      </c>
      <c r="I1039" s="941">
        <f t="shared" si="44"/>
        <v>100</v>
      </c>
    </row>
    <row r="1040" spans="1:20" ht="14.25" x14ac:dyDescent="0.2">
      <c r="A1040" s="438"/>
      <c r="B1040" s="833"/>
      <c r="C1040" s="1691"/>
      <c r="D1040" s="595" t="s">
        <v>732</v>
      </c>
      <c r="E1040" s="483" t="s">
        <v>85</v>
      </c>
      <c r="F1040" s="946">
        <v>1619</v>
      </c>
      <c r="G1040" s="946">
        <v>1619</v>
      </c>
      <c r="H1040" s="946">
        <v>1619</v>
      </c>
      <c r="I1040" s="941">
        <f t="shared" si="44"/>
        <v>100</v>
      </c>
    </row>
    <row r="1041" spans="1:20" ht="15" thickBot="1" x14ac:dyDescent="0.25">
      <c r="A1041" s="438"/>
      <c r="B1041" s="833"/>
      <c r="C1041" s="1691"/>
      <c r="D1041" s="595" t="s">
        <v>1431</v>
      </c>
      <c r="E1041" s="483" t="s">
        <v>995</v>
      </c>
      <c r="F1041" s="946"/>
      <c r="G1041" s="946">
        <v>2377</v>
      </c>
      <c r="H1041" s="946">
        <v>2377</v>
      </c>
      <c r="I1041" s="941">
        <f t="shared" si="44"/>
        <v>100</v>
      </c>
    </row>
    <row r="1042" spans="1:20" ht="18" customHeight="1" thickTop="1" thickBot="1" x14ac:dyDescent="0.3">
      <c r="A1042" s="2479" t="s">
        <v>1406</v>
      </c>
      <c r="B1042" s="2480"/>
      <c r="C1042" s="2480"/>
      <c r="D1042" s="2480"/>
      <c r="E1042" s="2480"/>
      <c r="F1042" s="937">
        <f>F1030+F1036+F1038</f>
        <v>4441</v>
      </c>
      <c r="G1042" s="937">
        <f>G1030+G1036+G1038</f>
        <v>16789</v>
      </c>
      <c r="H1042" s="937">
        <f>H1030+H1036+H1038</f>
        <v>16789</v>
      </c>
      <c r="I1042" s="938">
        <f t="shared" si="44"/>
        <v>100</v>
      </c>
      <c r="R1042" s="386">
        <f>F1042</f>
        <v>4441</v>
      </c>
      <c r="S1042" s="386">
        <f>G1042</f>
        <v>16789</v>
      </c>
      <c r="T1042" s="386">
        <f>H1042</f>
        <v>16789</v>
      </c>
    </row>
    <row r="1043" spans="1:20" ht="13.5" thickTop="1" x14ac:dyDescent="0.2"/>
    <row r="1046" spans="1:20" ht="13.5" thickBot="1" x14ac:dyDescent="0.25">
      <c r="A1046" s="445" t="s">
        <v>1527</v>
      </c>
      <c r="I1046" s="1688" t="s">
        <v>205</v>
      </c>
    </row>
    <row r="1047" spans="1:20" s="107" customFormat="1" ht="20.25" customHeight="1" thickTop="1" thickBot="1" x14ac:dyDescent="0.25">
      <c r="A1047" s="675" t="s">
        <v>792</v>
      </c>
      <c r="B1047" s="866" t="s">
        <v>206</v>
      </c>
      <c r="C1047" s="676" t="s">
        <v>207</v>
      </c>
      <c r="D1047" s="678" t="s">
        <v>888</v>
      </c>
      <c r="E1047" s="678" t="s">
        <v>208</v>
      </c>
      <c r="F1047" s="678" t="s">
        <v>209</v>
      </c>
      <c r="G1047" s="678" t="s">
        <v>1116</v>
      </c>
      <c r="H1047" s="678" t="s">
        <v>1117</v>
      </c>
      <c r="I1047" s="931" t="s">
        <v>1118</v>
      </c>
    </row>
    <row r="1048" spans="1:20" s="387" customFormat="1" ht="13.5" thickTop="1" thickBot="1" x14ac:dyDescent="0.25">
      <c r="A1048" s="609">
        <v>1</v>
      </c>
      <c r="B1048" s="610">
        <v>2</v>
      </c>
      <c r="C1048" s="610">
        <v>3</v>
      </c>
      <c r="D1048" s="610">
        <v>4</v>
      </c>
      <c r="E1048" s="610">
        <v>5</v>
      </c>
      <c r="F1048" s="581">
        <v>6</v>
      </c>
      <c r="G1048" s="581">
        <v>7</v>
      </c>
      <c r="H1048" s="582">
        <v>8</v>
      </c>
      <c r="I1048" s="680" t="s">
        <v>960</v>
      </c>
    </row>
    <row r="1049" spans="1:20" ht="15.75" thickTop="1" x14ac:dyDescent="0.25">
      <c r="A1049" s="1689">
        <v>1126</v>
      </c>
      <c r="B1049" s="867">
        <v>3122</v>
      </c>
      <c r="C1049" s="867">
        <v>5331</v>
      </c>
      <c r="D1049" s="952"/>
      <c r="E1049" s="973" t="s">
        <v>1208</v>
      </c>
      <c r="F1049" s="974">
        <f>F1050+F1051+F1057</f>
        <v>2939</v>
      </c>
      <c r="G1049" s="974">
        <f>SUM(G1050:G1057)</f>
        <v>18915</v>
      </c>
      <c r="H1049" s="974">
        <f>SUM(H1050:H1057)</f>
        <v>18915</v>
      </c>
      <c r="I1049" s="939">
        <f t="shared" ref="I1049:I1068" si="45">(H1049/G1049)*100</f>
        <v>100</v>
      </c>
    </row>
    <row r="1050" spans="1:20" ht="14.25" x14ac:dyDescent="0.2">
      <c r="A1050" s="438"/>
      <c r="B1050" s="725"/>
      <c r="C1050" s="725"/>
      <c r="D1050" s="763" t="s">
        <v>737</v>
      </c>
      <c r="E1050" s="2224" t="s">
        <v>996</v>
      </c>
      <c r="F1050" s="940">
        <v>186</v>
      </c>
      <c r="G1050" s="940">
        <v>185</v>
      </c>
      <c r="H1050" s="940">
        <v>185</v>
      </c>
      <c r="I1050" s="936">
        <f t="shared" si="45"/>
        <v>100</v>
      </c>
    </row>
    <row r="1051" spans="1:20" ht="14.25" x14ac:dyDescent="0.2">
      <c r="A1051" s="438"/>
      <c r="B1051" s="725"/>
      <c r="C1051" s="725"/>
      <c r="D1051" s="595" t="s">
        <v>732</v>
      </c>
      <c r="E1051" s="483" t="s">
        <v>85</v>
      </c>
      <c r="F1051" s="940">
        <v>2753</v>
      </c>
      <c r="G1051" s="940">
        <v>2745</v>
      </c>
      <c r="H1051" s="940">
        <v>2745</v>
      </c>
      <c r="I1051" s="936">
        <f t="shared" si="45"/>
        <v>100</v>
      </c>
    </row>
    <row r="1052" spans="1:20" ht="14.25" x14ac:dyDescent="0.2">
      <c r="A1052" s="438"/>
      <c r="B1052" s="725"/>
      <c r="C1052" s="725"/>
      <c r="D1052" s="1250" t="s">
        <v>1871</v>
      </c>
      <c r="E1052" s="1525" t="s">
        <v>1902</v>
      </c>
      <c r="F1052" s="940"/>
      <c r="G1052" s="940">
        <v>520</v>
      </c>
      <c r="H1052" s="940">
        <v>520</v>
      </c>
      <c r="I1052" s="936">
        <f t="shared" si="45"/>
        <v>100</v>
      </c>
    </row>
    <row r="1053" spans="1:20" ht="28.5" x14ac:dyDescent="0.2">
      <c r="A1053" s="438"/>
      <c r="B1053" s="725"/>
      <c r="C1053" s="725"/>
      <c r="D1053" s="2194" t="s">
        <v>1873</v>
      </c>
      <c r="E1053" s="2269" t="s">
        <v>1907</v>
      </c>
      <c r="F1053" s="940"/>
      <c r="G1053" s="940">
        <v>10</v>
      </c>
      <c r="H1053" s="940">
        <v>10</v>
      </c>
      <c r="I1053" s="936">
        <f t="shared" si="45"/>
        <v>100</v>
      </c>
    </row>
    <row r="1054" spans="1:20" ht="14.25" x14ac:dyDescent="0.2">
      <c r="A1054" s="438"/>
      <c r="B1054" s="725"/>
      <c r="C1054" s="725"/>
      <c r="D1054" s="2446" t="s">
        <v>1879</v>
      </c>
      <c r="E1054" s="2486" t="s">
        <v>1919</v>
      </c>
      <c r="F1054" s="940"/>
      <c r="G1054" s="940"/>
      <c r="H1054" s="940"/>
      <c r="I1054" s="936"/>
    </row>
    <row r="1055" spans="1:20" ht="14.25" x14ac:dyDescent="0.2">
      <c r="A1055" s="438"/>
      <c r="B1055" s="725"/>
      <c r="C1055" s="725"/>
      <c r="D1055" s="2485"/>
      <c r="E1055" s="2487"/>
      <c r="F1055" s="940"/>
      <c r="G1055" s="940">
        <v>105</v>
      </c>
      <c r="H1055" s="940">
        <v>105</v>
      </c>
      <c r="I1055" s="936">
        <f t="shared" si="45"/>
        <v>100</v>
      </c>
    </row>
    <row r="1056" spans="1:20" ht="14.25" x14ac:dyDescent="0.2">
      <c r="A1056" s="438"/>
      <c r="B1056" s="725"/>
      <c r="C1056" s="725"/>
      <c r="D1056" s="2485"/>
      <c r="E1056" s="2487"/>
      <c r="F1056" s="940"/>
      <c r="G1056" s="940"/>
      <c r="H1056" s="940"/>
      <c r="I1056" s="936"/>
    </row>
    <row r="1057" spans="1:20" ht="14.25" x14ac:dyDescent="0.2">
      <c r="A1057" s="438"/>
      <c r="B1057" s="725"/>
      <c r="C1057" s="725"/>
      <c r="D1057" s="595" t="s">
        <v>1431</v>
      </c>
      <c r="E1057" s="483" t="s">
        <v>995</v>
      </c>
      <c r="F1057" s="940"/>
      <c r="G1057" s="940">
        <v>15350</v>
      </c>
      <c r="H1057" s="940">
        <v>15350</v>
      </c>
      <c r="I1057" s="936">
        <f t="shared" si="45"/>
        <v>100</v>
      </c>
    </row>
    <row r="1058" spans="1:20" ht="15" x14ac:dyDescent="0.25">
      <c r="A1058" s="438">
        <v>1126</v>
      </c>
      <c r="B1058" s="833">
        <v>3123</v>
      </c>
      <c r="C1058" s="833">
        <v>5331</v>
      </c>
      <c r="D1058" s="972"/>
      <c r="E1058" s="724" t="s">
        <v>1208</v>
      </c>
      <c r="F1058" s="948">
        <f>SUM(F1059:F1060)</f>
        <v>2087</v>
      </c>
      <c r="G1058" s="948">
        <f>SUM(G1059:G1063)</f>
        <v>9306</v>
      </c>
      <c r="H1058" s="948">
        <f>SUM(H1059:H1063)</f>
        <v>9306</v>
      </c>
      <c r="I1058" s="949">
        <f t="shared" si="45"/>
        <v>100</v>
      </c>
    </row>
    <row r="1059" spans="1:20" ht="14.25" x14ac:dyDescent="0.2">
      <c r="A1059" s="438"/>
      <c r="B1059" s="833"/>
      <c r="C1059" s="833"/>
      <c r="D1059" s="763" t="s">
        <v>737</v>
      </c>
      <c r="E1059" s="2224" t="s">
        <v>996</v>
      </c>
      <c r="F1059" s="946">
        <v>96</v>
      </c>
      <c r="G1059" s="946">
        <v>96</v>
      </c>
      <c r="H1059" s="946">
        <v>96</v>
      </c>
      <c r="I1059" s="941">
        <f t="shared" si="45"/>
        <v>100</v>
      </c>
    </row>
    <row r="1060" spans="1:20" ht="14.25" x14ac:dyDescent="0.2">
      <c r="A1060" s="438"/>
      <c r="B1060" s="833"/>
      <c r="C1060" s="833"/>
      <c r="D1060" s="595" t="s">
        <v>732</v>
      </c>
      <c r="E1060" s="483" t="s">
        <v>85</v>
      </c>
      <c r="F1060" s="946">
        <v>1991</v>
      </c>
      <c r="G1060" s="946">
        <v>1991</v>
      </c>
      <c r="H1060" s="946">
        <v>1991</v>
      </c>
      <c r="I1060" s="941">
        <f t="shared" si="45"/>
        <v>100</v>
      </c>
    </row>
    <row r="1061" spans="1:20" ht="14.25" x14ac:dyDescent="0.2">
      <c r="A1061" s="438"/>
      <c r="B1061" s="833"/>
      <c r="C1061" s="833"/>
      <c r="D1061" s="1251" t="s">
        <v>1175</v>
      </c>
      <c r="E1061" s="1363" t="s">
        <v>1176</v>
      </c>
      <c r="F1061" s="946"/>
      <c r="G1061" s="946">
        <v>116</v>
      </c>
      <c r="H1061" s="946">
        <v>116</v>
      </c>
      <c r="I1061" s="941">
        <f t="shared" si="45"/>
        <v>100</v>
      </c>
    </row>
    <row r="1062" spans="1:20" ht="28.5" x14ac:dyDescent="0.2">
      <c r="A1062" s="438"/>
      <c r="B1062" s="833"/>
      <c r="C1062" s="833"/>
      <c r="D1062" s="2194" t="s">
        <v>1873</v>
      </c>
      <c r="E1062" s="2269" t="s">
        <v>1907</v>
      </c>
      <c r="F1062" s="946"/>
      <c r="G1062" s="946">
        <v>3</v>
      </c>
      <c r="H1062" s="946">
        <v>3</v>
      </c>
      <c r="I1062" s="941">
        <f t="shared" si="45"/>
        <v>100</v>
      </c>
    </row>
    <row r="1063" spans="1:20" ht="14.25" x14ac:dyDescent="0.2">
      <c r="A1063" s="438"/>
      <c r="B1063" s="833"/>
      <c r="C1063" s="833"/>
      <c r="D1063" s="595" t="s">
        <v>1431</v>
      </c>
      <c r="E1063" s="483" t="s">
        <v>995</v>
      </c>
      <c r="F1063" s="946"/>
      <c r="G1063" s="946">
        <v>7100</v>
      </c>
      <c r="H1063" s="946">
        <v>7100</v>
      </c>
      <c r="I1063" s="941">
        <f t="shared" si="45"/>
        <v>100</v>
      </c>
    </row>
    <row r="1064" spans="1:20" ht="15" x14ac:dyDescent="0.25">
      <c r="A1064" s="438">
        <v>1126</v>
      </c>
      <c r="B1064" s="833">
        <v>3142</v>
      </c>
      <c r="C1064" s="1691">
        <v>5331</v>
      </c>
      <c r="D1064" s="955"/>
      <c r="E1064" s="724" t="s">
        <v>1208</v>
      </c>
      <c r="F1064" s="948">
        <f>F1065</f>
        <v>161</v>
      </c>
      <c r="G1064" s="948">
        <f>G1065</f>
        <v>161</v>
      </c>
      <c r="H1064" s="948">
        <f>H1065</f>
        <v>161</v>
      </c>
      <c r="I1064" s="949">
        <f t="shared" si="45"/>
        <v>100</v>
      </c>
    </row>
    <row r="1065" spans="1:20" ht="14.25" x14ac:dyDescent="0.2">
      <c r="A1065" s="438"/>
      <c r="B1065" s="833"/>
      <c r="C1065" s="1691"/>
      <c r="D1065" s="595" t="s">
        <v>732</v>
      </c>
      <c r="E1065" s="483" t="s">
        <v>85</v>
      </c>
      <c r="F1065" s="946">
        <v>161</v>
      </c>
      <c r="G1065" s="946">
        <v>161</v>
      </c>
      <c r="H1065" s="946">
        <v>161</v>
      </c>
      <c r="I1065" s="941">
        <f t="shared" si="45"/>
        <v>100</v>
      </c>
    </row>
    <row r="1066" spans="1:20" ht="15" x14ac:dyDescent="0.25">
      <c r="A1066" s="438">
        <v>1126</v>
      </c>
      <c r="B1066" s="725">
        <v>3293</v>
      </c>
      <c r="C1066" s="1690">
        <v>5331</v>
      </c>
      <c r="D1066" s="942"/>
      <c r="E1066" s="886" t="s">
        <v>1208</v>
      </c>
      <c r="F1066" s="959">
        <f>F1067</f>
        <v>0</v>
      </c>
      <c r="G1066" s="959">
        <f>G1067</f>
        <v>2</v>
      </c>
      <c r="H1066" s="959">
        <f>H1067</f>
        <v>2</v>
      </c>
      <c r="I1066" s="951">
        <f t="shared" si="45"/>
        <v>100</v>
      </c>
    </row>
    <row r="1067" spans="1:20" ht="15" thickBot="1" x14ac:dyDescent="0.25">
      <c r="A1067" s="438"/>
      <c r="B1067" s="833"/>
      <c r="C1067" s="1691"/>
      <c r="D1067" s="826" t="s">
        <v>1434</v>
      </c>
      <c r="E1067" s="2240" t="s">
        <v>75</v>
      </c>
      <c r="F1067" s="946"/>
      <c r="G1067" s="946">
        <v>2</v>
      </c>
      <c r="H1067" s="946">
        <v>2</v>
      </c>
      <c r="I1067" s="941">
        <f t="shared" si="45"/>
        <v>100</v>
      </c>
    </row>
    <row r="1068" spans="1:20" ht="18" customHeight="1" thickTop="1" thickBot="1" x14ac:dyDescent="0.3">
      <c r="A1068" s="2479" t="s">
        <v>1406</v>
      </c>
      <c r="B1068" s="2480"/>
      <c r="C1068" s="2480"/>
      <c r="D1068" s="2480"/>
      <c r="E1068" s="2480"/>
      <c r="F1068" s="937">
        <f>SUM(F1058,F1049,F1064,F1066)</f>
        <v>5187</v>
      </c>
      <c r="G1068" s="937">
        <f>SUM(G1058,G1049,G1064,G1066)</f>
        <v>28384</v>
      </c>
      <c r="H1068" s="937">
        <f>SUM(H1058,H1049,H1064,H1066)</f>
        <v>28384</v>
      </c>
      <c r="I1068" s="938">
        <f t="shared" si="45"/>
        <v>100</v>
      </c>
      <c r="R1068" s="386">
        <f>F1068</f>
        <v>5187</v>
      </c>
      <c r="S1068" s="386">
        <f>G1068</f>
        <v>28384</v>
      </c>
      <c r="T1068" s="386">
        <f>H1068</f>
        <v>28384</v>
      </c>
    </row>
    <row r="1069" spans="1:20" ht="13.5" thickTop="1" x14ac:dyDescent="0.2"/>
    <row r="1072" spans="1:20" ht="13.5" thickBot="1" x14ac:dyDescent="0.25">
      <c r="A1072" s="445" t="s">
        <v>336</v>
      </c>
      <c r="I1072" s="1688" t="s">
        <v>205</v>
      </c>
    </row>
    <row r="1073" spans="1:9" s="107" customFormat="1" ht="20.25" customHeight="1" thickTop="1" thickBot="1" x14ac:dyDescent="0.25">
      <c r="A1073" s="675" t="s">
        <v>792</v>
      </c>
      <c r="B1073" s="866" t="s">
        <v>206</v>
      </c>
      <c r="C1073" s="676" t="s">
        <v>207</v>
      </c>
      <c r="D1073" s="678" t="s">
        <v>888</v>
      </c>
      <c r="E1073" s="678" t="s">
        <v>208</v>
      </c>
      <c r="F1073" s="678" t="s">
        <v>209</v>
      </c>
      <c r="G1073" s="678" t="s">
        <v>1116</v>
      </c>
      <c r="H1073" s="678" t="s">
        <v>1117</v>
      </c>
      <c r="I1073" s="931" t="s">
        <v>1118</v>
      </c>
    </row>
    <row r="1074" spans="1:9" s="387" customFormat="1" ht="13.5" thickTop="1" thickBot="1" x14ac:dyDescent="0.25">
      <c r="A1074" s="609">
        <v>1</v>
      </c>
      <c r="B1074" s="610">
        <v>2</v>
      </c>
      <c r="C1074" s="610">
        <v>3</v>
      </c>
      <c r="D1074" s="610">
        <v>4</v>
      </c>
      <c r="E1074" s="610">
        <v>5</v>
      </c>
      <c r="F1074" s="581">
        <v>6</v>
      </c>
      <c r="G1074" s="581">
        <v>7</v>
      </c>
      <c r="H1074" s="582">
        <v>8</v>
      </c>
      <c r="I1074" s="680" t="s">
        <v>960</v>
      </c>
    </row>
    <row r="1075" spans="1:9" ht="15.75" thickTop="1" x14ac:dyDescent="0.25">
      <c r="A1075" s="1689">
        <v>1127</v>
      </c>
      <c r="B1075" s="867">
        <v>3122</v>
      </c>
      <c r="C1075" s="867">
        <v>5331</v>
      </c>
      <c r="D1075" s="952"/>
      <c r="E1075" s="973" t="s">
        <v>1208</v>
      </c>
      <c r="F1075" s="974">
        <f>SUM(F1076:F1083)</f>
        <v>2530</v>
      </c>
      <c r="G1075" s="974">
        <f>SUM(G1076:G1083)</f>
        <v>13327</v>
      </c>
      <c r="H1075" s="974">
        <f>SUM(H1076:H1083)</f>
        <v>13327</v>
      </c>
      <c r="I1075" s="939">
        <f>(H1075/G1075)*100</f>
        <v>100</v>
      </c>
    </row>
    <row r="1076" spans="1:9" ht="14.25" x14ac:dyDescent="0.2">
      <c r="A1076" s="438"/>
      <c r="B1076" s="725"/>
      <c r="C1076" s="725"/>
      <c r="D1076" s="885" t="s">
        <v>737</v>
      </c>
      <c r="E1076" s="2224" t="s">
        <v>996</v>
      </c>
      <c r="F1076" s="940">
        <v>798</v>
      </c>
      <c r="G1076" s="940">
        <v>798</v>
      </c>
      <c r="H1076" s="940">
        <v>798</v>
      </c>
      <c r="I1076" s="936">
        <f>(H1076/G1076)*100</f>
        <v>100</v>
      </c>
    </row>
    <row r="1077" spans="1:9" ht="14.25" x14ac:dyDescent="0.2">
      <c r="A1077" s="438"/>
      <c r="B1077" s="725"/>
      <c r="C1077" s="725"/>
      <c r="D1077" s="595" t="s">
        <v>732</v>
      </c>
      <c r="E1077" s="483" t="s">
        <v>85</v>
      </c>
      <c r="F1077" s="940">
        <v>1732</v>
      </c>
      <c r="G1077" s="940">
        <v>1832</v>
      </c>
      <c r="H1077" s="940">
        <v>1832</v>
      </c>
      <c r="I1077" s="936">
        <v>100</v>
      </c>
    </row>
    <row r="1078" spans="1:9" ht="14.25" x14ac:dyDescent="0.2">
      <c r="A1078" s="438"/>
      <c r="B1078" s="833"/>
      <c r="C1078" s="833"/>
      <c r="D1078" s="1250" t="s">
        <v>1871</v>
      </c>
      <c r="E1078" s="1525" t="s">
        <v>1902</v>
      </c>
      <c r="F1078" s="946"/>
      <c r="G1078" s="946">
        <v>500</v>
      </c>
      <c r="H1078" s="946">
        <v>500</v>
      </c>
      <c r="I1078" s="936">
        <v>100</v>
      </c>
    </row>
    <row r="1079" spans="1:9" ht="28.5" x14ac:dyDescent="0.2">
      <c r="A1079" s="438"/>
      <c r="B1079" s="833"/>
      <c r="C1079" s="833"/>
      <c r="D1079" s="2194" t="s">
        <v>1873</v>
      </c>
      <c r="E1079" s="2269" t="s">
        <v>1907</v>
      </c>
      <c r="F1079" s="946"/>
      <c r="G1079" s="946">
        <v>13</v>
      </c>
      <c r="H1079" s="946">
        <v>13</v>
      </c>
      <c r="I1079" s="936">
        <v>100</v>
      </c>
    </row>
    <row r="1080" spans="1:9" ht="14.25" x14ac:dyDescent="0.2">
      <c r="A1080" s="438"/>
      <c r="B1080" s="833"/>
      <c r="C1080" s="833"/>
      <c r="D1080" s="2446" t="s">
        <v>1879</v>
      </c>
      <c r="E1080" s="2486" t="s">
        <v>1919</v>
      </c>
      <c r="F1080" s="946"/>
      <c r="G1080" s="946"/>
      <c r="H1080" s="946"/>
      <c r="I1080" s="941"/>
    </row>
    <row r="1081" spans="1:9" ht="14.25" x14ac:dyDescent="0.2">
      <c r="A1081" s="438"/>
      <c r="B1081" s="833"/>
      <c r="C1081" s="833"/>
      <c r="D1081" s="2485"/>
      <c r="E1081" s="2487"/>
      <c r="F1081" s="946"/>
      <c r="G1081" s="946">
        <v>106</v>
      </c>
      <c r="H1081" s="946">
        <v>106</v>
      </c>
      <c r="I1081" s="936">
        <v>100</v>
      </c>
    </row>
    <row r="1082" spans="1:9" ht="14.25" x14ac:dyDescent="0.2">
      <c r="A1082" s="438"/>
      <c r="B1082" s="833"/>
      <c r="C1082" s="833"/>
      <c r="D1082" s="2485"/>
      <c r="E1082" s="2487"/>
      <c r="F1082" s="946"/>
      <c r="G1082" s="946"/>
      <c r="H1082" s="946"/>
      <c r="I1082" s="941"/>
    </row>
    <row r="1083" spans="1:9" ht="15" thickBot="1" x14ac:dyDescent="0.25">
      <c r="A1083" s="1692"/>
      <c r="B1083" s="1006"/>
      <c r="C1083" s="1693"/>
      <c r="D1083" s="778" t="s">
        <v>1431</v>
      </c>
      <c r="E1083" s="485" t="s">
        <v>995</v>
      </c>
      <c r="F1083" s="1007"/>
      <c r="G1083" s="1007">
        <v>10078</v>
      </c>
      <c r="H1083" s="1007">
        <v>10078</v>
      </c>
      <c r="I1083" s="986">
        <f>(H1083/G1083)*100</f>
        <v>100</v>
      </c>
    </row>
    <row r="1084" spans="1:9" ht="15" thickTop="1" x14ac:dyDescent="0.2">
      <c r="A1084" s="2271"/>
      <c r="B1084" s="698"/>
      <c r="C1084" s="2271"/>
      <c r="D1084" s="2272"/>
      <c r="E1084" s="1227"/>
      <c r="F1084" s="2273"/>
      <c r="G1084" s="2273"/>
      <c r="H1084" s="2273"/>
      <c r="I1084" s="2274"/>
    </row>
    <row r="1085" spans="1:9" ht="13.5" thickBot="1" x14ac:dyDescent="0.25">
      <c r="A1085" s="445"/>
      <c r="I1085" s="1688" t="s">
        <v>205</v>
      </c>
    </row>
    <row r="1086" spans="1:9" s="107" customFormat="1" ht="20.25" customHeight="1" thickTop="1" thickBot="1" x14ac:dyDescent="0.25">
      <c r="A1086" s="675" t="s">
        <v>792</v>
      </c>
      <c r="B1086" s="866" t="s">
        <v>206</v>
      </c>
      <c r="C1086" s="676" t="s">
        <v>207</v>
      </c>
      <c r="D1086" s="678" t="s">
        <v>888</v>
      </c>
      <c r="E1086" s="678" t="s">
        <v>208</v>
      </c>
      <c r="F1086" s="678" t="s">
        <v>209</v>
      </c>
      <c r="G1086" s="678" t="s">
        <v>1116</v>
      </c>
      <c r="H1086" s="678" t="s">
        <v>1117</v>
      </c>
      <c r="I1086" s="931" t="s">
        <v>1118</v>
      </c>
    </row>
    <row r="1087" spans="1:9" s="387" customFormat="1" ht="13.5" thickTop="1" thickBot="1" x14ac:dyDescent="0.25">
      <c r="A1087" s="609">
        <v>1</v>
      </c>
      <c r="B1087" s="610">
        <v>2</v>
      </c>
      <c r="C1087" s="610">
        <v>3</v>
      </c>
      <c r="D1087" s="610">
        <v>4</v>
      </c>
      <c r="E1087" s="610">
        <v>5</v>
      </c>
      <c r="F1087" s="581">
        <v>6</v>
      </c>
      <c r="G1087" s="581">
        <v>7</v>
      </c>
      <c r="H1087" s="582">
        <v>8</v>
      </c>
      <c r="I1087" s="680" t="s">
        <v>960</v>
      </c>
    </row>
    <row r="1088" spans="1:9" s="387" customFormat="1" ht="15.75" thickTop="1" x14ac:dyDescent="0.25">
      <c r="A1088" s="1689">
        <v>1127</v>
      </c>
      <c r="B1088" s="867">
        <v>3122</v>
      </c>
      <c r="C1088" s="867">
        <v>5336</v>
      </c>
      <c r="D1088" s="952"/>
      <c r="E1088" s="1642" t="s">
        <v>1531</v>
      </c>
      <c r="F1088" s="974">
        <f>SUM(F1089:F1090)</f>
        <v>0</v>
      </c>
      <c r="G1088" s="974">
        <f>SUM(G1089:G1090)</f>
        <v>2914</v>
      </c>
      <c r="H1088" s="974">
        <f>SUM(H1089:H1090)</f>
        <v>2914</v>
      </c>
      <c r="I1088" s="939">
        <f>(H1088/G1088)*100</f>
        <v>100</v>
      </c>
    </row>
    <row r="1089" spans="1:9" s="387" customFormat="1" ht="14.25" x14ac:dyDescent="0.2">
      <c r="A1089" s="438"/>
      <c r="B1089" s="725"/>
      <c r="C1089" s="725"/>
      <c r="D1089" s="1711" t="s">
        <v>877</v>
      </c>
      <c r="E1089" s="1712" t="s">
        <v>1538</v>
      </c>
      <c r="F1089" s="946"/>
      <c r="G1089" s="946">
        <v>437</v>
      </c>
      <c r="H1089" s="946">
        <v>437</v>
      </c>
      <c r="I1089" s="941">
        <f>(H1089/G1089)*100</f>
        <v>100</v>
      </c>
    </row>
    <row r="1090" spans="1:9" s="387" customFormat="1" ht="14.25" x14ac:dyDescent="0.2">
      <c r="A1090" s="979"/>
      <c r="B1090" s="980"/>
      <c r="C1090" s="980"/>
      <c r="D1090" s="1711" t="s">
        <v>878</v>
      </c>
      <c r="E1090" s="1712" t="s">
        <v>1538</v>
      </c>
      <c r="F1090" s="946"/>
      <c r="G1090" s="946">
        <v>2477</v>
      </c>
      <c r="H1090" s="946">
        <v>2477</v>
      </c>
      <c r="I1090" s="941">
        <f>(H1090/G1090)*100</f>
        <v>100</v>
      </c>
    </row>
    <row r="1091" spans="1:9" ht="15" x14ac:dyDescent="0.25">
      <c r="A1091" s="438">
        <v>1127</v>
      </c>
      <c r="B1091" s="833">
        <v>3123</v>
      </c>
      <c r="C1091" s="1691">
        <v>5331</v>
      </c>
      <c r="D1091" s="955"/>
      <c r="E1091" s="724" t="s">
        <v>1208</v>
      </c>
      <c r="F1091" s="948">
        <f>SUM(F1092:F1096)</f>
        <v>4027</v>
      </c>
      <c r="G1091" s="948">
        <f>SUM(G1092:G1096)</f>
        <v>15597</v>
      </c>
      <c r="H1091" s="948">
        <f>SUM(H1092:H1096)</f>
        <v>15597</v>
      </c>
      <c r="I1091" s="949">
        <f t="shared" ref="I1091:I1111" si="46">(H1091/G1091)*100</f>
        <v>100</v>
      </c>
    </row>
    <row r="1092" spans="1:9" ht="14.25" x14ac:dyDescent="0.2">
      <c r="A1092" s="438"/>
      <c r="B1092" s="833"/>
      <c r="C1092" s="1691"/>
      <c r="D1092" s="885" t="s">
        <v>737</v>
      </c>
      <c r="E1092" s="2224" t="s">
        <v>996</v>
      </c>
      <c r="F1092" s="946">
        <v>651</v>
      </c>
      <c r="G1092" s="946">
        <v>638</v>
      </c>
      <c r="H1092" s="946">
        <v>638</v>
      </c>
      <c r="I1092" s="941">
        <f t="shared" si="46"/>
        <v>100</v>
      </c>
    </row>
    <row r="1093" spans="1:9" ht="14.25" x14ac:dyDescent="0.2">
      <c r="A1093" s="438"/>
      <c r="B1093" s="833"/>
      <c r="C1093" s="1691"/>
      <c r="D1093" s="595" t="s">
        <v>732</v>
      </c>
      <c r="E1093" s="483" t="s">
        <v>85</v>
      </c>
      <c r="F1093" s="946">
        <v>3376</v>
      </c>
      <c r="G1093" s="946">
        <v>3373</v>
      </c>
      <c r="H1093" s="946">
        <v>3373</v>
      </c>
      <c r="I1093" s="941">
        <f t="shared" si="46"/>
        <v>100</v>
      </c>
    </row>
    <row r="1094" spans="1:9" ht="14.25" x14ac:dyDescent="0.2">
      <c r="A1094" s="438"/>
      <c r="B1094" s="833"/>
      <c r="C1094" s="1691"/>
      <c r="D1094" s="595" t="s">
        <v>836</v>
      </c>
      <c r="E1094" s="483" t="s">
        <v>89</v>
      </c>
      <c r="F1094" s="946"/>
      <c r="G1094" s="946">
        <v>3</v>
      </c>
      <c r="H1094" s="946">
        <v>3</v>
      </c>
      <c r="I1094" s="941">
        <f t="shared" si="46"/>
        <v>100</v>
      </c>
    </row>
    <row r="1095" spans="1:9" ht="14.25" x14ac:dyDescent="0.2">
      <c r="A1095" s="438"/>
      <c r="B1095" s="833"/>
      <c r="C1095" s="1691"/>
      <c r="D1095" s="1250" t="s">
        <v>875</v>
      </c>
      <c r="E1095" s="1525" t="s">
        <v>889</v>
      </c>
      <c r="F1095" s="946"/>
      <c r="G1095" s="946">
        <v>32</v>
      </c>
      <c r="H1095" s="946">
        <v>32</v>
      </c>
      <c r="I1095" s="941">
        <f t="shared" si="46"/>
        <v>100</v>
      </c>
    </row>
    <row r="1096" spans="1:9" ht="14.25" x14ac:dyDescent="0.2">
      <c r="A1096" s="438"/>
      <c r="B1096" s="833"/>
      <c r="C1096" s="1691"/>
      <c r="D1096" s="595" t="s">
        <v>1431</v>
      </c>
      <c r="E1096" s="483" t="s">
        <v>995</v>
      </c>
      <c r="F1096" s="946"/>
      <c r="G1096" s="946">
        <v>11551</v>
      </c>
      <c r="H1096" s="946">
        <v>11551</v>
      </c>
      <c r="I1096" s="941">
        <f t="shared" si="46"/>
        <v>100</v>
      </c>
    </row>
    <row r="1097" spans="1:9" ht="15" x14ac:dyDescent="0.25">
      <c r="A1097" s="438">
        <v>1127</v>
      </c>
      <c r="B1097" s="833">
        <v>3124</v>
      </c>
      <c r="C1097" s="1691">
        <v>5331</v>
      </c>
      <c r="D1097" s="955"/>
      <c r="E1097" s="724" t="s">
        <v>1208</v>
      </c>
      <c r="F1097" s="948">
        <f>SUM(F1098:F1099)</f>
        <v>19</v>
      </c>
      <c r="G1097" s="948">
        <f>SUM(G1098:G1099)</f>
        <v>1503</v>
      </c>
      <c r="H1097" s="948">
        <f>SUM(H1098:H1099)</f>
        <v>1503</v>
      </c>
      <c r="I1097" s="949">
        <f t="shared" si="46"/>
        <v>100</v>
      </c>
    </row>
    <row r="1098" spans="1:9" ht="14.25" x14ac:dyDescent="0.2">
      <c r="A1098" s="438"/>
      <c r="B1098" s="833"/>
      <c r="C1098" s="1691"/>
      <c r="D1098" s="595" t="s">
        <v>732</v>
      </c>
      <c r="E1098" s="483" t="s">
        <v>85</v>
      </c>
      <c r="F1098" s="946">
        <v>19</v>
      </c>
      <c r="G1098" s="946">
        <v>19</v>
      </c>
      <c r="H1098" s="946">
        <v>19</v>
      </c>
      <c r="I1098" s="941">
        <f t="shared" si="46"/>
        <v>100</v>
      </c>
    </row>
    <row r="1099" spans="1:9" ht="14.25" x14ac:dyDescent="0.2">
      <c r="A1099" s="438"/>
      <c r="B1099" s="833"/>
      <c r="C1099" s="1691"/>
      <c r="D1099" s="595" t="s">
        <v>1431</v>
      </c>
      <c r="E1099" s="483" t="s">
        <v>995</v>
      </c>
      <c r="F1099" s="946"/>
      <c r="G1099" s="946">
        <v>1484</v>
      </c>
      <c r="H1099" s="946">
        <v>1484</v>
      </c>
      <c r="I1099" s="941">
        <f t="shared" si="46"/>
        <v>100</v>
      </c>
    </row>
    <row r="1100" spans="1:9" ht="15" x14ac:dyDescent="0.25">
      <c r="A1100" s="438">
        <v>1127</v>
      </c>
      <c r="B1100" s="833">
        <v>3141</v>
      </c>
      <c r="C1100" s="1691">
        <v>5331</v>
      </c>
      <c r="D1100" s="611"/>
      <c r="E1100" s="724" t="s">
        <v>1208</v>
      </c>
      <c r="F1100" s="959">
        <v>0</v>
      </c>
      <c r="G1100" s="959">
        <f>G1101</f>
        <v>623</v>
      </c>
      <c r="H1100" s="959">
        <f>H1101</f>
        <v>623</v>
      </c>
      <c r="I1100" s="949">
        <f t="shared" si="46"/>
        <v>100</v>
      </c>
    </row>
    <row r="1101" spans="1:9" ht="14.25" x14ac:dyDescent="0.2">
      <c r="A1101" s="438"/>
      <c r="B1101" s="833"/>
      <c r="C1101" s="1691"/>
      <c r="D1101" s="595" t="s">
        <v>1431</v>
      </c>
      <c r="E1101" s="483" t="s">
        <v>995</v>
      </c>
      <c r="F1101" s="946"/>
      <c r="G1101" s="946">
        <v>623</v>
      </c>
      <c r="H1101" s="946">
        <v>623</v>
      </c>
      <c r="I1101" s="941">
        <f t="shared" si="46"/>
        <v>100</v>
      </c>
    </row>
    <row r="1102" spans="1:9" ht="15" x14ac:dyDescent="0.25">
      <c r="A1102" s="438">
        <v>1127</v>
      </c>
      <c r="B1102" s="833">
        <v>3142</v>
      </c>
      <c r="C1102" s="833">
        <v>5331</v>
      </c>
      <c r="D1102" s="972"/>
      <c r="E1102" s="724" t="s">
        <v>1208</v>
      </c>
      <c r="F1102" s="948">
        <f>SUM(F1103:F1105)</f>
        <v>727</v>
      </c>
      <c r="G1102" s="948">
        <f>SUM(G1103:G1105)</f>
        <v>1552</v>
      </c>
      <c r="H1102" s="948">
        <f>SUM(H1103:H1105)</f>
        <v>1552</v>
      </c>
      <c r="I1102" s="949">
        <f t="shared" si="46"/>
        <v>100</v>
      </c>
    </row>
    <row r="1103" spans="1:9" ht="14.25" x14ac:dyDescent="0.2">
      <c r="A1103" s="438"/>
      <c r="B1103" s="833"/>
      <c r="C1103" s="833"/>
      <c r="D1103" s="885" t="s">
        <v>737</v>
      </c>
      <c r="E1103" s="2224" t="s">
        <v>996</v>
      </c>
      <c r="F1103" s="946">
        <v>67</v>
      </c>
      <c r="G1103" s="946">
        <v>67</v>
      </c>
      <c r="H1103" s="946">
        <v>67</v>
      </c>
      <c r="I1103" s="941">
        <f t="shared" si="46"/>
        <v>100</v>
      </c>
    </row>
    <row r="1104" spans="1:9" ht="14.25" x14ac:dyDescent="0.2">
      <c r="A1104" s="438"/>
      <c r="B1104" s="833"/>
      <c r="C1104" s="833"/>
      <c r="D1104" s="595" t="s">
        <v>732</v>
      </c>
      <c r="E1104" s="483" t="s">
        <v>85</v>
      </c>
      <c r="F1104" s="946">
        <v>660</v>
      </c>
      <c r="G1104" s="946">
        <v>660</v>
      </c>
      <c r="H1104" s="946">
        <v>660</v>
      </c>
      <c r="I1104" s="941">
        <f t="shared" si="46"/>
        <v>100</v>
      </c>
    </row>
    <row r="1105" spans="1:23" ht="14.25" x14ac:dyDescent="0.2">
      <c r="A1105" s="438"/>
      <c r="B1105" s="833"/>
      <c r="C1105" s="1691"/>
      <c r="D1105" s="595" t="s">
        <v>1431</v>
      </c>
      <c r="E1105" s="483" t="s">
        <v>995</v>
      </c>
      <c r="F1105" s="946"/>
      <c r="G1105" s="946">
        <v>825</v>
      </c>
      <c r="H1105" s="946">
        <v>825</v>
      </c>
      <c r="I1105" s="941">
        <f t="shared" si="46"/>
        <v>100</v>
      </c>
    </row>
    <row r="1106" spans="1:23" ht="15" x14ac:dyDescent="0.25">
      <c r="A1106" s="438">
        <v>1127</v>
      </c>
      <c r="B1106" s="833">
        <v>3147</v>
      </c>
      <c r="C1106" s="833">
        <v>5331</v>
      </c>
      <c r="D1106" s="972"/>
      <c r="E1106" s="724" t="s">
        <v>1208</v>
      </c>
      <c r="F1106" s="948">
        <f>SUM(F1107:F1109)</f>
        <v>728</v>
      </c>
      <c r="G1106" s="948">
        <f>SUM(G1107:G1109)</f>
        <v>1878</v>
      </c>
      <c r="H1106" s="948">
        <f>SUM(H1107:H1109)</f>
        <v>1878</v>
      </c>
      <c r="I1106" s="2275">
        <f t="shared" si="46"/>
        <v>100</v>
      </c>
    </row>
    <row r="1107" spans="1:23" ht="14.25" x14ac:dyDescent="0.2">
      <c r="A1107" s="438"/>
      <c r="B1107" s="833"/>
      <c r="C1107" s="833"/>
      <c r="D1107" s="885" t="s">
        <v>737</v>
      </c>
      <c r="E1107" s="2224" t="s">
        <v>996</v>
      </c>
      <c r="F1107" s="946">
        <v>157</v>
      </c>
      <c r="G1107" s="946">
        <v>157</v>
      </c>
      <c r="H1107" s="946">
        <v>157</v>
      </c>
      <c r="I1107" s="2276">
        <f t="shared" si="46"/>
        <v>100</v>
      </c>
    </row>
    <row r="1108" spans="1:23" ht="14.25" x14ac:dyDescent="0.2">
      <c r="A1108" s="2277"/>
      <c r="B1108" s="833"/>
      <c r="C1108" s="833"/>
      <c r="D1108" s="595" t="s">
        <v>732</v>
      </c>
      <c r="E1108" s="483" t="s">
        <v>85</v>
      </c>
      <c r="F1108" s="946">
        <v>571</v>
      </c>
      <c r="G1108" s="946">
        <v>571</v>
      </c>
      <c r="H1108" s="946">
        <v>571</v>
      </c>
      <c r="I1108" s="2276">
        <f t="shared" si="46"/>
        <v>100</v>
      </c>
    </row>
    <row r="1109" spans="1:23" ht="14.25" x14ac:dyDescent="0.2">
      <c r="A1109" s="2277"/>
      <c r="B1109" s="833"/>
      <c r="C1109" s="1691"/>
      <c r="D1109" s="611" t="s">
        <v>1431</v>
      </c>
      <c r="E1109" s="981" t="s">
        <v>995</v>
      </c>
      <c r="F1109" s="946"/>
      <c r="G1109" s="946">
        <v>1150</v>
      </c>
      <c r="H1109" s="946">
        <v>1150</v>
      </c>
      <c r="I1109" s="2276">
        <f t="shared" si="46"/>
        <v>100</v>
      </c>
    </row>
    <row r="1110" spans="1:23" ht="15" x14ac:dyDescent="0.25">
      <c r="A1110" s="2277">
        <v>1127</v>
      </c>
      <c r="B1110" s="833">
        <v>3293</v>
      </c>
      <c r="C1110" s="1691">
        <v>5331</v>
      </c>
      <c r="D1110" s="611"/>
      <c r="E1110" s="724" t="s">
        <v>1208</v>
      </c>
      <c r="F1110" s="959">
        <v>0</v>
      </c>
      <c r="G1110" s="959">
        <v>6</v>
      </c>
      <c r="H1110" s="959">
        <v>6</v>
      </c>
      <c r="I1110" s="2278">
        <f t="shared" si="46"/>
        <v>100</v>
      </c>
    </row>
    <row r="1111" spans="1:23" ht="15" thickBot="1" x14ac:dyDescent="0.25">
      <c r="A1111" s="2277"/>
      <c r="B1111" s="833"/>
      <c r="C1111" s="1691"/>
      <c r="D1111" s="826" t="s">
        <v>1434</v>
      </c>
      <c r="E1111" s="2240" t="s">
        <v>75</v>
      </c>
      <c r="F1111" s="946"/>
      <c r="G1111" s="946">
        <v>6</v>
      </c>
      <c r="H1111" s="946">
        <v>6</v>
      </c>
      <c r="I1111" s="2276">
        <f t="shared" si="46"/>
        <v>100</v>
      </c>
    </row>
    <row r="1112" spans="1:23" ht="18" customHeight="1" thickTop="1" thickBot="1" x14ac:dyDescent="0.3">
      <c r="A1112" s="2498" t="s">
        <v>1406</v>
      </c>
      <c r="B1112" s="2480"/>
      <c r="C1112" s="2480"/>
      <c r="D1112" s="2480"/>
      <c r="E1112" s="2480"/>
      <c r="F1112" s="937">
        <f>SUM(F1075,F1102,F1106,F1100,F1091,F1097,F1110)</f>
        <v>8031</v>
      </c>
      <c r="G1112" s="937">
        <f>SUM(G1075,G1102,G1106,G1100,G1091,G1097,G1110,G1088)</f>
        <v>37400</v>
      </c>
      <c r="H1112" s="937">
        <f>SUM(H1075,H1102,H1106,H1100,H1091,H1097,H1110,H1088)</f>
        <v>37400</v>
      </c>
      <c r="I1112" s="1015">
        <f>(H1112/G1112)*100</f>
        <v>100</v>
      </c>
      <c r="R1112" s="386">
        <f>F1112</f>
        <v>8031</v>
      </c>
      <c r="S1112" s="386">
        <f>G1112</f>
        <v>37400</v>
      </c>
      <c r="T1112" s="386">
        <f>H1112</f>
        <v>37400</v>
      </c>
    </row>
    <row r="1113" spans="1:23" ht="17.25" customHeight="1" thickTop="1" x14ac:dyDescent="0.25">
      <c r="A1113" s="438">
        <v>1127</v>
      </c>
      <c r="B1113" s="725">
        <v>3122</v>
      </c>
      <c r="C1113" s="725">
        <v>6351</v>
      </c>
      <c r="D1113" s="932"/>
      <c r="E1113" s="668" t="s">
        <v>1485</v>
      </c>
      <c r="F1113" s="933">
        <v>0</v>
      </c>
      <c r="G1113" s="933">
        <f>G1115+G1114</f>
        <v>525</v>
      </c>
      <c r="H1113" s="933">
        <f>H1115+H1114</f>
        <v>525</v>
      </c>
      <c r="I1113" s="934">
        <f>(H1113/G1113)*100</f>
        <v>100</v>
      </c>
    </row>
    <row r="1114" spans="1:23" ht="15" x14ac:dyDescent="0.25">
      <c r="A1114" s="438"/>
      <c r="B1114" s="725"/>
      <c r="C1114" s="725"/>
      <c r="D1114" s="1250" t="s">
        <v>1184</v>
      </c>
      <c r="E1114" s="1713" t="s">
        <v>1536</v>
      </c>
      <c r="F1114" s="933"/>
      <c r="G1114" s="357">
        <v>79</v>
      </c>
      <c r="H1114" s="357">
        <v>79</v>
      </c>
      <c r="I1114" s="1538">
        <v>100</v>
      </c>
    </row>
    <row r="1115" spans="1:23" ht="15" thickBot="1" x14ac:dyDescent="0.25">
      <c r="A1115" s="438"/>
      <c r="B1115" s="725"/>
      <c r="C1115" s="725"/>
      <c r="D1115" s="1250" t="s">
        <v>1186</v>
      </c>
      <c r="E1115" s="1713" t="s">
        <v>1536</v>
      </c>
      <c r="F1115" s="1537"/>
      <c r="G1115" s="1539">
        <v>446</v>
      </c>
      <c r="H1115" s="1539">
        <v>446</v>
      </c>
      <c r="I1115" s="1538">
        <v>100</v>
      </c>
    </row>
    <row r="1116" spans="1:23" ht="16.5" thickTop="1" thickBot="1" x14ac:dyDescent="0.3">
      <c r="A1116" s="2479" t="s">
        <v>1407</v>
      </c>
      <c r="B1116" s="2480"/>
      <c r="C1116" s="2480"/>
      <c r="D1116" s="2480"/>
      <c r="E1116" s="2480"/>
      <c r="F1116" s="937">
        <f>F1113</f>
        <v>0</v>
      </c>
      <c r="G1116" s="937">
        <f>G1113</f>
        <v>525</v>
      </c>
      <c r="H1116" s="937">
        <f>H1113</f>
        <v>525</v>
      </c>
      <c r="I1116" s="938">
        <f>(H1116/G1116)*100</f>
        <v>100</v>
      </c>
      <c r="R1116" s="386"/>
      <c r="S1116" s="386"/>
      <c r="T1116" s="386"/>
      <c r="U1116" s="386">
        <f>F1116</f>
        <v>0</v>
      </c>
      <c r="V1116" s="386">
        <f>G1116</f>
        <v>525</v>
      </c>
      <c r="W1116" s="386">
        <f>H1116</f>
        <v>525</v>
      </c>
    </row>
    <row r="1117" spans="1:23" ht="15" customHeight="1" thickTop="1" x14ac:dyDescent="0.25">
      <c r="A1117" s="371"/>
      <c r="B1117" s="371"/>
      <c r="C1117" s="371"/>
      <c r="D1117" s="371"/>
      <c r="E1117" s="371"/>
      <c r="F1117" s="183"/>
      <c r="G1117" s="183"/>
      <c r="H1117" s="183"/>
      <c r="I1117" s="214"/>
      <c r="R1117" s="386"/>
      <c r="S1117" s="386"/>
      <c r="T1117" s="386"/>
    </row>
    <row r="1118" spans="1:23" ht="15" customHeight="1" x14ac:dyDescent="0.25">
      <c r="A1118" s="371"/>
      <c r="B1118" s="371"/>
      <c r="C1118" s="371"/>
      <c r="D1118" s="371"/>
      <c r="E1118" s="371"/>
      <c r="F1118" s="183"/>
      <c r="G1118" s="183"/>
      <c r="H1118" s="183"/>
      <c r="I1118" s="214"/>
      <c r="R1118" s="386"/>
      <c r="S1118" s="386"/>
      <c r="T1118" s="386"/>
    </row>
    <row r="1119" spans="1:23" ht="13.5" thickBot="1" x14ac:dyDescent="0.25">
      <c r="A1119" s="445" t="s">
        <v>1537</v>
      </c>
      <c r="I1119" s="1688" t="s">
        <v>205</v>
      </c>
    </row>
    <row r="1120" spans="1:23" s="107" customFormat="1" ht="20.25" customHeight="1" thickTop="1" thickBot="1" x14ac:dyDescent="0.25">
      <c r="A1120" s="675" t="s">
        <v>792</v>
      </c>
      <c r="B1120" s="866" t="s">
        <v>206</v>
      </c>
      <c r="C1120" s="676" t="s">
        <v>207</v>
      </c>
      <c r="D1120" s="678" t="s">
        <v>888</v>
      </c>
      <c r="E1120" s="678" t="s">
        <v>208</v>
      </c>
      <c r="F1120" s="678" t="s">
        <v>209</v>
      </c>
      <c r="G1120" s="678" t="s">
        <v>1116</v>
      </c>
      <c r="H1120" s="678" t="s">
        <v>1117</v>
      </c>
      <c r="I1120" s="931" t="s">
        <v>1118</v>
      </c>
    </row>
    <row r="1121" spans="1:9" s="387" customFormat="1" ht="13.5" thickTop="1" thickBot="1" x14ac:dyDescent="0.25">
      <c r="A1121" s="609">
        <v>1</v>
      </c>
      <c r="B1121" s="610">
        <v>2</v>
      </c>
      <c r="C1121" s="610">
        <v>3</v>
      </c>
      <c r="D1121" s="610">
        <v>4</v>
      </c>
      <c r="E1121" s="610">
        <v>5</v>
      </c>
      <c r="F1121" s="581">
        <v>6</v>
      </c>
      <c r="G1121" s="581">
        <v>7</v>
      </c>
      <c r="H1121" s="582">
        <v>8</v>
      </c>
      <c r="I1121" s="680" t="s">
        <v>960</v>
      </c>
    </row>
    <row r="1122" spans="1:9" ht="15.75" thickTop="1" x14ac:dyDescent="0.25">
      <c r="A1122" s="1689">
        <v>1128</v>
      </c>
      <c r="B1122" s="867">
        <v>3122</v>
      </c>
      <c r="C1122" s="867">
        <v>5331</v>
      </c>
      <c r="D1122" s="952"/>
      <c r="E1122" s="973" t="s">
        <v>1208</v>
      </c>
      <c r="F1122" s="974">
        <f>SUM(F1123:F1127)</f>
        <v>2716</v>
      </c>
      <c r="G1122" s="974">
        <f>SUM(G1123:G1127)</f>
        <v>15891</v>
      </c>
      <c r="H1122" s="974">
        <f>SUM(H1123:H1127)</f>
        <v>15891</v>
      </c>
      <c r="I1122" s="939">
        <f t="shared" ref="I1122:I1151" si="47">(H1122/G1122)*100</f>
        <v>100</v>
      </c>
    </row>
    <row r="1123" spans="1:9" ht="14.25" x14ac:dyDescent="0.2">
      <c r="A1123" s="438"/>
      <c r="B1123" s="725"/>
      <c r="C1123" s="725"/>
      <c r="D1123" s="763" t="s">
        <v>737</v>
      </c>
      <c r="E1123" s="2224" t="s">
        <v>996</v>
      </c>
      <c r="F1123" s="940">
        <v>612</v>
      </c>
      <c r="G1123" s="940">
        <v>604</v>
      </c>
      <c r="H1123" s="940">
        <v>604</v>
      </c>
      <c r="I1123" s="936">
        <f t="shared" si="47"/>
        <v>100</v>
      </c>
    </row>
    <row r="1124" spans="1:9" ht="14.25" x14ac:dyDescent="0.2">
      <c r="A1124" s="438"/>
      <c r="B1124" s="725"/>
      <c r="C1124" s="725"/>
      <c r="D1124" s="595" t="s">
        <v>732</v>
      </c>
      <c r="E1124" s="483" t="s">
        <v>85</v>
      </c>
      <c r="F1124" s="940">
        <v>2104</v>
      </c>
      <c r="G1124" s="940">
        <v>2077</v>
      </c>
      <c r="H1124" s="940">
        <v>2077</v>
      </c>
      <c r="I1124" s="936">
        <f t="shared" si="47"/>
        <v>100</v>
      </c>
    </row>
    <row r="1125" spans="1:9" ht="14.25" x14ac:dyDescent="0.2">
      <c r="A1125" s="438"/>
      <c r="B1125" s="725"/>
      <c r="C1125" s="725"/>
      <c r="D1125" s="1250" t="s">
        <v>1871</v>
      </c>
      <c r="E1125" s="1525" t="s">
        <v>1902</v>
      </c>
      <c r="F1125" s="940"/>
      <c r="G1125" s="940">
        <v>725</v>
      </c>
      <c r="H1125" s="940">
        <v>725</v>
      </c>
      <c r="I1125" s="936">
        <f t="shared" si="47"/>
        <v>100</v>
      </c>
    </row>
    <row r="1126" spans="1:9" ht="28.5" x14ac:dyDescent="0.2">
      <c r="A1126" s="438"/>
      <c r="B1126" s="725"/>
      <c r="C1126" s="725"/>
      <c r="D1126" s="2194" t="s">
        <v>1873</v>
      </c>
      <c r="E1126" s="2269" t="s">
        <v>1907</v>
      </c>
      <c r="F1126" s="940"/>
      <c r="G1126" s="940">
        <v>5</v>
      </c>
      <c r="H1126" s="940">
        <v>5</v>
      </c>
      <c r="I1126" s="936">
        <f t="shared" si="47"/>
        <v>100</v>
      </c>
    </row>
    <row r="1127" spans="1:9" ht="14.25" x14ac:dyDescent="0.2">
      <c r="A1127" s="438"/>
      <c r="B1127" s="725"/>
      <c r="C1127" s="725"/>
      <c r="D1127" s="595" t="s">
        <v>1431</v>
      </c>
      <c r="E1127" s="483" t="s">
        <v>995</v>
      </c>
      <c r="F1127" s="940"/>
      <c r="G1127" s="940">
        <v>12480</v>
      </c>
      <c r="H1127" s="940">
        <v>12480</v>
      </c>
      <c r="I1127" s="936">
        <f t="shared" si="47"/>
        <v>100</v>
      </c>
    </row>
    <row r="1128" spans="1:9" ht="15" x14ac:dyDescent="0.25">
      <c r="A1128" s="438">
        <v>1128</v>
      </c>
      <c r="B1128" s="833">
        <v>3123</v>
      </c>
      <c r="C1128" s="833">
        <v>5331</v>
      </c>
      <c r="D1128" s="972"/>
      <c r="E1128" s="724" t="s">
        <v>1208</v>
      </c>
      <c r="F1128" s="948">
        <f>SUM(F1129:F1134)</f>
        <v>2051</v>
      </c>
      <c r="G1128" s="948">
        <f>SUM(G1129:G1134)</f>
        <v>13675</v>
      </c>
      <c r="H1128" s="948">
        <f>SUM(H1129:H1134)</f>
        <v>13675</v>
      </c>
      <c r="I1128" s="949">
        <f t="shared" si="47"/>
        <v>100</v>
      </c>
    </row>
    <row r="1129" spans="1:9" ht="14.25" x14ac:dyDescent="0.2">
      <c r="A1129" s="438"/>
      <c r="B1129" s="833"/>
      <c r="C1129" s="833"/>
      <c r="D1129" s="763" t="s">
        <v>737</v>
      </c>
      <c r="E1129" s="2224" t="s">
        <v>996</v>
      </c>
      <c r="F1129" s="946">
        <v>351</v>
      </c>
      <c r="G1129" s="946">
        <v>347</v>
      </c>
      <c r="H1129" s="946">
        <v>347</v>
      </c>
      <c r="I1129" s="941">
        <f t="shared" si="47"/>
        <v>100</v>
      </c>
    </row>
    <row r="1130" spans="1:9" ht="14.25" x14ac:dyDescent="0.2">
      <c r="A1130" s="438"/>
      <c r="B1130" s="833"/>
      <c r="C1130" s="833"/>
      <c r="D1130" s="595" t="s">
        <v>732</v>
      </c>
      <c r="E1130" s="483" t="s">
        <v>85</v>
      </c>
      <c r="F1130" s="946">
        <v>1700</v>
      </c>
      <c r="G1130" s="946">
        <v>1700</v>
      </c>
      <c r="H1130" s="946">
        <v>1700</v>
      </c>
      <c r="I1130" s="941">
        <f t="shared" si="47"/>
        <v>100</v>
      </c>
    </row>
    <row r="1131" spans="1:9" ht="14.25" x14ac:dyDescent="0.2">
      <c r="A1131" s="438"/>
      <c r="B1131" s="833"/>
      <c r="C1131" s="833"/>
      <c r="D1131" s="595" t="s">
        <v>1432</v>
      </c>
      <c r="E1131" s="483" t="s">
        <v>616</v>
      </c>
      <c r="F1131" s="946"/>
      <c r="G1131" s="946">
        <v>241</v>
      </c>
      <c r="H1131" s="946">
        <v>241</v>
      </c>
      <c r="I1131" s="941">
        <f t="shared" si="47"/>
        <v>100</v>
      </c>
    </row>
    <row r="1132" spans="1:9" ht="14.25" x14ac:dyDescent="0.2">
      <c r="A1132" s="438"/>
      <c r="B1132" s="833"/>
      <c r="C1132" s="833"/>
      <c r="D1132" s="1251" t="s">
        <v>1175</v>
      </c>
      <c r="E1132" s="1363" t="s">
        <v>1176</v>
      </c>
      <c r="F1132" s="946"/>
      <c r="G1132" s="946">
        <v>224</v>
      </c>
      <c r="H1132" s="946">
        <v>224</v>
      </c>
      <c r="I1132" s="941">
        <f t="shared" si="47"/>
        <v>100</v>
      </c>
    </row>
    <row r="1133" spans="1:9" ht="28.5" x14ac:dyDescent="0.2">
      <c r="A1133" s="438"/>
      <c r="B1133" s="833"/>
      <c r="C1133" s="833"/>
      <c r="D1133" s="2194" t="s">
        <v>1873</v>
      </c>
      <c r="E1133" s="2269" t="s">
        <v>1907</v>
      </c>
      <c r="F1133" s="946"/>
      <c r="G1133" s="946">
        <v>5</v>
      </c>
      <c r="H1133" s="946">
        <v>5</v>
      </c>
      <c r="I1133" s="941">
        <f t="shared" si="47"/>
        <v>100</v>
      </c>
    </row>
    <row r="1134" spans="1:9" ht="14.25" x14ac:dyDescent="0.2">
      <c r="A1134" s="438"/>
      <c r="B1134" s="833"/>
      <c r="C1134" s="833"/>
      <c r="D1134" s="595" t="s">
        <v>1431</v>
      </c>
      <c r="E1134" s="483" t="s">
        <v>995</v>
      </c>
      <c r="F1134" s="946"/>
      <c r="G1134" s="946">
        <v>11158</v>
      </c>
      <c r="H1134" s="946">
        <v>11158</v>
      </c>
      <c r="I1134" s="941">
        <f t="shared" si="47"/>
        <v>100</v>
      </c>
    </row>
    <row r="1135" spans="1:9" ht="15" x14ac:dyDescent="0.25">
      <c r="A1135" s="438">
        <v>1128</v>
      </c>
      <c r="B1135" s="833">
        <v>3141</v>
      </c>
      <c r="C1135" s="833">
        <v>5331</v>
      </c>
      <c r="D1135" s="595"/>
      <c r="E1135" s="724" t="s">
        <v>1208</v>
      </c>
      <c r="F1135" s="959">
        <v>100</v>
      </c>
      <c r="G1135" s="959">
        <v>39</v>
      </c>
      <c r="H1135" s="959">
        <v>39</v>
      </c>
      <c r="I1135" s="951">
        <f t="shared" si="47"/>
        <v>100</v>
      </c>
    </row>
    <row r="1136" spans="1:9" ht="14.25" x14ac:dyDescent="0.2">
      <c r="A1136" s="438"/>
      <c r="B1136" s="833"/>
      <c r="C1136" s="833"/>
      <c r="D1136" s="595" t="s">
        <v>732</v>
      </c>
      <c r="E1136" s="483" t="s">
        <v>85</v>
      </c>
      <c r="F1136" s="950">
        <v>100</v>
      </c>
      <c r="G1136" s="950">
        <v>0</v>
      </c>
      <c r="H1136" s="950">
        <v>0</v>
      </c>
      <c r="I1136" s="379">
        <v>0</v>
      </c>
    </row>
    <row r="1137" spans="1:23" ht="14.25" x14ac:dyDescent="0.2">
      <c r="A1137" s="438"/>
      <c r="B1137" s="833"/>
      <c r="C1137" s="833"/>
      <c r="D1137" s="595" t="s">
        <v>1431</v>
      </c>
      <c r="E1137" s="483" t="s">
        <v>995</v>
      </c>
      <c r="F1137" s="946"/>
      <c r="G1137" s="946">
        <v>39</v>
      </c>
      <c r="H1137" s="946">
        <v>39</v>
      </c>
      <c r="I1137" s="941">
        <f t="shared" si="47"/>
        <v>100</v>
      </c>
    </row>
    <row r="1138" spans="1:23" ht="15" x14ac:dyDescent="0.25">
      <c r="A1138" s="438">
        <v>1128</v>
      </c>
      <c r="B1138" s="725">
        <v>3142</v>
      </c>
      <c r="C1138" s="725">
        <v>5331</v>
      </c>
      <c r="D1138" s="932"/>
      <c r="E1138" s="886" t="s">
        <v>1208</v>
      </c>
      <c r="F1138" s="933">
        <f>SUM(F1139:F1141)</f>
        <v>778</v>
      </c>
      <c r="G1138" s="948">
        <f>SUM(G1139:G1141)</f>
        <v>2315</v>
      </c>
      <c r="H1138" s="933">
        <f>SUM(H1139:H1141)</f>
        <v>2315</v>
      </c>
      <c r="I1138" s="949">
        <f t="shared" si="47"/>
        <v>100</v>
      </c>
    </row>
    <row r="1139" spans="1:23" ht="14.25" x14ac:dyDescent="0.2">
      <c r="A1139" s="438"/>
      <c r="B1139" s="833"/>
      <c r="C1139" s="833"/>
      <c r="D1139" s="763" t="s">
        <v>737</v>
      </c>
      <c r="E1139" s="2224" t="s">
        <v>996</v>
      </c>
      <c r="F1139" s="946">
        <v>35</v>
      </c>
      <c r="G1139" s="946">
        <v>78</v>
      </c>
      <c r="H1139" s="946">
        <v>78</v>
      </c>
      <c r="I1139" s="941">
        <f t="shared" si="47"/>
        <v>100</v>
      </c>
    </row>
    <row r="1140" spans="1:23" ht="14.25" x14ac:dyDescent="0.2">
      <c r="A1140" s="438"/>
      <c r="B1140" s="833"/>
      <c r="C1140" s="833"/>
      <c r="D1140" s="595" t="s">
        <v>732</v>
      </c>
      <c r="E1140" s="483" t="s">
        <v>85</v>
      </c>
      <c r="F1140" s="946">
        <v>743</v>
      </c>
      <c r="G1140" s="946">
        <v>843</v>
      </c>
      <c r="H1140" s="946">
        <v>843</v>
      </c>
      <c r="I1140" s="941">
        <f t="shared" si="47"/>
        <v>100</v>
      </c>
    </row>
    <row r="1141" spans="1:23" ht="14.25" x14ac:dyDescent="0.2">
      <c r="A1141" s="438"/>
      <c r="B1141" s="833"/>
      <c r="C1141" s="1691"/>
      <c r="D1141" s="595" t="s">
        <v>1431</v>
      </c>
      <c r="E1141" s="483" t="s">
        <v>995</v>
      </c>
      <c r="F1141" s="946"/>
      <c r="G1141" s="946">
        <v>1394</v>
      </c>
      <c r="H1141" s="946">
        <v>1394</v>
      </c>
      <c r="I1141" s="941">
        <f t="shared" si="47"/>
        <v>100</v>
      </c>
    </row>
    <row r="1142" spans="1:23" ht="15" x14ac:dyDescent="0.25">
      <c r="A1142" s="438">
        <v>1128</v>
      </c>
      <c r="B1142" s="833">
        <v>3147</v>
      </c>
      <c r="C1142" s="833">
        <v>5331</v>
      </c>
      <c r="D1142" s="972"/>
      <c r="E1142" s="724" t="s">
        <v>1208</v>
      </c>
      <c r="F1142" s="948">
        <f>SUM(F1143:F1145)</f>
        <v>707</v>
      </c>
      <c r="G1142" s="948">
        <f>SUM(G1143:G1145)</f>
        <v>3623</v>
      </c>
      <c r="H1142" s="948">
        <f>SUM(H1143:H1145)</f>
        <v>3623</v>
      </c>
      <c r="I1142" s="949">
        <f t="shared" si="47"/>
        <v>100</v>
      </c>
    </row>
    <row r="1143" spans="1:23" ht="14.25" x14ac:dyDescent="0.2">
      <c r="A1143" s="438"/>
      <c r="B1143" s="833"/>
      <c r="C1143" s="833"/>
      <c r="D1143" s="763" t="s">
        <v>737</v>
      </c>
      <c r="E1143" s="2224" t="s">
        <v>996</v>
      </c>
      <c r="F1143" s="946">
        <v>107</v>
      </c>
      <c r="G1143" s="946">
        <v>109</v>
      </c>
      <c r="H1143" s="946">
        <v>109</v>
      </c>
      <c r="I1143" s="941">
        <f t="shared" si="47"/>
        <v>100</v>
      </c>
    </row>
    <row r="1144" spans="1:23" ht="14.25" x14ac:dyDescent="0.2">
      <c r="A1144" s="438"/>
      <c r="B1144" s="833"/>
      <c r="C1144" s="833"/>
      <c r="D1144" s="595" t="s">
        <v>732</v>
      </c>
      <c r="E1144" s="483" t="s">
        <v>85</v>
      </c>
      <c r="F1144" s="946">
        <v>600</v>
      </c>
      <c r="G1144" s="946">
        <v>600</v>
      </c>
      <c r="H1144" s="946">
        <v>600</v>
      </c>
      <c r="I1144" s="941">
        <f t="shared" si="47"/>
        <v>100</v>
      </c>
    </row>
    <row r="1145" spans="1:23" ht="15" thickBot="1" x14ac:dyDescent="0.25">
      <c r="A1145" s="438"/>
      <c r="B1145" s="833"/>
      <c r="C1145" s="1691"/>
      <c r="D1145" s="595" t="s">
        <v>1431</v>
      </c>
      <c r="E1145" s="483" t="s">
        <v>995</v>
      </c>
      <c r="F1145" s="946"/>
      <c r="G1145" s="946">
        <v>2914</v>
      </c>
      <c r="H1145" s="946">
        <v>2914</v>
      </c>
      <c r="I1145" s="941">
        <f t="shared" si="47"/>
        <v>100</v>
      </c>
    </row>
    <row r="1146" spans="1:23" ht="18" customHeight="1" thickTop="1" thickBot="1" x14ac:dyDescent="0.3">
      <c r="A1146" s="2479" t="s">
        <v>1406</v>
      </c>
      <c r="B1146" s="2480"/>
      <c r="C1146" s="2480"/>
      <c r="D1146" s="2480"/>
      <c r="E1146" s="2480"/>
      <c r="F1146" s="937">
        <f>SUM(F1142,F1138,F1128,F1122,F1135)</f>
        <v>6352</v>
      </c>
      <c r="G1146" s="937">
        <f>SUM(G1142,G1138,G1128,G1122,G1135)</f>
        <v>35543</v>
      </c>
      <c r="H1146" s="937">
        <f>SUM(H1142,H1138,H1128,H1122,H1135)</f>
        <v>35543</v>
      </c>
      <c r="I1146" s="938">
        <f t="shared" si="47"/>
        <v>100</v>
      </c>
      <c r="R1146" s="386">
        <f>F1146</f>
        <v>6352</v>
      </c>
      <c r="S1146" s="386">
        <f>G1146</f>
        <v>35543</v>
      </c>
      <c r="T1146" s="386">
        <f>H1146</f>
        <v>35543</v>
      </c>
    </row>
    <row r="1147" spans="1:23" ht="15.75" thickTop="1" x14ac:dyDescent="0.25">
      <c r="A1147" s="438">
        <v>1128</v>
      </c>
      <c r="B1147" s="725">
        <v>3123</v>
      </c>
      <c r="C1147" s="725">
        <v>6351</v>
      </c>
      <c r="D1147" s="595"/>
      <c r="E1147" s="431" t="s">
        <v>1485</v>
      </c>
      <c r="F1147" s="948">
        <v>0</v>
      </c>
      <c r="G1147" s="933">
        <f>G1148</f>
        <v>196</v>
      </c>
      <c r="H1147" s="933">
        <f>H1148</f>
        <v>196</v>
      </c>
      <c r="I1147" s="949">
        <f t="shared" si="47"/>
        <v>100</v>
      </c>
    </row>
    <row r="1148" spans="1:23" ht="15" x14ac:dyDescent="0.25">
      <c r="A1148" s="438"/>
      <c r="B1148" s="725"/>
      <c r="C1148" s="725"/>
      <c r="D1148" s="1535" t="s">
        <v>1432</v>
      </c>
      <c r="E1148" s="1544" t="s">
        <v>616</v>
      </c>
      <c r="F1148" s="948"/>
      <c r="G1148" s="940">
        <v>196</v>
      </c>
      <c r="H1148" s="940">
        <v>196</v>
      </c>
      <c r="I1148" s="941">
        <f t="shared" si="47"/>
        <v>100</v>
      </c>
    </row>
    <row r="1149" spans="1:23" ht="15" x14ac:dyDescent="0.25">
      <c r="A1149" s="438">
        <v>1128</v>
      </c>
      <c r="B1149" s="725">
        <v>3147</v>
      </c>
      <c r="C1149" s="725">
        <v>6351</v>
      </c>
      <c r="D1149" s="1535"/>
      <c r="E1149" s="431" t="s">
        <v>1485</v>
      </c>
      <c r="F1149" s="948">
        <v>0</v>
      </c>
      <c r="G1149" s="964">
        <v>600</v>
      </c>
      <c r="H1149" s="964">
        <v>600</v>
      </c>
      <c r="I1149" s="951">
        <f t="shared" si="47"/>
        <v>100</v>
      </c>
    </row>
    <row r="1150" spans="1:23" ht="15" thickBot="1" x14ac:dyDescent="0.25">
      <c r="A1150" s="438"/>
      <c r="B1150" s="725"/>
      <c r="C1150" s="725"/>
      <c r="D1150" s="1536" t="s">
        <v>1745</v>
      </c>
      <c r="E1150" s="2279" t="s">
        <v>1921</v>
      </c>
      <c r="F1150" s="2280"/>
      <c r="G1150" s="2279">
        <v>600</v>
      </c>
      <c r="H1150" s="2279">
        <v>600</v>
      </c>
      <c r="I1150" s="2281">
        <f t="shared" si="47"/>
        <v>100</v>
      </c>
      <c r="J1150" s="2282"/>
      <c r="K1150" s="2280"/>
      <c r="L1150" s="2280"/>
    </row>
    <row r="1151" spans="1:23" ht="16.5" thickTop="1" thickBot="1" x14ac:dyDescent="0.3">
      <c r="A1151" s="2479" t="s">
        <v>1407</v>
      </c>
      <c r="B1151" s="2480"/>
      <c r="C1151" s="2480"/>
      <c r="D1151" s="2480"/>
      <c r="E1151" s="2480"/>
      <c r="F1151" s="937">
        <f>F1147</f>
        <v>0</v>
      </c>
      <c r="G1151" s="937">
        <f>G1147+G1149</f>
        <v>796</v>
      </c>
      <c r="H1151" s="937">
        <f>H1147+H1149</f>
        <v>796</v>
      </c>
      <c r="I1151" s="938">
        <f t="shared" si="47"/>
        <v>100</v>
      </c>
      <c r="U1151" s="386">
        <f>F1151</f>
        <v>0</v>
      </c>
      <c r="V1151" s="386">
        <f>G1151</f>
        <v>796</v>
      </c>
      <c r="W1151" s="386">
        <f>H1151</f>
        <v>796</v>
      </c>
    </row>
    <row r="1152" spans="1:23" ht="13.5" thickTop="1" x14ac:dyDescent="0.2"/>
    <row r="1153" spans="1:20" ht="13.5" thickBot="1" x14ac:dyDescent="0.25">
      <c r="A1153" s="445" t="s">
        <v>512</v>
      </c>
      <c r="I1153" s="1688" t="s">
        <v>205</v>
      </c>
    </row>
    <row r="1154" spans="1:20" s="107" customFormat="1" ht="20.25" customHeight="1" thickTop="1" thickBot="1" x14ac:dyDescent="0.25">
      <c r="A1154" s="675" t="s">
        <v>792</v>
      </c>
      <c r="B1154" s="866" t="s">
        <v>206</v>
      </c>
      <c r="C1154" s="676" t="s">
        <v>207</v>
      </c>
      <c r="D1154" s="678" t="s">
        <v>888</v>
      </c>
      <c r="E1154" s="678" t="s">
        <v>208</v>
      </c>
      <c r="F1154" s="678" t="s">
        <v>209</v>
      </c>
      <c r="G1154" s="678" t="s">
        <v>1116</v>
      </c>
      <c r="H1154" s="678" t="s">
        <v>1117</v>
      </c>
      <c r="I1154" s="931" t="s">
        <v>1118</v>
      </c>
    </row>
    <row r="1155" spans="1:20" s="387" customFormat="1" ht="13.5" thickTop="1" thickBot="1" x14ac:dyDescent="0.25">
      <c r="A1155" s="609">
        <v>1</v>
      </c>
      <c r="B1155" s="610">
        <v>2</v>
      </c>
      <c r="C1155" s="610">
        <v>3</v>
      </c>
      <c r="D1155" s="610">
        <v>4</v>
      </c>
      <c r="E1155" s="610">
        <v>5</v>
      </c>
      <c r="F1155" s="581">
        <v>6</v>
      </c>
      <c r="G1155" s="581">
        <v>7</v>
      </c>
      <c r="H1155" s="582">
        <v>8</v>
      </c>
      <c r="I1155" s="680" t="s">
        <v>960</v>
      </c>
    </row>
    <row r="1156" spans="1:20" ht="15.75" thickTop="1" x14ac:dyDescent="0.25">
      <c r="A1156" s="1689">
        <v>1129</v>
      </c>
      <c r="B1156" s="867">
        <v>3122</v>
      </c>
      <c r="C1156" s="867">
        <v>5331</v>
      </c>
      <c r="D1156" s="952"/>
      <c r="E1156" s="973" t="s">
        <v>1208</v>
      </c>
      <c r="F1156" s="974">
        <f>SUM(F1157:F1161)</f>
        <v>3081</v>
      </c>
      <c r="G1156" s="974">
        <f>SUM(G1157:G1162)</f>
        <v>17362</v>
      </c>
      <c r="H1156" s="974">
        <f>SUM(H1157:H1162)</f>
        <v>17362</v>
      </c>
      <c r="I1156" s="939">
        <f t="shared" ref="I1156:I1165" si="48">(H1156/G1156)*100</f>
        <v>100</v>
      </c>
    </row>
    <row r="1157" spans="1:20" ht="14.25" x14ac:dyDescent="0.2">
      <c r="A1157" s="438"/>
      <c r="B1157" s="725"/>
      <c r="C1157" s="725"/>
      <c r="D1157" s="763" t="s">
        <v>737</v>
      </c>
      <c r="E1157" s="2224" t="s">
        <v>996</v>
      </c>
      <c r="F1157" s="940">
        <v>452</v>
      </c>
      <c r="G1157" s="940">
        <v>428</v>
      </c>
      <c r="H1157" s="940">
        <v>428</v>
      </c>
      <c r="I1157" s="936">
        <f t="shared" si="48"/>
        <v>100</v>
      </c>
    </row>
    <row r="1158" spans="1:20" ht="14.25" x14ac:dyDescent="0.2">
      <c r="A1158" s="438"/>
      <c r="B1158" s="725"/>
      <c r="C1158" s="725"/>
      <c r="D1158" s="595" t="s">
        <v>732</v>
      </c>
      <c r="E1158" s="483" t="s">
        <v>85</v>
      </c>
      <c r="F1158" s="940">
        <v>2629</v>
      </c>
      <c r="G1158" s="940">
        <v>2605</v>
      </c>
      <c r="H1158" s="940">
        <v>2605</v>
      </c>
      <c r="I1158" s="936">
        <f t="shared" si="48"/>
        <v>100</v>
      </c>
      <c r="J1158" s="385" t="s">
        <v>482</v>
      </c>
    </row>
    <row r="1159" spans="1:20" ht="14.25" x14ac:dyDescent="0.2">
      <c r="A1159" s="438"/>
      <c r="B1159" s="725"/>
      <c r="C1159" s="725"/>
      <c r="D1159" s="1250" t="s">
        <v>1871</v>
      </c>
      <c r="E1159" s="1525" t="s">
        <v>1902</v>
      </c>
      <c r="F1159" s="940"/>
      <c r="G1159" s="946">
        <v>337</v>
      </c>
      <c r="H1159" s="940">
        <v>337</v>
      </c>
      <c r="I1159" s="936">
        <f t="shared" si="48"/>
        <v>100</v>
      </c>
    </row>
    <row r="1160" spans="1:20" ht="28.5" x14ac:dyDescent="0.2">
      <c r="A1160" s="438"/>
      <c r="B1160" s="725"/>
      <c r="C1160" s="725"/>
      <c r="D1160" s="2194" t="s">
        <v>1873</v>
      </c>
      <c r="E1160" s="2269" t="s">
        <v>1907</v>
      </c>
      <c r="F1160" s="940"/>
      <c r="G1160" s="946">
        <v>12</v>
      </c>
      <c r="H1160" s="940">
        <v>12</v>
      </c>
      <c r="I1160" s="936">
        <f t="shared" si="48"/>
        <v>100</v>
      </c>
    </row>
    <row r="1161" spans="1:20" ht="14.25" x14ac:dyDescent="0.2">
      <c r="A1161" s="438"/>
      <c r="B1161" s="725"/>
      <c r="C1161" s="725"/>
      <c r="D1161" s="595" t="s">
        <v>1431</v>
      </c>
      <c r="E1161" s="483" t="s">
        <v>995</v>
      </c>
      <c r="F1161" s="940"/>
      <c r="G1161" s="946">
        <v>13930</v>
      </c>
      <c r="H1161" s="940">
        <v>13930</v>
      </c>
      <c r="I1161" s="936">
        <f t="shared" si="48"/>
        <v>100</v>
      </c>
    </row>
    <row r="1162" spans="1:20" ht="14.25" x14ac:dyDescent="0.2">
      <c r="A1162" s="438"/>
      <c r="B1162" s="833"/>
      <c r="C1162" s="833"/>
      <c r="D1162" s="595" t="s">
        <v>1886</v>
      </c>
      <c r="E1162" s="2486" t="s">
        <v>1922</v>
      </c>
      <c r="F1162" s="946"/>
      <c r="G1162" s="946">
        <v>50</v>
      </c>
      <c r="H1162" s="946">
        <v>50</v>
      </c>
      <c r="I1162" s="941">
        <f t="shared" si="48"/>
        <v>100</v>
      </c>
    </row>
    <row r="1163" spans="1:20" ht="14.25" x14ac:dyDescent="0.2">
      <c r="A1163" s="438"/>
      <c r="B1163" s="833"/>
      <c r="C1163" s="833"/>
      <c r="D1163" s="611"/>
      <c r="E1163" s="2487"/>
      <c r="F1163" s="946"/>
      <c r="G1163" s="946"/>
      <c r="H1163" s="946"/>
      <c r="I1163" s="941"/>
    </row>
    <row r="1164" spans="1:20" ht="15" x14ac:dyDescent="0.25">
      <c r="A1164" s="438">
        <v>1129</v>
      </c>
      <c r="B1164" s="833">
        <v>3142</v>
      </c>
      <c r="C1164" s="833">
        <v>5331</v>
      </c>
      <c r="D1164" s="972"/>
      <c r="E1164" s="724" t="s">
        <v>1208</v>
      </c>
      <c r="F1164" s="948">
        <f>SUM(F1165:F1165)</f>
        <v>0</v>
      </c>
      <c r="G1164" s="948">
        <f>SUM(G1165:G1165)</f>
        <v>141</v>
      </c>
      <c r="H1164" s="948">
        <f>SUM(H1165:H1165)</f>
        <v>141</v>
      </c>
      <c r="I1164" s="949">
        <f t="shared" si="48"/>
        <v>100</v>
      </c>
    </row>
    <row r="1165" spans="1:20" ht="15" thickBot="1" x14ac:dyDescent="0.25">
      <c r="A1165" s="438"/>
      <c r="B1165" s="833"/>
      <c r="C1165" s="1691"/>
      <c r="D1165" s="595" t="s">
        <v>1431</v>
      </c>
      <c r="E1165" s="483" t="s">
        <v>995</v>
      </c>
      <c r="F1165" s="946"/>
      <c r="G1165" s="946">
        <v>141</v>
      </c>
      <c r="H1165" s="946">
        <v>141</v>
      </c>
      <c r="I1165" s="941">
        <f t="shared" si="48"/>
        <v>100</v>
      </c>
    </row>
    <row r="1166" spans="1:20" ht="18" customHeight="1" thickTop="1" thickBot="1" x14ac:dyDescent="0.3">
      <c r="A1166" s="2479" t="s">
        <v>1406</v>
      </c>
      <c r="B1166" s="2480"/>
      <c r="C1166" s="2480"/>
      <c r="D1166" s="2480"/>
      <c r="E1166" s="2480"/>
      <c r="F1166" s="937">
        <f>SUM(F1164,F1156)</f>
        <v>3081</v>
      </c>
      <c r="G1166" s="937">
        <f>SUM(G1164,G1156)</f>
        <v>17503</v>
      </c>
      <c r="H1166" s="937">
        <f>SUM(H1164,H1156)</f>
        <v>17503</v>
      </c>
      <c r="I1166" s="938">
        <f>(H1166/G1166)*100</f>
        <v>100</v>
      </c>
      <c r="R1166" s="386">
        <f>F1166</f>
        <v>3081</v>
      </c>
      <c r="S1166" s="386">
        <f>G1166</f>
        <v>17503</v>
      </c>
      <c r="T1166" s="386">
        <f>H1166</f>
        <v>17503</v>
      </c>
    </row>
    <row r="1167" spans="1:20" ht="13.5" thickTop="1" x14ac:dyDescent="0.2"/>
    <row r="1170" spans="1:20" ht="13.5" thickBot="1" x14ac:dyDescent="0.25">
      <c r="A1170" s="445" t="s">
        <v>587</v>
      </c>
      <c r="I1170" s="1688" t="s">
        <v>205</v>
      </c>
    </row>
    <row r="1171" spans="1:20" s="107" customFormat="1" ht="20.25" customHeight="1" thickTop="1" thickBot="1" x14ac:dyDescent="0.25">
      <c r="A1171" s="675" t="s">
        <v>792</v>
      </c>
      <c r="B1171" s="866" t="s">
        <v>206</v>
      </c>
      <c r="C1171" s="676" t="s">
        <v>207</v>
      </c>
      <c r="D1171" s="678" t="s">
        <v>888</v>
      </c>
      <c r="E1171" s="678" t="s">
        <v>208</v>
      </c>
      <c r="F1171" s="678" t="s">
        <v>209</v>
      </c>
      <c r="G1171" s="678" t="s">
        <v>1116</v>
      </c>
      <c r="H1171" s="678" t="s">
        <v>1117</v>
      </c>
      <c r="I1171" s="931" t="s">
        <v>1118</v>
      </c>
    </row>
    <row r="1172" spans="1:20" s="387" customFormat="1" ht="13.5" thickTop="1" thickBot="1" x14ac:dyDescent="0.25">
      <c r="A1172" s="609">
        <v>1</v>
      </c>
      <c r="B1172" s="610">
        <v>2</v>
      </c>
      <c r="C1172" s="610">
        <v>3</v>
      </c>
      <c r="D1172" s="610">
        <v>4</v>
      </c>
      <c r="E1172" s="610">
        <v>5</v>
      </c>
      <c r="F1172" s="581">
        <v>6</v>
      </c>
      <c r="G1172" s="581">
        <v>7</v>
      </c>
      <c r="H1172" s="582">
        <v>8</v>
      </c>
      <c r="I1172" s="680" t="s">
        <v>960</v>
      </c>
    </row>
    <row r="1173" spans="1:20" ht="15.75" thickTop="1" x14ac:dyDescent="0.25">
      <c r="A1173" s="1689">
        <v>1130</v>
      </c>
      <c r="B1173" s="867">
        <v>3122</v>
      </c>
      <c r="C1173" s="867">
        <v>5331</v>
      </c>
      <c r="D1173" s="952"/>
      <c r="E1173" s="973" t="s">
        <v>1208</v>
      </c>
      <c r="F1173" s="974">
        <f>SUM(F1174:F1178)</f>
        <v>2630</v>
      </c>
      <c r="G1173" s="974">
        <f>SUM(G1174:G1178)</f>
        <v>20132</v>
      </c>
      <c r="H1173" s="974">
        <f>SUM(H1174:H1178)</f>
        <v>20132</v>
      </c>
      <c r="I1173" s="939">
        <f t="shared" ref="I1173:I1180" si="49">(H1173/G1173)*100</f>
        <v>100</v>
      </c>
    </row>
    <row r="1174" spans="1:20" ht="14.25" x14ac:dyDescent="0.2">
      <c r="A1174" s="438"/>
      <c r="B1174" s="725"/>
      <c r="C1174" s="725"/>
      <c r="D1174" s="763" t="s">
        <v>737</v>
      </c>
      <c r="E1174" s="2224" t="s">
        <v>996</v>
      </c>
      <c r="F1174" s="940">
        <v>709</v>
      </c>
      <c r="G1174" s="940">
        <v>723</v>
      </c>
      <c r="H1174" s="940">
        <v>723</v>
      </c>
      <c r="I1174" s="936">
        <f t="shared" si="49"/>
        <v>100</v>
      </c>
    </row>
    <row r="1175" spans="1:20" ht="14.25" x14ac:dyDescent="0.2">
      <c r="A1175" s="438"/>
      <c r="B1175" s="725"/>
      <c r="C1175" s="725"/>
      <c r="D1175" s="595" t="s">
        <v>732</v>
      </c>
      <c r="E1175" s="483" t="s">
        <v>85</v>
      </c>
      <c r="F1175" s="940">
        <v>1921</v>
      </c>
      <c r="G1175" s="940">
        <v>1921</v>
      </c>
      <c r="H1175" s="940">
        <v>1921</v>
      </c>
      <c r="I1175" s="936">
        <f t="shared" si="49"/>
        <v>100</v>
      </c>
    </row>
    <row r="1176" spans="1:20" ht="14.25" x14ac:dyDescent="0.2">
      <c r="A1176" s="438"/>
      <c r="B1176" s="725"/>
      <c r="C1176" s="725"/>
      <c r="D1176" s="1250" t="s">
        <v>1871</v>
      </c>
      <c r="E1176" s="1525" t="s">
        <v>1902</v>
      </c>
      <c r="F1176" s="940"/>
      <c r="G1176" s="940">
        <v>513</v>
      </c>
      <c r="H1176" s="940">
        <v>513</v>
      </c>
      <c r="I1176" s="936">
        <f t="shared" si="49"/>
        <v>100</v>
      </c>
    </row>
    <row r="1177" spans="1:20" ht="28.5" x14ac:dyDescent="0.2">
      <c r="A1177" s="438"/>
      <c r="B1177" s="725"/>
      <c r="C1177" s="725"/>
      <c r="D1177" s="2194" t="s">
        <v>1873</v>
      </c>
      <c r="E1177" s="2269" t="s">
        <v>1907</v>
      </c>
      <c r="F1177" s="940"/>
      <c r="G1177" s="940">
        <v>12</v>
      </c>
      <c r="H1177" s="940">
        <v>12</v>
      </c>
      <c r="I1177" s="936">
        <f t="shared" si="49"/>
        <v>100</v>
      </c>
    </row>
    <row r="1178" spans="1:20" ht="14.25" x14ac:dyDescent="0.2">
      <c r="A1178" s="438"/>
      <c r="B1178" s="725"/>
      <c r="C1178" s="1690"/>
      <c r="D1178" s="595" t="s">
        <v>1431</v>
      </c>
      <c r="E1178" s="483" t="s">
        <v>995</v>
      </c>
      <c r="F1178" s="940"/>
      <c r="G1178" s="940">
        <v>16963</v>
      </c>
      <c r="H1178" s="940">
        <v>16963</v>
      </c>
      <c r="I1178" s="936">
        <f t="shared" si="49"/>
        <v>100</v>
      </c>
    </row>
    <row r="1179" spans="1:20" ht="15" x14ac:dyDescent="0.25">
      <c r="A1179" s="438">
        <v>1130</v>
      </c>
      <c r="B1179" s="833">
        <v>3142</v>
      </c>
      <c r="C1179" s="833">
        <v>5331</v>
      </c>
      <c r="D1179" s="972"/>
      <c r="E1179" s="724" t="s">
        <v>1208</v>
      </c>
      <c r="F1179" s="948">
        <f>SUM(F1180:F1180)</f>
        <v>290</v>
      </c>
      <c r="G1179" s="948">
        <f>G1180</f>
        <v>290</v>
      </c>
      <c r="H1179" s="948">
        <f>H1180</f>
        <v>290</v>
      </c>
      <c r="I1179" s="949">
        <f t="shared" si="49"/>
        <v>100</v>
      </c>
    </row>
    <row r="1180" spans="1:20" ht="15" thickBot="1" x14ac:dyDescent="0.25">
      <c r="A1180" s="438"/>
      <c r="B1180" s="833"/>
      <c r="C1180" s="833"/>
      <c r="D1180" s="595" t="s">
        <v>732</v>
      </c>
      <c r="E1180" s="483" t="s">
        <v>85</v>
      </c>
      <c r="F1180" s="946">
        <v>290</v>
      </c>
      <c r="G1180" s="946">
        <v>290</v>
      </c>
      <c r="H1180" s="946">
        <v>290</v>
      </c>
      <c r="I1180" s="941">
        <f t="shared" si="49"/>
        <v>100</v>
      </c>
    </row>
    <row r="1181" spans="1:20" ht="18" customHeight="1" thickTop="1" thickBot="1" x14ac:dyDescent="0.3">
      <c r="A1181" s="2479" t="s">
        <v>1406</v>
      </c>
      <c r="B1181" s="2480"/>
      <c r="C1181" s="2480"/>
      <c r="D1181" s="2480"/>
      <c r="E1181" s="2480"/>
      <c r="F1181" s="937">
        <f>SUM(F1179,F1173)</f>
        <v>2920</v>
      </c>
      <c r="G1181" s="937">
        <f>SUM(G1179,G1173)</f>
        <v>20422</v>
      </c>
      <c r="H1181" s="937">
        <f>SUM(H1179,H1173)</f>
        <v>20422</v>
      </c>
      <c r="I1181" s="938">
        <f>(H1181/G1181)*100</f>
        <v>100</v>
      </c>
      <c r="R1181" s="386">
        <f>F1181</f>
        <v>2920</v>
      </c>
      <c r="S1181" s="386">
        <f>G1181</f>
        <v>20422</v>
      </c>
      <c r="T1181" s="386">
        <f>H1181</f>
        <v>20422</v>
      </c>
    </row>
    <row r="1182" spans="1:20" ht="13.5" thickTop="1" x14ac:dyDescent="0.2"/>
    <row r="1184" spans="1:20" ht="13.5" thickBot="1" x14ac:dyDescent="0.25">
      <c r="A1184" s="445" t="s">
        <v>1528</v>
      </c>
      <c r="I1184" s="1688" t="s">
        <v>205</v>
      </c>
    </row>
    <row r="1185" spans="1:23" s="107" customFormat="1" ht="20.25" customHeight="1" thickTop="1" thickBot="1" x14ac:dyDescent="0.25">
      <c r="A1185" s="675" t="s">
        <v>792</v>
      </c>
      <c r="B1185" s="866" t="s">
        <v>206</v>
      </c>
      <c r="C1185" s="676" t="s">
        <v>207</v>
      </c>
      <c r="D1185" s="678" t="s">
        <v>888</v>
      </c>
      <c r="E1185" s="678" t="s">
        <v>208</v>
      </c>
      <c r="F1185" s="678" t="s">
        <v>209</v>
      </c>
      <c r="G1185" s="678" t="s">
        <v>1116</v>
      </c>
      <c r="H1185" s="678" t="s">
        <v>1117</v>
      </c>
      <c r="I1185" s="931" t="s">
        <v>1118</v>
      </c>
    </row>
    <row r="1186" spans="1:23" s="387" customFormat="1" ht="13.5" thickTop="1" thickBot="1" x14ac:dyDescent="0.25">
      <c r="A1186" s="609">
        <v>1</v>
      </c>
      <c r="B1186" s="610">
        <v>2</v>
      </c>
      <c r="C1186" s="610">
        <v>3</v>
      </c>
      <c r="D1186" s="610">
        <v>4</v>
      </c>
      <c r="E1186" s="610">
        <v>5</v>
      </c>
      <c r="F1186" s="581">
        <v>6</v>
      </c>
      <c r="G1186" s="581">
        <v>7</v>
      </c>
      <c r="H1186" s="582">
        <v>8</v>
      </c>
      <c r="I1186" s="680" t="s">
        <v>960</v>
      </c>
    </row>
    <row r="1187" spans="1:23" ht="15.75" thickTop="1" x14ac:dyDescent="0.25">
      <c r="A1187" s="1689">
        <v>1131</v>
      </c>
      <c r="B1187" s="867">
        <v>3122</v>
      </c>
      <c r="C1187" s="867">
        <v>5331</v>
      </c>
      <c r="D1187" s="952"/>
      <c r="E1187" s="973" t="s">
        <v>1208</v>
      </c>
      <c r="F1187" s="974">
        <v>0</v>
      </c>
      <c r="G1187" s="974">
        <f>SUM(G1188:G1188)</f>
        <v>6853</v>
      </c>
      <c r="H1187" s="974">
        <f>SUM(H1188:H1188)</f>
        <v>6853</v>
      </c>
      <c r="I1187" s="939">
        <f t="shared" ref="I1187:I1199" si="50">(H1187/G1187)*100</f>
        <v>100</v>
      </c>
    </row>
    <row r="1188" spans="1:23" ht="14.25" x14ac:dyDescent="0.2">
      <c r="A1188" s="438"/>
      <c r="B1188" s="725"/>
      <c r="C1188" s="1690"/>
      <c r="D1188" s="595" t="s">
        <v>1431</v>
      </c>
      <c r="E1188" s="483" t="s">
        <v>995</v>
      </c>
      <c r="F1188" s="940"/>
      <c r="G1188" s="940">
        <v>6853</v>
      </c>
      <c r="H1188" s="940">
        <v>6853</v>
      </c>
      <c r="I1188" s="936">
        <f t="shared" si="50"/>
        <v>100</v>
      </c>
    </row>
    <row r="1189" spans="1:23" ht="15" x14ac:dyDescent="0.25">
      <c r="A1189" s="451">
        <v>1131</v>
      </c>
      <c r="B1189" s="725">
        <v>3123</v>
      </c>
      <c r="C1189" s="833">
        <v>5331</v>
      </c>
      <c r="D1189" s="972"/>
      <c r="E1189" s="724" t="s">
        <v>1208</v>
      </c>
      <c r="F1189" s="948">
        <f>SUM(F1190:F1194)</f>
        <v>6372</v>
      </c>
      <c r="G1189" s="948">
        <f>SUM(G1190:G1194)</f>
        <v>26739</v>
      </c>
      <c r="H1189" s="948">
        <f>SUM(H1190:H1194)</f>
        <v>26739</v>
      </c>
      <c r="I1189" s="949">
        <f t="shared" si="50"/>
        <v>100</v>
      </c>
    </row>
    <row r="1190" spans="1:23" ht="14.25" x14ac:dyDescent="0.2">
      <c r="A1190" s="451"/>
      <c r="B1190" s="725"/>
      <c r="C1190" s="833"/>
      <c r="D1190" s="885" t="s">
        <v>737</v>
      </c>
      <c r="E1190" s="2224" t="s">
        <v>996</v>
      </c>
      <c r="F1190" s="946">
        <v>1237</v>
      </c>
      <c r="G1190" s="946">
        <v>1254</v>
      </c>
      <c r="H1190" s="946">
        <v>1254</v>
      </c>
      <c r="I1190" s="941">
        <f t="shared" si="50"/>
        <v>100</v>
      </c>
    </row>
    <row r="1191" spans="1:23" ht="14.25" x14ac:dyDescent="0.2">
      <c r="A1191" s="451"/>
      <c r="B1191" s="725"/>
      <c r="C1191" s="833"/>
      <c r="D1191" s="595" t="s">
        <v>732</v>
      </c>
      <c r="E1191" s="483" t="s">
        <v>85</v>
      </c>
      <c r="F1191" s="946">
        <v>5135</v>
      </c>
      <c r="G1191" s="946">
        <v>5133</v>
      </c>
      <c r="H1191" s="946">
        <v>5133</v>
      </c>
      <c r="I1191" s="941">
        <f t="shared" si="50"/>
        <v>100</v>
      </c>
    </row>
    <row r="1192" spans="1:23" ht="14.25" x14ac:dyDescent="0.2">
      <c r="A1192" s="451"/>
      <c r="B1192" s="725"/>
      <c r="C1192" s="833"/>
      <c r="D1192" s="1250" t="s">
        <v>1871</v>
      </c>
      <c r="E1192" s="1525" t="s">
        <v>1902</v>
      </c>
      <c r="F1192" s="946"/>
      <c r="G1192" s="946">
        <v>809</v>
      </c>
      <c r="H1192" s="946">
        <v>809</v>
      </c>
      <c r="I1192" s="941">
        <f t="shared" si="50"/>
        <v>100</v>
      </c>
    </row>
    <row r="1193" spans="1:23" ht="28.5" x14ac:dyDescent="0.2">
      <c r="A1193" s="451"/>
      <c r="B1193" s="725"/>
      <c r="C1193" s="833"/>
      <c r="D1193" s="2194" t="s">
        <v>1873</v>
      </c>
      <c r="E1193" s="2269" t="s">
        <v>1907</v>
      </c>
      <c r="F1193" s="946"/>
      <c r="G1193" s="946">
        <v>9</v>
      </c>
      <c r="H1193" s="946">
        <v>9</v>
      </c>
      <c r="I1193" s="941">
        <f t="shared" si="50"/>
        <v>100</v>
      </c>
    </row>
    <row r="1194" spans="1:23" ht="14.25" x14ac:dyDescent="0.2">
      <c r="A1194" s="438"/>
      <c r="B1194" s="833"/>
      <c r="C1194" s="1691"/>
      <c r="D1194" s="611" t="s">
        <v>1431</v>
      </c>
      <c r="E1194" s="981" t="s">
        <v>995</v>
      </c>
      <c r="F1194" s="946"/>
      <c r="G1194" s="946">
        <v>19534</v>
      </c>
      <c r="H1194" s="946">
        <v>19534</v>
      </c>
      <c r="I1194" s="941">
        <f t="shared" si="50"/>
        <v>100</v>
      </c>
    </row>
    <row r="1195" spans="1:23" ht="15" x14ac:dyDescent="0.25">
      <c r="A1195" s="451">
        <v>1131</v>
      </c>
      <c r="B1195" s="725">
        <v>3142</v>
      </c>
      <c r="C1195" s="833">
        <v>5331</v>
      </c>
      <c r="D1195" s="972"/>
      <c r="E1195" s="724" t="s">
        <v>1208</v>
      </c>
      <c r="F1195" s="948">
        <f>SUM(F1196:F1196)</f>
        <v>0</v>
      </c>
      <c r="G1195" s="948">
        <f>G1196</f>
        <v>706</v>
      </c>
      <c r="H1195" s="948">
        <f>H1196</f>
        <v>706</v>
      </c>
      <c r="I1195" s="949">
        <f t="shared" si="50"/>
        <v>100</v>
      </c>
    </row>
    <row r="1196" spans="1:23" ht="14.25" x14ac:dyDescent="0.2">
      <c r="A1196" s="451"/>
      <c r="B1196" s="725"/>
      <c r="C1196" s="1691"/>
      <c r="D1196" s="595" t="s">
        <v>1431</v>
      </c>
      <c r="E1196" s="483" t="s">
        <v>995</v>
      </c>
      <c r="F1196" s="946"/>
      <c r="G1196" s="946">
        <v>706</v>
      </c>
      <c r="H1196" s="946">
        <v>706</v>
      </c>
      <c r="I1196" s="941">
        <f t="shared" si="50"/>
        <v>100</v>
      </c>
    </row>
    <row r="1197" spans="1:23" ht="15" x14ac:dyDescent="0.25">
      <c r="A1197" s="451">
        <v>1131</v>
      </c>
      <c r="B1197" s="725">
        <v>3293</v>
      </c>
      <c r="C1197" s="1691">
        <v>5331</v>
      </c>
      <c r="D1197" s="955"/>
      <c r="E1197" s="886" t="s">
        <v>1208</v>
      </c>
      <c r="F1197" s="948">
        <v>0</v>
      </c>
      <c r="G1197" s="959">
        <f>SUM(G1198)</f>
        <v>7</v>
      </c>
      <c r="H1197" s="959">
        <f>SUM(H1198)</f>
        <v>7</v>
      </c>
      <c r="I1197" s="951">
        <f t="shared" si="50"/>
        <v>100</v>
      </c>
    </row>
    <row r="1198" spans="1:23" ht="15" thickBot="1" x14ac:dyDescent="0.25">
      <c r="A1198" s="451"/>
      <c r="B1198" s="725"/>
      <c r="C1198" s="1691"/>
      <c r="D1198" s="826" t="s">
        <v>1434</v>
      </c>
      <c r="E1198" s="2240" t="s">
        <v>75</v>
      </c>
      <c r="F1198" s="946"/>
      <c r="G1198" s="946">
        <v>7</v>
      </c>
      <c r="H1198" s="946">
        <v>7</v>
      </c>
      <c r="I1198" s="941">
        <f t="shared" si="50"/>
        <v>100</v>
      </c>
    </row>
    <row r="1199" spans="1:23" ht="18" customHeight="1" thickTop="1" thickBot="1" x14ac:dyDescent="0.3">
      <c r="A1199" s="2479" t="s">
        <v>1406</v>
      </c>
      <c r="B1199" s="2480"/>
      <c r="C1199" s="2480"/>
      <c r="D1199" s="2480"/>
      <c r="E1199" s="2480"/>
      <c r="F1199" s="937">
        <f>F1187+F1189+F1195+F1197</f>
        <v>6372</v>
      </c>
      <c r="G1199" s="937">
        <f>G1187+G1189+G1195+G1197</f>
        <v>34305</v>
      </c>
      <c r="H1199" s="937">
        <f>H1187+H1189+H1195+H1197</f>
        <v>34305</v>
      </c>
      <c r="I1199" s="938">
        <f t="shared" si="50"/>
        <v>100</v>
      </c>
      <c r="R1199" s="386">
        <f>F1199</f>
        <v>6372</v>
      </c>
      <c r="S1199" s="386">
        <f>G1199</f>
        <v>34305</v>
      </c>
      <c r="T1199" s="386">
        <f>H1199</f>
        <v>34305</v>
      </c>
    </row>
    <row r="1200" spans="1:23" ht="18" customHeight="1" thickTop="1" x14ac:dyDescent="0.25">
      <c r="A1200" s="371"/>
      <c r="B1200" s="371"/>
      <c r="C1200" s="371"/>
      <c r="D1200" s="371"/>
      <c r="E1200" s="371"/>
      <c r="F1200" s="181"/>
      <c r="G1200" s="181"/>
      <c r="H1200" s="181"/>
      <c r="I1200" s="210"/>
      <c r="J1200" s="386"/>
      <c r="K1200" s="386"/>
      <c r="L1200" s="386"/>
      <c r="U1200" s="386"/>
      <c r="V1200" s="386"/>
      <c r="W1200" s="386"/>
    </row>
    <row r="1201" spans="1:23" ht="18" customHeight="1" x14ac:dyDescent="0.25">
      <c r="A1201" s="371"/>
      <c r="B1201" s="371"/>
      <c r="C1201" s="371"/>
      <c r="D1201" s="371"/>
      <c r="E1201" s="371"/>
      <c r="F1201" s="181"/>
      <c r="G1201" s="181"/>
      <c r="H1201" s="181"/>
      <c r="I1201" s="210"/>
      <c r="J1201" s="386"/>
      <c r="K1201" s="386"/>
      <c r="L1201" s="386"/>
      <c r="U1201" s="386"/>
      <c r="V1201" s="386"/>
      <c r="W1201" s="386"/>
    </row>
    <row r="1202" spans="1:23" ht="13.5" thickBot="1" x14ac:dyDescent="0.25">
      <c r="A1202" s="445" t="s">
        <v>65</v>
      </c>
      <c r="I1202" s="1688" t="s">
        <v>205</v>
      </c>
    </row>
    <row r="1203" spans="1:23" s="107" customFormat="1" ht="20.25" customHeight="1" thickTop="1" thickBot="1" x14ac:dyDescent="0.25">
      <c r="A1203" s="675" t="s">
        <v>792</v>
      </c>
      <c r="B1203" s="866" t="s">
        <v>206</v>
      </c>
      <c r="C1203" s="676" t="s">
        <v>207</v>
      </c>
      <c r="D1203" s="678" t="s">
        <v>888</v>
      </c>
      <c r="E1203" s="678" t="s">
        <v>208</v>
      </c>
      <c r="F1203" s="678" t="s">
        <v>209</v>
      </c>
      <c r="G1203" s="678" t="s">
        <v>1116</v>
      </c>
      <c r="H1203" s="678" t="s">
        <v>1117</v>
      </c>
      <c r="I1203" s="931" t="s">
        <v>1118</v>
      </c>
    </row>
    <row r="1204" spans="1:23" s="387" customFormat="1" ht="13.5" thickTop="1" thickBot="1" x14ac:dyDescent="0.25">
      <c r="A1204" s="609">
        <v>1</v>
      </c>
      <c r="B1204" s="610">
        <v>2</v>
      </c>
      <c r="C1204" s="610">
        <v>3</v>
      </c>
      <c r="D1204" s="610">
        <v>4</v>
      </c>
      <c r="E1204" s="610">
        <v>5</v>
      </c>
      <c r="F1204" s="581">
        <v>6</v>
      </c>
      <c r="G1204" s="581">
        <v>7</v>
      </c>
      <c r="H1204" s="582">
        <v>8</v>
      </c>
      <c r="I1204" s="680" t="s">
        <v>960</v>
      </c>
    </row>
    <row r="1205" spans="1:23" ht="15.75" thickTop="1" x14ac:dyDescent="0.25">
      <c r="A1205" s="438">
        <v>1132</v>
      </c>
      <c r="B1205" s="725">
        <v>3122</v>
      </c>
      <c r="C1205" s="725">
        <v>5331</v>
      </c>
      <c r="D1205" s="932"/>
      <c r="E1205" s="886" t="s">
        <v>1208</v>
      </c>
      <c r="F1205" s="933">
        <f>SUM(F1206:F1213)</f>
        <v>3376</v>
      </c>
      <c r="G1205" s="933">
        <f>SUM(G1206:G1213)</f>
        <v>21633</v>
      </c>
      <c r="H1205" s="933">
        <f>SUM(H1206:H1213)</f>
        <v>21633</v>
      </c>
      <c r="I1205" s="934">
        <v>100</v>
      </c>
    </row>
    <row r="1206" spans="1:23" ht="14.25" x14ac:dyDescent="0.2">
      <c r="A1206" s="438"/>
      <c r="B1206" s="725"/>
      <c r="C1206" s="725"/>
      <c r="D1206" s="763" t="s">
        <v>737</v>
      </c>
      <c r="E1206" s="2224" t="s">
        <v>996</v>
      </c>
      <c r="F1206" s="940">
        <v>404</v>
      </c>
      <c r="G1206" s="940">
        <v>404</v>
      </c>
      <c r="H1206" s="940">
        <v>404</v>
      </c>
      <c r="I1206" s="936">
        <f t="shared" ref="I1206:I1224" si="51">(H1206/G1206)*100</f>
        <v>100</v>
      </c>
    </row>
    <row r="1207" spans="1:23" ht="14.25" x14ac:dyDescent="0.2">
      <c r="A1207" s="438"/>
      <c r="B1207" s="725"/>
      <c r="C1207" s="725"/>
      <c r="D1207" s="595" t="s">
        <v>732</v>
      </c>
      <c r="E1207" s="483" t="s">
        <v>85</v>
      </c>
      <c r="F1207" s="940">
        <v>2972</v>
      </c>
      <c r="G1207" s="940">
        <v>2925</v>
      </c>
      <c r="H1207" s="940">
        <v>2925</v>
      </c>
      <c r="I1207" s="936">
        <f t="shared" si="51"/>
        <v>100</v>
      </c>
    </row>
    <row r="1208" spans="1:23" ht="14.25" x14ac:dyDescent="0.2">
      <c r="A1208" s="438"/>
      <c r="B1208" s="833"/>
      <c r="C1208" s="833"/>
      <c r="D1208" s="1250" t="s">
        <v>1871</v>
      </c>
      <c r="E1208" s="1525" t="s">
        <v>1902</v>
      </c>
      <c r="F1208" s="946"/>
      <c r="G1208" s="946">
        <v>525</v>
      </c>
      <c r="H1208" s="946">
        <v>525</v>
      </c>
      <c r="I1208" s="936">
        <f t="shared" si="51"/>
        <v>100</v>
      </c>
    </row>
    <row r="1209" spans="1:23" ht="28.5" x14ac:dyDescent="0.2">
      <c r="A1209" s="438"/>
      <c r="B1209" s="833"/>
      <c r="C1209" s="833"/>
      <c r="D1209" s="2194" t="s">
        <v>1873</v>
      </c>
      <c r="E1209" s="2269" t="s">
        <v>1907</v>
      </c>
      <c r="F1209" s="946"/>
      <c r="G1209" s="946">
        <v>11</v>
      </c>
      <c r="H1209" s="946">
        <v>11</v>
      </c>
      <c r="I1209" s="936">
        <f t="shared" si="51"/>
        <v>100</v>
      </c>
    </row>
    <row r="1210" spans="1:23" ht="14.25" x14ac:dyDescent="0.2">
      <c r="A1210" s="438"/>
      <c r="B1210" s="833"/>
      <c r="C1210" s="833"/>
      <c r="D1210" s="2446" t="s">
        <v>1879</v>
      </c>
      <c r="E1210" s="2486" t="s">
        <v>1919</v>
      </c>
      <c r="F1210" s="946"/>
      <c r="G1210" s="946"/>
      <c r="H1210" s="946"/>
      <c r="I1210" s="936"/>
    </row>
    <row r="1211" spans="1:23" ht="14.25" x14ac:dyDescent="0.2">
      <c r="A1211" s="438"/>
      <c r="B1211" s="833"/>
      <c r="C1211" s="833"/>
      <c r="D1211" s="2485"/>
      <c r="E1211" s="2487"/>
      <c r="F1211" s="946"/>
      <c r="G1211" s="946">
        <v>101</v>
      </c>
      <c r="H1211" s="946">
        <v>101</v>
      </c>
      <c r="I1211" s="936">
        <f t="shared" si="51"/>
        <v>100</v>
      </c>
    </row>
    <row r="1212" spans="1:23" ht="14.25" x14ac:dyDescent="0.2">
      <c r="A1212" s="438"/>
      <c r="B1212" s="833"/>
      <c r="C1212" s="833"/>
      <c r="D1212" s="2485"/>
      <c r="E1212" s="2487"/>
      <c r="F1212" s="946"/>
      <c r="G1212" s="946"/>
      <c r="H1212" s="946"/>
      <c r="I1212" s="936"/>
    </row>
    <row r="1213" spans="1:23" ht="14.25" x14ac:dyDescent="0.2">
      <c r="A1213" s="438"/>
      <c r="B1213" s="833"/>
      <c r="C1213" s="833"/>
      <c r="D1213" s="595" t="s">
        <v>1431</v>
      </c>
      <c r="E1213" s="483" t="s">
        <v>995</v>
      </c>
      <c r="F1213" s="946"/>
      <c r="G1213" s="946">
        <v>17667</v>
      </c>
      <c r="H1213" s="946">
        <v>17667</v>
      </c>
      <c r="I1213" s="936">
        <f t="shared" si="51"/>
        <v>100</v>
      </c>
    </row>
    <row r="1214" spans="1:23" ht="15" x14ac:dyDescent="0.25">
      <c r="A1214" s="438">
        <v>1132</v>
      </c>
      <c r="B1214" s="833">
        <v>3125</v>
      </c>
      <c r="C1214" s="833">
        <v>5331</v>
      </c>
      <c r="D1214" s="972"/>
      <c r="E1214" s="724" t="s">
        <v>1208</v>
      </c>
      <c r="F1214" s="959">
        <f>F1215+F1216</f>
        <v>296</v>
      </c>
      <c r="G1214" s="959">
        <f>G1215+G1216</f>
        <v>297</v>
      </c>
      <c r="H1214" s="959">
        <f>H1215+H1216</f>
        <v>297</v>
      </c>
      <c r="I1214" s="966">
        <f t="shared" si="51"/>
        <v>100</v>
      </c>
    </row>
    <row r="1215" spans="1:23" ht="14.25" x14ac:dyDescent="0.2">
      <c r="A1215" s="438"/>
      <c r="B1215" s="833"/>
      <c r="C1215" s="833"/>
      <c r="D1215" s="763" t="s">
        <v>737</v>
      </c>
      <c r="E1215" s="2224" t="s">
        <v>996</v>
      </c>
      <c r="F1215" s="946">
        <v>146</v>
      </c>
      <c r="G1215" s="946">
        <v>147</v>
      </c>
      <c r="H1215" s="946">
        <v>147</v>
      </c>
      <c r="I1215" s="936">
        <f t="shared" si="51"/>
        <v>100</v>
      </c>
    </row>
    <row r="1216" spans="1:23" ht="15" thickBot="1" x14ac:dyDescent="0.25">
      <c r="A1216" s="1692"/>
      <c r="B1216" s="1006"/>
      <c r="C1216" s="1006"/>
      <c r="D1216" s="778" t="s">
        <v>732</v>
      </c>
      <c r="E1216" s="485" t="s">
        <v>85</v>
      </c>
      <c r="F1216" s="1007">
        <v>150</v>
      </c>
      <c r="G1216" s="1007">
        <v>150</v>
      </c>
      <c r="H1216" s="1007">
        <v>150</v>
      </c>
      <c r="I1216" s="968">
        <f t="shared" si="51"/>
        <v>100</v>
      </c>
    </row>
    <row r="1217" spans="1:9" ht="15" thickTop="1" x14ac:dyDescent="0.2">
      <c r="A1217" s="1695"/>
      <c r="B1217" s="824"/>
      <c r="C1217" s="824"/>
      <c r="D1217" s="885"/>
      <c r="E1217" s="67"/>
      <c r="F1217" s="954"/>
      <c r="G1217" s="954"/>
      <c r="H1217" s="954"/>
      <c r="I1217" s="1008"/>
    </row>
    <row r="1218" spans="1:9" ht="13.5" thickBot="1" x14ac:dyDescent="0.25">
      <c r="A1218" s="445"/>
      <c r="I1218" s="1688" t="s">
        <v>205</v>
      </c>
    </row>
    <row r="1219" spans="1:9" s="107" customFormat="1" ht="20.25" customHeight="1" thickTop="1" thickBot="1" x14ac:dyDescent="0.25">
      <c r="A1219" s="675" t="s">
        <v>792</v>
      </c>
      <c r="B1219" s="866" t="s">
        <v>206</v>
      </c>
      <c r="C1219" s="676" t="s">
        <v>207</v>
      </c>
      <c r="D1219" s="678" t="s">
        <v>888</v>
      </c>
      <c r="E1219" s="678" t="s">
        <v>208</v>
      </c>
      <c r="F1219" s="678" t="s">
        <v>209</v>
      </c>
      <c r="G1219" s="678" t="s">
        <v>1116</v>
      </c>
      <c r="H1219" s="678" t="s">
        <v>1117</v>
      </c>
      <c r="I1219" s="931" t="s">
        <v>1118</v>
      </c>
    </row>
    <row r="1220" spans="1:9" s="387" customFormat="1" ht="13.5" thickTop="1" thickBot="1" x14ac:dyDescent="0.25">
      <c r="A1220" s="609">
        <v>1</v>
      </c>
      <c r="B1220" s="610">
        <v>2</v>
      </c>
      <c r="C1220" s="610">
        <v>3</v>
      </c>
      <c r="D1220" s="610">
        <v>4</v>
      </c>
      <c r="E1220" s="610">
        <v>5</v>
      </c>
      <c r="F1220" s="581">
        <v>6</v>
      </c>
      <c r="G1220" s="581">
        <v>7</v>
      </c>
      <c r="H1220" s="582">
        <v>8</v>
      </c>
      <c r="I1220" s="680" t="s">
        <v>960</v>
      </c>
    </row>
    <row r="1221" spans="1:9" ht="15.75" thickTop="1" x14ac:dyDescent="0.25">
      <c r="A1221" s="438">
        <v>1132</v>
      </c>
      <c r="B1221" s="833">
        <v>3142</v>
      </c>
      <c r="C1221" s="833">
        <v>5331</v>
      </c>
      <c r="D1221" s="972"/>
      <c r="E1221" s="724" t="s">
        <v>1208</v>
      </c>
      <c r="F1221" s="948">
        <f>SUM(F1222:F1224)</f>
        <v>1060</v>
      </c>
      <c r="G1221" s="948">
        <f>SUM(G1222:G1224)</f>
        <v>2686</v>
      </c>
      <c r="H1221" s="948">
        <f>SUM(H1222:H1224)</f>
        <v>2686</v>
      </c>
      <c r="I1221" s="949">
        <f t="shared" si="51"/>
        <v>100</v>
      </c>
    </row>
    <row r="1222" spans="1:9" ht="14.25" x14ac:dyDescent="0.2">
      <c r="A1222" s="438"/>
      <c r="B1222" s="833"/>
      <c r="C1222" s="833"/>
      <c r="D1222" s="763" t="s">
        <v>737</v>
      </c>
      <c r="E1222" s="2224" t="s">
        <v>996</v>
      </c>
      <c r="F1222" s="946">
        <v>380</v>
      </c>
      <c r="G1222" s="946">
        <v>370</v>
      </c>
      <c r="H1222" s="946">
        <v>370</v>
      </c>
      <c r="I1222" s="941">
        <f t="shared" si="51"/>
        <v>100</v>
      </c>
    </row>
    <row r="1223" spans="1:9" ht="14.25" x14ac:dyDescent="0.2">
      <c r="A1223" s="438"/>
      <c r="B1223" s="833"/>
      <c r="C1223" s="833"/>
      <c r="D1223" s="595" t="s">
        <v>732</v>
      </c>
      <c r="E1223" s="483" t="s">
        <v>85</v>
      </c>
      <c r="F1223" s="946">
        <v>680</v>
      </c>
      <c r="G1223" s="946">
        <v>680</v>
      </c>
      <c r="H1223" s="946">
        <v>680</v>
      </c>
      <c r="I1223" s="941">
        <f t="shared" si="51"/>
        <v>100</v>
      </c>
    </row>
    <row r="1224" spans="1:9" ht="14.25" x14ac:dyDescent="0.2">
      <c r="A1224" s="438"/>
      <c r="B1224" s="833"/>
      <c r="C1224" s="1691"/>
      <c r="D1224" s="595" t="s">
        <v>1431</v>
      </c>
      <c r="E1224" s="483" t="s">
        <v>995</v>
      </c>
      <c r="F1224" s="946"/>
      <c r="G1224" s="946">
        <v>1636</v>
      </c>
      <c r="H1224" s="946">
        <v>1636</v>
      </c>
      <c r="I1224" s="941">
        <f t="shared" si="51"/>
        <v>100</v>
      </c>
    </row>
    <row r="1225" spans="1:9" ht="15" x14ac:dyDescent="0.25">
      <c r="A1225" s="438">
        <v>1132</v>
      </c>
      <c r="B1225" s="833">
        <v>3147</v>
      </c>
      <c r="C1225" s="1691">
        <v>5331</v>
      </c>
      <c r="D1225" s="955"/>
      <c r="E1225" s="724" t="s">
        <v>1208</v>
      </c>
      <c r="F1225" s="948">
        <f>SUM(F1226:F1228)</f>
        <v>662</v>
      </c>
      <c r="G1225" s="948">
        <f>SUM(G1226:G1228)</f>
        <v>5622</v>
      </c>
      <c r="H1225" s="948">
        <f>SUM(H1226:H1228)</f>
        <v>5622</v>
      </c>
      <c r="I1225" s="949">
        <v>100</v>
      </c>
    </row>
    <row r="1226" spans="1:9" ht="14.25" x14ac:dyDescent="0.2">
      <c r="A1226" s="438"/>
      <c r="B1226" s="833"/>
      <c r="C1226" s="1691"/>
      <c r="D1226" s="763" t="s">
        <v>737</v>
      </c>
      <c r="E1226" s="2224" t="s">
        <v>996</v>
      </c>
      <c r="F1226" s="946">
        <v>212</v>
      </c>
      <c r="G1226" s="946">
        <v>222</v>
      </c>
      <c r="H1226" s="946">
        <v>222</v>
      </c>
      <c r="I1226" s="941">
        <v>100</v>
      </c>
    </row>
    <row r="1227" spans="1:9" ht="14.25" x14ac:dyDescent="0.2">
      <c r="A1227" s="438"/>
      <c r="B1227" s="833"/>
      <c r="C1227" s="1691"/>
      <c r="D1227" s="595" t="s">
        <v>732</v>
      </c>
      <c r="E1227" s="483" t="s">
        <v>85</v>
      </c>
      <c r="F1227" s="946">
        <v>450</v>
      </c>
      <c r="G1227" s="946">
        <v>450</v>
      </c>
      <c r="H1227" s="946">
        <v>450</v>
      </c>
      <c r="I1227" s="941">
        <v>100</v>
      </c>
    </row>
    <row r="1228" spans="1:9" ht="14.25" x14ac:dyDescent="0.2">
      <c r="A1228" s="438"/>
      <c r="B1228" s="833"/>
      <c r="C1228" s="1691"/>
      <c r="D1228" s="595" t="s">
        <v>1431</v>
      </c>
      <c r="E1228" s="483" t="s">
        <v>995</v>
      </c>
      <c r="F1228" s="946"/>
      <c r="G1228" s="946">
        <v>4950</v>
      </c>
      <c r="H1228" s="946">
        <v>4950</v>
      </c>
      <c r="I1228" s="941">
        <v>100</v>
      </c>
    </row>
    <row r="1229" spans="1:9" ht="15" x14ac:dyDescent="0.25">
      <c r="A1229" s="438">
        <v>1132</v>
      </c>
      <c r="B1229" s="833">
        <v>3299</v>
      </c>
      <c r="C1229" s="1691">
        <v>5331</v>
      </c>
      <c r="D1229" s="611"/>
      <c r="E1229" s="724" t="s">
        <v>1208</v>
      </c>
      <c r="F1229" s="959">
        <v>0</v>
      </c>
      <c r="G1229" s="959">
        <v>13</v>
      </c>
      <c r="H1229" s="959">
        <v>13</v>
      </c>
      <c r="I1229" s="951">
        <f>H1229/G1229*100</f>
        <v>100</v>
      </c>
    </row>
    <row r="1230" spans="1:9" ht="14.25" x14ac:dyDescent="0.2">
      <c r="A1230" s="438"/>
      <c r="B1230" s="833"/>
      <c r="C1230" s="1691"/>
      <c r="D1230" s="1251" t="s">
        <v>1429</v>
      </c>
      <c r="E1230" s="1363" t="s">
        <v>508</v>
      </c>
      <c r="F1230" s="946"/>
      <c r="G1230" s="946">
        <v>13</v>
      </c>
      <c r="H1230" s="946">
        <v>13</v>
      </c>
      <c r="I1230" s="941">
        <f>H1230/G1230*100</f>
        <v>100</v>
      </c>
    </row>
    <row r="1231" spans="1:9" ht="15" x14ac:dyDescent="0.25">
      <c r="A1231" s="438">
        <v>1132</v>
      </c>
      <c r="B1231" s="725">
        <v>3792</v>
      </c>
      <c r="C1231" s="1690">
        <v>5331</v>
      </c>
      <c r="D1231" s="611"/>
      <c r="E1231" s="724" t="s">
        <v>1208</v>
      </c>
      <c r="F1231" s="933">
        <v>0</v>
      </c>
      <c r="G1231" s="933">
        <f>G1232</f>
        <v>30</v>
      </c>
      <c r="H1231" s="933">
        <f>H1232</f>
        <v>30</v>
      </c>
      <c r="I1231" s="934">
        <v>100</v>
      </c>
    </row>
    <row r="1232" spans="1:9" ht="15.75" thickBot="1" x14ac:dyDescent="0.3">
      <c r="A1232" s="438"/>
      <c r="B1232" s="725"/>
      <c r="C1232" s="1690"/>
      <c r="D1232" s="611" t="s">
        <v>1677</v>
      </c>
      <c r="E1232" s="488" t="s">
        <v>1420</v>
      </c>
      <c r="F1232" s="933"/>
      <c r="G1232" s="357">
        <v>30</v>
      </c>
      <c r="H1232" s="357">
        <v>30</v>
      </c>
      <c r="I1232" s="941">
        <v>100</v>
      </c>
    </row>
    <row r="1233" spans="1:20" ht="18" customHeight="1" thickTop="1" thickBot="1" x14ac:dyDescent="0.3">
      <c r="A1233" s="2479" t="s">
        <v>1406</v>
      </c>
      <c r="B1233" s="2480"/>
      <c r="C1233" s="2480"/>
      <c r="D1233" s="2480"/>
      <c r="E1233" s="2480"/>
      <c r="F1233" s="937">
        <f>SUM(F1221,F1214,F1205,F1225,F1231,F1229)</f>
        <v>5394</v>
      </c>
      <c r="G1233" s="937">
        <f>SUM(G1221,G1214,G1205,G1225,G1231,G1229)</f>
        <v>30281</v>
      </c>
      <c r="H1233" s="937">
        <f>SUM(H1221,H1214,H1205,H1225,H1231,H1229)</f>
        <v>30281</v>
      </c>
      <c r="I1233" s="938">
        <f>(H1233/G1233)*100</f>
        <v>100</v>
      </c>
      <c r="R1233" s="386">
        <f>F1233</f>
        <v>5394</v>
      </c>
      <c r="S1233" s="386">
        <f>G1233</f>
        <v>30281</v>
      </c>
      <c r="T1233" s="386">
        <f>H1233</f>
        <v>30281</v>
      </c>
    </row>
    <row r="1234" spans="1:20" ht="13.5" thickTop="1" x14ac:dyDescent="0.2">
      <c r="A1234" s="1695"/>
      <c r="B1234" s="824"/>
      <c r="C1234" s="1695"/>
      <c r="D1234" s="1016"/>
      <c r="E1234" s="1695"/>
    </row>
    <row r="1235" spans="1:20" x14ac:dyDescent="0.2">
      <c r="A1235" s="1695"/>
      <c r="B1235" s="824"/>
      <c r="C1235" s="1695"/>
      <c r="D1235" s="1016"/>
      <c r="E1235" s="1695"/>
    </row>
    <row r="1236" spans="1:20" x14ac:dyDescent="0.2">
      <c r="A1236" s="1695"/>
      <c r="B1236" s="824"/>
      <c r="C1236" s="1695"/>
      <c r="D1236" s="1016"/>
      <c r="E1236" s="1695"/>
    </row>
    <row r="1237" spans="1:20" x14ac:dyDescent="0.2">
      <c r="A1237" s="1695"/>
      <c r="B1237" s="824"/>
      <c r="C1237" s="1695"/>
      <c r="D1237" s="1016"/>
      <c r="E1237" s="1695"/>
    </row>
    <row r="1238" spans="1:20" ht="13.5" thickBot="1" x14ac:dyDescent="0.25">
      <c r="A1238" s="445" t="s">
        <v>278</v>
      </c>
      <c r="I1238" s="1688" t="s">
        <v>205</v>
      </c>
    </row>
    <row r="1239" spans="1:20" s="107" customFormat="1" ht="20.25" customHeight="1" thickTop="1" thickBot="1" x14ac:dyDescent="0.25">
      <c r="A1239" s="675" t="s">
        <v>792</v>
      </c>
      <c r="B1239" s="866" t="s">
        <v>206</v>
      </c>
      <c r="C1239" s="676" t="s">
        <v>207</v>
      </c>
      <c r="D1239" s="678" t="s">
        <v>888</v>
      </c>
      <c r="E1239" s="678" t="s">
        <v>208</v>
      </c>
      <c r="F1239" s="678" t="s">
        <v>209</v>
      </c>
      <c r="G1239" s="678" t="s">
        <v>1116</v>
      </c>
      <c r="H1239" s="678" t="s">
        <v>1117</v>
      </c>
      <c r="I1239" s="931" t="s">
        <v>1118</v>
      </c>
    </row>
    <row r="1240" spans="1:20" s="387" customFormat="1" ht="13.5" thickTop="1" thickBot="1" x14ac:dyDescent="0.25">
      <c r="A1240" s="609">
        <v>1</v>
      </c>
      <c r="B1240" s="610">
        <v>2</v>
      </c>
      <c r="C1240" s="610">
        <v>3</v>
      </c>
      <c r="D1240" s="610">
        <v>4</v>
      </c>
      <c r="E1240" s="610">
        <v>5</v>
      </c>
      <c r="F1240" s="581">
        <v>6</v>
      </c>
      <c r="G1240" s="581">
        <v>7</v>
      </c>
      <c r="H1240" s="582">
        <v>8</v>
      </c>
      <c r="I1240" s="680" t="s">
        <v>960</v>
      </c>
    </row>
    <row r="1241" spans="1:20" ht="15.75" thickTop="1" x14ac:dyDescent="0.25">
      <c r="A1241" s="1689">
        <v>1133</v>
      </c>
      <c r="B1241" s="867">
        <v>3121</v>
      </c>
      <c r="C1241" s="867">
        <v>5331</v>
      </c>
      <c r="D1241" s="952"/>
      <c r="E1241" s="973" t="s">
        <v>1208</v>
      </c>
      <c r="F1241" s="974">
        <f>SUM(F1242:F1245)</f>
        <v>2284</v>
      </c>
      <c r="G1241" s="974">
        <f>SUM(G1242:G1245)</f>
        <v>18915</v>
      </c>
      <c r="H1241" s="974">
        <f>SUM(H1242:H1245)</f>
        <v>18915</v>
      </c>
      <c r="I1241" s="939">
        <f t="shared" ref="I1241:I1264" si="52">(H1241/G1241)*100</f>
        <v>100</v>
      </c>
    </row>
    <row r="1242" spans="1:20" ht="14.25" x14ac:dyDescent="0.2">
      <c r="A1242" s="438"/>
      <c r="B1242" s="725"/>
      <c r="C1242" s="725"/>
      <c r="D1242" s="763" t="s">
        <v>737</v>
      </c>
      <c r="E1242" s="2224" t="s">
        <v>996</v>
      </c>
      <c r="F1242" s="940">
        <v>284</v>
      </c>
      <c r="G1242" s="940">
        <v>284</v>
      </c>
      <c r="H1242" s="940">
        <v>284</v>
      </c>
      <c r="I1242" s="936">
        <f t="shared" si="52"/>
        <v>100</v>
      </c>
    </row>
    <row r="1243" spans="1:20" ht="14.25" x14ac:dyDescent="0.2">
      <c r="A1243" s="438"/>
      <c r="B1243" s="725"/>
      <c r="C1243" s="725"/>
      <c r="D1243" s="595" t="s">
        <v>732</v>
      </c>
      <c r="E1243" s="483" t="s">
        <v>85</v>
      </c>
      <c r="F1243" s="940">
        <v>2000</v>
      </c>
      <c r="G1243" s="940">
        <v>2000</v>
      </c>
      <c r="H1243" s="940">
        <v>2000</v>
      </c>
      <c r="I1243" s="936">
        <f t="shared" si="52"/>
        <v>100</v>
      </c>
    </row>
    <row r="1244" spans="1:20" ht="28.5" x14ac:dyDescent="0.2">
      <c r="A1244" s="438"/>
      <c r="B1244" s="725"/>
      <c r="C1244" s="725"/>
      <c r="D1244" s="2194" t="s">
        <v>1873</v>
      </c>
      <c r="E1244" s="2269" t="s">
        <v>1907</v>
      </c>
      <c r="F1244" s="940"/>
      <c r="G1244" s="940">
        <v>10</v>
      </c>
      <c r="H1244" s="940">
        <v>10</v>
      </c>
      <c r="I1244" s="936">
        <f t="shared" si="52"/>
        <v>100</v>
      </c>
    </row>
    <row r="1245" spans="1:20" ht="14.25" x14ac:dyDescent="0.2">
      <c r="A1245" s="438"/>
      <c r="B1245" s="725"/>
      <c r="C1245" s="725"/>
      <c r="D1245" s="595" t="s">
        <v>1431</v>
      </c>
      <c r="E1245" s="483" t="s">
        <v>995</v>
      </c>
      <c r="F1245" s="940"/>
      <c r="G1245" s="940">
        <v>16621</v>
      </c>
      <c r="H1245" s="940">
        <v>16621</v>
      </c>
      <c r="I1245" s="936">
        <f t="shared" si="52"/>
        <v>100</v>
      </c>
    </row>
    <row r="1246" spans="1:20" ht="15" x14ac:dyDescent="0.25">
      <c r="A1246" s="438">
        <v>1133</v>
      </c>
      <c r="B1246" s="833">
        <v>3122</v>
      </c>
      <c r="C1246" s="833">
        <v>5331</v>
      </c>
      <c r="D1246" s="972"/>
      <c r="E1246" s="724" t="s">
        <v>1208</v>
      </c>
      <c r="F1246" s="948">
        <f>SUM(F1247:F1254)</f>
        <v>2909</v>
      </c>
      <c r="G1246" s="948">
        <f>SUM(G1247:G1254)</f>
        <v>26241</v>
      </c>
      <c r="H1246" s="948">
        <f>SUM(H1247:H1254)</f>
        <v>26241</v>
      </c>
      <c r="I1246" s="949">
        <f t="shared" si="52"/>
        <v>100</v>
      </c>
    </row>
    <row r="1247" spans="1:20" ht="14.25" x14ac:dyDescent="0.2">
      <c r="A1247" s="438"/>
      <c r="B1247" s="833"/>
      <c r="C1247" s="833"/>
      <c r="D1247" s="763" t="s">
        <v>737</v>
      </c>
      <c r="E1247" s="2224" t="s">
        <v>996</v>
      </c>
      <c r="F1247" s="946">
        <v>687</v>
      </c>
      <c r="G1247" s="946">
        <v>687</v>
      </c>
      <c r="H1247" s="946">
        <v>687</v>
      </c>
      <c r="I1247" s="941">
        <f t="shared" si="52"/>
        <v>100</v>
      </c>
    </row>
    <row r="1248" spans="1:20" ht="14.25" x14ac:dyDescent="0.2">
      <c r="A1248" s="438"/>
      <c r="B1248" s="833"/>
      <c r="C1248" s="833"/>
      <c r="D1248" s="595" t="s">
        <v>732</v>
      </c>
      <c r="E1248" s="483" t="s">
        <v>85</v>
      </c>
      <c r="F1248" s="946">
        <v>2222</v>
      </c>
      <c r="G1248" s="946">
        <v>2196</v>
      </c>
      <c r="H1248" s="946">
        <v>2196</v>
      </c>
      <c r="I1248" s="941">
        <f t="shared" si="52"/>
        <v>100</v>
      </c>
    </row>
    <row r="1249" spans="1:20" ht="14.25" x14ac:dyDescent="0.2">
      <c r="A1249" s="438"/>
      <c r="B1249" s="833"/>
      <c r="C1249" s="833"/>
      <c r="D1249" s="1250" t="s">
        <v>1871</v>
      </c>
      <c r="E1249" s="1525" t="s">
        <v>1902</v>
      </c>
      <c r="F1249" s="946"/>
      <c r="G1249" s="946">
        <v>2572</v>
      </c>
      <c r="H1249" s="946">
        <v>2572</v>
      </c>
      <c r="I1249" s="941">
        <f t="shared" si="52"/>
        <v>100</v>
      </c>
    </row>
    <row r="1250" spans="1:20" ht="28.5" x14ac:dyDescent="0.2">
      <c r="A1250" s="438"/>
      <c r="B1250" s="833"/>
      <c r="C1250" s="833"/>
      <c r="D1250" s="2194" t="s">
        <v>1873</v>
      </c>
      <c r="E1250" s="2269" t="s">
        <v>1907</v>
      </c>
      <c r="F1250" s="946"/>
      <c r="G1250" s="946">
        <v>19</v>
      </c>
      <c r="H1250" s="946">
        <v>19</v>
      </c>
      <c r="I1250" s="941">
        <f t="shared" si="52"/>
        <v>100</v>
      </c>
    </row>
    <row r="1251" spans="1:20" ht="14.25" x14ac:dyDescent="0.2">
      <c r="A1251" s="438"/>
      <c r="B1251" s="833"/>
      <c r="C1251" s="833"/>
      <c r="D1251" s="2446" t="s">
        <v>1879</v>
      </c>
      <c r="E1251" s="2486" t="s">
        <v>1919</v>
      </c>
      <c r="F1251" s="946"/>
      <c r="G1251" s="946"/>
      <c r="H1251" s="946"/>
      <c r="I1251" s="941"/>
    </row>
    <row r="1252" spans="1:20" ht="14.25" x14ac:dyDescent="0.2">
      <c r="A1252" s="438"/>
      <c r="B1252" s="833"/>
      <c r="C1252" s="833"/>
      <c r="D1252" s="2485"/>
      <c r="E1252" s="2487"/>
      <c r="F1252" s="946"/>
      <c r="G1252" s="946">
        <v>139</v>
      </c>
      <c r="H1252" s="946">
        <v>139</v>
      </c>
      <c r="I1252" s="941">
        <f t="shared" si="52"/>
        <v>100</v>
      </c>
    </row>
    <row r="1253" spans="1:20" ht="14.25" x14ac:dyDescent="0.2">
      <c r="A1253" s="438"/>
      <c r="B1253" s="833"/>
      <c r="C1253" s="833"/>
      <c r="D1253" s="2485"/>
      <c r="E1253" s="2487"/>
      <c r="F1253" s="946"/>
      <c r="G1253" s="946"/>
      <c r="H1253" s="946"/>
      <c r="I1253" s="941"/>
    </row>
    <row r="1254" spans="1:20" ht="14.25" x14ac:dyDescent="0.2">
      <c r="A1254" s="438"/>
      <c r="B1254" s="833"/>
      <c r="C1254" s="1691"/>
      <c r="D1254" s="595" t="s">
        <v>1431</v>
      </c>
      <c r="E1254" s="483" t="s">
        <v>995</v>
      </c>
      <c r="F1254" s="946"/>
      <c r="G1254" s="946">
        <v>20628</v>
      </c>
      <c r="H1254" s="946">
        <v>20628</v>
      </c>
      <c r="I1254" s="941">
        <f t="shared" si="52"/>
        <v>100</v>
      </c>
    </row>
    <row r="1255" spans="1:20" ht="15" x14ac:dyDescent="0.25">
      <c r="A1255" s="438">
        <v>1133</v>
      </c>
      <c r="B1255" s="833">
        <v>3122</v>
      </c>
      <c r="C1255" s="1691">
        <v>5336</v>
      </c>
      <c r="D1255" s="595"/>
      <c r="E1255" s="1642" t="s">
        <v>1531</v>
      </c>
      <c r="F1255" s="959">
        <v>0</v>
      </c>
      <c r="G1255" s="959">
        <f>G1256+G1257</f>
        <v>1776</v>
      </c>
      <c r="H1255" s="959">
        <f>H1256+H1257</f>
        <v>1776</v>
      </c>
      <c r="I1255" s="949">
        <f t="shared" si="52"/>
        <v>100</v>
      </c>
    </row>
    <row r="1256" spans="1:20" ht="14.25" x14ac:dyDescent="0.2">
      <c r="A1256" s="438"/>
      <c r="B1256" s="833"/>
      <c r="C1256" s="1691"/>
      <c r="D1256" s="1711" t="s">
        <v>877</v>
      </c>
      <c r="E1256" s="2283" t="s">
        <v>1538</v>
      </c>
      <c r="F1256" s="946"/>
      <c r="G1256" s="946">
        <v>266</v>
      </c>
      <c r="H1256" s="946">
        <v>266</v>
      </c>
      <c r="I1256" s="941">
        <f t="shared" si="52"/>
        <v>100</v>
      </c>
    </row>
    <row r="1257" spans="1:20" ht="14.25" x14ac:dyDescent="0.2">
      <c r="A1257" s="438"/>
      <c r="B1257" s="833"/>
      <c r="C1257" s="1691"/>
      <c r="D1257" s="1711" t="s">
        <v>878</v>
      </c>
      <c r="E1257" s="2283" t="s">
        <v>1538</v>
      </c>
      <c r="F1257" s="946"/>
      <c r="G1257" s="946">
        <v>1510</v>
      </c>
      <c r="H1257" s="946">
        <v>1510</v>
      </c>
      <c r="I1257" s="941">
        <f t="shared" si="52"/>
        <v>100</v>
      </c>
    </row>
    <row r="1258" spans="1:20" ht="15" x14ac:dyDescent="0.25">
      <c r="A1258" s="438">
        <v>1133</v>
      </c>
      <c r="B1258" s="833">
        <v>3141</v>
      </c>
      <c r="C1258" s="1691">
        <v>5331</v>
      </c>
      <c r="D1258" s="595"/>
      <c r="E1258" s="724" t="s">
        <v>1208</v>
      </c>
      <c r="F1258" s="959">
        <v>0</v>
      </c>
      <c r="G1258" s="959">
        <v>85</v>
      </c>
      <c r="H1258" s="959">
        <v>85</v>
      </c>
      <c r="I1258" s="951">
        <f t="shared" si="52"/>
        <v>100</v>
      </c>
    </row>
    <row r="1259" spans="1:20" ht="14.25" x14ac:dyDescent="0.2">
      <c r="A1259" s="438"/>
      <c r="B1259" s="833"/>
      <c r="C1259" s="1691"/>
      <c r="D1259" s="595" t="s">
        <v>1431</v>
      </c>
      <c r="E1259" s="483" t="s">
        <v>995</v>
      </c>
      <c r="F1259" s="946"/>
      <c r="G1259" s="946">
        <v>85</v>
      </c>
      <c r="H1259" s="946">
        <v>85</v>
      </c>
      <c r="I1259" s="941">
        <f t="shared" si="52"/>
        <v>100</v>
      </c>
    </row>
    <row r="1260" spans="1:20" ht="15" x14ac:dyDescent="0.25">
      <c r="A1260" s="438">
        <v>1133</v>
      </c>
      <c r="B1260" s="833">
        <v>3142</v>
      </c>
      <c r="C1260" s="1691">
        <v>5331</v>
      </c>
      <c r="D1260" s="595"/>
      <c r="E1260" s="724" t="s">
        <v>1208</v>
      </c>
      <c r="F1260" s="948">
        <f>SUM(F1261:F1263)</f>
        <v>438</v>
      </c>
      <c r="G1260" s="948">
        <f>SUM(G1261:G1263)</f>
        <v>764</v>
      </c>
      <c r="H1260" s="948">
        <f>SUM(H1261:H1263)</f>
        <v>764</v>
      </c>
      <c r="I1260" s="949">
        <f t="shared" si="52"/>
        <v>100</v>
      </c>
    </row>
    <row r="1261" spans="1:20" ht="14.25" x14ac:dyDescent="0.2">
      <c r="A1261" s="438"/>
      <c r="B1261" s="833"/>
      <c r="C1261" s="1691"/>
      <c r="D1261" s="763" t="s">
        <v>737</v>
      </c>
      <c r="E1261" s="2224" t="s">
        <v>996</v>
      </c>
      <c r="F1261" s="946">
        <v>48</v>
      </c>
      <c r="G1261" s="946">
        <v>48</v>
      </c>
      <c r="H1261" s="946">
        <v>48</v>
      </c>
      <c r="I1261" s="941">
        <f t="shared" si="52"/>
        <v>100</v>
      </c>
    </row>
    <row r="1262" spans="1:20" ht="14.25" x14ac:dyDescent="0.2">
      <c r="A1262" s="438"/>
      <c r="B1262" s="833"/>
      <c r="C1262" s="1691"/>
      <c r="D1262" s="595" t="s">
        <v>732</v>
      </c>
      <c r="E1262" s="483" t="s">
        <v>85</v>
      </c>
      <c r="F1262" s="946">
        <v>390</v>
      </c>
      <c r="G1262" s="946">
        <v>390</v>
      </c>
      <c r="H1262" s="946">
        <v>390</v>
      </c>
      <c r="I1262" s="941">
        <f t="shared" si="52"/>
        <v>100</v>
      </c>
    </row>
    <row r="1263" spans="1:20" ht="15" thickBot="1" x14ac:dyDescent="0.25">
      <c r="A1263" s="438"/>
      <c r="B1263" s="833"/>
      <c r="C1263" s="1691"/>
      <c r="D1263" s="595" t="s">
        <v>1431</v>
      </c>
      <c r="E1263" s="483" t="s">
        <v>995</v>
      </c>
      <c r="F1263" s="946"/>
      <c r="G1263" s="946">
        <v>326</v>
      </c>
      <c r="H1263" s="946">
        <v>326</v>
      </c>
      <c r="I1263" s="941">
        <f t="shared" si="52"/>
        <v>100</v>
      </c>
    </row>
    <row r="1264" spans="1:20" ht="18" customHeight="1" thickTop="1" thickBot="1" x14ac:dyDescent="0.3">
      <c r="A1264" s="2479" t="s">
        <v>1406</v>
      </c>
      <c r="B1264" s="2480"/>
      <c r="C1264" s="2480"/>
      <c r="D1264" s="2480"/>
      <c r="E1264" s="2480"/>
      <c r="F1264" s="937">
        <f>SUM(F1241,F1246,F1255,F1260,F1258)</f>
        <v>5631</v>
      </c>
      <c r="G1264" s="937">
        <f>SUM(G1241,G1246,G1255,G1260,G1258)</f>
        <v>47781</v>
      </c>
      <c r="H1264" s="937">
        <f>SUM(H1241,H1246,H1255,H1260,H1258)</f>
        <v>47781</v>
      </c>
      <c r="I1264" s="938">
        <f t="shared" si="52"/>
        <v>100</v>
      </c>
      <c r="R1264" s="386">
        <f>F1264</f>
        <v>5631</v>
      </c>
      <c r="S1264" s="386">
        <f>G1264</f>
        <v>47781</v>
      </c>
      <c r="T1264" s="386">
        <f>H1264</f>
        <v>47781</v>
      </c>
    </row>
    <row r="1265" spans="1:23" ht="15.75" customHeight="1" thickTop="1" x14ac:dyDescent="0.25">
      <c r="A1265" s="371"/>
      <c r="B1265" s="371"/>
      <c r="C1265" s="371"/>
      <c r="D1265" s="371"/>
      <c r="E1265" s="371"/>
      <c r="F1265" s="181"/>
      <c r="G1265" s="181"/>
      <c r="H1265" s="181"/>
      <c r="I1265" s="210"/>
      <c r="R1265" s="386"/>
      <c r="S1265" s="386"/>
      <c r="T1265" s="386"/>
    </row>
    <row r="1266" spans="1:23" ht="15.75" customHeight="1" x14ac:dyDescent="0.25">
      <c r="A1266" s="371"/>
      <c r="B1266" s="371"/>
      <c r="C1266" s="371"/>
      <c r="D1266" s="371"/>
      <c r="E1266" s="371"/>
      <c r="F1266" s="181"/>
      <c r="G1266" s="181"/>
      <c r="H1266" s="181"/>
      <c r="I1266" s="210"/>
      <c r="R1266" s="386"/>
      <c r="S1266" s="386"/>
      <c r="T1266" s="386"/>
    </row>
    <row r="1267" spans="1:23" ht="15.75" customHeight="1" x14ac:dyDescent="0.25">
      <c r="A1267" s="371"/>
      <c r="B1267" s="371"/>
      <c r="C1267" s="371"/>
      <c r="D1267" s="371"/>
      <c r="E1267" s="371"/>
      <c r="F1267" s="181"/>
      <c r="G1267" s="181"/>
      <c r="H1267" s="181"/>
      <c r="I1267" s="210"/>
      <c r="R1267" s="386"/>
      <c r="S1267" s="386"/>
      <c r="T1267" s="386"/>
    </row>
    <row r="1268" spans="1:23" ht="14.25" customHeight="1" x14ac:dyDescent="0.25">
      <c r="A1268" s="371"/>
      <c r="B1268" s="371"/>
      <c r="C1268" s="371"/>
      <c r="D1268" s="371"/>
      <c r="E1268" s="371"/>
      <c r="F1268" s="183"/>
      <c r="G1268" s="183"/>
      <c r="H1268" s="183"/>
      <c r="I1268" s="214"/>
      <c r="J1268" s="386"/>
      <c r="K1268" s="386"/>
      <c r="L1268" s="386"/>
      <c r="R1268" s="386"/>
      <c r="S1268" s="386"/>
      <c r="T1268" s="386"/>
      <c r="U1268" s="386"/>
      <c r="V1268" s="386"/>
      <c r="W1268" s="386"/>
    </row>
    <row r="1269" spans="1:23" ht="13.5" thickBot="1" x14ac:dyDescent="0.25">
      <c r="A1269" s="445" t="s">
        <v>1112</v>
      </c>
      <c r="I1269" s="1688" t="s">
        <v>205</v>
      </c>
    </row>
    <row r="1270" spans="1:23" s="107" customFormat="1" ht="20.25" customHeight="1" thickTop="1" thickBot="1" x14ac:dyDescent="0.25">
      <c r="A1270" s="675" t="s">
        <v>792</v>
      </c>
      <c r="B1270" s="866" t="s">
        <v>206</v>
      </c>
      <c r="C1270" s="676" t="s">
        <v>207</v>
      </c>
      <c r="D1270" s="678" t="s">
        <v>888</v>
      </c>
      <c r="E1270" s="678" t="s">
        <v>208</v>
      </c>
      <c r="F1270" s="678" t="s">
        <v>209</v>
      </c>
      <c r="G1270" s="678" t="s">
        <v>1116</v>
      </c>
      <c r="H1270" s="678" t="s">
        <v>1117</v>
      </c>
      <c r="I1270" s="931" t="s">
        <v>1118</v>
      </c>
    </row>
    <row r="1271" spans="1:23" s="387" customFormat="1" ht="13.5" thickTop="1" thickBot="1" x14ac:dyDescent="0.25">
      <c r="A1271" s="609">
        <v>1</v>
      </c>
      <c r="B1271" s="610">
        <v>2</v>
      </c>
      <c r="C1271" s="610">
        <v>3</v>
      </c>
      <c r="D1271" s="610">
        <v>4</v>
      </c>
      <c r="E1271" s="610">
        <v>5</v>
      </c>
      <c r="F1271" s="581">
        <v>6</v>
      </c>
      <c r="G1271" s="581">
        <v>7</v>
      </c>
      <c r="H1271" s="582">
        <v>8</v>
      </c>
      <c r="I1271" s="680" t="s">
        <v>960</v>
      </c>
    </row>
    <row r="1272" spans="1:23" ht="15.75" thickTop="1" x14ac:dyDescent="0.25">
      <c r="A1272" s="1689">
        <v>1134</v>
      </c>
      <c r="B1272" s="867">
        <v>3122</v>
      </c>
      <c r="C1272" s="867">
        <v>5331</v>
      </c>
      <c r="D1272" s="952"/>
      <c r="E1272" s="973" t="s">
        <v>1208</v>
      </c>
      <c r="F1272" s="974">
        <f>SUM(F1273:F1278)</f>
        <v>5885</v>
      </c>
      <c r="G1272" s="974">
        <f>SUM(G1273:G1278)</f>
        <v>18564</v>
      </c>
      <c r="H1272" s="974">
        <f>SUM(H1273:H1278)</f>
        <v>18564</v>
      </c>
      <c r="I1272" s="939">
        <f t="shared" ref="I1272:I1292" si="53">(H1272/G1272)*100</f>
        <v>100</v>
      </c>
    </row>
    <row r="1273" spans="1:23" ht="14.25" x14ac:dyDescent="0.2">
      <c r="A1273" s="438"/>
      <c r="B1273" s="725"/>
      <c r="C1273" s="725"/>
      <c r="D1273" s="763" t="s">
        <v>737</v>
      </c>
      <c r="E1273" s="2224" t="s">
        <v>996</v>
      </c>
      <c r="F1273" s="940">
        <v>1185</v>
      </c>
      <c r="G1273" s="940">
        <v>1266</v>
      </c>
      <c r="H1273" s="940">
        <v>1266</v>
      </c>
      <c r="I1273" s="936">
        <f t="shared" si="53"/>
        <v>100</v>
      </c>
    </row>
    <row r="1274" spans="1:23" ht="14.25" x14ac:dyDescent="0.2">
      <c r="A1274" s="438"/>
      <c r="B1274" s="725"/>
      <c r="C1274" s="725"/>
      <c r="D1274" s="595" t="s">
        <v>732</v>
      </c>
      <c r="E1274" s="483" t="s">
        <v>85</v>
      </c>
      <c r="F1274" s="940">
        <v>4700</v>
      </c>
      <c r="G1274" s="940">
        <v>4697</v>
      </c>
      <c r="H1274" s="940">
        <v>4697</v>
      </c>
      <c r="I1274" s="936">
        <f t="shared" si="53"/>
        <v>100</v>
      </c>
    </row>
    <row r="1275" spans="1:23" ht="14.25" x14ac:dyDescent="0.2">
      <c r="A1275" s="438"/>
      <c r="B1275" s="725"/>
      <c r="C1275" s="725"/>
      <c r="D1275" s="595" t="s">
        <v>1432</v>
      </c>
      <c r="E1275" s="483" t="s">
        <v>616</v>
      </c>
      <c r="F1275" s="940"/>
      <c r="G1275" s="940">
        <v>40</v>
      </c>
      <c r="H1275" s="940">
        <v>40</v>
      </c>
      <c r="I1275" s="936">
        <f t="shared" si="53"/>
        <v>100</v>
      </c>
    </row>
    <row r="1276" spans="1:23" ht="14.25" x14ac:dyDescent="0.2">
      <c r="A1276" s="438"/>
      <c r="B1276" s="725"/>
      <c r="C1276" s="725"/>
      <c r="D1276" s="1250" t="s">
        <v>1871</v>
      </c>
      <c r="E1276" s="1525" t="s">
        <v>1902</v>
      </c>
      <c r="F1276" s="940"/>
      <c r="G1276" s="940">
        <v>395</v>
      </c>
      <c r="H1276" s="940">
        <v>395</v>
      </c>
      <c r="I1276" s="936">
        <f t="shared" si="53"/>
        <v>100</v>
      </c>
    </row>
    <row r="1277" spans="1:23" ht="28.5" x14ac:dyDescent="0.2">
      <c r="A1277" s="438"/>
      <c r="B1277" s="725"/>
      <c r="C1277" s="725"/>
      <c r="D1277" s="2194" t="s">
        <v>1873</v>
      </c>
      <c r="E1277" s="2269" t="s">
        <v>1907</v>
      </c>
      <c r="F1277" s="940"/>
      <c r="G1277" s="940">
        <v>11</v>
      </c>
      <c r="H1277" s="940">
        <v>11</v>
      </c>
      <c r="I1277" s="936">
        <f t="shared" si="53"/>
        <v>100</v>
      </c>
    </row>
    <row r="1278" spans="1:23" ht="14.25" x14ac:dyDescent="0.2">
      <c r="A1278" s="438"/>
      <c r="B1278" s="725"/>
      <c r="C1278" s="725"/>
      <c r="D1278" s="595" t="s">
        <v>1431</v>
      </c>
      <c r="E1278" s="483" t="s">
        <v>995</v>
      </c>
      <c r="F1278" s="940"/>
      <c r="G1278" s="940">
        <v>12155</v>
      </c>
      <c r="H1278" s="940">
        <v>12155</v>
      </c>
      <c r="I1278" s="936">
        <f t="shared" si="53"/>
        <v>100</v>
      </c>
    </row>
    <row r="1279" spans="1:23" ht="15" x14ac:dyDescent="0.25">
      <c r="A1279" s="438">
        <v>1134</v>
      </c>
      <c r="B1279" s="833">
        <v>3123</v>
      </c>
      <c r="C1279" s="833">
        <v>5331</v>
      </c>
      <c r="D1279" s="955"/>
      <c r="E1279" s="724" t="s">
        <v>1208</v>
      </c>
      <c r="F1279" s="948">
        <f>SUM(F1280:F1282)</f>
        <v>1625</v>
      </c>
      <c r="G1279" s="948">
        <f>SUM(G1280:G1282)</f>
        <v>8367</v>
      </c>
      <c r="H1279" s="948">
        <f>SUM(H1280:H1282)</f>
        <v>8367</v>
      </c>
      <c r="I1279" s="949">
        <f t="shared" si="53"/>
        <v>100</v>
      </c>
    </row>
    <row r="1280" spans="1:23" ht="14.25" x14ac:dyDescent="0.2">
      <c r="A1280" s="438"/>
      <c r="B1280" s="833"/>
      <c r="C1280" s="833"/>
      <c r="D1280" s="763" t="s">
        <v>737</v>
      </c>
      <c r="E1280" s="2224" t="s">
        <v>996</v>
      </c>
      <c r="F1280" s="946">
        <v>125</v>
      </c>
      <c r="G1280" s="946">
        <v>125</v>
      </c>
      <c r="H1280" s="946">
        <v>125</v>
      </c>
      <c r="I1280" s="941">
        <f t="shared" si="53"/>
        <v>100</v>
      </c>
    </row>
    <row r="1281" spans="1:23" ht="14.25" x14ac:dyDescent="0.2">
      <c r="A1281" s="438"/>
      <c r="B1281" s="833"/>
      <c r="C1281" s="833"/>
      <c r="D1281" s="595" t="s">
        <v>732</v>
      </c>
      <c r="E1281" s="483" t="s">
        <v>85</v>
      </c>
      <c r="F1281" s="946">
        <v>1500</v>
      </c>
      <c r="G1281" s="946">
        <v>1500</v>
      </c>
      <c r="H1281" s="946">
        <v>1500</v>
      </c>
      <c r="I1281" s="941">
        <f t="shared" si="53"/>
        <v>100</v>
      </c>
    </row>
    <row r="1282" spans="1:23" ht="14.25" x14ac:dyDescent="0.2">
      <c r="A1282" s="438"/>
      <c r="B1282" s="833"/>
      <c r="C1282" s="833"/>
      <c r="D1282" s="595" t="s">
        <v>1431</v>
      </c>
      <c r="E1282" s="483" t="s">
        <v>995</v>
      </c>
      <c r="F1282" s="946"/>
      <c r="G1282" s="946">
        <v>6742</v>
      </c>
      <c r="H1282" s="946">
        <v>6742</v>
      </c>
      <c r="I1282" s="941">
        <f t="shared" si="53"/>
        <v>100</v>
      </c>
    </row>
    <row r="1283" spans="1:23" ht="15" x14ac:dyDescent="0.25">
      <c r="A1283" s="438">
        <v>1134</v>
      </c>
      <c r="B1283" s="833">
        <v>3142</v>
      </c>
      <c r="C1283" s="833">
        <v>5331</v>
      </c>
      <c r="D1283" s="972"/>
      <c r="E1283" s="724" t="s">
        <v>1208</v>
      </c>
      <c r="F1283" s="948">
        <f>F1284+F1285</f>
        <v>800</v>
      </c>
      <c r="G1283" s="948">
        <f>G1284+G1285</f>
        <v>1344</v>
      </c>
      <c r="H1283" s="948">
        <f>H1284+H1285</f>
        <v>1344</v>
      </c>
      <c r="I1283" s="949">
        <f t="shared" si="53"/>
        <v>100</v>
      </c>
    </row>
    <row r="1284" spans="1:23" ht="14.25" x14ac:dyDescent="0.2">
      <c r="A1284" s="438"/>
      <c r="B1284" s="833"/>
      <c r="C1284" s="833"/>
      <c r="D1284" s="595" t="s">
        <v>732</v>
      </c>
      <c r="E1284" s="483" t="s">
        <v>85</v>
      </c>
      <c r="F1284" s="946">
        <v>800</v>
      </c>
      <c r="G1284" s="946">
        <v>800</v>
      </c>
      <c r="H1284" s="946">
        <v>800</v>
      </c>
      <c r="I1284" s="941">
        <f t="shared" si="53"/>
        <v>100</v>
      </c>
    </row>
    <row r="1285" spans="1:23" ht="15" thickBot="1" x14ac:dyDescent="0.25">
      <c r="A1285" s="1692"/>
      <c r="B1285" s="1006"/>
      <c r="C1285" s="1693"/>
      <c r="D1285" s="778" t="s">
        <v>1431</v>
      </c>
      <c r="E1285" s="485" t="s">
        <v>995</v>
      </c>
      <c r="F1285" s="1007"/>
      <c r="G1285" s="1007">
        <v>544</v>
      </c>
      <c r="H1285" s="1007">
        <v>544</v>
      </c>
      <c r="I1285" s="986">
        <f t="shared" si="53"/>
        <v>100</v>
      </c>
    </row>
    <row r="1286" spans="1:23" ht="15" thickTop="1" x14ac:dyDescent="0.2">
      <c r="A1286" s="2271"/>
      <c r="B1286" s="698"/>
      <c r="C1286" s="2271"/>
      <c r="D1286" s="2272"/>
      <c r="E1286" s="1227"/>
      <c r="F1286" s="2273"/>
      <c r="G1286" s="2273"/>
      <c r="H1286" s="2273"/>
      <c r="I1286" s="2274"/>
    </row>
    <row r="1287" spans="1:23" ht="13.5" thickBot="1" x14ac:dyDescent="0.25">
      <c r="A1287" s="445"/>
      <c r="I1287" s="1688" t="s">
        <v>205</v>
      </c>
    </row>
    <row r="1288" spans="1:23" s="107" customFormat="1" ht="20.25" customHeight="1" thickTop="1" thickBot="1" x14ac:dyDescent="0.25">
      <c r="A1288" s="675" t="s">
        <v>792</v>
      </c>
      <c r="B1288" s="866" t="s">
        <v>206</v>
      </c>
      <c r="C1288" s="676" t="s">
        <v>207</v>
      </c>
      <c r="D1288" s="678" t="s">
        <v>888</v>
      </c>
      <c r="E1288" s="678" t="s">
        <v>208</v>
      </c>
      <c r="F1288" s="678" t="s">
        <v>209</v>
      </c>
      <c r="G1288" s="678" t="s">
        <v>1116</v>
      </c>
      <c r="H1288" s="678" t="s">
        <v>1117</v>
      </c>
      <c r="I1288" s="931" t="s">
        <v>1118</v>
      </c>
    </row>
    <row r="1289" spans="1:23" s="387" customFormat="1" ht="13.5" thickTop="1" thickBot="1" x14ac:dyDescent="0.25">
      <c r="A1289" s="609">
        <v>1</v>
      </c>
      <c r="B1289" s="610">
        <v>2</v>
      </c>
      <c r="C1289" s="610">
        <v>3</v>
      </c>
      <c r="D1289" s="610">
        <v>4</v>
      </c>
      <c r="E1289" s="610">
        <v>5</v>
      </c>
      <c r="F1289" s="581">
        <v>6</v>
      </c>
      <c r="G1289" s="581">
        <v>7</v>
      </c>
      <c r="H1289" s="582">
        <v>8</v>
      </c>
      <c r="I1289" s="680" t="s">
        <v>960</v>
      </c>
    </row>
    <row r="1290" spans="1:23" ht="15.75" thickTop="1" x14ac:dyDescent="0.25">
      <c r="A1290" s="438">
        <v>1134</v>
      </c>
      <c r="B1290" s="833">
        <v>3147</v>
      </c>
      <c r="C1290" s="1691">
        <v>5331</v>
      </c>
      <c r="D1290" s="955"/>
      <c r="E1290" s="724" t="s">
        <v>1208</v>
      </c>
      <c r="F1290" s="948">
        <f>SUM(F1291:F1292)</f>
        <v>500</v>
      </c>
      <c r="G1290" s="948">
        <f>SUM(G1291:G1292)</f>
        <v>1701</v>
      </c>
      <c r="H1290" s="948">
        <f>SUM(H1291:H1292)</f>
        <v>1701</v>
      </c>
      <c r="I1290" s="941">
        <f t="shared" si="53"/>
        <v>100</v>
      </c>
    </row>
    <row r="1291" spans="1:23" ht="14.25" x14ac:dyDescent="0.2">
      <c r="A1291" s="438"/>
      <c r="B1291" s="833"/>
      <c r="C1291" s="1691"/>
      <c r="D1291" s="595" t="s">
        <v>732</v>
      </c>
      <c r="E1291" s="483" t="s">
        <v>85</v>
      </c>
      <c r="F1291" s="946">
        <v>500</v>
      </c>
      <c r="G1291" s="946">
        <v>500</v>
      </c>
      <c r="H1291" s="946">
        <v>500</v>
      </c>
      <c r="I1291" s="941">
        <f t="shared" si="53"/>
        <v>100</v>
      </c>
    </row>
    <row r="1292" spans="1:23" ht="15" thickBot="1" x14ac:dyDescent="0.25">
      <c r="A1292" s="1692"/>
      <c r="B1292" s="1006"/>
      <c r="C1292" s="1693"/>
      <c r="D1292" s="778" t="s">
        <v>1431</v>
      </c>
      <c r="E1292" s="485" t="s">
        <v>995</v>
      </c>
      <c r="F1292" s="1007"/>
      <c r="G1292" s="1007">
        <v>1201</v>
      </c>
      <c r="H1292" s="1007">
        <v>1201</v>
      </c>
      <c r="I1292" s="986">
        <f t="shared" si="53"/>
        <v>100</v>
      </c>
    </row>
    <row r="1293" spans="1:23" ht="18" customHeight="1" thickTop="1" thickBot="1" x14ac:dyDescent="0.3">
      <c r="A1293" s="2479" t="s">
        <v>1406</v>
      </c>
      <c r="B1293" s="2480"/>
      <c r="C1293" s="2480"/>
      <c r="D1293" s="2480"/>
      <c r="E1293" s="2480"/>
      <c r="F1293" s="937">
        <f>SUM(F1272,F1283,F1290,F1279)</f>
        <v>8810</v>
      </c>
      <c r="G1293" s="937">
        <f>SUM(G1272,G1283,G1290,G1279)</f>
        <v>29976</v>
      </c>
      <c r="H1293" s="937">
        <f>SUM(H1272,H1283,H1290,H1279)</f>
        <v>29976</v>
      </c>
      <c r="I1293" s="938">
        <f>(H1293/G1293)*100</f>
        <v>100</v>
      </c>
      <c r="R1293" s="386">
        <f>F1293</f>
        <v>8810</v>
      </c>
      <c r="S1293" s="386">
        <f>G1293</f>
        <v>29976</v>
      </c>
      <c r="T1293" s="386">
        <f>H1293</f>
        <v>29976</v>
      </c>
    </row>
    <row r="1294" spans="1:23" ht="15.75" thickTop="1" x14ac:dyDescent="0.25">
      <c r="A1294" s="438">
        <v>1134</v>
      </c>
      <c r="B1294" s="725">
        <v>3122</v>
      </c>
      <c r="C1294" s="725">
        <v>6351</v>
      </c>
      <c r="D1294" s="932"/>
      <c r="E1294" s="668" t="s">
        <v>1485</v>
      </c>
      <c r="F1294" s="933">
        <v>0</v>
      </c>
      <c r="G1294" s="933">
        <f>G1295</f>
        <v>2100</v>
      </c>
      <c r="H1294" s="933">
        <f>H1295</f>
        <v>2100</v>
      </c>
      <c r="I1294" s="934">
        <f>(H1294/G1294)*100</f>
        <v>100</v>
      </c>
    </row>
    <row r="1295" spans="1:23" ht="15.75" thickBot="1" x14ac:dyDescent="0.3">
      <c r="A1295" s="438"/>
      <c r="B1295" s="725"/>
      <c r="C1295" s="725"/>
      <c r="D1295" s="1536" t="s">
        <v>1745</v>
      </c>
      <c r="E1295" s="2279" t="s">
        <v>1921</v>
      </c>
      <c r="F1295" s="933"/>
      <c r="G1295" s="940">
        <v>2100</v>
      </c>
      <c r="H1295" s="940">
        <v>2100</v>
      </c>
      <c r="I1295" s="936">
        <v>100</v>
      </c>
    </row>
    <row r="1296" spans="1:23" ht="18" customHeight="1" thickTop="1" thickBot="1" x14ac:dyDescent="0.3">
      <c r="A1296" s="2479" t="s">
        <v>1407</v>
      </c>
      <c r="B1296" s="2480"/>
      <c r="C1296" s="2480"/>
      <c r="D1296" s="2480"/>
      <c r="E1296" s="2480"/>
      <c r="F1296" s="937">
        <f>F1294</f>
        <v>0</v>
      </c>
      <c r="G1296" s="937">
        <f>G1294</f>
        <v>2100</v>
      </c>
      <c r="H1296" s="937">
        <f>SUM(H1294)</f>
        <v>2100</v>
      </c>
      <c r="I1296" s="938">
        <f>(H1296/G1296)*100</f>
        <v>100</v>
      </c>
      <c r="J1296" s="386">
        <f>F1296+F1293</f>
        <v>8810</v>
      </c>
      <c r="K1296" s="386">
        <f>G1296+G1293</f>
        <v>32076</v>
      </c>
      <c r="L1296" s="386">
        <f>H1296+H1293</f>
        <v>32076</v>
      </c>
      <c r="U1296" s="386">
        <f>F1296</f>
        <v>0</v>
      </c>
      <c r="V1296" s="386">
        <f>G1296</f>
        <v>2100</v>
      </c>
      <c r="W1296" s="386">
        <f>H1296</f>
        <v>2100</v>
      </c>
    </row>
    <row r="1297" spans="1:9" ht="13.5" thickTop="1" x14ac:dyDescent="0.2"/>
    <row r="1300" spans="1:9" ht="13.5" thickBot="1" x14ac:dyDescent="0.25">
      <c r="A1300" s="445" t="s">
        <v>1599</v>
      </c>
      <c r="I1300" s="1688" t="s">
        <v>205</v>
      </c>
    </row>
    <row r="1301" spans="1:9" s="107" customFormat="1" ht="20.25" customHeight="1" thickTop="1" thickBot="1" x14ac:dyDescent="0.25">
      <c r="A1301" s="675" t="s">
        <v>792</v>
      </c>
      <c r="B1301" s="866" t="s">
        <v>206</v>
      </c>
      <c r="C1301" s="676" t="s">
        <v>207</v>
      </c>
      <c r="D1301" s="678" t="s">
        <v>888</v>
      </c>
      <c r="E1301" s="678" t="s">
        <v>208</v>
      </c>
      <c r="F1301" s="678" t="s">
        <v>209</v>
      </c>
      <c r="G1301" s="678" t="s">
        <v>1116</v>
      </c>
      <c r="H1301" s="678" t="s">
        <v>1117</v>
      </c>
      <c r="I1301" s="931" t="s">
        <v>1118</v>
      </c>
    </row>
    <row r="1302" spans="1:9" s="387" customFormat="1" ht="13.5" thickTop="1" thickBot="1" x14ac:dyDescent="0.25">
      <c r="A1302" s="609">
        <v>1</v>
      </c>
      <c r="B1302" s="610">
        <v>2</v>
      </c>
      <c r="C1302" s="610">
        <v>3</v>
      </c>
      <c r="D1302" s="610">
        <v>4</v>
      </c>
      <c r="E1302" s="610">
        <v>5</v>
      </c>
      <c r="F1302" s="581">
        <v>6</v>
      </c>
      <c r="G1302" s="581">
        <v>7</v>
      </c>
      <c r="H1302" s="582">
        <v>8</v>
      </c>
      <c r="I1302" s="680" t="s">
        <v>960</v>
      </c>
    </row>
    <row r="1303" spans="1:9" ht="15.75" thickTop="1" x14ac:dyDescent="0.25">
      <c r="A1303" s="1689">
        <v>1135</v>
      </c>
      <c r="B1303" s="867">
        <v>3122</v>
      </c>
      <c r="C1303" s="867">
        <v>5331</v>
      </c>
      <c r="D1303" s="952"/>
      <c r="E1303" s="973" t="s">
        <v>1208</v>
      </c>
      <c r="F1303" s="974">
        <f>SUM(F1304:F1311)</f>
        <v>7226</v>
      </c>
      <c r="G1303" s="974">
        <f>SUM(G1304:G1311)</f>
        <v>41139</v>
      </c>
      <c r="H1303" s="974">
        <f>SUM(H1304:H1311)</f>
        <v>41139</v>
      </c>
      <c r="I1303" s="939">
        <f t="shared" ref="I1303:I1314" si="54">(H1303/G1303)*100</f>
        <v>100</v>
      </c>
    </row>
    <row r="1304" spans="1:9" ht="14.25" x14ac:dyDescent="0.2">
      <c r="A1304" s="438"/>
      <c r="B1304" s="725"/>
      <c r="C1304" s="725"/>
      <c r="D1304" s="763" t="s">
        <v>737</v>
      </c>
      <c r="E1304" s="2224" t="s">
        <v>996</v>
      </c>
      <c r="F1304" s="940">
        <v>3416</v>
      </c>
      <c r="G1304" s="940">
        <v>3295</v>
      </c>
      <c r="H1304" s="940">
        <v>3295</v>
      </c>
      <c r="I1304" s="936">
        <f t="shared" si="54"/>
        <v>100</v>
      </c>
    </row>
    <row r="1305" spans="1:9" ht="14.25" x14ac:dyDescent="0.2">
      <c r="A1305" s="438"/>
      <c r="B1305" s="725"/>
      <c r="C1305" s="725"/>
      <c r="D1305" s="595" t="s">
        <v>732</v>
      </c>
      <c r="E1305" s="483" t="s">
        <v>85</v>
      </c>
      <c r="F1305" s="940">
        <v>3810</v>
      </c>
      <c r="G1305" s="940">
        <v>3805</v>
      </c>
      <c r="H1305" s="940">
        <v>3805</v>
      </c>
      <c r="I1305" s="936">
        <f t="shared" si="54"/>
        <v>100</v>
      </c>
    </row>
    <row r="1306" spans="1:9" ht="14.25" x14ac:dyDescent="0.2">
      <c r="A1306" s="438"/>
      <c r="B1306" s="725"/>
      <c r="C1306" s="725"/>
      <c r="D1306" s="1250" t="s">
        <v>1871</v>
      </c>
      <c r="E1306" s="1525" t="s">
        <v>1902</v>
      </c>
      <c r="F1306" s="940"/>
      <c r="G1306" s="940">
        <v>1104</v>
      </c>
      <c r="H1306" s="940">
        <v>1104</v>
      </c>
      <c r="I1306" s="936">
        <f t="shared" si="54"/>
        <v>100</v>
      </c>
    </row>
    <row r="1307" spans="1:9" ht="28.5" x14ac:dyDescent="0.2">
      <c r="A1307" s="438"/>
      <c r="B1307" s="725"/>
      <c r="C1307" s="725"/>
      <c r="D1307" s="2194" t="s">
        <v>1873</v>
      </c>
      <c r="E1307" s="2269" t="s">
        <v>1907</v>
      </c>
      <c r="F1307" s="940"/>
      <c r="G1307" s="940">
        <v>21</v>
      </c>
      <c r="H1307" s="940">
        <v>21</v>
      </c>
      <c r="I1307" s="936">
        <f t="shared" si="54"/>
        <v>100</v>
      </c>
    </row>
    <row r="1308" spans="1:9" ht="14.25" x14ac:dyDescent="0.2">
      <c r="A1308" s="438"/>
      <c r="B1308" s="725"/>
      <c r="C1308" s="725"/>
      <c r="D1308" s="2446" t="s">
        <v>1879</v>
      </c>
      <c r="E1308" s="2486" t="s">
        <v>1919</v>
      </c>
      <c r="F1308" s="940"/>
      <c r="G1308" s="940"/>
      <c r="H1308" s="940"/>
      <c r="I1308" s="936"/>
    </row>
    <row r="1309" spans="1:9" ht="14.25" x14ac:dyDescent="0.2">
      <c r="A1309" s="438"/>
      <c r="B1309" s="725"/>
      <c r="C1309" s="725"/>
      <c r="D1309" s="2485"/>
      <c r="E1309" s="2487"/>
      <c r="F1309" s="940"/>
      <c r="G1309" s="940">
        <v>140</v>
      </c>
      <c r="H1309" s="940">
        <v>140</v>
      </c>
      <c r="I1309" s="936">
        <f t="shared" si="54"/>
        <v>100</v>
      </c>
    </row>
    <row r="1310" spans="1:9" ht="14.25" x14ac:dyDescent="0.2">
      <c r="A1310" s="438"/>
      <c r="B1310" s="725"/>
      <c r="C1310" s="725"/>
      <c r="D1310" s="2485"/>
      <c r="E1310" s="2487"/>
      <c r="F1310" s="940"/>
      <c r="G1310" s="940"/>
      <c r="H1310" s="940"/>
      <c r="I1310" s="936"/>
    </row>
    <row r="1311" spans="1:9" ht="14.25" x14ac:dyDescent="0.2">
      <c r="A1311" s="438"/>
      <c r="B1311" s="725"/>
      <c r="C1311" s="725"/>
      <c r="D1311" s="595" t="s">
        <v>1431</v>
      </c>
      <c r="E1311" s="483" t="s">
        <v>995</v>
      </c>
      <c r="F1311" s="940"/>
      <c r="G1311" s="940">
        <v>32774</v>
      </c>
      <c r="H1311" s="940">
        <v>32774</v>
      </c>
      <c r="I1311" s="936">
        <f t="shared" si="54"/>
        <v>100</v>
      </c>
    </row>
    <row r="1312" spans="1:9" ht="15" x14ac:dyDescent="0.25">
      <c r="A1312" s="438">
        <v>1135</v>
      </c>
      <c r="B1312" s="833">
        <v>3141</v>
      </c>
      <c r="C1312" s="833">
        <v>5331</v>
      </c>
      <c r="D1312" s="611"/>
      <c r="E1312" s="724" t="s">
        <v>1208</v>
      </c>
      <c r="F1312" s="959">
        <v>0</v>
      </c>
      <c r="G1312" s="959">
        <v>44</v>
      </c>
      <c r="H1312" s="959">
        <v>44</v>
      </c>
      <c r="I1312" s="951">
        <f t="shared" si="54"/>
        <v>100</v>
      </c>
    </row>
    <row r="1313" spans="1:23" ht="14.25" x14ac:dyDescent="0.2">
      <c r="A1313" s="438"/>
      <c r="B1313" s="833"/>
      <c r="C1313" s="833"/>
      <c r="D1313" s="595" t="s">
        <v>1431</v>
      </c>
      <c r="E1313" s="483" t="s">
        <v>995</v>
      </c>
      <c r="F1313" s="946"/>
      <c r="G1313" s="946">
        <v>44</v>
      </c>
      <c r="H1313" s="946">
        <v>44</v>
      </c>
      <c r="I1313" s="941">
        <f t="shared" si="54"/>
        <v>100</v>
      </c>
    </row>
    <row r="1314" spans="1:23" ht="15" x14ac:dyDescent="0.25">
      <c r="A1314" s="438">
        <v>1135</v>
      </c>
      <c r="B1314" s="833">
        <v>3142</v>
      </c>
      <c r="C1314" s="1691">
        <v>5331</v>
      </c>
      <c r="D1314" s="955"/>
      <c r="E1314" s="724" t="s">
        <v>1208</v>
      </c>
      <c r="F1314" s="948">
        <f>F1315+F1316</f>
        <v>1258</v>
      </c>
      <c r="G1314" s="948">
        <f>G1315+G1316</f>
        <v>2681</v>
      </c>
      <c r="H1314" s="948">
        <f>H1315+H1316</f>
        <v>2681</v>
      </c>
      <c r="I1314" s="949">
        <f t="shared" si="54"/>
        <v>100</v>
      </c>
    </row>
    <row r="1315" spans="1:23" ht="14.25" x14ac:dyDescent="0.2">
      <c r="A1315" s="438"/>
      <c r="B1315" s="833"/>
      <c r="C1315" s="1691"/>
      <c r="D1315" s="595" t="s">
        <v>732</v>
      </c>
      <c r="E1315" s="483" t="s">
        <v>85</v>
      </c>
      <c r="F1315" s="946">
        <v>1258</v>
      </c>
      <c r="G1315" s="946">
        <v>1258</v>
      </c>
      <c r="H1315" s="946">
        <v>1258</v>
      </c>
      <c r="I1315" s="941">
        <v>100</v>
      </c>
    </row>
    <row r="1316" spans="1:23" ht="14.25" x14ac:dyDescent="0.2">
      <c r="A1316" s="438"/>
      <c r="B1316" s="833"/>
      <c r="C1316" s="1691"/>
      <c r="D1316" s="595" t="s">
        <v>1431</v>
      </c>
      <c r="E1316" s="483" t="s">
        <v>995</v>
      </c>
      <c r="F1316" s="946"/>
      <c r="G1316" s="946">
        <v>1423</v>
      </c>
      <c r="H1316" s="946">
        <v>1423</v>
      </c>
      <c r="I1316" s="941">
        <f t="shared" ref="I1316:I1323" si="55">(H1316/G1316)*100</f>
        <v>100</v>
      </c>
    </row>
    <row r="1317" spans="1:23" ht="15" x14ac:dyDescent="0.25">
      <c r="A1317" s="438">
        <v>1135</v>
      </c>
      <c r="B1317" s="833">
        <v>3147</v>
      </c>
      <c r="C1317" s="1691">
        <v>5331</v>
      </c>
      <c r="D1317" s="955"/>
      <c r="E1317" s="724" t="s">
        <v>1208</v>
      </c>
      <c r="F1317" s="948">
        <f>SUM(F1318:F1319)</f>
        <v>950</v>
      </c>
      <c r="G1317" s="948">
        <f>SUM(G1318:G1319)</f>
        <v>4551</v>
      </c>
      <c r="H1317" s="948">
        <f>SUM(H1318:H1319)</f>
        <v>4551</v>
      </c>
      <c r="I1317" s="951">
        <f t="shared" si="55"/>
        <v>100</v>
      </c>
    </row>
    <row r="1318" spans="1:23" ht="14.25" x14ac:dyDescent="0.2">
      <c r="A1318" s="438"/>
      <c r="B1318" s="833"/>
      <c r="C1318" s="1691"/>
      <c r="D1318" s="595" t="s">
        <v>732</v>
      </c>
      <c r="E1318" s="483" t="s">
        <v>85</v>
      </c>
      <c r="F1318" s="950">
        <v>950</v>
      </c>
      <c r="G1318" s="946">
        <v>950</v>
      </c>
      <c r="H1318" s="946">
        <v>950</v>
      </c>
      <c r="I1318" s="941">
        <f t="shared" si="55"/>
        <v>100</v>
      </c>
    </row>
    <row r="1319" spans="1:23" ht="14.25" x14ac:dyDescent="0.2">
      <c r="A1319" s="438"/>
      <c r="B1319" s="833"/>
      <c r="C1319" s="1691"/>
      <c r="D1319" s="595" t="s">
        <v>1431</v>
      </c>
      <c r="E1319" s="483" t="s">
        <v>995</v>
      </c>
      <c r="F1319" s="946"/>
      <c r="G1319" s="946">
        <v>3601</v>
      </c>
      <c r="H1319" s="946">
        <v>3601</v>
      </c>
      <c r="I1319" s="941">
        <f t="shared" si="55"/>
        <v>100</v>
      </c>
    </row>
    <row r="1320" spans="1:23" ht="15" x14ac:dyDescent="0.25">
      <c r="A1320" s="438">
        <v>1135</v>
      </c>
      <c r="B1320" s="833">
        <v>3150</v>
      </c>
      <c r="C1320" s="833">
        <v>5331</v>
      </c>
      <c r="D1320" s="972"/>
      <c r="E1320" s="724" t="s">
        <v>1208</v>
      </c>
      <c r="F1320" s="948">
        <f>SUM(F1321:F1322)</f>
        <v>674</v>
      </c>
      <c r="G1320" s="948">
        <f>SUM(G1321:G1322)</f>
        <v>6109</v>
      </c>
      <c r="H1320" s="948">
        <f>SUM(H1321:H1322)</f>
        <v>6109</v>
      </c>
      <c r="I1320" s="949">
        <f t="shared" si="55"/>
        <v>100</v>
      </c>
    </row>
    <row r="1321" spans="1:23" ht="14.25" x14ac:dyDescent="0.2">
      <c r="A1321" s="438"/>
      <c r="B1321" s="833"/>
      <c r="C1321" s="833"/>
      <c r="D1321" s="595" t="s">
        <v>732</v>
      </c>
      <c r="E1321" s="483" t="s">
        <v>85</v>
      </c>
      <c r="F1321" s="946">
        <v>674</v>
      </c>
      <c r="G1321" s="946">
        <v>674</v>
      </c>
      <c r="H1321" s="946">
        <v>674</v>
      </c>
      <c r="I1321" s="941">
        <f t="shared" si="55"/>
        <v>100</v>
      </c>
    </row>
    <row r="1322" spans="1:23" ht="15" thickBot="1" x14ac:dyDescent="0.25">
      <c r="A1322" s="438"/>
      <c r="B1322" s="833"/>
      <c r="C1322" s="1691"/>
      <c r="D1322" s="595" t="s">
        <v>1431</v>
      </c>
      <c r="E1322" s="483" t="s">
        <v>995</v>
      </c>
      <c r="F1322" s="946"/>
      <c r="G1322" s="946">
        <v>5435</v>
      </c>
      <c r="H1322" s="946">
        <v>5435</v>
      </c>
      <c r="I1322" s="941">
        <f t="shared" si="55"/>
        <v>100</v>
      </c>
    </row>
    <row r="1323" spans="1:23" ht="18" customHeight="1" thickTop="1" thickBot="1" x14ac:dyDescent="0.3">
      <c r="A1323" s="2479" t="s">
        <v>1406</v>
      </c>
      <c r="B1323" s="2480"/>
      <c r="C1323" s="2480"/>
      <c r="D1323" s="2480"/>
      <c r="E1323" s="2480"/>
      <c r="F1323" s="937">
        <f>SUM(F1320,F1303,F1314,F1312,F1317)</f>
        <v>10108</v>
      </c>
      <c r="G1323" s="937">
        <f>SUM(G1320,G1303,G1314,G1312,G1317)</f>
        <v>54524</v>
      </c>
      <c r="H1323" s="937">
        <f>SUM(H1320,H1303,H1314,H1312,H1317)</f>
        <v>54524</v>
      </c>
      <c r="I1323" s="938">
        <f t="shared" si="55"/>
        <v>100</v>
      </c>
      <c r="R1323" s="386">
        <f>F1323</f>
        <v>10108</v>
      </c>
      <c r="S1323" s="386">
        <f>G1323</f>
        <v>54524</v>
      </c>
      <c r="T1323" s="386">
        <f>H1323</f>
        <v>54524</v>
      </c>
    </row>
    <row r="1324" spans="1:23" ht="18" customHeight="1" thickTop="1" x14ac:dyDescent="0.25">
      <c r="A1324" s="371"/>
      <c r="B1324" s="371"/>
      <c r="C1324" s="371"/>
      <c r="D1324" s="371"/>
      <c r="E1324" s="371"/>
      <c r="F1324" s="183"/>
      <c r="G1324" s="183"/>
      <c r="H1324" s="183"/>
      <c r="I1324" s="214"/>
      <c r="J1324" s="386"/>
      <c r="K1324" s="386"/>
      <c r="L1324" s="386"/>
      <c r="R1324" s="386"/>
      <c r="S1324" s="386"/>
      <c r="T1324" s="386"/>
      <c r="U1324" s="386"/>
      <c r="V1324" s="386"/>
      <c r="W1324" s="386"/>
    </row>
    <row r="1325" spans="1:23" ht="18" customHeight="1" x14ac:dyDescent="0.25">
      <c r="A1325" s="371"/>
      <c r="B1325" s="371"/>
      <c r="C1325" s="371"/>
      <c r="D1325" s="371"/>
      <c r="E1325" s="371"/>
      <c r="F1325" s="183"/>
      <c r="G1325" s="183"/>
      <c r="H1325" s="183"/>
      <c r="I1325" s="214"/>
      <c r="J1325" s="386"/>
      <c r="K1325" s="386"/>
      <c r="L1325" s="386"/>
      <c r="R1325" s="386"/>
      <c r="S1325" s="386"/>
      <c r="T1325" s="386"/>
      <c r="U1325" s="386"/>
      <c r="V1325" s="386"/>
      <c r="W1325" s="386"/>
    </row>
    <row r="1326" spans="1:23" ht="13.5" thickBot="1" x14ac:dyDescent="0.25">
      <c r="A1326" s="445" t="s">
        <v>667</v>
      </c>
      <c r="I1326" s="1688" t="s">
        <v>205</v>
      </c>
    </row>
    <row r="1327" spans="1:23" s="107" customFormat="1" ht="20.25" customHeight="1" thickTop="1" thickBot="1" x14ac:dyDescent="0.25">
      <c r="A1327" s="675" t="s">
        <v>792</v>
      </c>
      <c r="B1327" s="866" t="s">
        <v>206</v>
      </c>
      <c r="C1327" s="676" t="s">
        <v>207</v>
      </c>
      <c r="D1327" s="678" t="s">
        <v>888</v>
      </c>
      <c r="E1327" s="678" t="s">
        <v>208</v>
      </c>
      <c r="F1327" s="678" t="s">
        <v>209</v>
      </c>
      <c r="G1327" s="678" t="s">
        <v>1116</v>
      </c>
      <c r="H1327" s="678" t="s">
        <v>1117</v>
      </c>
      <c r="I1327" s="931" t="s">
        <v>1118</v>
      </c>
    </row>
    <row r="1328" spans="1:23" s="387" customFormat="1" ht="13.5" thickTop="1" thickBot="1" x14ac:dyDescent="0.25">
      <c r="A1328" s="609">
        <v>1</v>
      </c>
      <c r="B1328" s="610">
        <v>2</v>
      </c>
      <c r="C1328" s="610">
        <v>3</v>
      </c>
      <c r="D1328" s="610">
        <v>4</v>
      </c>
      <c r="E1328" s="610">
        <v>5</v>
      </c>
      <c r="F1328" s="581">
        <v>6</v>
      </c>
      <c r="G1328" s="581">
        <v>7</v>
      </c>
      <c r="H1328" s="582">
        <v>8</v>
      </c>
      <c r="I1328" s="680" t="s">
        <v>960</v>
      </c>
    </row>
    <row r="1329" spans="1:9" ht="15.75" thickTop="1" x14ac:dyDescent="0.25">
      <c r="A1329" s="1689">
        <v>1136</v>
      </c>
      <c r="B1329" s="867">
        <v>3122</v>
      </c>
      <c r="C1329" s="867">
        <v>5331</v>
      </c>
      <c r="D1329" s="952"/>
      <c r="E1329" s="973" t="s">
        <v>1208</v>
      </c>
      <c r="F1329" s="974">
        <f>SUM(F1330:F1333)</f>
        <v>3277</v>
      </c>
      <c r="G1329" s="974">
        <f>SUM(G1330:G1333)</f>
        <v>9403</v>
      </c>
      <c r="H1329" s="974">
        <f>SUM(H1330:H1333)</f>
        <v>9403</v>
      </c>
      <c r="I1329" s="939">
        <f>(H1329/G1329)*100</f>
        <v>100</v>
      </c>
    </row>
    <row r="1330" spans="1:9" ht="14.25" x14ac:dyDescent="0.2">
      <c r="A1330" s="438"/>
      <c r="B1330" s="725"/>
      <c r="C1330" s="725"/>
      <c r="D1330" s="763" t="s">
        <v>737</v>
      </c>
      <c r="E1330" s="2224" t="s">
        <v>996</v>
      </c>
      <c r="F1330" s="940">
        <v>1205</v>
      </c>
      <c r="G1330" s="940">
        <v>1205</v>
      </c>
      <c r="H1330" s="940">
        <v>1205</v>
      </c>
      <c r="I1330" s="936">
        <f>(H1330/G1330)*100</f>
        <v>100</v>
      </c>
    </row>
    <row r="1331" spans="1:9" ht="14.25" x14ac:dyDescent="0.2">
      <c r="A1331" s="438"/>
      <c r="B1331" s="725"/>
      <c r="C1331" s="1690"/>
      <c r="D1331" s="595" t="s">
        <v>732</v>
      </c>
      <c r="E1331" s="483" t="s">
        <v>85</v>
      </c>
      <c r="F1331" s="940">
        <v>2072</v>
      </c>
      <c r="G1331" s="940">
        <v>2072</v>
      </c>
      <c r="H1331" s="940">
        <v>2072</v>
      </c>
      <c r="I1331" s="936">
        <f>(H1331/G1331)*100</f>
        <v>100</v>
      </c>
    </row>
    <row r="1332" spans="1:9" ht="28.5" x14ac:dyDescent="0.2">
      <c r="A1332" s="438"/>
      <c r="B1332" s="833"/>
      <c r="C1332" s="1691"/>
      <c r="D1332" s="2194" t="s">
        <v>1873</v>
      </c>
      <c r="E1332" s="2269" t="s">
        <v>1907</v>
      </c>
      <c r="F1332" s="946"/>
      <c r="G1332" s="946">
        <v>5</v>
      </c>
      <c r="H1332" s="946">
        <v>5</v>
      </c>
      <c r="I1332" s="936">
        <f>(H1332/G1332)*100</f>
        <v>100</v>
      </c>
    </row>
    <row r="1333" spans="1:9" ht="14.25" x14ac:dyDescent="0.2">
      <c r="A1333" s="438"/>
      <c r="B1333" s="833"/>
      <c r="C1333" s="1691"/>
      <c r="D1333" s="595" t="s">
        <v>1431</v>
      </c>
      <c r="E1333" s="483" t="s">
        <v>995</v>
      </c>
      <c r="F1333" s="946"/>
      <c r="G1333" s="946">
        <v>6121</v>
      </c>
      <c r="H1333" s="946">
        <v>6121</v>
      </c>
      <c r="I1333" s="941">
        <f>(H1333/G1333)*100</f>
        <v>100</v>
      </c>
    </row>
    <row r="1334" spans="1:9" ht="15" x14ac:dyDescent="0.25">
      <c r="A1334" s="438">
        <v>1136</v>
      </c>
      <c r="B1334" s="833">
        <v>3123</v>
      </c>
      <c r="C1334" s="833">
        <v>5331</v>
      </c>
      <c r="D1334" s="972"/>
      <c r="E1334" s="724" t="s">
        <v>1208</v>
      </c>
      <c r="F1334" s="948">
        <f>F1339+F1335</f>
        <v>2438</v>
      </c>
      <c r="G1334" s="948">
        <f>SUM(G1335,G1339,G1336,G1337,G1338)</f>
        <v>19125</v>
      </c>
      <c r="H1334" s="948">
        <f>SUM(H1335,H1339,H1336,H1337,H1338)</f>
        <v>19125</v>
      </c>
      <c r="I1334" s="949">
        <f t="shared" ref="I1334:I1351" si="56">(H1334/G1334)*100</f>
        <v>100</v>
      </c>
    </row>
    <row r="1335" spans="1:9" ht="14.25" x14ac:dyDescent="0.2">
      <c r="A1335" s="438"/>
      <c r="B1335" s="833"/>
      <c r="C1335" s="833"/>
      <c r="D1335" s="595" t="s">
        <v>732</v>
      </c>
      <c r="E1335" s="483" t="s">
        <v>85</v>
      </c>
      <c r="F1335" s="946">
        <v>2438</v>
      </c>
      <c r="G1335" s="946">
        <v>2427</v>
      </c>
      <c r="H1335" s="946">
        <v>2427</v>
      </c>
      <c r="I1335" s="941">
        <f t="shared" si="56"/>
        <v>100</v>
      </c>
    </row>
    <row r="1336" spans="1:9" ht="14.25" x14ac:dyDescent="0.2">
      <c r="A1336" s="438"/>
      <c r="B1336" s="833"/>
      <c r="C1336" s="833"/>
      <c r="D1336" s="595" t="s">
        <v>836</v>
      </c>
      <c r="E1336" s="483" t="s">
        <v>89</v>
      </c>
      <c r="F1336" s="946"/>
      <c r="G1336" s="946">
        <v>8</v>
      </c>
      <c r="H1336" s="946">
        <v>8</v>
      </c>
      <c r="I1336" s="941">
        <f t="shared" si="56"/>
        <v>100</v>
      </c>
    </row>
    <row r="1337" spans="1:9" ht="14.25" x14ac:dyDescent="0.2">
      <c r="A1337" s="438"/>
      <c r="B1337" s="833"/>
      <c r="C1337" s="833"/>
      <c r="D1337" s="1250" t="s">
        <v>1871</v>
      </c>
      <c r="E1337" s="1525" t="s">
        <v>1902</v>
      </c>
      <c r="F1337" s="946"/>
      <c r="G1337" s="946">
        <v>622</v>
      </c>
      <c r="H1337" s="946">
        <v>622</v>
      </c>
      <c r="I1337" s="941">
        <f t="shared" si="56"/>
        <v>100</v>
      </c>
    </row>
    <row r="1338" spans="1:9" ht="28.5" x14ac:dyDescent="0.2">
      <c r="A1338" s="438"/>
      <c r="B1338" s="833"/>
      <c r="C1338" s="833"/>
      <c r="D1338" s="2194" t="s">
        <v>1873</v>
      </c>
      <c r="E1338" s="2269" t="s">
        <v>1907</v>
      </c>
      <c r="F1338" s="946"/>
      <c r="G1338" s="946">
        <v>4</v>
      </c>
      <c r="H1338" s="946">
        <v>4</v>
      </c>
      <c r="I1338" s="941">
        <f t="shared" si="56"/>
        <v>100</v>
      </c>
    </row>
    <row r="1339" spans="1:9" ht="14.25" x14ac:dyDescent="0.2">
      <c r="A1339" s="438"/>
      <c r="B1339" s="833"/>
      <c r="C1339" s="833"/>
      <c r="D1339" s="595" t="s">
        <v>1431</v>
      </c>
      <c r="E1339" s="483" t="s">
        <v>995</v>
      </c>
      <c r="F1339" s="946"/>
      <c r="G1339" s="946">
        <v>16064</v>
      </c>
      <c r="H1339" s="946">
        <v>16064</v>
      </c>
      <c r="I1339" s="941">
        <f t="shared" si="56"/>
        <v>100</v>
      </c>
    </row>
    <row r="1340" spans="1:9" ht="15" x14ac:dyDescent="0.25">
      <c r="A1340" s="438">
        <v>1136</v>
      </c>
      <c r="B1340" s="833">
        <v>3142</v>
      </c>
      <c r="C1340" s="833">
        <v>5331</v>
      </c>
      <c r="D1340" s="972"/>
      <c r="E1340" s="724" t="s">
        <v>1208</v>
      </c>
      <c r="F1340" s="959">
        <f>SUM(F1341:F1342)</f>
        <v>644</v>
      </c>
      <c r="G1340" s="959">
        <f>SUM(G1341:G1342)</f>
        <v>797</v>
      </c>
      <c r="H1340" s="959">
        <f>SUM(H1341:H1342)</f>
        <v>797</v>
      </c>
      <c r="I1340" s="949">
        <f t="shared" si="56"/>
        <v>100</v>
      </c>
    </row>
    <row r="1341" spans="1:9" ht="14.25" x14ac:dyDescent="0.2">
      <c r="A1341" s="438"/>
      <c r="B1341" s="833"/>
      <c r="C1341" s="833"/>
      <c r="D1341" s="595" t="s">
        <v>732</v>
      </c>
      <c r="E1341" s="483" t="s">
        <v>85</v>
      </c>
      <c r="F1341" s="946">
        <v>644</v>
      </c>
      <c r="G1341" s="946">
        <v>644</v>
      </c>
      <c r="H1341" s="946">
        <v>644</v>
      </c>
      <c r="I1341" s="941">
        <f t="shared" si="56"/>
        <v>100</v>
      </c>
    </row>
    <row r="1342" spans="1:9" ht="14.25" x14ac:dyDescent="0.2">
      <c r="A1342" s="438"/>
      <c r="B1342" s="833"/>
      <c r="C1342" s="833"/>
      <c r="D1342" s="595" t="s">
        <v>1431</v>
      </c>
      <c r="E1342" s="483" t="s">
        <v>995</v>
      </c>
      <c r="F1342" s="946"/>
      <c r="G1342" s="946">
        <v>153</v>
      </c>
      <c r="H1342" s="946">
        <v>153</v>
      </c>
      <c r="I1342" s="941">
        <f t="shared" si="56"/>
        <v>100</v>
      </c>
    </row>
    <row r="1343" spans="1:9" ht="15" x14ac:dyDescent="0.25">
      <c r="A1343" s="438">
        <v>1136</v>
      </c>
      <c r="B1343" s="833">
        <v>3147</v>
      </c>
      <c r="C1343" s="833">
        <v>5331</v>
      </c>
      <c r="D1343" s="972"/>
      <c r="E1343" s="724" t="s">
        <v>1208</v>
      </c>
      <c r="F1343" s="948">
        <f>SUM(F1344:F1345)</f>
        <v>1033</v>
      </c>
      <c r="G1343" s="948">
        <f>SUM(G1344:G1345)</f>
        <v>3443</v>
      </c>
      <c r="H1343" s="948">
        <f>SUM(H1344:H1345)</f>
        <v>3443</v>
      </c>
      <c r="I1343" s="949">
        <f t="shared" si="56"/>
        <v>100</v>
      </c>
    </row>
    <row r="1344" spans="1:9" ht="14.25" x14ac:dyDescent="0.2">
      <c r="A1344" s="438"/>
      <c r="B1344" s="833"/>
      <c r="C1344" s="1691"/>
      <c r="D1344" s="595" t="s">
        <v>732</v>
      </c>
      <c r="E1344" s="483" t="s">
        <v>85</v>
      </c>
      <c r="F1344" s="946">
        <v>1033</v>
      </c>
      <c r="G1344" s="946">
        <v>1033</v>
      </c>
      <c r="H1344" s="946">
        <v>1033</v>
      </c>
      <c r="I1344" s="941">
        <f t="shared" si="56"/>
        <v>100</v>
      </c>
    </row>
    <row r="1345" spans="1:20" ht="14.25" x14ac:dyDescent="0.2">
      <c r="A1345" s="438"/>
      <c r="B1345" s="833"/>
      <c r="C1345" s="1691"/>
      <c r="D1345" s="595" t="s">
        <v>1431</v>
      </c>
      <c r="E1345" s="483" t="s">
        <v>995</v>
      </c>
      <c r="F1345" s="946"/>
      <c r="G1345" s="946">
        <v>2410</v>
      </c>
      <c r="H1345" s="946">
        <v>2410</v>
      </c>
      <c r="I1345" s="941">
        <f t="shared" si="56"/>
        <v>100</v>
      </c>
    </row>
    <row r="1346" spans="1:20" ht="15" x14ac:dyDescent="0.25">
      <c r="A1346" s="438">
        <v>1136</v>
      </c>
      <c r="B1346" s="833">
        <v>3150</v>
      </c>
      <c r="C1346" s="833">
        <v>5331</v>
      </c>
      <c r="D1346" s="972"/>
      <c r="E1346" s="724" t="s">
        <v>1208</v>
      </c>
      <c r="F1346" s="948">
        <f>F1347+F1348</f>
        <v>487</v>
      </c>
      <c r="G1346" s="948">
        <f>SUM(G1347:G1348)</f>
        <v>3268</v>
      </c>
      <c r="H1346" s="948">
        <f>SUM(H1347:H1348)</f>
        <v>3268</v>
      </c>
      <c r="I1346" s="949">
        <f t="shared" si="56"/>
        <v>100</v>
      </c>
    </row>
    <row r="1347" spans="1:20" ht="14.25" x14ac:dyDescent="0.2">
      <c r="A1347" s="438"/>
      <c r="B1347" s="833"/>
      <c r="C1347" s="833"/>
      <c r="D1347" s="595" t="s">
        <v>732</v>
      </c>
      <c r="E1347" s="483" t="s">
        <v>85</v>
      </c>
      <c r="F1347" s="946">
        <v>487</v>
      </c>
      <c r="G1347" s="946">
        <v>487</v>
      </c>
      <c r="H1347" s="946">
        <v>487</v>
      </c>
      <c r="I1347" s="941">
        <f t="shared" si="56"/>
        <v>100</v>
      </c>
    </row>
    <row r="1348" spans="1:20" ht="14.25" x14ac:dyDescent="0.2">
      <c r="A1348" s="438"/>
      <c r="B1348" s="833"/>
      <c r="C1348" s="1691"/>
      <c r="D1348" s="595" t="s">
        <v>1431</v>
      </c>
      <c r="E1348" s="483" t="s">
        <v>995</v>
      </c>
      <c r="F1348" s="946"/>
      <c r="G1348" s="946">
        <v>2781</v>
      </c>
      <c r="H1348" s="946">
        <v>2781</v>
      </c>
      <c r="I1348" s="941">
        <f t="shared" si="56"/>
        <v>100</v>
      </c>
    </row>
    <row r="1349" spans="1:20" ht="15" x14ac:dyDescent="0.25">
      <c r="A1349" s="438">
        <v>1136</v>
      </c>
      <c r="B1349" s="833">
        <v>3293</v>
      </c>
      <c r="C1349" s="1690">
        <v>5331</v>
      </c>
      <c r="D1349" s="942"/>
      <c r="E1349" s="886" t="s">
        <v>1208</v>
      </c>
      <c r="F1349" s="933">
        <f>F1350</f>
        <v>0</v>
      </c>
      <c r="G1349" s="933">
        <f>G1350</f>
        <v>8</v>
      </c>
      <c r="H1349" s="948">
        <f>H1350</f>
        <v>8</v>
      </c>
      <c r="I1349" s="949">
        <f t="shared" si="56"/>
        <v>100</v>
      </c>
    </row>
    <row r="1350" spans="1:20" ht="15" thickBot="1" x14ac:dyDescent="0.25">
      <c r="A1350" s="438"/>
      <c r="B1350" s="725"/>
      <c r="C1350" s="1690"/>
      <c r="D1350" s="1391" t="s">
        <v>1434</v>
      </c>
      <c r="E1350" s="1709" t="s">
        <v>1533</v>
      </c>
      <c r="F1350" s="940"/>
      <c r="G1350" s="940">
        <v>8</v>
      </c>
      <c r="H1350" s="940">
        <v>8</v>
      </c>
      <c r="I1350" s="936">
        <f t="shared" si="56"/>
        <v>100</v>
      </c>
    </row>
    <row r="1351" spans="1:20" ht="18" customHeight="1" thickTop="1" thickBot="1" x14ac:dyDescent="0.3">
      <c r="A1351" s="2479" t="s">
        <v>1406</v>
      </c>
      <c r="B1351" s="2480"/>
      <c r="C1351" s="2480"/>
      <c r="D1351" s="2480"/>
      <c r="E1351" s="2480"/>
      <c r="F1351" s="937">
        <f>F1329+F1334+F1340+F1343+F1346+F1349</f>
        <v>7879</v>
      </c>
      <c r="G1351" s="937">
        <f>G1329+G1334+G1340+G1343+G1346+G1349</f>
        <v>36044</v>
      </c>
      <c r="H1351" s="937">
        <f>H1329+H1334+H1340+H1343+H1346+H1349</f>
        <v>36044</v>
      </c>
      <c r="I1351" s="938">
        <f t="shared" si="56"/>
        <v>100</v>
      </c>
      <c r="R1351" s="386">
        <f>F1351</f>
        <v>7879</v>
      </c>
      <c r="S1351" s="386">
        <f>G1351</f>
        <v>36044</v>
      </c>
      <c r="T1351" s="386">
        <f>H1351</f>
        <v>36044</v>
      </c>
    </row>
    <row r="1352" spans="1:20" ht="18" customHeight="1" thickTop="1" x14ac:dyDescent="0.25">
      <c r="A1352" s="371"/>
      <c r="B1352" s="371"/>
      <c r="C1352" s="371"/>
      <c r="D1352" s="371"/>
      <c r="E1352" s="371"/>
      <c r="F1352" s="181"/>
      <c r="G1352" s="181"/>
      <c r="H1352" s="181"/>
      <c r="I1352" s="210"/>
      <c r="R1352" s="386"/>
      <c r="S1352" s="386"/>
      <c r="T1352" s="386"/>
    </row>
    <row r="1353" spans="1:20" ht="13.5" thickBot="1" x14ac:dyDescent="0.25">
      <c r="A1353" s="445" t="s">
        <v>656</v>
      </c>
      <c r="I1353" s="1688" t="s">
        <v>205</v>
      </c>
    </row>
    <row r="1354" spans="1:20" s="107" customFormat="1" ht="20.25" customHeight="1" thickTop="1" thickBot="1" x14ac:dyDescent="0.25">
      <c r="A1354" s="675" t="s">
        <v>792</v>
      </c>
      <c r="B1354" s="866" t="s">
        <v>206</v>
      </c>
      <c r="C1354" s="676" t="s">
        <v>207</v>
      </c>
      <c r="D1354" s="678" t="s">
        <v>888</v>
      </c>
      <c r="E1354" s="678" t="s">
        <v>208</v>
      </c>
      <c r="F1354" s="678" t="s">
        <v>209</v>
      </c>
      <c r="G1354" s="678" t="s">
        <v>1116</v>
      </c>
      <c r="H1354" s="678" t="s">
        <v>1117</v>
      </c>
      <c r="I1354" s="931" t="s">
        <v>1118</v>
      </c>
    </row>
    <row r="1355" spans="1:20" s="387" customFormat="1" ht="13.5" thickTop="1" thickBot="1" x14ac:dyDescent="0.25">
      <c r="A1355" s="609">
        <v>1</v>
      </c>
      <c r="B1355" s="610">
        <v>2</v>
      </c>
      <c r="C1355" s="610">
        <v>3</v>
      </c>
      <c r="D1355" s="610">
        <v>4</v>
      </c>
      <c r="E1355" s="610">
        <v>5</v>
      </c>
      <c r="F1355" s="581">
        <v>6</v>
      </c>
      <c r="G1355" s="581">
        <v>7</v>
      </c>
      <c r="H1355" s="582">
        <v>8</v>
      </c>
      <c r="I1355" s="680" t="s">
        <v>960</v>
      </c>
    </row>
    <row r="1356" spans="1:20" ht="15.75" thickTop="1" x14ac:dyDescent="0.25">
      <c r="A1356" s="1689">
        <v>1137</v>
      </c>
      <c r="B1356" s="867">
        <v>3122</v>
      </c>
      <c r="C1356" s="867">
        <v>5331</v>
      </c>
      <c r="D1356" s="952"/>
      <c r="E1356" s="973" t="s">
        <v>1208</v>
      </c>
      <c r="F1356" s="974">
        <f>SUM(F1357:F1361)</f>
        <v>2011</v>
      </c>
      <c r="G1356" s="974">
        <f>SUM(G1357:G1361)</f>
        <v>12938</v>
      </c>
      <c r="H1356" s="974">
        <f>SUM(H1357:H1361)</f>
        <v>12938</v>
      </c>
      <c r="I1356" s="939">
        <f t="shared" ref="I1356:I1362" si="57">(H1356/G1356)*100</f>
        <v>100</v>
      </c>
    </row>
    <row r="1357" spans="1:20" ht="14.25" x14ac:dyDescent="0.2">
      <c r="A1357" s="438"/>
      <c r="B1357" s="725"/>
      <c r="C1357" s="725"/>
      <c r="D1357" s="763" t="s">
        <v>737</v>
      </c>
      <c r="E1357" s="2224" t="s">
        <v>996</v>
      </c>
      <c r="F1357" s="940">
        <v>347</v>
      </c>
      <c r="G1357" s="940">
        <v>389</v>
      </c>
      <c r="H1357" s="940">
        <v>389</v>
      </c>
      <c r="I1357" s="936">
        <f t="shared" si="57"/>
        <v>100</v>
      </c>
    </row>
    <row r="1358" spans="1:20" ht="14.25" x14ac:dyDescent="0.2">
      <c r="A1358" s="438"/>
      <c r="B1358" s="725"/>
      <c r="C1358" s="725"/>
      <c r="D1358" s="595" t="s">
        <v>732</v>
      </c>
      <c r="E1358" s="483" t="s">
        <v>85</v>
      </c>
      <c r="F1358" s="940">
        <v>1664</v>
      </c>
      <c r="G1358" s="940">
        <v>1662</v>
      </c>
      <c r="H1358" s="940">
        <v>1662</v>
      </c>
      <c r="I1358" s="936">
        <f t="shared" si="57"/>
        <v>100</v>
      </c>
    </row>
    <row r="1359" spans="1:20" ht="14.25" x14ac:dyDescent="0.2">
      <c r="A1359" s="438"/>
      <c r="B1359" s="833"/>
      <c r="C1359" s="833"/>
      <c r="D1359" s="1250" t="s">
        <v>1871</v>
      </c>
      <c r="E1359" s="1525" t="s">
        <v>1902</v>
      </c>
      <c r="F1359" s="946"/>
      <c r="G1359" s="946">
        <v>105</v>
      </c>
      <c r="H1359" s="946">
        <v>105</v>
      </c>
      <c r="I1359" s="936">
        <f t="shared" si="57"/>
        <v>100</v>
      </c>
    </row>
    <row r="1360" spans="1:20" ht="28.5" x14ac:dyDescent="0.2">
      <c r="A1360" s="438"/>
      <c r="B1360" s="833"/>
      <c r="C1360" s="833"/>
      <c r="D1360" s="2194" t="s">
        <v>1873</v>
      </c>
      <c r="E1360" s="2269" t="s">
        <v>1907</v>
      </c>
      <c r="F1360" s="946"/>
      <c r="G1360" s="946">
        <v>9</v>
      </c>
      <c r="H1360" s="946">
        <v>9</v>
      </c>
      <c r="I1360" s="941">
        <f t="shared" si="57"/>
        <v>100</v>
      </c>
    </row>
    <row r="1361" spans="1:20" ht="15" thickBot="1" x14ac:dyDescent="0.25">
      <c r="A1361" s="438"/>
      <c r="B1361" s="833"/>
      <c r="C1361" s="1691"/>
      <c r="D1361" s="595" t="s">
        <v>1431</v>
      </c>
      <c r="E1361" s="483" t="s">
        <v>995</v>
      </c>
      <c r="F1361" s="946"/>
      <c r="G1361" s="946">
        <v>10773</v>
      </c>
      <c r="H1361" s="946">
        <v>10773</v>
      </c>
      <c r="I1361" s="941">
        <f t="shared" si="57"/>
        <v>100</v>
      </c>
    </row>
    <row r="1362" spans="1:20" ht="18" customHeight="1" thickTop="1" thickBot="1" x14ac:dyDescent="0.3">
      <c r="A1362" s="2479" t="s">
        <v>1406</v>
      </c>
      <c r="B1362" s="2480"/>
      <c r="C1362" s="2480"/>
      <c r="D1362" s="2480"/>
      <c r="E1362" s="2480"/>
      <c r="F1362" s="937">
        <f>SUM(F1356)</f>
        <v>2011</v>
      </c>
      <c r="G1362" s="937">
        <f>G1356</f>
        <v>12938</v>
      </c>
      <c r="H1362" s="937">
        <f>H1356</f>
        <v>12938</v>
      </c>
      <c r="I1362" s="938">
        <f t="shared" si="57"/>
        <v>100</v>
      </c>
      <c r="R1362" s="386">
        <f>F1362</f>
        <v>2011</v>
      </c>
      <c r="S1362" s="386">
        <f>G1362</f>
        <v>12938</v>
      </c>
      <c r="T1362" s="386">
        <f>H1362</f>
        <v>12938</v>
      </c>
    </row>
    <row r="1363" spans="1:20" ht="13.5" thickTop="1" x14ac:dyDescent="0.2"/>
    <row r="1366" spans="1:20" ht="13.5" thickBot="1" x14ac:dyDescent="0.25">
      <c r="A1366" s="445" t="s">
        <v>657</v>
      </c>
      <c r="I1366" s="1688" t="s">
        <v>205</v>
      </c>
    </row>
    <row r="1367" spans="1:20" s="107" customFormat="1" ht="20.25" customHeight="1" thickTop="1" thickBot="1" x14ac:dyDescent="0.25">
      <c r="A1367" s="675" t="s">
        <v>792</v>
      </c>
      <c r="B1367" s="866" t="s">
        <v>206</v>
      </c>
      <c r="C1367" s="676" t="s">
        <v>207</v>
      </c>
      <c r="D1367" s="678" t="s">
        <v>888</v>
      </c>
      <c r="E1367" s="678" t="s">
        <v>208</v>
      </c>
      <c r="F1367" s="678" t="s">
        <v>209</v>
      </c>
      <c r="G1367" s="678" t="s">
        <v>1116</v>
      </c>
      <c r="H1367" s="678" t="s">
        <v>1117</v>
      </c>
      <c r="I1367" s="931" t="s">
        <v>1118</v>
      </c>
    </row>
    <row r="1368" spans="1:20" s="387" customFormat="1" ht="13.5" thickTop="1" thickBot="1" x14ac:dyDescent="0.25">
      <c r="A1368" s="609">
        <v>1</v>
      </c>
      <c r="B1368" s="610">
        <v>2</v>
      </c>
      <c r="C1368" s="610">
        <v>3</v>
      </c>
      <c r="D1368" s="610">
        <v>4</v>
      </c>
      <c r="E1368" s="610">
        <v>5</v>
      </c>
      <c r="F1368" s="581">
        <v>6</v>
      </c>
      <c r="G1368" s="581">
        <v>7</v>
      </c>
      <c r="H1368" s="582">
        <v>8</v>
      </c>
      <c r="I1368" s="680" t="s">
        <v>960</v>
      </c>
    </row>
    <row r="1369" spans="1:20" ht="15.75" thickTop="1" x14ac:dyDescent="0.25">
      <c r="A1369" s="1689">
        <v>1138</v>
      </c>
      <c r="B1369" s="867">
        <v>3122</v>
      </c>
      <c r="C1369" s="867">
        <v>5331</v>
      </c>
      <c r="D1369" s="952"/>
      <c r="E1369" s="973" t="s">
        <v>1208</v>
      </c>
      <c r="F1369" s="974">
        <f>SUM(F1370:F1375)</f>
        <v>2833</v>
      </c>
      <c r="G1369" s="974">
        <f>SUM(G1370:G1375)</f>
        <v>18400</v>
      </c>
      <c r="H1369" s="974">
        <f>SUM(H1370:H1375)</f>
        <v>18400</v>
      </c>
      <c r="I1369" s="939">
        <f t="shared" ref="I1369:I1385" si="58">(H1369/G1369)*100</f>
        <v>100</v>
      </c>
    </row>
    <row r="1370" spans="1:20" ht="14.25" x14ac:dyDescent="0.2">
      <c r="A1370" s="438"/>
      <c r="B1370" s="725"/>
      <c r="C1370" s="725"/>
      <c r="D1370" s="763" t="s">
        <v>737</v>
      </c>
      <c r="E1370" s="2224" t="s">
        <v>996</v>
      </c>
      <c r="F1370" s="940">
        <v>740</v>
      </c>
      <c r="G1370" s="940">
        <v>463</v>
      </c>
      <c r="H1370" s="940">
        <v>463</v>
      </c>
      <c r="I1370" s="936">
        <f t="shared" si="58"/>
        <v>100</v>
      </c>
    </row>
    <row r="1371" spans="1:20" ht="14.25" x14ac:dyDescent="0.2">
      <c r="A1371" s="438"/>
      <c r="B1371" s="725"/>
      <c r="C1371" s="725"/>
      <c r="D1371" s="595" t="s">
        <v>732</v>
      </c>
      <c r="E1371" s="483" t="s">
        <v>85</v>
      </c>
      <c r="F1371" s="940">
        <v>2093</v>
      </c>
      <c r="G1371" s="940">
        <v>2093</v>
      </c>
      <c r="H1371" s="940">
        <v>2093</v>
      </c>
      <c r="I1371" s="936">
        <f t="shared" si="58"/>
        <v>100</v>
      </c>
    </row>
    <row r="1372" spans="1:20" ht="14.25" x14ac:dyDescent="0.2">
      <c r="A1372" s="438"/>
      <c r="B1372" s="725"/>
      <c r="C1372" s="725"/>
      <c r="D1372" s="1250" t="s">
        <v>875</v>
      </c>
      <c r="E1372" s="1525" t="s">
        <v>889</v>
      </c>
      <c r="F1372" s="940"/>
      <c r="G1372" s="940">
        <v>70</v>
      </c>
      <c r="H1372" s="940">
        <v>70</v>
      </c>
      <c r="I1372" s="936">
        <f t="shared" si="58"/>
        <v>100</v>
      </c>
    </row>
    <row r="1373" spans="1:20" ht="14.25" x14ac:dyDescent="0.2">
      <c r="A1373" s="438"/>
      <c r="B1373" s="725"/>
      <c r="C1373" s="725"/>
      <c r="D1373" s="1250" t="s">
        <v>1871</v>
      </c>
      <c r="E1373" s="1525" t="s">
        <v>1902</v>
      </c>
      <c r="F1373" s="940"/>
      <c r="G1373" s="940">
        <v>354</v>
      </c>
      <c r="H1373" s="940">
        <v>354</v>
      </c>
      <c r="I1373" s="936">
        <f t="shared" si="58"/>
        <v>100</v>
      </c>
    </row>
    <row r="1374" spans="1:20" ht="28.5" x14ac:dyDescent="0.2">
      <c r="A1374" s="438"/>
      <c r="B1374" s="725"/>
      <c r="C1374" s="725"/>
      <c r="D1374" s="2194" t="s">
        <v>1873</v>
      </c>
      <c r="E1374" s="2269" t="s">
        <v>1907</v>
      </c>
      <c r="F1374" s="940"/>
      <c r="G1374" s="940">
        <v>12</v>
      </c>
      <c r="H1374" s="940">
        <v>12</v>
      </c>
      <c r="I1374" s="936">
        <f t="shared" si="58"/>
        <v>100</v>
      </c>
    </row>
    <row r="1375" spans="1:20" ht="14.25" x14ac:dyDescent="0.2">
      <c r="A1375" s="438"/>
      <c r="B1375" s="725"/>
      <c r="C1375" s="1690"/>
      <c r="D1375" s="595" t="s">
        <v>1431</v>
      </c>
      <c r="E1375" s="483" t="s">
        <v>995</v>
      </c>
      <c r="F1375" s="940"/>
      <c r="G1375" s="940">
        <v>15408</v>
      </c>
      <c r="H1375" s="940">
        <v>15408</v>
      </c>
      <c r="I1375" s="936">
        <f t="shared" si="58"/>
        <v>100</v>
      </c>
    </row>
    <row r="1376" spans="1:20" ht="15" x14ac:dyDescent="0.25">
      <c r="A1376" s="438">
        <v>1138</v>
      </c>
      <c r="B1376" s="833">
        <v>3141</v>
      </c>
      <c r="C1376" s="1691">
        <v>5331</v>
      </c>
      <c r="D1376" s="611"/>
      <c r="E1376" s="724" t="s">
        <v>1208</v>
      </c>
      <c r="F1376" s="959">
        <v>0</v>
      </c>
      <c r="G1376" s="959">
        <f>G1377</f>
        <v>326</v>
      </c>
      <c r="H1376" s="959">
        <f>H1377</f>
        <v>326</v>
      </c>
      <c r="I1376" s="966">
        <f t="shared" si="58"/>
        <v>100</v>
      </c>
    </row>
    <row r="1377" spans="1:20" ht="14.25" x14ac:dyDescent="0.2">
      <c r="A1377" s="438"/>
      <c r="B1377" s="833"/>
      <c r="C1377" s="1691"/>
      <c r="D1377" s="595" t="s">
        <v>1431</v>
      </c>
      <c r="E1377" s="483" t="s">
        <v>995</v>
      </c>
      <c r="F1377" s="946"/>
      <c r="G1377" s="946">
        <v>326</v>
      </c>
      <c r="H1377" s="946">
        <v>326</v>
      </c>
      <c r="I1377" s="936">
        <f t="shared" si="58"/>
        <v>100</v>
      </c>
    </row>
    <row r="1378" spans="1:20" ht="15" x14ac:dyDescent="0.25">
      <c r="A1378" s="438">
        <v>1138</v>
      </c>
      <c r="B1378" s="833">
        <v>3142</v>
      </c>
      <c r="C1378" s="833">
        <v>5331</v>
      </c>
      <c r="D1378" s="972"/>
      <c r="E1378" s="724" t="s">
        <v>1208</v>
      </c>
      <c r="F1378" s="948">
        <f>SUM(F1379:F1381)</f>
        <v>349</v>
      </c>
      <c r="G1378" s="948">
        <f>SUM(G1379:G1381)</f>
        <v>1712</v>
      </c>
      <c r="H1378" s="948">
        <f>SUM(H1379:H1381)</f>
        <v>1712</v>
      </c>
      <c r="I1378" s="949">
        <f t="shared" si="58"/>
        <v>100</v>
      </c>
    </row>
    <row r="1379" spans="1:20" ht="14.25" x14ac:dyDescent="0.2">
      <c r="A1379" s="438"/>
      <c r="B1379" s="725"/>
      <c r="C1379" s="725"/>
      <c r="D1379" s="763" t="s">
        <v>737</v>
      </c>
      <c r="E1379" s="2224" t="s">
        <v>996</v>
      </c>
      <c r="F1379" s="940">
        <v>130</v>
      </c>
      <c r="G1379" s="940">
        <v>374</v>
      </c>
      <c r="H1379" s="940">
        <v>374</v>
      </c>
      <c r="I1379" s="936">
        <f t="shared" si="58"/>
        <v>100</v>
      </c>
    </row>
    <row r="1380" spans="1:20" ht="14.25" x14ac:dyDescent="0.2">
      <c r="A1380" s="438"/>
      <c r="B1380" s="725"/>
      <c r="C1380" s="725"/>
      <c r="D1380" s="595" t="s">
        <v>732</v>
      </c>
      <c r="E1380" s="483" t="s">
        <v>85</v>
      </c>
      <c r="F1380" s="940">
        <v>219</v>
      </c>
      <c r="G1380" s="940">
        <v>219</v>
      </c>
      <c r="H1380" s="940">
        <v>219</v>
      </c>
      <c r="I1380" s="936">
        <f t="shared" si="58"/>
        <v>100</v>
      </c>
    </row>
    <row r="1381" spans="1:20" ht="14.25" x14ac:dyDescent="0.2">
      <c r="A1381" s="438"/>
      <c r="B1381" s="725"/>
      <c r="C1381" s="1690"/>
      <c r="D1381" s="595" t="s">
        <v>1431</v>
      </c>
      <c r="E1381" s="483" t="s">
        <v>995</v>
      </c>
      <c r="F1381" s="940"/>
      <c r="G1381" s="940">
        <v>1119</v>
      </c>
      <c r="H1381" s="940">
        <v>1119</v>
      </c>
      <c r="I1381" s="936">
        <f t="shared" si="58"/>
        <v>100</v>
      </c>
    </row>
    <row r="1382" spans="1:20" ht="15" x14ac:dyDescent="0.25">
      <c r="A1382" s="438">
        <v>1138</v>
      </c>
      <c r="B1382" s="725">
        <v>3147</v>
      </c>
      <c r="C1382" s="725">
        <v>5331</v>
      </c>
      <c r="D1382" s="932"/>
      <c r="E1382" s="886" t="s">
        <v>1208</v>
      </c>
      <c r="F1382" s="933">
        <f>SUM(F1383:F1385)</f>
        <v>1058</v>
      </c>
      <c r="G1382" s="933">
        <f>SUM(G1383:G1385)</f>
        <v>3713</v>
      </c>
      <c r="H1382" s="933">
        <f>SUM(H1383:H1385)</f>
        <v>3713</v>
      </c>
      <c r="I1382" s="934">
        <f t="shared" si="58"/>
        <v>100</v>
      </c>
    </row>
    <row r="1383" spans="1:20" ht="14.25" x14ac:dyDescent="0.2">
      <c r="A1383" s="438"/>
      <c r="B1383" s="725"/>
      <c r="C1383" s="725"/>
      <c r="D1383" s="763" t="s">
        <v>737</v>
      </c>
      <c r="E1383" s="2224" t="s">
        <v>996</v>
      </c>
      <c r="F1383" s="940">
        <v>155</v>
      </c>
      <c r="G1383" s="940">
        <v>191</v>
      </c>
      <c r="H1383" s="940">
        <v>191</v>
      </c>
      <c r="I1383" s="936">
        <f t="shared" si="58"/>
        <v>100</v>
      </c>
    </row>
    <row r="1384" spans="1:20" ht="14.25" x14ac:dyDescent="0.2">
      <c r="A1384" s="438"/>
      <c r="B1384" s="725"/>
      <c r="C1384" s="725"/>
      <c r="D1384" s="595" t="s">
        <v>732</v>
      </c>
      <c r="E1384" s="483" t="s">
        <v>85</v>
      </c>
      <c r="F1384" s="940">
        <v>903</v>
      </c>
      <c r="G1384" s="940">
        <v>903</v>
      </c>
      <c r="H1384" s="940">
        <v>903</v>
      </c>
      <c r="I1384" s="936">
        <f t="shared" si="58"/>
        <v>100</v>
      </c>
    </row>
    <row r="1385" spans="1:20" ht="14.25" x14ac:dyDescent="0.2">
      <c r="A1385" s="438"/>
      <c r="B1385" s="725"/>
      <c r="C1385" s="1690"/>
      <c r="D1385" s="595" t="s">
        <v>1431</v>
      </c>
      <c r="E1385" s="483" t="s">
        <v>995</v>
      </c>
      <c r="F1385" s="940"/>
      <c r="G1385" s="940">
        <v>2619</v>
      </c>
      <c r="H1385" s="940">
        <v>2619</v>
      </c>
      <c r="I1385" s="936">
        <f t="shared" si="58"/>
        <v>100</v>
      </c>
    </row>
    <row r="1386" spans="1:20" ht="15" x14ac:dyDescent="0.25">
      <c r="A1386" s="438">
        <v>1138</v>
      </c>
      <c r="B1386" s="833">
        <v>3299</v>
      </c>
      <c r="C1386" s="1691">
        <v>5331</v>
      </c>
      <c r="D1386" s="955"/>
      <c r="E1386" s="724" t="s">
        <v>1208</v>
      </c>
      <c r="F1386" s="948">
        <v>0</v>
      </c>
      <c r="G1386" s="948">
        <f>SUM(G1387:G1387)</f>
        <v>15</v>
      </c>
      <c r="H1386" s="948">
        <f>SUM(H1387:H1387)</f>
        <v>15</v>
      </c>
      <c r="I1386" s="949">
        <v>100</v>
      </c>
    </row>
    <row r="1387" spans="1:20" ht="14.25" x14ac:dyDescent="0.2">
      <c r="A1387" s="438"/>
      <c r="B1387" s="725"/>
      <c r="C1387" s="1690"/>
      <c r="D1387" s="1251" t="s">
        <v>606</v>
      </c>
      <c r="E1387" s="1371" t="s">
        <v>1581</v>
      </c>
      <c r="F1387" s="940"/>
      <c r="G1387" s="940">
        <v>15</v>
      </c>
      <c r="H1387" s="940">
        <v>15</v>
      </c>
      <c r="I1387" s="936">
        <v>100</v>
      </c>
    </row>
    <row r="1388" spans="1:20" ht="15" x14ac:dyDescent="0.25">
      <c r="A1388" s="438">
        <v>1138</v>
      </c>
      <c r="B1388" s="725">
        <v>3792</v>
      </c>
      <c r="C1388" s="1690">
        <v>5331</v>
      </c>
      <c r="D1388" s="1251"/>
      <c r="E1388" s="724" t="s">
        <v>1208</v>
      </c>
      <c r="F1388" s="964">
        <v>0</v>
      </c>
      <c r="G1388" s="964">
        <v>30</v>
      </c>
      <c r="H1388" s="964">
        <v>30</v>
      </c>
      <c r="I1388" s="934">
        <f>(H1388/G1388)*100</f>
        <v>100</v>
      </c>
    </row>
    <row r="1389" spans="1:20" ht="15" thickBot="1" x14ac:dyDescent="0.25">
      <c r="A1389" s="438"/>
      <c r="B1389" s="725"/>
      <c r="C1389" s="1690"/>
      <c r="D1389" s="1266" t="s">
        <v>1677</v>
      </c>
      <c r="E1389" s="1371" t="s">
        <v>1420</v>
      </c>
      <c r="F1389" s="940"/>
      <c r="G1389" s="940">
        <v>30</v>
      </c>
      <c r="H1389" s="940">
        <v>30</v>
      </c>
      <c r="I1389" s="936">
        <f>(H1389/G1389)*100</f>
        <v>100</v>
      </c>
    </row>
    <row r="1390" spans="1:20" ht="18" customHeight="1" thickTop="1" thickBot="1" x14ac:dyDescent="0.3">
      <c r="A1390" s="2479" t="s">
        <v>1406</v>
      </c>
      <c r="B1390" s="2480"/>
      <c r="C1390" s="2480"/>
      <c r="D1390" s="2480"/>
      <c r="E1390" s="2480"/>
      <c r="F1390" s="937">
        <f>SUM(F1369,F1378,F1382,F1386,F1376)</f>
        <v>4240</v>
      </c>
      <c r="G1390" s="937">
        <f>SUM(G1369,G1378,G1382,G1386,G1376,G1388)</f>
        <v>24196</v>
      </c>
      <c r="H1390" s="937">
        <f>SUM(H1369,H1378,H1382,H1386,H1376,H1388)</f>
        <v>24196</v>
      </c>
      <c r="I1390" s="938">
        <f>(H1390/G1390)*100</f>
        <v>100</v>
      </c>
      <c r="R1390" s="386">
        <f>F1390</f>
        <v>4240</v>
      </c>
      <c r="S1390" s="386">
        <f>G1390</f>
        <v>24196</v>
      </c>
      <c r="T1390" s="386">
        <f>H1390</f>
        <v>24196</v>
      </c>
    </row>
    <row r="1391" spans="1:20" ht="13.5" thickTop="1" x14ac:dyDescent="0.2"/>
    <row r="1394" spans="1:9" ht="15" customHeight="1" thickBot="1" x14ac:dyDescent="0.25">
      <c r="A1394" s="445" t="s">
        <v>658</v>
      </c>
      <c r="I1394" s="1688" t="s">
        <v>205</v>
      </c>
    </row>
    <row r="1395" spans="1:9" s="107" customFormat="1" ht="20.25" customHeight="1" thickTop="1" thickBot="1" x14ac:dyDescent="0.25">
      <c r="A1395" s="675" t="s">
        <v>792</v>
      </c>
      <c r="B1395" s="866" t="s">
        <v>206</v>
      </c>
      <c r="C1395" s="676" t="s">
        <v>207</v>
      </c>
      <c r="D1395" s="678" t="s">
        <v>888</v>
      </c>
      <c r="E1395" s="678" t="s">
        <v>208</v>
      </c>
      <c r="F1395" s="678" t="s">
        <v>209</v>
      </c>
      <c r="G1395" s="678" t="s">
        <v>1116</v>
      </c>
      <c r="H1395" s="678" t="s">
        <v>1117</v>
      </c>
      <c r="I1395" s="931" t="s">
        <v>1118</v>
      </c>
    </row>
    <row r="1396" spans="1:9" s="387" customFormat="1" ht="13.5" thickTop="1" thickBot="1" x14ac:dyDescent="0.25">
      <c r="A1396" s="609">
        <v>1</v>
      </c>
      <c r="B1396" s="610">
        <v>2</v>
      </c>
      <c r="C1396" s="610">
        <v>3</v>
      </c>
      <c r="D1396" s="610">
        <v>4</v>
      </c>
      <c r="E1396" s="610">
        <v>5</v>
      </c>
      <c r="F1396" s="581">
        <v>6</v>
      </c>
      <c r="G1396" s="581">
        <v>7</v>
      </c>
      <c r="H1396" s="582">
        <v>8</v>
      </c>
      <c r="I1396" s="680" t="s">
        <v>960</v>
      </c>
    </row>
    <row r="1397" spans="1:9" ht="15.75" thickTop="1" x14ac:dyDescent="0.25">
      <c r="A1397" s="1689">
        <v>1140</v>
      </c>
      <c r="B1397" s="867">
        <v>3122</v>
      </c>
      <c r="C1397" s="867">
        <v>5331</v>
      </c>
      <c r="D1397" s="952"/>
      <c r="E1397" s="973" t="s">
        <v>1208</v>
      </c>
      <c r="F1397" s="974">
        <v>0</v>
      </c>
      <c r="G1397" s="974">
        <f>SUM(G1398:G1399)</f>
        <v>6537</v>
      </c>
      <c r="H1397" s="974">
        <f>SUM(H1398:H1399)</f>
        <v>6537</v>
      </c>
      <c r="I1397" s="939">
        <f t="shared" ref="I1397:I1413" si="59">(H1397/G1397)*100</f>
        <v>100</v>
      </c>
    </row>
    <row r="1398" spans="1:9" ht="29.25" x14ac:dyDescent="0.25">
      <c r="A1398" s="438"/>
      <c r="B1398" s="725"/>
      <c r="C1398" s="725"/>
      <c r="D1398" s="2194" t="s">
        <v>1873</v>
      </c>
      <c r="E1398" s="2269" t="s">
        <v>1907</v>
      </c>
      <c r="F1398" s="933"/>
      <c r="G1398" s="357">
        <v>10</v>
      </c>
      <c r="H1398" s="357">
        <v>10</v>
      </c>
      <c r="I1398" s="936">
        <f t="shared" si="59"/>
        <v>100</v>
      </c>
    </row>
    <row r="1399" spans="1:9" ht="14.25" x14ac:dyDescent="0.2">
      <c r="A1399" s="438"/>
      <c r="B1399" s="725"/>
      <c r="C1399" s="1690"/>
      <c r="D1399" s="595" t="s">
        <v>1431</v>
      </c>
      <c r="E1399" s="483" t="s">
        <v>995</v>
      </c>
      <c r="F1399" s="940"/>
      <c r="G1399" s="940">
        <v>6527</v>
      </c>
      <c r="H1399" s="940">
        <v>6527</v>
      </c>
      <c r="I1399" s="936">
        <f t="shared" si="59"/>
        <v>100</v>
      </c>
    </row>
    <row r="1400" spans="1:9" ht="15" x14ac:dyDescent="0.25">
      <c r="A1400" s="438">
        <v>1140</v>
      </c>
      <c r="B1400" s="833">
        <v>3123</v>
      </c>
      <c r="C1400" s="833">
        <v>5331</v>
      </c>
      <c r="D1400" s="972"/>
      <c r="E1400" s="724" t="s">
        <v>1208</v>
      </c>
      <c r="F1400" s="948">
        <f>SUM(F1401:F1407)</f>
        <v>9732</v>
      </c>
      <c r="G1400" s="948">
        <f>SUM(G1401:G1407)</f>
        <v>39003</v>
      </c>
      <c r="H1400" s="948">
        <f>SUM(H1401:H1407)</f>
        <v>39003</v>
      </c>
      <c r="I1400" s="949">
        <f t="shared" si="59"/>
        <v>100</v>
      </c>
    </row>
    <row r="1401" spans="1:9" ht="14.25" x14ac:dyDescent="0.2">
      <c r="A1401" s="438"/>
      <c r="B1401" s="833"/>
      <c r="C1401" s="833"/>
      <c r="D1401" s="763" t="s">
        <v>737</v>
      </c>
      <c r="E1401" s="2224" t="s">
        <v>996</v>
      </c>
      <c r="F1401" s="946">
        <v>2265</v>
      </c>
      <c r="G1401" s="946">
        <v>2249</v>
      </c>
      <c r="H1401" s="946">
        <v>2249</v>
      </c>
      <c r="I1401" s="941">
        <f t="shared" si="59"/>
        <v>100</v>
      </c>
    </row>
    <row r="1402" spans="1:9" ht="14.25" x14ac:dyDescent="0.2">
      <c r="A1402" s="438"/>
      <c r="B1402" s="833"/>
      <c r="C1402" s="833"/>
      <c r="D1402" s="1251" t="s">
        <v>230</v>
      </c>
      <c r="E1402" s="1363" t="s">
        <v>1916</v>
      </c>
      <c r="F1402" s="946"/>
      <c r="G1402" s="946">
        <v>390</v>
      </c>
      <c r="H1402" s="946">
        <v>390</v>
      </c>
      <c r="I1402" s="941">
        <f t="shared" si="59"/>
        <v>100</v>
      </c>
    </row>
    <row r="1403" spans="1:9" ht="14.25" x14ac:dyDescent="0.2">
      <c r="A1403" s="438"/>
      <c r="B1403" s="833"/>
      <c r="C1403" s="833"/>
      <c r="D1403" s="595" t="s">
        <v>732</v>
      </c>
      <c r="E1403" s="483" t="s">
        <v>85</v>
      </c>
      <c r="F1403" s="946">
        <v>7467</v>
      </c>
      <c r="G1403" s="946">
        <v>7448</v>
      </c>
      <c r="H1403" s="946">
        <v>7448</v>
      </c>
      <c r="I1403" s="941">
        <f t="shared" si="59"/>
        <v>100</v>
      </c>
    </row>
    <row r="1404" spans="1:9" ht="14.25" x14ac:dyDescent="0.2">
      <c r="A1404" s="438"/>
      <c r="B1404" s="833"/>
      <c r="C1404" s="833"/>
      <c r="D1404" s="1251" t="s">
        <v>1175</v>
      </c>
      <c r="E1404" s="1363" t="s">
        <v>1176</v>
      </c>
      <c r="F1404" s="946"/>
      <c r="G1404" s="946">
        <v>594</v>
      </c>
      <c r="H1404" s="946">
        <v>594</v>
      </c>
      <c r="I1404" s="941">
        <f t="shared" si="59"/>
        <v>100</v>
      </c>
    </row>
    <row r="1405" spans="1:9" ht="14.25" x14ac:dyDescent="0.2">
      <c r="A1405" s="438"/>
      <c r="B1405" s="833"/>
      <c r="C1405" s="833"/>
      <c r="D1405" s="1250" t="s">
        <v>1871</v>
      </c>
      <c r="E1405" s="1525" t="s">
        <v>1902</v>
      </c>
      <c r="F1405" s="946"/>
      <c r="G1405" s="946">
        <v>628</v>
      </c>
      <c r="H1405" s="946">
        <v>628</v>
      </c>
      <c r="I1405" s="941">
        <f t="shared" si="59"/>
        <v>100</v>
      </c>
    </row>
    <row r="1406" spans="1:9" ht="28.5" x14ac:dyDescent="0.2">
      <c r="A1406" s="438"/>
      <c r="B1406" s="833"/>
      <c r="C1406" s="833"/>
      <c r="D1406" s="2194" t="s">
        <v>1873</v>
      </c>
      <c r="E1406" s="2269" t="s">
        <v>1907</v>
      </c>
      <c r="F1406" s="946"/>
      <c r="G1406" s="946">
        <v>4</v>
      </c>
      <c r="H1406" s="946">
        <v>4</v>
      </c>
      <c r="I1406" s="941">
        <f t="shared" si="59"/>
        <v>100</v>
      </c>
    </row>
    <row r="1407" spans="1:9" ht="14.25" x14ac:dyDescent="0.2">
      <c r="A1407" s="438"/>
      <c r="B1407" s="833"/>
      <c r="C1407" s="1691"/>
      <c r="D1407" s="595" t="s">
        <v>1431</v>
      </c>
      <c r="E1407" s="483" t="s">
        <v>995</v>
      </c>
      <c r="F1407" s="946"/>
      <c r="G1407" s="946">
        <v>27690</v>
      </c>
      <c r="H1407" s="946">
        <v>27690</v>
      </c>
      <c r="I1407" s="941">
        <f t="shared" si="59"/>
        <v>100</v>
      </c>
    </row>
    <row r="1408" spans="1:9" ht="15" x14ac:dyDescent="0.25">
      <c r="A1408" s="438">
        <v>1140</v>
      </c>
      <c r="B1408" s="833">
        <v>3142</v>
      </c>
      <c r="C1408" s="833">
        <v>5331</v>
      </c>
      <c r="D1408" s="972"/>
      <c r="E1408" s="724" t="s">
        <v>1208</v>
      </c>
      <c r="F1408" s="948">
        <f>SUM(F1409:F1411)</f>
        <v>514</v>
      </c>
      <c r="G1408" s="948">
        <f>SUM(G1409:G1411)</f>
        <v>1189</v>
      </c>
      <c r="H1408" s="948">
        <f>SUM(H1409:H1411)</f>
        <v>1189</v>
      </c>
      <c r="I1408" s="949">
        <f t="shared" si="59"/>
        <v>100</v>
      </c>
    </row>
    <row r="1409" spans="1:23" ht="14.25" x14ac:dyDescent="0.2">
      <c r="A1409" s="438"/>
      <c r="B1409" s="833"/>
      <c r="C1409" s="833"/>
      <c r="D1409" s="763" t="s">
        <v>737</v>
      </c>
      <c r="E1409" s="2224" t="s">
        <v>996</v>
      </c>
      <c r="F1409" s="946">
        <v>21</v>
      </c>
      <c r="G1409" s="946">
        <v>21</v>
      </c>
      <c r="H1409" s="946">
        <v>21</v>
      </c>
      <c r="I1409" s="941">
        <f t="shared" si="59"/>
        <v>100</v>
      </c>
    </row>
    <row r="1410" spans="1:23" ht="14.25" x14ac:dyDescent="0.2">
      <c r="A1410" s="438"/>
      <c r="B1410" s="833"/>
      <c r="C1410" s="833"/>
      <c r="D1410" s="595" t="s">
        <v>732</v>
      </c>
      <c r="E1410" s="483" t="s">
        <v>85</v>
      </c>
      <c r="F1410" s="946">
        <v>493</v>
      </c>
      <c r="G1410" s="946">
        <v>493</v>
      </c>
      <c r="H1410" s="946">
        <v>493</v>
      </c>
      <c r="I1410" s="941">
        <f t="shared" si="59"/>
        <v>100</v>
      </c>
    </row>
    <row r="1411" spans="1:23" ht="14.25" x14ac:dyDescent="0.2">
      <c r="A1411" s="438"/>
      <c r="B1411" s="833"/>
      <c r="C1411" s="1691"/>
      <c r="D1411" s="595" t="s">
        <v>1431</v>
      </c>
      <c r="E1411" s="483" t="s">
        <v>995</v>
      </c>
      <c r="F1411" s="946"/>
      <c r="G1411" s="946">
        <v>675</v>
      </c>
      <c r="H1411" s="946">
        <v>675</v>
      </c>
      <c r="I1411" s="941">
        <f t="shared" si="59"/>
        <v>100</v>
      </c>
    </row>
    <row r="1412" spans="1:23" ht="15" x14ac:dyDescent="0.25">
      <c r="A1412" s="438">
        <v>1140</v>
      </c>
      <c r="B1412" s="833">
        <v>3299</v>
      </c>
      <c r="C1412" s="833">
        <v>5331</v>
      </c>
      <c r="D1412" s="972"/>
      <c r="E1412" s="724" t="s">
        <v>1208</v>
      </c>
      <c r="F1412" s="948">
        <f>SUM(F1413)</f>
        <v>0</v>
      </c>
      <c r="G1412" s="948">
        <f>SUM(G1413)</f>
        <v>15</v>
      </c>
      <c r="H1412" s="948">
        <f>SUM(H1413)</f>
        <v>15</v>
      </c>
      <c r="I1412" s="949">
        <f t="shared" si="59"/>
        <v>100</v>
      </c>
    </row>
    <row r="1413" spans="1:23" ht="15" thickBot="1" x14ac:dyDescent="0.25">
      <c r="A1413" s="1692"/>
      <c r="B1413" s="1006"/>
      <c r="C1413" s="1006"/>
      <c r="D1413" s="1266" t="s">
        <v>606</v>
      </c>
      <c r="E1413" s="1714" t="s">
        <v>88</v>
      </c>
      <c r="F1413" s="1007"/>
      <c r="G1413" s="1007">
        <v>15</v>
      </c>
      <c r="H1413" s="1007">
        <v>15</v>
      </c>
      <c r="I1413" s="986">
        <f t="shared" si="59"/>
        <v>100</v>
      </c>
    </row>
    <row r="1414" spans="1:23" ht="18" customHeight="1" thickTop="1" thickBot="1" x14ac:dyDescent="0.3">
      <c r="A1414" s="2479" t="s">
        <v>1406</v>
      </c>
      <c r="B1414" s="2480"/>
      <c r="C1414" s="2480"/>
      <c r="D1414" s="2480"/>
      <c r="E1414" s="2480"/>
      <c r="F1414" s="937">
        <f>SUM(F1397,F1400,F1408,F1412)</f>
        <v>10246</v>
      </c>
      <c r="G1414" s="937">
        <f>SUM(G1397,G1400,G1408,G1412)</f>
        <v>46744</v>
      </c>
      <c r="H1414" s="937">
        <f>SUM(H1397,H1400,H1408,H1412)</f>
        <v>46744</v>
      </c>
      <c r="I1414" s="938">
        <f>(H1414/G1414)*100</f>
        <v>100</v>
      </c>
      <c r="R1414" s="386">
        <f>F1414</f>
        <v>10246</v>
      </c>
      <c r="S1414" s="386">
        <f>G1414</f>
        <v>46744</v>
      </c>
      <c r="T1414" s="386">
        <f>H1414</f>
        <v>46744</v>
      </c>
    </row>
    <row r="1415" spans="1:23" ht="15.75" thickTop="1" x14ac:dyDescent="0.25">
      <c r="A1415" s="371"/>
      <c r="B1415" s="371"/>
      <c r="C1415" s="371"/>
      <c r="D1415" s="371"/>
      <c r="E1415" s="371"/>
      <c r="F1415" s="181"/>
      <c r="G1415" s="181"/>
      <c r="H1415" s="181"/>
      <c r="I1415" s="210"/>
    </row>
    <row r="1416" spans="1:23" ht="15" x14ac:dyDescent="0.25">
      <c r="A1416" s="371"/>
      <c r="B1416" s="371"/>
      <c r="C1416" s="371"/>
      <c r="D1416" s="371"/>
      <c r="E1416" s="371"/>
      <c r="F1416" s="181"/>
      <c r="G1416" s="181"/>
      <c r="H1416" s="181"/>
      <c r="I1416" s="210"/>
    </row>
    <row r="1417" spans="1:23" x14ac:dyDescent="0.2">
      <c r="U1417" s="386"/>
      <c r="V1417" s="386"/>
      <c r="W1417" s="386"/>
    </row>
    <row r="1420" spans="1:23" ht="13.5" thickBot="1" x14ac:dyDescent="0.25">
      <c r="A1420" s="445" t="s">
        <v>64</v>
      </c>
      <c r="I1420" s="1688" t="s">
        <v>205</v>
      </c>
    </row>
    <row r="1421" spans="1:23" s="107" customFormat="1" ht="20.25" customHeight="1" thickTop="1" thickBot="1" x14ac:dyDescent="0.25">
      <c r="A1421" s="675" t="s">
        <v>792</v>
      </c>
      <c r="B1421" s="866" t="s">
        <v>206</v>
      </c>
      <c r="C1421" s="676" t="s">
        <v>207</v>
      </c>
      <c r="D1421" s="678" t="s">
        <v>888</v>
      </c>
      <c r="E1421" s="678" t="s">
        <v>208</v>
      </c>
      <c r="F1421" s="678" t="s">
        <v>209</v>
      </c>
      <c r="G1421" s="678" t="s">
        <v>1116</v>
      </c>
      <c r="H1421" s="678" t="s">
        <v>1117</v>
      </c>
      <c r="I1421" s="931" t="s">
        <v>1118</v>
      </c>
    </row>
    <row r="1422" spans="1:23" s="387" customFormat="1" ht="13.5" thickTop="1" thickBot="1" x14ac:dyDescent="0.25">
      <c r="A1422" s="609">
        <v>1</v>
      </c>
      <c r="B1422" s="610">
        <v>2</v>
      </c>
      <c r="C1422" s="610">
        <v>3</v>
      </c>
      <c r="D1422" s="610">
        <v>4</v>
      </c>
      <c r="E1422" s="610">
        <v>5</v>
      </c>
      <c r="F1422" s="581">
        <v>6</v>
      </c>
      <c r="G1422" s="581">
        <v>7</v>
      </c>
      <c r="H1422" s="582">
        <v>8</v>
      </c>
      <c r="I1422" s="680" t="s">
        <v>960</v>
      </c>
    </row>
    <row r="1423" spans="1:23" ht="15.75" thickTop="1" x14ac:dyDescent="0.25">
      <c r="A1423" s="1703">
        <v>1142</v>
      </c>
      <c r="B1423" s="960">
        <v>3122</v>
      </c>
      <c r="C1423" s="960">
        <v>5331</v>
      </c>
      <c r="D1423" s="965"/>
      <c r="E1423" s="1000" t="s">
        <v>1208</v>
      </c>
      <c r="F1423" s="958">
        <f>SUM(F1424:F1428)</f>
        <v>3700</v>
      </c>
      <c r="G1423" s="958">
        <f>SUM(G1424:G1428)</f>
        <v>11218</v>
      </c>
      <c r="H1423" s="958">
        <f>SUM(H1424:H1428)</f>
        <v>11218</v>
      </c>
      <c r="I1423" s="962">
        <f t="shared" ref="I1423:I1443" si="60">(H1423/G1423)*100</f>
        <v>100</v>
      </c>
    </row>
    <row r="1424" spans="1:23" ht="14.25" x14ac:dyDescent="0.2">
      <c r="A1424" s="438"/>
      <c r="B1424" s="725"/>
      <c r="C1424" s="725"/>
      <c r="D1424" s="763" t="s">
        <v>737</v>
      </c>
      <c r="E1424" s="2224" t="s">
        <v>996</v>
      </c>
      <c r="F1424" s="357">
        <v>2900</v>
      </c>
      <c r="G1424" s="357">
        <v>2550</v>
      </c>
      <c r="H1424" s="357">
        <v>2550</v>
      </c>
      <c r="I1424" s="936">
        <f t="shared" si="60"/>
        <v>100</v>
      </c>
    </row>
    <row r="1425" spans="1:9" ht="14.25" x14ac:dyDescent="0.2">
      <c r="A1425" s="438"/>
      <c r="B1425" s="725"/>
      <c r="C1425" s="725"/>
      <c r="D1425" s="595" t="s">
        <v>732</v>
      </c>
      <c r="E1425" s="483" t="s">
        <v>85</v>
      </c>
      <c r="F1425" s="357">
        <v>800</v>
      </c>
      <c r="G1425" s="940">
        <v>800</v>
      </c>
      <c r="H1425" s="940">
        <v>800</v>
      </c>
      <c r="I1425" s="936">
        <f t="shared" si="60"/>
        <v>100</v>
      </c>
    </row>
    <row r="1426" spans="1:9" ht="14.25" x14ac:dyDescent="0.2">
      <c r="A1426" s="438"/>
      <c r="B1426" s="725"/>
      <c r="C1426" s="725"/>
      <c r="D1426" s="1250" t="s">
        <v>1871</v>
      </c>
      <c r="E1426" s="1525" t="s">
        <v>1902</v>
      </c>
      <c r="F1426" s="357"/>
      <c r="G1426" s="940">
        <v>567</v>
      </c>
      <c r="H1426" s="940">
        <v>567</v>
      </c>
      <c r="I1426" s="936">
        <f t="shared" si="60"/>
        <v>100</v>
      </c>
    </row>
    <row r="1427" spans="1:9" ht="28.5" x14ac:dyDescent="0.2">
      <c r="A1427" s="438"/>
      <c r="B1427" s="725"/>
      <c r="C1427" s="725"/>
      <c r="D1427" s="2194" t="s">
        <v>1873</v>
      </c>
      <c r="E1427" s="2269" t="s">
        <v>1907</v>
      </c>
      <c r="F1427" s="357"/>
      <c r="G1427" s="940">
        <v>6</v>
      </c>
      <c r="H1427" s="940">
        <v>6</v>
      </c>
      <c r="I1427" s="936">
        <f t="shared" si="60"/>
        <v>100</v>
      </c>
    </row>
    <row r="1428" spans="1:9" ht="14.25" x14ac:dyDescent="0.2">
      <c r="A1428" s="438"/>
      <c r="B1428" s="725"/>
      <c r="C1428" s="725"/>
      <c r="D1428" s="595" t="s">
        <v>1431</v>
      </c>
      <c r="E1428" s="483" t="s">
        <v>995</v>
      </c>
      <c r="F1428" s="940"/>
      <c r="G1428" s="940">
        <v>7295</v>
      </c>
      <c r="H1428" s="940">
        <v>7295</v>
      </c>
      <c r="I1428" s="936">
        <f t="shared" si="60"/>
        <v>100</v>
      </c>
    </row>
    <row r="1429" spans="1:9" ht="15" x14ac:dyDescent="0.25">
      <c r="A1429" s="438">
        <v>1142</v>
      </c>
      <c r="B1429" s="833">
        <v>3123</v>
      </c>
      <c r="C1429" s="833">
        <v>5331</v>
      </c>
      <c r="D1429" s="972"/>
      <c r="E1429" s="724" t="s">
        <v>1208</v>
      </c>
      <c r="F1429" s="948">
        <f>SUM(F1430:F1433)</f>
        <v>2206</v>
      </c>
      <c r="G1429" s="948">
        <f>SUM(G1430:G1433)</f>
        <v>8186</v>
      </c>
      <c r="H1429" s="948">
        <f>SUM(H1430:H1433)</f>
        <v>8186</v>
      </c>
      <c r="I1429" s="949">
        <f t="shared" si="60"/>
        <v>100</v>
      </c>
    </row>
    <row r="1430" spans="1:9" ht="14.25" x14ac:dyDescent="0.2">
      <c r="A1430" s="438"/>
      <c r="B1430" s="725"/>
      <c r="C1430" s="725"/>
      <c r="D1430" s="595" t="s">
        <v>732</v>
      </c>
      <c r="E1430" s="483" t="s">
        <v>85</v>
      </c>
      <c r="F1430" s="940">
        <v>2206</v>
      </c>
      <c r="G1430" s="940">
        <v>2206</v>
      </c>
      <c r="H1430" s="940">
        <v>2206</v>
      </c>
      <c r="I1430" s="936">
        <f t="shared" si="60"/>
        <v>100</v>
      </c>
    </row>
    <row r="1431" spans="1:9" ht="14.25" x14ac:dyDescent="0.2">
      <c r="A1431" s="438"/>
      <c r="B1431" s="725"/>
      <c r="C1431" s="725"/>
      <c r="D1431" s="1251" t="s">
        <v>1175</v>
      </c>
      <c r="E1431" s="1363" t="s">
        <v>1539</v>
      </c>
      <c r="F1431" s="940"/>
      <c r="G1431" s="940">
        <v>194</v>
      </c>
      <c r="H1431" s="940">
        <v>194</v>
      </c>
      <c r="I1431" s="936">
        <f t="shared" si="60"/>
        <v>100</v>
      </c>
    </row>
    <row r="1432" spans="1:9" ht="28.5" x14ac:dyDescent="0.2">
      <c r="A1432" s="438"/>
      <c r="B1432" s="725"/>
      <c r="C1432" s="725"/>
      <c r="D1432" s="2194" t="s">
        <v>1873</v>
      </c>
      <c r="E1432" s="2269" t="s">
        <v>1907</v>
      </c>
      <c r="F1432" s="940"/>
      <c r="G1432" s="940">
        <v>1</v>
      </c>
      <c r="H1432" s="940">
        <v>1</v>
      </c>
      <c r="I1432" s="936">
        <f t="shared" si="60"/>
        <v>100</v>
      </c>
    </row>
    <row r="1433" spans="1:9" ht="14.25" x14ac:dyDescent="0.2">
      <c r="A1433" s="438"/>
      <c r="B1433" s="725"/>
      <c r="C1433" s="1690"/>
      <c r="D1433" s="595" t="s">
        <v>1431</v>
      </c>
      <c r="E1433" s="483" t="s">
        <v>995</v>
      </c>
      <c r="F1433" s="940"/>
      <c r="G1433" s="940">
        <v>5785</v>
      </c>
      <c r="H1433" s="940">
        <v>5785</v>
      </c>
      <c r="I1433" s="936">
        <f t="shared" si="60"/>
        <v>100</v>
      </c>
    </row>
    <row r="1434" spans="1:9" ht="15" x14ac:dyDescent="0.25">
      <c r="A1434" s="438">
        <v>1142</v>
      </c>
      <c r="B1434" s="725">
        <v>3141</v>
      </c>
      <c r="C1434" s="1690">
        <v>5331</v>
      </c>
      <c r="D1434" s="595"/>
      <c r="E1434" s="886" t="s">
        <v>1208</v>
      </c>
      <c r="F1434" s="964">
        <v>0</v>
      </c>
      <c r="G1434" s="964">
        <v>1401</v>
      </c>
      <c r="H1434" s="964">
        <v>1401</v>
      </c>
      <c r="I1434" s="966">
        <f t="shared" si="60"/>
        <v>100</v>
      </c>
    </row>
    <row r="1435" spans="1:9" ht="14.25" x14ac:dyDescent="0.2">
      <c r="A1435" s="438"/>
      <c r="B1435" s="725"/>
      <c r="C1435" s="1690"/>
      <c r="D1435" s="595" t="s">
        <v>1431</v>
      </c>
      <c r="E1435" s="483" t="s">
        <v>995</v>
      </c>
      <c r="F1435" s="940"/>
      <c r="G1435" s="940">
        <v>1401</v>
      </c>
      <c r="H1435" s="940">
        <v>1401</v>
      </c>
      <c r="I1435" s="936">
        <f t="shared" si="60"/>
        <v>100</v>
      </c>
    </row>
    <row r="1436" spans="1:9" ht="15" x14ac:dyDescent="0.25">
      <c r="A1436" s="438">
        <v>1142</v>
      </c>
      <c r="B1436" s="725">
        <v>3142</v>
      </c>
      <c r="C1436" s="725">
        <v>5331</v>
      </c>
      <c r="D1436" s="932"/>
      <c r="E1436" s="886" t="s">
        <v>1208</v>
      </c>
      <c r="F1436" s="933">
        <f>SUM(F1437:F1438)</f>
        <v>574</v>
      </c>
      <c r="G1436" s="933">
        <f>SUM(G1437:G1438)</f>
        <v>1949</v>
      </c>
      <c r="H1436" s="933">
        <f>SUM(H1437:H1438)</f>
        <v>1949</v>
      </c>
      <c r="I1436" s="934">
        <f t="shared" si="60"/>
        <v>100</v>
      </c>
    </row>
    <row r="1437" spans="1:9" ht="14.25" x14ac:dyDescent="0.2">
      <c r="A1437" s="438"/>
      <c r="B1437" s="725"/>
      <c r="C1437" s="1690"/>
      <c r="D1437" s="595" t="s">
        <v>732</v>
      </c>
      <c r="E1437" s="483" t="s">
        <v>85</v>
      </c>
      <c r="F1437" s="940">
        <v>574</v>
      </c>
      <c r="G1437" s="940">
        <v>644</v>
      </c>
      <c r="H1437" s="940">
        <v>644</v>
      </c>
      <c r="I1437" s="936">
        <f t="shared" si="60"/>
        <v>100</v>
      </c>
    </row>
    <row r="1438" spans="1:9" ht="14.25" x14ac:dyDescent="0.2">
      <c r="A1438" s="438"/>
      <c r="B1438" s="833"/>
      <c r="C1438" s="1691"/>
      <c r="D1438" s="595" t="s">
        <v>1431</v>
      </c>
      <c r="E1438" s="483" t="s">
        <v>995</v>
      </c>
      <c r="F1438" s="946"/>
      <c r="G1438" s="946">
        <v>1305</v>
      </c>
      <c r="H1438" s="946">
        <v>1305</v>
      </c>
      <c r="I1438" s="941">
        <f t="shared" si="60"/>
        <v>100</v>
      </c>
    </row>
    <row r="1439" spans="1:9" ht="15" x14ac:dyDescent="0.25">
      <c r="A1439" s="438">
        <v>1142</v>
      </c>
      <c r="B1439" s="833">
        <v>3147</v>
      </c>
      <c r="C1439" s="833">
        <v>5331</v>
      </c>
      <c r="D1439" s="972"/>
      <c r="E1439" s="724" t="s">
        <v>1208</v>
      </c>
      <c r="F1439" s="948">
        <f>SUM(F1440:F1441)</f>
        <v>450</v>
      </c>
      <c r="G1439" s="948">
        <f>SUM(G1440:G1441)</f>
        <v>3509</v>
      </c>
      <c r="H1439" s="948">
        <f>SUM(H1440:H1441)</f>
        <v>3509</v>
      </c>
      <c r="I1439" s="949">
        <f t="shared" si="60"/>
        <v>100</v>
      </c>
    </row>
    <row r="1440" spans="1:9" ht="14.25" x14ac:dyDescent="0.2">
      <c r="A1440" s="438"/>
      <c r="B1440" s="833"/>
      <c r="C1440" s="833"/>
      <c r="D1440" s="595" t="s">
        <v>732</v>
      </c>
      <c r="E1440" s="483" t="s">
        <v>85</v>
      </c>
      <c r="F1440" s="946">
        <v>450</v>
      </c>
      <c r="G1440" s="946">
        <v>450</v>
      </c>
      <c r="H1440" s="946">
        <v>450</v>
      </c>
      <c r="I1440" s="941">
        <f t="shared" si="60"/>
        <v>100</v>
      </c>
    </row>
    <row r="1441" spans="1:23" ht="14.25" x14ac:dyDescent="0.2">
      <c r="A1441" s="438"/>
      <c r="B1441" s="833"/>
      <c r="C1441" s="1691"/>
      <c r="D1441" s="595" t="s">
        <v>1431</v>
      </c>
      <c r="E1441" s="483" t="s">
        <v>995</v>
      </c>
      <c r="F1441" s="946"/>
      <c r="G1441" s="946">
        <v>3059</v>
      </c>
      <c r="H1441" s="946">
        <v>3059</v>
      </c>
      <c r="I1441" s="941">
        <f t="shared" si="60"/>
        <v>100</v>
      </c>
    </row>
    <row r="1442" spans="1:23" ht="15" x14ac:dyDescent="0.25">
      <c r="A1442" s="438">
        <v>1142</v>
      </c>
      <c r="B1442" s="833">
        <v>3293</v>
      </c>
      <c r="C1442" s="1691">
        <v>5331</v>
      </c>
      <c r="D1442" s="595"/>
      <c r="E1442" s="724" t="s">
        <v>1208</v>
      </c>
      <c r="F1442" s="959">
        <v>0</v>
      </c>
      <c r="G1442" s="959">
        <v>13</v>
      </c>
      <c r="H1442" s="959">
        <v>13</v>
      </c>
      <c r="I1442" s="951">
        <f t="shared" si="60"/>
        <v>100</v>
      </c>
    </row>
    <row r="1443" spans="1:23" ht="15" thickBot="1" x14ac:dyDescent="0.25">
      <c r="A1443" s="438"/>
      <c r="B1443" s="833"/>
      <c r="C1443" s="1691"/>
      <c r="D1443" s="1250" t="s">
        <v>1434</v>
      </c>
      <c r="E1443" s="1519" t="s">
        <v>1533</v>
      </c>
      <c r="F1443" s="946"/>
      <c r="G1443" s="946">
        <v>13</v>
      </c>
      <c r="H1443" s="946">
        <v>13</v>
      </c>
      <c r="I1443" s="941">
        <f t="shared" si="60"/>
        <v>100</v>
      </c>
    </row>
    <row r="1444" spans="1:23" ht="18" customHeight="1" thickTop="1" thickBot="1" x14ac:dyDescent="0.3">
      <c r="A1444" s="2479" t="s">
        <v>1406</v>
      </c>
      <c r="B1444" s="2480"/>
      <c r="C1444" s="2480"/>
      <c r="D1444" s="2480"/>
      <c r="E1444" s="2480"/>
      <c r="F1444" s="937">
        <f>SUM(F1439,F1436,F1429,F1423,F1434,F1442)</f>
        <v>6930</v>
      </c>
      <c r="G1444" s="937">
        <f>SUM(G1439,G1436,G1429,G1423,G1434,G1442)</f>
        <v>26276</v>
      </c>
      <c r="H1444" s="937">
        <f>SUM(H1439,H1436,H1429,H1423,H1434,H1442)</f>
        <v>26276</v>
      </c>
      <c r="I1444" s="938">
        <f>(H1444/G1444)*100</f>
        <v>100</v>
      </c>
      <c r="R1444" s="386">
        <f>F1444</f>
        <v>6930</v>
      </c>
      <c r="S1444" s="386">
        <f>G1444</f>
        <v>26276</v>
      </c>
      <c r="T1444" s="386">
        <f>H1444</f>
        <v>26276</v>
      </c>
    </row>
    <row r="1445" spans="1:23" ht="15.75" thickTop="1" x14ac:dyDescent="0.25">
      <c r="A1445" s="438">
        <v>1142</v>
      </c>
      <c r="B1445" s="725">
        <v>3122</v>
      </c>
      <c r="C1445" s="725">
        <v>6351</v>
      </c>
      <c r="D1445" s="932"/>
      <c r="E1445" s="668" t="s">
        <v>1485</v>
      </c>
      <c r="F1445" s="933">
        <v>0</v>
      </c>
      <c r="G1445" s="933">
        <f>G1446</f>
        <v>7306</v>
      </c>
      <c r="H1445" s="933">
        <f>H1446</f>
        <v>7306</v>
      </c>
      <c r="I1445" s="934">
        <f>(H1445/G1445)*100</f>
        <v>100</v>
      </c>
    </row>
    <row r="1446" spans="1:23" ht="15.75" thickBot="1" x14ac:dyDescent="0.3">
      <c r="A1446" s="438"/>
      <c r="B1446" s="725"/>
      <c r="C1446" s="725"/>
      <c r="D1446" s="1535" t="s">
        <v>1497</v>
      </c>
      <c r="E1446" s="1540" t="s">
        <v>1914</v>
      </c>
      <c r="F1446" s="933"/>
      <c r="G1446" s="357">
        <v>7306</v>
      </c>
      <c r="H1446" s="357">
        <v>7306</v>
      </c>
      <c r="I1446" s="941">
        <f>(H1446/G1446)*100</f>
        <v>100</v>
      </c>
    </row>
    <row r="1447" spans="1:23" ht="16.5" thickTop="1" thickBot="1" x14ac:dyDescent="0.3">
      <c r="A1447" s="2479" t="s">
        <v>1407</v>
      </c>
      <c r="B1447" s="2480"/>
      <c r="C1447" s="2480"/>
      <c r="D1447" s="2480"/>
      <c r="E1447" s="2480"/>
      <c r="F1447" s="937">
        <v>0</v>
      </c>
      <c r="G1447" s="937">
        <f>G1445</f>
        <v>7306</v>
      </c>
      <c r="H1447" s="937">
        <f>SUM(H1445)</f>
        <v>7306</v>
      </c>
      <c r="I1447" s="938">
        <f>(H1447/G1447)*100</f>
        <v>100</v>
      </c>
      <c r="U1447" s="386">
        <f>F1447</f>
        <v>0</v>
      </c>
      <c r="V1447" s="386">
        <f>G1447</f>
        <v>7306</v>
      </c>
      <c r="W1447" s="386">
        <f>H1447</f>
        <v>7306</v>
      </c>
    </row>
    <row r="1448" spans="1:23" ht="13.5" thickTop="1" x14ac:dyDescent="0.2"/>
    <row r="1452" spans="1:23" ht="13.5" thickBot="1" x14ac:dyDescent="0.25">
      <c r="A1452" s="445" t="s">
        <v>66</v>
      </c>
      <c r="I1452" s="1688" t="s">
        <v>205</v>
      </c>
    </row>
    <row r="1453" spans="1:23" s="107" customFormat="1" ht="20.25" customHeight="1" thickTop="1" thickBot="1" x14ac:dyDescent="0.25">
      <c r="A1453" s="675" t="s">
        <v>792</v>
      </c>
      <c r="B1453" s="866" t="s">
        <v>206</v>
      </c>
      <c r="C1453" s="676" t="s">
        <v>207</v>
      </c>
      <c r="D1453" s="678" t="s">
        <v>888</v>
      </c>
      <c r="E1453" s="678" t="s">
        <v>208</v>
      </c>
      <c r="F1453" s="678" t="s">
        <v>209</v>
      </c>
      <c r="G1453" s="678" t="s">
        <v>1116</v>
      </c>
      <c r="H1453" s="678" t="s">
        <v>1117</v>
      </c>
      <c r="I1453" s="931" t="s">
        <v>1118</v>
      </c>
    </row>
    <row r="1454" spans="1:23" s="387" customFormat="1" ht="13.5" thickTop="1" thickBot="1" x14ac:dyDescent="0.25">
      <c r="A1454" s="609">
        <v>1</v>
      </c>
      <c r="B1454" s="610">
        <v>2</v>
      </c>
      <c r="C1454" s="610">
        <v>3</v>
      </c>
      <c r="D1454" s="610">
        <v>4</v>
      </c>
      <c r="E1454" s="610">
        <v>5</v>
      </c>
      <c r="F1454" s="581">
        <v>6</v>
      </c>
      <c r="G1454" s="581">
        <v>7</v>
      </c>
      <c r="H1454" s="582">
        <v>8</v>
      </c>
      <c r="I1454" s="680" t="s">
        <v>960</v>
      </c>
    </row>
    <row r="1455" spans="1:23" ht="15.75" thickTop="1" x14ac:dyDescent="0.25">
      <c r="A1455" s="1703">
        <v>1150</v>
      </c>
      <c r="B1455" s="960">
        <v>3122</v>
      </c>
      <c r="C1455" s="960">
        <v>5331</v>
      </c>
      <c r="D1455" s="965"/>
      <c r="E1455" s="1000" t="s">
        <v>1208</v>
      </c>
      <c r="F1455" s="958">
        <f>SUM(F1456:F1460)</f>
        <v>3379</v>
      </c>
      <c r="G1455" s="958">
        <f>SUM(G1456:G1460)</f>
        <v>24736</v>
      </c>
      <c r="H1455" s="958">
        <f>SUM(H1456:H1460)</f>
        <v>24736</v>
      </c>
      <c r="I1455" s="962">
        <f>(H1455/G1455)*100</f>
        <v>100</v>
      </c>
    </row>
    <row r="1456" spans="1:23" ht="14.25" x14ac:dyDescent="0.2">
      <c r="A1456" s="438"/>
      <c r="B1456" s="725"/>
      <c r="C1456" s="725"/>
      <c r="D1456" s="763" t="s">
        <v>737</v>
      </c>
      <c r="E1456" s="2224" t="s">
        <v>996</v>
      </c>
      <c r="F1456" s="357">
        <v>489</v>
      </c>
      <c r="G1456" s="940">
        <v>499</v>
      </c>
      <c r="H1456" s="940">
        <v>499</v>
      </c>
      <c r="I1456" s="936">
        <f>(H1456/G1456)*100</f>
        <v>100</v>
      </c>
    </row>
    <row r="1457" spans="1:20" ht="14.25" x14ac:dyDescent="0.2">
      <c r="A1457" s="438"/>
      <c r="B1457" s="725"/>
      <c r="C1457" s="725"/>
      <c r="D1457" s="595" t="s">
        <v>732</v>
      </c>
      <c r="E1457" s="483" t="s">
        <v>85</v>
      </c>
      <c r="F1457" s="940">
        <v>2890</v>
      </c>
      <c r="G1457" s="940">
        <v>2875</v>
      </c>
      <c r="H1457" s="940">
        <v>2875</v>
      </c>
      <c r="I1457" s="936">
        <f>(H1457/G1457)*100</f>
        <v>100</v>
      </c>
    </row>
    <row r="1458" spans="1:20" ht="14.25" x14ac:dyDescent="0.2">
      <c r="A1458" s="438"/>
      <c r="B1458" s="725"/>
      <c r="C1458" s="725"/>
      <c r="D1458" s="1250" t="s">
        <v>1871</v>
      </c>
      <c r="E1458" s="1525" t="s">
        <v>1902</v>
      </c>
      <c r="F1458" s="940"/>
      <c r="G1458" s="940">
        <v>803</v>
      </c>
      <c r="H1458" s="940">
        <v>803</v>
      </c>
      <c r="I1458" s="936">
        <f>(H1458/G1458)*100</f>
        <v>100</v>
      </c>
    </row>
    <row r="1459" spans="1:20" ht="28.5" x14ac:dyDescent="0.2">
      <c r="A1459" s="438"/>
      <c r="B1459" s="725"/>
      <c r="C1459" s="725"/>
      <c r="D1459" s="2194" t="s">
        <v>1873</v>
      </c>
      <c r="E1459" s="2269" t="s">
        <v>1907</v>
      </c>
      <c r="F1459" s="940"/>
      <c r="G1459" s="940">
        <v>18</v>
      </c>
      <c r="H1459" s="940">
        <v>18</v>
      </c>
      <c r="I1459" s="936">
        <f>(H1459/G1459)*100</f>
        <v>100</v>
      </c>
    </row>
    <row r="1460" spans="1:20" ht="14.25" x14ac:dyDescent="0.2">
      <c r="A1460" s="438"/>
      <c r="B1460" s="725"/>
      <c r="C1460" s="725"/>
      <c r="D1460" s="595" t="s">
        <v>1431</v>
      </c>
      <c r="E1460" s="483" t="s">
        <v>995</v>
      </c>
      <c r="F1460" s="940"/>
      <c r="G1460" s="940">
        <v>20541</v>
      </c>
      <c r="H1460" s="940">
        <v>20541</v>
      </c>
      <c r="I1460" s="936">
        <v>100</v>
      </c>
    </row>
    <row r="1461" spans="1:20" ht="15" x14ac:dyDescent="0.25">
      <c r="A1461" s="438">
        <v>1150</v>
      </c>
      <c r="B1461" s="833">
        <v>3142</v>
      </c>
      <c r="C1461" s="833">
        <v>5331</v>
      </c>
      <c r="D1461" s="972"/>
      <c r="E1461" s="724" t="s">
        <v>1208</v>
      </c>
      <c r="F1461" s="948">
        <f>F1462+F1463+F1464</f>
        <v>361</v>
      </c>
      <c r="G1461" s="948">
        <f>G1462+G1463+G1464</f>
        <v>630</v>
      </c>
      <c r="H1461" s="948">
        <f>H1462+H1463+H1464</f>
        <v>630</v>
      </c>
      <c r="I1461" s="949">
        <f t="shared" ref="I1461:I1467" si="61">(H1461/G1461)*100</f>
        <v>100</v>
      </c>
    </row>
    <row r="1462" spans="1:20" ht="14.25" x14ac:dyDescent="0.2">
      <c r="A1462" s="438"/>
      <c r="B1462" s="833"/>
      <c r="C1462" s="833"/>
      <c r="D1462" s="763" t="s">
        <v>737</v>
      </c>
      <c r="E1462" s="2224" t="s">
        <v>996</v>
      </c>
      <c r="F1462" s="946">
        <v>11</v>
      </c>
      <c r="G1462" s="946">
        <v>8</v>
      </c>
      <c r="H1462" s="946">
        <v>8</v>
      </c>
      <c r="I1462" s="941">
        <f t="shared" si="61"/>
        <v>100</v>
      </c>
    </row>
    <row r="1463" spans="1:20" ht="14.25" x14ac:dyDescent="0.2">
      <c r="A1463" s="438"/>
      <c r="B1463" s="833"/>
      <c r="C1463" s="833"/>
      <c r="D1463" s="595" t="s">
        <v>732</v>
      </c>
      <c r="E1463" s="483" t="s">
        <v>85</v>
      </c>
      <c r="F1463" s="946">
        <v>350</v>
      </c>
      <c r="G1463" s="946">
        <v>350</v>
      </c>
      <c r="H1463" s="946">
        <v>350</v>
      </c>
      <c r="I1463" s="941">
        <f t="shared" si="61"/>
        <v>100</v>
      </c>
    </row>
    <row r="1464" spans="1:20" s="107" customFormat="1" ht="13.5" customHeight="1" x14ac:dyDescent="0.2">
      <c r="A1464" s="993"/>
      <c r="B1464" s="1017"/>
      <c r="C1464" s="1018"/>
      <c r="D1464" s="595" t="s">
        <v>1431</v>
      </c>
      <c r="E1464" s="483" t="s">
        <v>995</v>
      </c>
      <c r="F1464" s="1019"/>
      <c r="G1464" s="1020">
        <v>272</v>
      </c>
      <c r="H1464" s="1020">
        <v>272</v>
      </c>
      <c r="I1464" s="941">
        <f t="shared" si="61"/>
        <v>100</v>
      </c>
    </row>
    <row r="1465" spans="1:20" s="107" customFormat="1" ht="13.5" customHeight="1" x14ac:dyDescent="0.25">
      <c r="A1465" s="2284">
        <v>1150</v>
      </c>
      <c r="B1465" s="2285">
        <v>3299</v>
      </c>
      <c r="C1465" s="2286">
        <v>5331</v>
      </c>
      <c r="D1465" s="595"/>
      <c r="E1465" s="724" t="s">
        <v>1208</v>
      </c>
      <c r="F1465" s="1019">
        <v>0</v>
      </c>
      <c r="G1465" s="2205">
        <v>8</v>
      </c>
      <c r="H1465" s="2205">
        <v>8</v>
      </c>
      <c r="I1465" s="951">
        <f t="shared" si="61"/>
        <v>100</v>
      </c>
    </row>
    <row r="1466" spans="1:20" s="107" customFormat="1" ht="13.5" customHeight="1" thickBot="1" x14ac:dyDescent="0.25">
      <c r="A1466" s="993"/>
      <c r="B1466" s="1017"/>
      <c r="C1466" s="1018"/>
      <c r="D1466" s="2270" t="s">
        <v>474</v>
      </c>
      <c r="E1466" s="488" t="s">
        <v>1421</v>
      </c>
      <c r="F1466" s="1019"/>
      <c r="G1466" s="1020">
        <v>8</v>
      </c>
      <c r="H1466" s="1020">
        <v>8</v>
      </c>
      <c r="I1466" s="941">
        <f t="shared" si="61"/>
        <v>100</v>
      </c>
    </row>
    <row r="1467" spans="1:20" ht="18" customHeight="1" thickTop="1" thickBot="1" x14ac:dyDescent="0.3">
      <c r="A1467" s="2479" t="s">
        <v>1406</v>
      </c>
      <c r="B1467" s="2480"/>
      <c r="C1467" s="2480"/>
      <c r="D1467" s="2480"/>
      <c r="E1467" s="2480"/>
      <c r="F1467" s="937">
        <f>SUM(F1461,F1455,F1465)</f>
        <v>3740</v>
      </c>
      <c r="G1467" s="937">
        <f>SUM(G1461,G1455,G1465)</f>
        <v>25374</v>
      </c>
      <c r="H1467" s="937">
        <f>SUM(H1461,H1455,H1465)</f>
        <v>25374</v>
      </c>
      <c r="I1467" s="938">
        <f t="shared" si="61"/>
        <v>100</v>
      </c>
      <c r="R1467" s="386">
        <f>F1467</f>
        <v>3740</v>
      </c>
      <c r="S1467" s="386">
        <f>G1467</f>
        <v>25374</v>
      </c>
      <c r="T1467" s="386">
        <f>H1467</f>
        <v>25374</v>
      </c>
    </row>
    <row r="1468" spans="1:20" ht="18" customHeight="1" thickTop="1" x14ac:dyDescent="0.25">
      <c r="A1468" s="371"/>
      <c r="B1468" s="371"/>
      <c r="C1468" s="371"/>
      <c r="D1468" s="371"/>
      <c r="E1468" s="371"/>
      <c r="F1468" s="181"/>
      <c r="G1468" s="181"/>
      <c r="H1468" s="181"/>
      <c r="I1468" s="210"/>
      <c r="R1468" s="386"/>
      <c r="S1468" s="386"/>
      <c r="T1468" s="386"/>
    </row>
    <row r="1469" spans="1:20" ht="14.25" customHeight="1" x14ac:dyDescent="0.25">
      <c r="A1469" s="371"/>
      <c r="B1469" s="371"/>
      <c r="C1469" s="371"/>
      <c r="D1469" s="371"/>
      <c r="E1469" s="371"/>
      <c r="F1469" s="181"/>
      <c r="G1469" s="181"/>
      <c r="H1469" s="181"/>
      <c r="I1469" s="210"/>
      <c r="R1469" s="386"/>
      <c r="S1469" s="386"/>
      <c r="T1469" s="386"/>
    </row>
    <row r="1470" spans="1:20" ht="15.75" customHeight="1" x14ac:dyDescent="0.25">
      <c r="A1470" s="371"/>
      <c r="B1470" s="371"/>
      <c r="C1470" s="371"/>
      <c r="D1470" s="371"/>
      <c r="E1470" s="371"/>
      <c r="F1470" s="181"/>
      <c r="G1470" s="181"/>
      <c r="H1470" s="181"/>
      <c r="I1470" s="210"/>
      <c r="R1470" s="386"/>
      <c r="S1470" s="386"/>
      <c r="T1470" s="386"/>
    </row>
    <row r="1471" spans="1:20" ht="13.5" thickBot="1" x14ac:dyDescent="0.25">
      <c r="A1471" s="445" t="s">
        <v>378</v>
      </c>
      <c r="I1471" s="1688" t="s">
        <v>205</v>
      </c>
    </row>
    <row r="1472" spans="1:20" s="107" customFormat="1" ht="20.25" customHeight="1" thickTop="1" thickBot="1" x14ac:dyDescent="0.25">
      <c r="A1472" s="675" t="s">
        <v>792</v>
      </c>
      <c r="B1472" s="866" t="s">
        <v>206</v>
      </c>
      <c r="C1472" s="676" t="s">
        <v>207</v>
      </c>
      <c r="D1472" s="678" t="s">
        <v>888</v>
      </c>
      <c r="E1472" s="678" t="s">
        <v>208</v>
      </c>
      <c r="F1472" s="678" t="s">
        <v>209</v>
      </c>
      <c r="G1472" s="678" t="s">
        <v>1116</v>
      </c>
      <c r="H1472" s="678" t="s">
        <v>1117</v>
      </c>
      <c r="I1472" s="931" t="s">
        <v>1118</v>
      </c>
    </row>
    <row r="1473" spans="1:20" s="387" customFormat="1" ht="13.5" thickTop="1" thickBot="1" x14ac:dyDescent="0.25">
      <c r="A1473" s="609">
        <v>1</v>
      </c>
      <c r="B1473" s="610">
        <v>2</v>
      </c>
      <c r="C1473" s="610">
        <v>3</v>
      </c>
      <c r="D1473" s="610">
        <v>4</v>
      </c>
      <c r="E1473" s="610">
        <v>5</v>
      </c>
      <c r="F1473" s="581">
        <v>6</v>
      </c>
      <c r="G1473" s="581">
        <v>7</v>
      </c>
      <c r="H1473" s="582">
        <v>8</v>
      </c>
      <c r="I1473" s="680" t="s">
        <v>960</v>
      </c>
    </row>
    <row r="1474" spans="1:20" ht="15.75" thickTop="1" x14ac:dyDescent="0.25">
      <c r="A1474" s="1703">
        <v>1151</v>
      </c>
      <c r="B1474" s="960">
        <v>3122</v>
      </c>
      <c r="C1474" s="960">
        <v>5331</v>
      </c>
      <c r="D1474" s="965"/>
      <c r="E1474" s="1000" t="s">
        <v>1208</v>
      </c>
      <c r="F1474" s="958">
        <f>SUM(F1475:F1480)</f>
        <v>1268</v>
      </c>
      <c r="G1474" s="958">
        <f>SUM(G1475:G1480)</f>
        <v>11792</v>
      </c>
      <c r="H1474" s="958">
        <f>SUM(H1475:H1480)</f>
        <v>11792</v>
      </c>
      <c r="I1474" s="962">
        <f t="shared" ref="I1474:I1481" si="62">(H1474/G1474)*100</f>
        <v>100</v>
      </c>
    </row>
    <row r="1475" spans="1:20" ht="14.25" x14ac:dyDescent="0.2">
      <c r="A1475" s="438"/>
      <c r="B1475" s="725"/>
      <c r="C1475" s="725"/>
      <c r="D1475" s="763" t="s">
        <v>737</v>
      </c>
      <c r="E1475" s="2224" t="s">
        <v>996</v>
      </c>
      <c r="F1475" s="940">
        <v>185</v>
      </c>
      <c r="G1475" s="940">
        <v>191</v>
      </c>
      <c r="H1475" s="940">
        <v>191</v>
      </c>
      <c r="I1475" s="936">
        <f t="shared" si="62"/>
        <v>100</v>
      </c>
    </row>
    <row r="1476" spans="1:20" ht="14.25" x14ac:dyDescent="0.2">
      <c r="A1476" s="438"/>
      <c r="B1476" s="725"/>
      <c r="C1476" s="725"/>
      <c r="D1476" s="1251" t="s">
        <v>230</v>
      </c>
      <c r="E1476" s="1363" t="s">
        <v>1916</v>
      </c>
      <c r="F1476" s="940"/>
      <c r="G1476" s="940">
        <v>250</v>
      </c>
      <c r="H1476" s="940">
        <v>250</v>
      </c>
      <c r="I1476" s="936">
        <f t="shared" si="62"/>
        <v>100</v>
      </c>
    </row>
    <row r="1477" spans="1:20" ht="14.25" x14ac:dyDescent="0.2">
      <c r="A1477" s="438"/>
      <c r="B1477" s="725"/>
      <c r="C1477" s="725"/>
      <c r="D1477" s="595" t="s">
        <v>732</v>
      </c>
      <c r="E1477" s="483" t="s">
        <v>85</v>
      </c>
      <c r="F1477" s="940">
        <v>1083</v>
      </c>
      <c r="G1477" s="940">
        <v>1080</v>
      </c>
      <c r="H1477" s="940">
        <v>1080</v>
      </c>
      <c r="I1477" s="936">
        <f t="shared" si="62"/>
        <v>100</v>
      </c>
    </row>
    <row r="1478" spans="1:20" ht="14.25" x14ac:dyDescent="0.2">
      <c r="A1478" s="438"/>
      <c r="B1478" s="725"/>
      <c r="C1478" s="725"/>
      <c r="D1478" s="1250" t="s">
        <v>1871</v>
      </c>
      <c r="E1478" s="1525" t="s">
        <v>1902</v>
      </c>
      <c r="F1478" s="940"/>
      <c r="G1478" s="940">
        <v>311</v>
      </c>
      <c r="H1478" s="940">
        <v>311</v>
      </c>
      <c r="I1478" s="936">
        <f t="shared" si="62"/>
        <v>100</v>
      </c>
    </row>
    <row r="1479" spans="1:20" ht="28.5" x14ac:dyDescent="0.2">
      <c r="A1479" s="438"/>
      <c r="B1479" s="725"/>
      <c r="C1479" s="725"/>
      <c r="D1479" s="2194" t="s">
        <v>1873</v>
      </c>
      <c r="E1479" s="2269" t="s">
        <v>1907</v>
      </c>
      <c r="F1479" s="940"/>
      <c r="G1479" s="940">
        <v>7</v>
      </c>
      <c r="H1479" s="940">
        <v>7</v>
      </c>
      <c r="I1479" s="936">
        <f t="shared" si="62"/>
        <v>100</v>
      </c>
    </row>
    <row r="1480" spans="1:20" ht="15" thickBot="1" x14ac:dyDescent="0.25">
      <c r="A1480" s="438"/>
      <c r="B1480" s="725"/>
      <c r="C1480" s="1690"/>
      <c r="D1480" s="595" t="s">
        <v>1431</v>
      </c>
      <c r="E1480" s="483" t="s">
        <v>995</v>
      </c>
      <c r="F1480" s="940"/>
      <c r="G1480" s="940">
        <v>9953</v>
      </c>
      <c r="H1480" s="940">
        <v>9953</v>
      </c>
      <c r="I1480" s="936">
        <f t="shared" si="62"/>
        <v>100</v>
      </c>
    </row>
    <row r="1481" spans="1:20" ht="18" customHeight="1" thickTop="1" thickBot="1" x14ac:dyDescent="0.3">
      <c r="A1481" s="2479" t="s">
        <v>1406</v>
      </c>
      <c r="B1481" s="2480"/>
      <c r="C1481" s="2480"/>
      <c r="D1481" s="2480"/>
      <c r="E1481" s="2480"/>
      <c r="F1481" s="937">
        <f>SUM(F1474)</f>
        <v>1268</v>
      </c>
      <c r="G1481" s="937">
        <f>SUM(G1474)</f>
        <v>11792</v>
      </c>
      <c r="H1481" s="937">
        <f>SUM(H1474)</f>
        <v>11792</v>
      </c>
      <c r="I1481" s="938">
        <f t="shared" si="62"/>
        <v>100</v>
      </c>
      <c r="R1481" s="386">
        <f>F1481</f>
        <v>1268</v>
      </c>
      <c r="S1481" s="386">
        <f>G1481</f>
        <v>11792</v>
      </c>
      <c r="T1481" s="386">
        <f>H1481</f>
        <v>11792</v>
      </c>
    </row>
    <row r="1482" spans="1:20" ht="9.75" customHeight="1" thickTop="1" x14ac:dyDescent="0.2"/>
    <row r="1483" spans="1:20" ht="9.75" customHeight="1" x14ac:dyDescent="0.2"/>
    <row r="1484" spans="1:20" ht="9.75" customHeight="1" x14ac:dyDescent="0.2"/>
    <row r="1485" spans="1:20" ht="9.75" customHeight="1" x14ac:dyDescent="0.2"/>
    <row r="1486" spans="1:20" ht="9.75" customHeight="1" x14ac:dyDescent="0.2"/>
    <row r="1487" spans="1:20" ht="13.5" thickBot="1" x14ac:dyDescent="0.25">
      <c r="A1487" s="445" t="s">
        <v>668</v>
      </c>
      <c r="I1487" s="1688" t="s">
        <v>205</v>
      </c>
    </row>
    <row r="1488" spans="1:20" s="107" customFormat="1" ht="20.25" customHeight="1" thickTop="1" thickBot="1" x14ac:dyDescent="0.25">
      <c r="A1488" s="675" t="s">
        <v>792</v>
      </c>
      <c r="B1488" s="866" t="s">
        <v>206</v>
      </c>
      <c r="C1488" s="676" t="s">
        <v>207</v>
      </c>
      <c r="D1488" s="678" t="s">
        <v>888</v>
      </c>
      <c r="E1488" s="678" t="s">
        <v>208</v>
      </c>
      <c r="F1488" s="678" t="s">
        <v>209</v>
      </c>
      <c r="G1488" s="678" t="s">
        <v>1116</v>
      </c>
      <c r="H1488" s="678" t="s">
        <v>1117</v>
      </c>
      <c r="I1488" s="931" t="s">
        <v>1118</v>
      </c>
    </row>
    <row r="1489" spans="1:20" s="387" customFormat="1" ht="13.5" thickTop="1" thickBot="1" x14ac:dyDescent="0.25">
      <c r="A1489" s="609">
        <v>1</v>
      </c>
      <c r="B1489" s="610">
        <v>2</v>
      </c>
      <c r="C1489" s="610">
        <v>3</v>
      </c>
      <c r="D1489" s="610">
        <v>4</v>
      </c>
      <c r="E1489" s="610">
        <v>5</v>
      </c>
      <c r="F1489" s="581">
        <v>6</v>
      </c>
      <c r="G1489" s="581">
        <v>7</v>
      </c>
      <c r="H1489" s="582">
        <v>8</v>
      </c>
      <c r="I1489" s="680" t="s">
        <v>960</v>
      </c>
    </row>
    <row r="1490" spans="1:20" ht="15.75" thickTop="1" x14ac:dyDescent="0.25">
      <c r="A1490" s="1703">
        <v>1152</v>
      </c>
      <c r="B1490" s="960">
        <v>3122</v>
      </c>
      <c r="C1490" s="960">
        <v>5331</v>
      </c>
      <c r="D1490" s="965"/>
      <c r="E1490" s="1000" t="s">
        <v>1208</v>
      </c>
      <c r="F1490" s="958">
        <f>SUM(F1491:F1495)</f>
        <v>2640</v>
      </c>
      <c r="G1490" s="958">
        <f>SUM(G1491:G1495)</f>
        <v>17342</v>
      </c>
      <c r="H1490" s="958">
        <f>SUM(H1491:H1495)</f>
        <v>17342</v>
      </c>
      <c r="I1490" s="962">
        <f t="shared" ref="I1490:I1500" si="63">(H1490/G1490)*100</f>
        <v>100</v>
      </c>
    </row>
    <row r="1491" spans="1:20" ht="14.25" x14ac:dyDescent="0.2">
      <c r="A1491" s="438"/>
      <c r="B1491" s="725"/>
      <c r="C1491" s="725"/>
      <c r="D1491" s="763" t="s">
        <v>737</v>
      </c>
      <c r="E1491" s="2224" t="s">
        <v>996</v>
      </c>
      <c r="F1491" s="940">
        <v>425</v>
      </c>
      <c r="G1491" s="940">
        <v>425</v>
      </c>
      <c r="H1491" s="940">
        <v>425</v>
      </c>
      <c r="I1491" s="936">
        <f t="shared" si="63"/>
        <v>100</v>
      </c>
    </row>
    <row r="1492" spans="1:20" ht="14.25" x14ac:dyDescent="0.2">
      <c r="A1492" s="438"/>
      <c r="B1492" s="725"/>
      <c r="C1492" s="725"/>
      <c r="D1492" s="595" t="s">
        <v>732</v>
      </c>
      <c r="E1492" s="483" t="s">
        <v>85</v>
      </c>
      <c r="F1492" s="940">
        <v>2215</v>
      </c>
      <c r="G1492" s="940">
        <v>2207</v>
      </c>
      <c r="H1492" s="940">
        <v>2207</v>
      </c>
      <c r="I1492" s="936">
        <f t="shared" si="63"/>
        <v>100</v>
      </c>
    </row>
    <row r="1493" spans="1:20" ht="14.25" x14ac:dyDescent="0.2">
      <c r="A1493" s="438"/>
      <c r="B1493" s="725"/>
      <c r="C1493" s="725"/>
      <c r="D1493" s="1250" t="s">
        <v>1871</v>
      </c>
      <c r="E1493" s="1525" t="s">
        <v>1902</v>
      </c>
      <c r="F1493" s="940"/>
      <c r="G1493" s="940">
        <v>560</v>
      </c>
      <c r="H1493" s="940">
        <v>560</v>
      </c>
      <c r="I1493" s="936">
        <f t="shared" si="63"/>
        <v>100</v>
      </c>
    </row>
    <row r="1494" spans="1:20" ht="28.5" x14ac:dyDescent="0.2">
      <c r="A1494" s="438"/>
      <c r="B1494" s="725"/>
      <c r="C1494" s="725"/>
      <c r="D1494" s="2194" t="s">
        <v>1873</v>
      </c>
      <c r="E1494" s="2269" t="s">
        <v>1907</v>
      </c>
      <c r="F1494" s="940"/>
      <c r="G1494" s="940">
        <v>11</v>
      </c>
      <c r="H1494" s="940">
        <v>11</v>
      </c>
      <c r="I1494" s="936">
        <f t="shared" si="63"/>
        <v>100</v>
      </c>
    </row>
    <row r="1495" spans="1:20" ht="14.25" x14ac:dyDescent="0.2">
      <c r="A1495" s="438"/>
      <c r="B1495" s="725"/>
      <c r="C1495" s="725"/>
      <c r="D1495" s="595" t="s">
        <v>1431</v>
      </c>
      <c r="E1495" s="483" t="s">
        <v>995</v>
      </c>
      <c r="F1495" s="940"/>
      <c r="G1495" s="940">
        <v>14139</v>
      </c>
      <c r="H1495" s="940">
        <v>14139</v>
      </c>
      <c r="I1495" s="936">
        <f t="shared" si="63"/>
        <v>100</v>
      </c>
    </row>
    <row r="1496" spans="1:20" ht="15" x14ac:dyDescent="0.25">
      <c r="A1496" s="438">
        <v>1152</v>
      </c>
      <c r="B1496" s="833">
        <v>3299</v>
      </c>
      <c r="C1496" s="833">
        <v>5331</v>
      </c>
      <c r="D1496" s="611"/>
      <c r="E1496" s="724" t="s">
        <v>1208</v>
      </c>
      <c r="F1496" s="959">
        <v>0</v>
      </c>
      <c r="G1496" s="959">
        <v>11</v>
      </c>
      <c r="H1496" s="959">
        <v>11</v>
      </c>
      <c r="I1496" s="966">
        <f t="shared" si="63"/>
        <v>100</v>
      </c>
    </row>
    <row r="1497" spans="1:20" ht="14.25" x14ac:dyDescent="0.2">
      <c r="A1497" s="438"/>
      <c r="B1497" s="833"/>
      <c r="C1497" s="833"/>
      <c r="D1497" s="1251" t="s">
        <v>1429</v>
      </c>
      <c r="E1497" s="1363" t="s">
        <v>508</v>
      </c>
      <c r="F1497" s="946"/>
      <c r="G1497" s="946">
        <v>11</v>
      </c>
      <c r="H1497" s="946">
        <v>11</v>
      </c>
      <c r="I1497" s="936">
        <f t="shared" si="63"/>
        <v>100</v>
      </c>
    </row>
    <row r="1498" spans="1:20" ht="15" x14ac:dyDescent="0.25">
      <c r="A1498" s="438">
        <v>1152</v>
      </c>
      <c r="B1498" s="833">
        <v>5399</v>
      </c>
      <c r="C1498" s="833">
        <v>5331</v>
      </c>
      <c r="D1498" s="972"/>
      <c r="E1498" s="724" t="s">
        <v>1208</v>
      </c>
      <c r="F1498" s="959">
        <f>SUM(F1499)</f>
        <v>0</v>
      </c>
      <c r="G1498" s="959">
        <f>SUM(G1499)</f>
        <v>73</v>
      </c>
      <c r="H1498" s="959">
        <f>SUM(H1499)</f>
        <v>73</v>
      </c>
      <c r="I1498" s="966">
        <f t="shared" si="63"/>
        <v>100</v>
      </c>
    </row>
    <row r="1499" spans="1:20" ht="15" thickBot="1" x14ac:dyDescent="0.25">
      <c r="A1499" s="438"/>
      <c r="B1499" s="833"/>
      <c r="C1499" s="833"/>
      <c r="D1499" s="1706" t="s">
        <v>1101</v>
      </c>
      <c r="E1499" s="1519" t="s">
        <v>615</v>
      </c>
      <c r="F1499" s="946"/>
      <c r="G1499" s="946">
        <v>73</v>
      </c>
      <c r="H1499" s="946">
        <v>73</v>
      </c>
      <c r="I1499" s="936">
        <f t="shared" si="63"/>
        <v>100</v>
      </c>
    </row>
    <row r="1500" spans="1:20" ht="18" customHeight="1" thickTop="1" thickBot="1" x14ac:dyDescent="0.3">
      <c r="A1500" s="2479" t="s">
        <v>1406</v>
      </c>
      <c r="B1500" s="2480"/>
      <c r="C1500" s="2480"/>
      <c r="D1500" s="2480"/>
      <c r="E1500" s="2480"/>
      <c r="F1500" s="937">
        <f>SUM(F1490,F1498)</f>
        <v>2640</v>
      </c>
      <c r="G1500" s="937">
        <f>SUM(G1490,G1498,G1496)</f>
        <v>17426</v>
      </c>
      <c r="H1500" s="937">
        <f>SUM(H1490,H1498,H1496)</f>
        <v>17426</v>
      </c>
      <c r="I1500" s="938">
        <f t="shared" si="63"/>
        <v>100</v>
      </c>
      <c r="R1500" s="386">
        <f>F1500</f>
        <v>2640</v>
      </c>
      <c r="S1500" s="386">
        <f>G1500</f>
        <v>17426</v>
      </c>
      <c r="T1500" s="386">
        <f>H1500</f>
        <v>17426</v>
      </c>
    </row>
    <row r="1501" spans="1:20" ht="12.75" customHeight="1" thickTop="1" x14ac:dyDescent="0.2"/>
    <row r="1502" spans="1:20" ht="12.75" customHeight="1" x14ac:dyDescent="0.2"/>
    <row r="1503" spans="1:20" ht="14.25" customHeight="1" x14ac:dyDescent="0.2"/>
    <row r="1504" spans="1:20" ht="13.5" thickBot="1" x14ac:dyDescent="0.25">
      <c r="A1504" s="445" t="s">
        <v>222</v>
      </c>
      <c r="I1504" s="1688" t="s">
        <v>205</v>
      </c>
    </row>
    <row r="1505" spans="1:9" s="107" customFormat="1" ht="20.25" customHeight="1" thickTop="1" thickBot="1" x14ac:dyDescent="0.25">
      <c r="A1505" s="675" t="s">
        <v>792</v>
      </c>
      <c r="B1505" s="866" t="s">
        <v>206</v>
      </c>
      <c r="C1505" s="676" t="s">
        <v>207</v>
      </c>
      <c r="D1505" s="678" t="s">
        <v>888</v>
      </c>
      <c r="E1505" s="678" t="s">
        <v>208</v>
      </c>
      <c r="F1505" s="678" t="s">
        <v>209</v>
      </c>
      <c r="G1505" s="678" t="s">
        <v>1116</v>
      </c>
      <c r="H1505" s="678" t="s">
        <v>1117</v>
      </c>
      <c r="I1505" s="931" t="s">
        <v>1118</v>
      </c>
    </row>
    <row r="1506" spans="1:9" s="387" customFormat="1" ht="13.5" thickTop="1" thickBot="1" x14ac:dyDescent="0.25">
      <c r="A1506" s="609">
        <v>1</v>
      </c>
      <c r="B1506" s="610">
        <v>2</v>
      </c>
      <c r="C1506" s="610">
        <v>3</v>
      </c>
      <c r="D1506" s="610">
        <v>4</v>
      </c>
      <c r="E1506" s="610">
        <v>5</v>
      </c>
      <c r="F1506" s="581">
        <v>6</v>
      </c>
      <c r="G1506" s="581">
        <v>7</v>
      </c>
      <c r="H1506" s="582">
        <v>8</v>
      </c>
      <c r="I1506" s="680" t="s">
        <v>960</v>
      </c>
    </row>
    <row r="1507" spans="1:9" ht="15.75" thickTop="1" x14ac:dyDescent="0.25">
      <c r="A1507" s="1703">
        <v>1153</v>
      </c>
      <c r="B1507" s="960">
        <v>3122</v>
      </c>
      <c r="C1507" s="960">
        <v>5331</v>
      </c>
      <c r="D1507" s="965"/>
      <c r="E1507" s="1000" t="s">
        <v>1208</v>
      </c>
      <c r="F1507" s="958">
        <f>SUM(F1508:F1513)</f>
        <v>2570</v>
      </c>
      <c r="G1507" s="958">
        <f>SUM(G1508:G1513)</f>
        <v>13972</v>
      </c>
      <c r="H1507" s="958">
        <f>SUM(H1508:H1513)</f>
        <v>13972</v>
      </c>
      <c r="I1507" s="962">
        <f t="shared" ref="I1507:I1521" si="64">(H1507/G1507)*100</f>
        <v>100</v>
      </c>
    </row>
    <row r="1508" spans="1:9" ht="14.25" x14ac:dyDescent="0.2">
      <c r="A1508" s="438"/>
      <c r="B1508" s="725"/>
      <c r="C1508" s="725"/>
      <c r="D1508" s="763" t="s">
        <v>737</v>
      </c>
      <c r="E1508" s="2224" t="s">
        <v>996</v>
      </c>
      <c r="F1508" s="940">
        <v>507</v>
      </c>
      <c r="G1508" s="940">
        <v>526</v>
      </c>
      <c r="H1508" s="940">
        <v>526</v>
      </c>
      <c r="I1508" s="936">
        <f t="shared" si="64"/>
        <v>100</v>
      </c>
    </row>
    <row r="1509" spans="1:9" ht="14.25" x14ac:dyDescent="0.2">
      <c r="A1509" s="438"/>
      <c r="B1509" s="725"/>
      <c r="C1509" s="725"/>
      <c r="D1509" s="595" t="s">
        <v>732</v>
      </c>
      <c r="E1509" s="483" t="s">
        <v>85</v>
      </c>
      <c r="F1509" s="940">
        <v>1740</v>
      </c>
      <c r="G1509" s="940">
        <v>1732</v>
      </c>
      <c r="H1509" s="940">
        <v>1732</v>
      </c>
      <c r="I1509" s="936">
        <f t="shared" si="64"/>
        <v>100</v>
      </c>
    </row>
    <row r="1510" spans="1:9" ht="14.25" x14ac:dyDescent="0.2">
      <c r="A1510" s="438"/>
      <c r="B1510" s="725"/>
      <c r="C1510" s="725"/>
      <c r="D1510" s="763" t="s">
        <v>1430</v>
      </c>
      <c r="E1510" s="483" t="s">
        <v>29</v>
      </c>
      <c r="F1510" s="940">
        <v>323</v>
      </c>
      <c r="G1510" s="940">
        <v>278</v>
      </c>
      <c r="H1510" s="940">
        <v>278</v>
      </c>
      <c r="I1510" s="936">
        <f t="shared" si="64"/>
        <v>100</v>
      </c>
    </row>
    <row r="1511" spans="1:9" ht="14.25" x14ac:dyDescent="0.2">
      <c r="A1511" s="438"/>
      <c r="B1511" s="725"/>
      <c r="C1511" s="725"/>
      <c r="D1511" s="1250" t="s">
        <v>1871</v>
      </c>
      <c r="E1511" s="1525" t="s">
        <v>1902</v>
      </c>
      <c r="F1511" s="940"/>
      <c r="G1511" s="940">
        <v>421</v>
      </c>
      <c r="H1511" s="940">
        <v>421</v>
      </c>
      <c r="I1511" s="936">
        <f t="shared" si="64"/>
        <v>100</v>
      </c>
    </row>
    <row r="1512" spans="1:9" ht="28.5" x14ac:dyDescent="0.2">
      <c r="A1512" s="438"/>
      <c r="B1512" s="725"/>
      <c r="C1512" s="725"/>
      <c r="D1512" s="2194" t="s">
        <v>1873</v>
      </c>
      <c r="E1512" s="2269" t="s">
        <v>1907</v>
      </c>
      <c r="F1512" s="940"/>
      <c r="G1512" s="940">
        <v>8</v>
      </c>
      <c r="H1512" s="940">
        <v>8</v>
      </c>
      <c r="I1512" s="936">
        <f t="shared" si="64"/>
        <v>100</v>
      </c>
    </row>
    <row r="1513" spans="1:9" ht="14.25" x14ac:dyDescent="0.2">
      <c r="A1513" s="438"/>
      <c r="B1513" s="725"/>
      <c r="C1513" s="725"/>
      <c r="D1513" s="595" t="s">
        <v>1431</v>
      </c>
      <c r="E1513" s="483" t="s">
        <v>995</v>
      </c>
      <c r="F1513" s="940"/>
      <c r="G1513" s="940">
        <v>11007</v>
      </c>
      <c r="H1513" s="940">
        <v>11007</v>
      </c>
      <c r="I1513" s="936">
        <f t="shared" si="64"/>
        <v>100</v>
      </c>
    </row>
    <row r="1514" spans="1:9" ht="15" x14ac:dyDescent="0.25">
      <c r="A1514" s="438">
        <v>1153</v>
      </c>
      <c r="B1514" s="833">
        <v>3142</v>
      </c>
      <c r="C1514" s="833">
        <v>5331</v>
      </c>
      <c r="D1514" s="972"/>
      <c r="E1514" s="724" t="s">
        <v>1208</v>
      </c>
      <c r="F1514" s="948">
        <f>SUM(F1515:F1517)</f>
        <v>861</v>
      </c>
      <c r="G1514" s="948">
        <f>SUM(G1515:G1517)</f>
        <v>2142</v>
      </c>
      <c r="H1514" s="948">
        <f>SUM(H1515:H1517)</f>
        <v>2142</v>
      </c>
      <c r="I1514" s="949">
        <f t="shared" si="64"/>
        <v>100</v>
      </c>
    </row>
    <row r="1515" spans="1:9" ht="14.25" x14ac:dyDescent="0.2">
      <c r="A1515" s="438"/>
      <c r="B1515" s="833"/>
      <c r="C1515" s="833"/>
      <c r="D1515" s="763" t="s">
        <v>737</v>
      </c>
      <c r="E1515" s="2224" t="s">
        <v>996</v>
      </c>
      <c r="F1515" s="946">
        <v>143</v>
      </c>
      <c r="G1515" s="946">
        <v>219</v>
      </c>
      <c r="H1515" s="946">
        <v>219</v>
      </c>
      <c r="I1515" s="941">
        <f t="shared" si="64"/>
        <v>100</v>
      </c>
    </row>
    <row r="1516" spans="1:9" ht="14.25" x14ac:dyDescent="0.2">
      <c r="A1516" s="438"/>
      <c r="B1516" s="833"/>
      <c r="C1516" s="833"/>
      <c r="D1516" s="595" t="s">
        <v>732</v>
      </c>
      <c r="E1516" s="483" t="s">
        <v>85</v>
      </c>
      <c r="F1516" s="946">
        <v>718</v>
      </c>
      <c r="G1516" s="946">
        <v>718</v>
      </c>
      <c r="H1516" s="946">
        <v>718</v>
      </c>
      <c r="I1516" s="941">
        <f t="shared" si="64"/>
        <v>100</v>
      </c>
    </row>
    <row r="1517" spans="1:9" ht="14.25" x14ac:dyDescent="0.2">
      <c r="A1517" s="438"/>
      <c r="B1517" s="833"/>
      <c r="C1517" s="833"/>
      <c r="D1517" s="595" t="s">
        <v>1431</v>
      </c>
      <c r="E1517" s="483" t="s">
        <v>995</v>
      </c>
      <c r="F1517" s="946"/>
      <c r="G1517" s="946">
        <v>1205</v>
      </c>
      <c r="H1517" s="946">
        <v>1205</v>
      </c>
      <c r="I1517" s="941">
        <f t="shared" si="64"/>
        <v>100</v>
      </c>
    </row>
    <row r="1518" spans="1:9" ht="15" x14ac:dyDescent="0.25">
      <c r="A1518" s="438">
        <v>1153</v>
      </c>
      <c r="B1518" s="833">
        <v>3147</v>
      </c>
      <c r="C1518" s="833">
        <v>5331</v>
      </c>
      <c r="D1518" s="972"/>
      <c r="E1518" s="724" t="s">
        <v>1208</v>
      </c>
      <c r="F1518" s="948">
        <f>SUM(F1519:F1521)</f>
        <v>1941</v>
      </c>
      <c r="G1518" s="948">
        <f>SUM(G1519:G1521)</f>
        <v>3977</v>
      </c>
      <c r="H1518" s="948">
        <f>SUM(H1519:H1521)</f>
        <v>3977</v>
      </c>
      <c r="I1518" s="949">
        <f t="shared" si="64"/>
        <v>100</v>
      </c>
    </row>
    <row r="1519" spans="1:9" ht="14.25" x14ac:dyDescent="0.2">
      <c r="A1519" s="438"/>
      <c r="B1519" s="833"/>
      <c r="C1519" s="833"/>
      <c r="D1519" s="763" t="s">
        <v>737</v>
      </c>
      <c r="E1519" s="2224" t="s">
        <v>996</v>
      </c>
      <c r="F1519" s="946">
        <v>1073</v>
      </c>
      <c r="G1519" s="946">
        <v>1049</v>
      </c>
      <c r="H1519" s="946">
        <v>1049</v>
      </c>
      <c r="I1519" s="941">
        <f t="shared" si="64"/>
        <v>100</v>
      </c>
    </row>
    <row r="1520" spans="1:9" ht="14.25" x14ac:dyDescent="0.2">
      <c r="A1520" s="438"/>
      <c r="B1520" s="833"/>
      <c r="C1520" s="833"/>
      <c r="D1520" s="595" t="s">
        <v>732</v>
      </c>
      <c r="E1520" s="483" t="s">
        <v>85</v>
      </c>
      <c r="F1520" s="946">
        <v>868</v>
      </c>
      <c r="G1520" s="946">
        <v>868</v>
      </c>
      <c r="H1520" s="946">
        <v>868</v>
      </c>
      <c r="I1520" s="941">
        <f t="shared" si="64"/>
        <v>100</v>
      </c>
    </row>
    <row r="1521" spans="1:23" ht="15" thickBot="1" x14ac:dyDescent="0.25">
      <c r="A1521" s="438"/>
      <c r="B1521" s="833"/>
      <c r="C1521" s="833"/>
      <c r="D1521" s="595" t="s">
        <v>1431</v>
      </c>
      <c r="E1521" s="483" t="s">
        <v>995</v>
      </c>
      <c r="F1521" s="946"/>
      <c r="G1521" s="946">
        <v>2060</v>
      </c>
      <c r="H1521" s="946">
        <v>2060</v>
      </c>
      <c r="I1521" s="941">
        <f t="shared" si="64"/>
        <v>100</v>
      </c>
    </row>
    <row r="1522" spans="1:23" ht="18" customHeight="1" thickTop="1" thickBot="1" x14ac:dyDescent="0.3">
      <c r="A1522" s="2479" t="s">
        <v>1406</v>
      </c>
      <c r="B1522" s="2480"/>
      <c r="C1522" s="2480"/>
      <c r="D1522" s="2480"/>
      <c r="E1522" s="2480"/>
      <c r="F1522" s="937">
        <f>SUM(F1507,F1514,F1518)</f>
        <v>5372</v>
      </c>
      <c r="G1522" s="937">
        <f>SUM(G1507,G1514,G1518)</f>
        <v>20091</v>
      </c>
      <c r="H1522" s="937">
        <f>SUM(H1507,H1514,H1518)</f>
        <v>20091</v>
      </c>
      <c r="I1522" s="938">
        <f>(H1522/G1522)*100</f>
        <v>100</v>
      </c>
      <c r="R1522" s="386">
        <f>F1522</f>
        <v>5372</v>
      </c>
      <c r="S1522" s="386">
        <f>G1522</f>
        <v>20091</v>
      </c>
      <c r="T1522" s="386">
        <f>H1522</f>
        <v>20091</v>
      </c>
    </row>
    <row r="1523" spans="1:23" ht="15.75" thickTop="1" x14ac:dyDescent="0.25">
      <c r="A1523" s="438">
        <v>1153</v>
      </c>
      <c r="B1523" s="725">
        <v>3122</v>
      </c>
      <c r="C1523" s="725">
        <v>6351</v>
      </c>
      <c r="D1523" s="932"/>
      <c r="E1523" s="668" t="s">
        <v>1485</v>
      </c>
      <c r="F1523" s="933">
        <v>0</v>
      </c>
      <c r="G1523" s="933">
        <f>G1524</f>
        <v>1969</v>
      </c>
      <c r="H1523" s="933">
        <f>H1524</f>
        <v>1969</v>
      </c>
      <c r="I1523" s="934">
        <f>(H1523/G1523)*100</f>
        <v>100</v>
      </c>
    </row>
    <row r="1524" spans="1:23" ht="15.75" thickBot="1" x14ac:dyDescent="0.3">
      <c r="A1524" s="438"/>
      <c r="B1524" s="725"/>
      <c r="C1524" s="725"/>
      <c r="D1524" s="1535" t="s">
        <v>1497</v>
      </c>
      <c r="E1524" s="1540" t="s">
        <v>1914</v>
      </c>
      <c r="F1524" s="933"/>
      <c r="G1524" s="357">
        <v>1969</v>
      </c>
      <c r="H1524" s="357">
        <v>1969</v>
      </c>
      <c r="I1524" s="941">
        <f>(H1524/G1524)*100</f>
        <v>100</v>
      </c>
    </row>
    <row r="1525" spans="1:23" ht="16.5" thickTop="1" thickBot="1" x14ac:dyDescent="0.3">
      <c r="A1525" s="2479" t="s">
        <v>1407</v>
      </c>
      <c r="B1525" s="2480"/>
      <c r="C1525" s="2480"/>
      <c r="D1525" s="2480"/>
      <c r="E1525" s="2480"/>
      <c r="F1525" s="937">
        <v>0</v>
      </c>
      <c r="G1525" s="937">
        <f>G1523</f>
        <v>1969</v>
      </c>
      <c r="H1525" s="937">
        <f>SUM(H1523)</f>
        <v>1969</v>
      </c>
      <c r="I1525" s="938">
        <f>(H1525/G1525)*100</f>
        <v>100</v>
      </c>
      <c r="U1525" s="386">
        <f>F1525</f>
        <v>0</v>
      </c>
      <c r="V1525" s="386">
        <f>G1525</f>
        <v>1969</v>
      </c>
      <c r="W1525" s="386">
        <f>H1525</f>
        <v>1969</v>
      </c>
    </row>
    <row r="1526" spans="1:23" ht="14.25" customHeight="1" thickTop="1" x14ac:dyDescent="0.25">
      <c r="A1526" s="371"/>
      <c r="B1526" s="371"/>
      <c r="C1526" s="371"/>
      <c r="D1526" s="371"/>
      <c r="E1526" s="371"/>
      <c r="F1526" s="183"/>
      <c r="G1526" s="183"/>
      <c r="H1526" s="183"/>
      <c r="I1526" s="214"/>
      <c r="K1526" s="386"/>
      <c r="L1526" s="386"/>
    </row>
    <row r="1527" spans="1:23" ht="14.25" customHeight="1" x14ac:dyDescent="0.25">
      <c r="A1527" s="371"/>
      <c r="B1527" s="371"/>
      <c r="C1527" s="371"/>
      <c r="D1527" s="371"/>
      <c r="E1527" s="371"/>
      <c r="F1527" s="183"/>
      <c r="G1527" s="183"/>
      <c r="H1527" s="183"/>
      <c r="I1527" s="214"/>
      <c r="K1527" s="386"/>
      <c r="L1527" s="386"/>
    </row>
    <row r="1528" spans="1:23" ht="15.75" customHeight="1" x14ac:dyDescent="0.25">
      <c r="A1528" s="371"/>
      <c r="B1528" s="371"/>
      <c r="C1528" s="371"/>
      <c r="D1528" s="371"/>
      <c r="E1528" s="371"/>
      <c r="F1528" s="183"/>
      <c r="G1528" s="183"/>
      <c r="H1528" s="183"/>
      <c r="I1528" s="214"/>
      <c r="K1528" s="386"/>
      <c r="L1528" s="386"/>
    </row>
    <row r="1529" spans="1:23" ht="13.5" thickBot="1" x14ac:dyDescent="0.25">
      <c r="A1529" s="445" t="s">
        <v>1415</v>
      </c>
      <c r="I1529" s="1688" t="s">
        <v>205</v>
      </c>
    </row>
    <row r="1530" spans="1:23" s="107" customFormat="1" ht="20.25" customHeight="1" thickTop="1" thickBot="1" x14ac:dyDescent="0.25">
      <c r="A1530" s="675" t="s">
        <v>792</v>
      </c>
      <c r="B1530" s="866" t="s">
        <v>206</v>
      </c>
      <c r="C1530" s="676" t="s">
        <v>207</v>
      </c>
      <c r="D1530" s="678" t="s">
        <v>888</v>
      </c>
      <c r="E1530" s="678" t="s">
        <v>208</v>
      </c>
      <c r="F1530" s="678" t="s">
        <v>209</v>
      </c>
      <c r="G1530" s="678" t="s">
        <v>1116</v>
      </c>
      <c r="H1530" s="678" t="s">
        <v>1117</v>
      </c>
      <c r="I1530" s="931" t="s">
        <v>1118</v>
      </c>
    </row>
    <row r="1531" spans="1:23" s="387" customFormat="1" ht="13.5" thickTop="1" thickBot="1" x14ac:dyDescent="0.25">
      <c r="A1531" s="609">
        <v>1</v>
      </c>
      <c r="B1531" s="610">
        <v>2</v>
      </c>
      <c r="C1531" s="610">
        <v>3</v>
      </c>
      <c r="D1531" s="610">
        <v>4</v>
      </c>
      <c r="E1531" s="610">
        <v>5</v>
      </c>
      <c r="F1531" s="581">
        <v>6</v>
      </c>
      <c r="G1531" s="581">
        <v>7</v>
      </c>
      <c r="H1531" s="582">
        <v>8</v>
      </c>
      <c r="I1531" s="680" t="s">
        <v>960</v>
      </c>
    </row>
    <row r="1532" spans="1:23" ht="15.75" thickTop="1" x14ac:dyDescent="0.25">
      <c r="A1532" s="1703">
        <v>1154</v>
      </c>
      <c r="B1532" s="960">
        <v>3122</v>
      </c>
      <c r="C1532" s="960">
        <v>5331</v>
      </c>
      <c r="D1532" s="965"/>
      <c r="E1532" s="1000" t="s">
        <v>1208</v>
      </c>
      <c r="F1532" s="958">
        <f>SUM(F1533:F1537)</f>
        <v>2939</v>
      </c>
      <c r="G1532" s="958">
        <f>SUM(G1533:G1537)</f>
        <v>13886</v>
      </c>
      <c r="H1532" s="958">
        <f>SUM(H1533:H1537)</f>
        <v>13886</v>
      </c>
      <c r="I1532" s="962">
        <f t="shared" ref="I1532:I1538" si="65">(H1532/G1532)*100</f>
        <v>100</v>
      </c>
    </row>
    <row r="1533" spans="1:23" ht="14.25" x14ac:dyDescent="0.2">
      <c r="A1533" s="438"/>
      <c r="B1533" s="725"/>
      <c r="C1533" s="725"/>
      <c r="D1533" s="763" t="s">
        <v>737</v>
      </c>
      <c r="E1533" s="2224" t="s">
        <v>996</v>
      </c>
      <c r="F1533" s="940">
        <v>619</v>
      </c>
      <c r="G1533" s="940">
        <v>601</v>
      </c>
      <c r="H1533" s="940">
        <v>601</v>
      </c>
      <c r="I1533" s="936">
        <f t="shared" si="65"/>
        <v>100</v>
      </c>
    </row>
    <row r="1534" spans="1:23" ht="14.25" x14ac:dyDescent="0.2">
      <c r="A1534" s="438"/>
      <c r="B1534" s="725"/>
      <c r="C1534" s="725"/>
      <c r="D1534" s="595" t="s">
        <v>732</v>
      </c>
      <c r="E1534" s="483" t="s">
        <v>85</v>
      </c>
      <c r="F1534" s="940">
        <v>2320</v>
      </c>
      <c r="G1534" s="940">
        <v>2314</v>
      </c>
      <c r="H1534" s="940">
        <v>2314</v>
      </c>
      <c r="I1534" s="936">
        <f t="shared" si="65"/>
        <v>100</v>
      </c>
    </row>
    <row r="1535" spans="1:23" ht="14.25" x14ac:dyDescent="0.2">
      <c r="A1535" s="438"/>
      <c r="B1535" s="725"/>
      <c r="C1535" s="725"/>
      <c r="D1535" s="1250" t="s">
        <v>1871</v>
      </c>
      <c r="E1535" s="1525" t="s">
        <v>1902</v>
      </c>
      <c r="F1535" s="940"/>
      <c r="G1535" s="940">
        <v>337</v>
      </c>
      <c r="H1535" s="940">
        <v>337</v>
      </c>
      <c r="I1535" s="936">
        <f t="shared" si="65"/>
        <v>100</v>
      </c>
    </row>
    <row r="1536" spans="1:23" ht="28.5" x14ac:dyDescent="0.2">
      <c r="A1536" s="438"/>
      <c r="B1536" s="725"/>
      <c r="C1536" s="725"/>
      <c r="D1536" s="2194" t="s">
        <v>1873</v>
      </c>
      <c r="E1536" s="2269" t="s">
        <v>1907</v>
      </c>
      <c r="F1536" s="940"/>
      <c r="G1536" s="940">
        <v>9</v>
      </c>
      <c r="H1536" s="940">
        <v>9</v>
      </c>
      <c r="I1536" s="936">
        <f t="shared" si="65"/>
        <v>100</v>
      </c>
    </row>
    <row r="1537" spans="1:20" ht="15" thickBot="1" x14ac:dyDescent="0.25">
      <c r="A1537" s="438"/>
      <c r="B1537" s="725"/>
      <c r="C1537" s="1690"/>
      <c r="D1537" s="595" t="s">
        <v>1431</v>
      </c>
      <c r="E1537" s="483" t="s">
        <v>995</v>
      </c>
      <c r="F1537" s="940"/>
      <c r="G1537" s="940">
        <v>10625</v>
      </c>
      <c r="H1537" s="940">
        <v>10625</v>
      </c>
      <c r="I1537" s="936">
        <f t="shared" si="65"/>
        <v>100</v>
      </c>
    </row>
    <row r="1538" spans="1:20" ht="18" customHeight="1" thickTop="1" thickBot="1" x14ac:dyDescent="0.3">
      <c r="A1538" s="2479" t="s">
        <v>1406</v>
      </c>
      <c r="B1538" s="2480"/>
      <c r="C1538" s="2480"/>
      <c r="D1538" s="2480"/>
      <c r="E1538" s="2480"/>
      <c r="F1538" s="937">
        <f>F1532</f>
        <v>2939</v>
      </c>
      <c r="G1538" s="937">
        <f>G1532</f>
        <v>13886</v>
      </c>
      <c r="H1538" s="937">
        <f>H1532</f>
        <v>13886</v>
      </c>
      <c r="I1538" s="938">
        <f t="shared" si="65"/>
        <v>100</v>
      </c>
      <c r="R1538" s="386">
        <f>F1538</f>
        <v>2939</v>
      </c>
      <c r="S1538" s="386">
        <f>G1538</f>
        <v>13886</v>
      </c>
      <c r="T1538" s="386">
        <f>H1538</f>
        <v>13886</v>
      </c>
    </row>
    <row r="1539" spans="1:20" ht="13.5" thickTop="1" x14ac:dyDescent="0.2"/>
    <row r="1542" spans="1:20" ht="13.5" thickBot="1" x14ac:dyDescent="0.25">
      <c r="A1542" s="445" t="s">
        <v>1416</v>
      </c>
      <c r="I1542" s="1688" t="s">
        <v>205</v>
      </c>
    </row>
    <row r="1543" spans="1:20" s="107" customFormat="1" ht="20.25" customHeight="1" thickTop="1" thickBot="1" x14ac:dyDescent="0.25">
      <c r="A1543" s="675" t="s">
        <v>792</v>
      </c>
      <c r="B1543" s="866" t="s">
        <v>206</v>
      </c>
      <c r="C1543" s="676" t="s">
        <v>207</v>
      </c>
      <c r="D1543" s="678" t="s">
        <v>888</v>
      </c>
      <c r="E1543" s="678" t="s">
        <v>208</v>
      </c>
      <c r="F1543" s="678" t="s">
        <v>209</v>
      </c>
      <c r="G1543" s="678" t="s">
        <v>1116</v>
      </c>
      <c r="H1543" s="678" t="s">
        <v>1117</v>
      </c>
      <c r="I1543" s="931" t="s">
        <v>1118</v>
      </c>
    </row>
    <row r="1544" spans="1:20" s="387" customFormat="1" ht="13.5" thickTop="1" thickBot="1" x14ac:dyDescent="0.25">
      <c r="A1544" s="609">
        <v>1</v>
      </c>
      <c r="B1544" s="610">
        <v>2</v>
      </c>
      <c r="C1544" s="610">
        <v>3</v>
      </c>
      <c r="D1544" s="610">
        <v>4</v>
      </c>
      <c r="E1544" s="610">
        <v>5</v>
      </c>
      <c r="F1544" s="581">
        <v>6</v>
      </c>
      <c r="G1544" s="581">
        <v>7</v>
      </c>
      <c r="H1544" s="582">
        <v>8</v>
      </c>
      <c r="I1544" s="680" t="s">
        <v>960</v>
      </c>
    </row>
    <row r="1545" spans="1:20" ht="15.75" thickTop="1" x14ac:dyDescent="0.25">
      <c r="A1545" s="1703">
        <v>1160</v>
      </c>
      <c r="B1545" s="960">
        <v>3122</v>
      </c>
      <c r="C1545" s="960">
        <v>5331</v>
      </c>
      <c r="D1545" s="965"/>
      <c r="E1545" s="1000" t="s">
        <v>1208</v>
      </c>
      <c r="F1545" s="958">
        <f>SUM(F1546:F1552)</f>
        <v>4505</v>
      </c>
      <c r="G1545" s="958">
        <f>SUM(G1546:G1552)</f>
        <v>30951</v>
      </c>
      <c r="H1545" s="958">
        <f>SUM(H1546:H1552)</f>
        <v>30951</v>
      </c>
      <c r="I1545" s="962">
        <f t="shared" ref="I1545:I1568" si="66">(H1545/G1545)*100</f>
        <v>100</v>
      </c>
    </row>
    <row r="1546" spans="1:20" ht="14.25" x14ac:dyDescent="0.2">
      <c r="A1546" s="438"/>
      <c r="B1546" s="725"/>
      <c r="C1546" s="725"/>
      <c r="D1546" s="763" t="s">
        <v>737</v>
      </c>
      <c r="E1546" s="2224" t="s">
        <v>996</v>
      </c>
      <c r="F1546" s="940">
        <v>1595</v>
      </c>
      <c r="G1546" s="940">
        <v>1495</v>
      </c>
      <c r="H1546" s="940">
        <v>1495</v>
      </c>
      <c r="I1546" s="936">
        <f t="shared" si="66"/>
        <v>100</v>
      </c>
    </row>
    <row r="1547" spans="1:20" ht="14.25" x14ac:dyDescent="0.2">
      <c r="A1547" s="438"/>
      <c r="B1547" s="725"/>
      <c r="C1547" s="725"/>
      <c r="D1547" s="1251" t="s">
        <v>230</v>
      </c>
      <c r="E1547" s="1363" t="s">
        <v>1916</v>
      </c>
      <c r="F1547" s="940"/>
      <c r="G1547" s="940">
        <v>570</v>
      </c>
      <c r="H1547" s="940">
        <v>570</v>
      </c>
      <c r="I1547" s="936">
        <f t="shared" si="66"/>
        <v>100</v>
      </c>
    </row>
    <row r="1548" spans="1:20" ht="14.25" x14ac:dyDescent="0.2">
      <c r="A1548" s="438"/>
      <c r="B1548" s="725"/>
      <c r="C1548" s="725"/>
      <c r="D1548" s="595" t="s">
        <v>732</v>
      </c>
      <c r="E1548" s="483" t="s">
        <v>85</v>
      </c>
      <c r="F1548" s="940">
        <v>2910</v>
      </c>
      <c r="G1548" s="940">
        <v>2910</v>
      </c>
      <c r="H1548" s="940">
        <v>2910</v>
      </c>
      <c r="I1548" s="936">
        <f t="shared" si="66"/>
        <v>100</v>
      </c>
    </row>
    <row r="1549" spans="1:20" ht="14.25" x14ac:dyDescent="0.2">
      <c r="A1549" s="438"/>
      <c r="B1549" s="725"/>
      <c r="C1549" s="725"/>
      <c r="D1549" s="595" t="s">
        <v>1432</v>
      </c>
      <c r="E1549" s="483" t="s">
        <v>616</v>
      </c>
      <c r="F1549" s="940"/>
      <c r="G1549" s="940">
        <v>30</v>
      </c>
      <c r="H1549" s="940">
        <v>30</v>
      </c>
      <c r="I1549" s="936">
        <f t="shared" si="66"/>
        <v>100</v>
      </c>
    </row>
    <row r="1550" spans="1:20" ht="14.25" x14ac:dyDescent="0.2">
      <c r="A1550" s="438"/>
      <c r="B1550" s="725"/>
      <c r="C1550" s="725"/>
      <c r="D1550" s="1250" t="s">
        <v>1871</v>
      </c>
      <c r="E1550" s="1525" t="s">
        <v>1902</v>
      </c>
      <c r="F1550" s="940"/>
      <c r="G1550" s="940">
        <v>1233</v>
      </c>
      <c r="H1550" s="940">
        <v>1233</v>
      </c>
      <c r="I1550" s="936">
        <f t="shared" si="66"/>
        <v>100</v>
      </c>
    </row>
    <row r="1551" spans="1:20" ht="28.5" x14ac:dyDescent="0.2">
      <c r="A1551" s="438"/>
      <c r="B1551" s="725"/>
      <c r="C1551" s="725"/>
      <c r="D1551" s="2194" t="s">
        <v>1873</v>
      </c>
      <c r="E1551" s="2269" t="s">
        <v>1907</v>
      </c>
      <c r="F1551" s="940"/>
      <c r="G1551" s="940">
        <v>14</v>
      </c>
      <c r="H1551" s="940">
        <v>14</v>
      </c>
      <c r="I1551" s="936">
        <f t="shared" si="66"/>
        <v>100</v>
      </c>
    </row>
    <row r="1552" spans="1:20" ht="15" thickBot="1" x14ac:dyDescent="0.25">
      <c r="A1552" s="1692"/>
      <c r="B1552" s="726"/>
      <c r="C1552" s="726"/>
      <c r="D1552" s="778" t="s">
        <v>1431</v>
      </c>
      <c r="E1552" s="485" t="s">
        <v>995</v>
      </c>
      <c r="F1552" s="985"/>
      <c r="G1552" s="985">
        <v>24699</v>
      </c>
      <c r="H1552" s="985">
        <v>24699</v>
      </c>
      <c r="I1552" s="968">
        <f t="shared" si="66"/>
        <v>100</v>
      </c>
    </row>
    <row r="1553" spans="1:20" ht="15" thickTop="1" x14ac:dyDescent="0.2">
      <c r="A1553" s="2271"/>
      <c r="B1553" s="698"/>
      <c r="C1553" s="698"/>
      <c r="D1553" s="2272"/>
      <c r="E1553" s="1227"/>
      <c r="F1553" s="2273"/>
      <c r="G1553" s="2273"/>
      <c r="H1553" s="2273"/>
      <c r="I1553" s="2274"/>
    </row>
    <row r="1554" spans="1:20" ht="13.5" thickBot="1" x14ac:dyDescent="0.25">
      <c r="A1554" s="445"/>
      <c r="I1554" s="1688" t="s">
        <v>205</v>
      </c>
    </row>
    <row r="1555" spans="1:20" s="107" customFormat="1" ht="20.25" customHeight="1" thickTop="1" thickBot="1" x14ac:dyDescent="0.25">
      <c r="A1555" s="675" t="s">
        <v>792</v>
      </c>
      <c r="B1555" s="866" t="s">
        <v>206</v>
      </c>
      <c r="C1555" s="676" t="s">
        <v>207</v>
      </c>
      <c r="D1555" s="678" t="s">
        <v>888</v>
      </c>
      <c r="E1555" s="678" t="s">
        <v>208</v>
      </c>
      <c r="F1555" s="678" t="s">
        <v>209</v>
      </c>
      <c r="G1555" s="678" t="s">
        <v>1116</v>
      </c>
      <c r="H1555" s="678" t="s">
        <v>1117</v>
      </c>
      <c r="I1555" s="931" t="s">
        <v>1118</v>
      </c>
    </row>
    <row r="1556" spans="1:20" s="387" customFormat="1" ht="13.5" thickTop="1" thickBot="1" x14ac:dyDescent="0.25">
      <c r="A1556" s="609">
        <v>1</v>
      </c>
      <c r="B1556" s="610">
        <v>2</v>
      </c>
      <c r="C1556" s="610">
        <v>3</v>
      </c>
      <c r="D1556" s="610">
        <v>4</v>
      </c>
      <c r="E1556" s="610">
        <v>5</v>
      </c>
      <c r="F1556" s="581">
        <v>6</v>
      </c>
      <c r="G1556" s="581">
        <v>7</v>
      </c>
      <c r="H1556" s="582">
        <v>8</v>
      </c>
      <c r="I1556" s="680" t="s">
        <v>960</v>
      </c>
    </row>
    <row r="1557" spans="1:20" ht="15.75" thickTop="1" x14ac:dyDescent="0.25">
      <c r="A1557" s="438">
        <v>1160</v>
      </c>
      <c r="B1557" s="833">
        <v>3142</v>
      </c>
      <c r="C1557" s="833">
        <v>5331</v>
      </c>
      <c r="D1557" s="972"/>
      <c r="E1557" s="724" t="s">
        <v>1208</v>
      </c>
      <c r="F1557" s="948">
        <f>F1558+F1559</f>
        <v>687</v>
      </c>
      <c r="G1557" s="948">
        <f>G1558+G1559</f>
        <v>1661</v>
      </c>
      <c r="H1557" s="948">
        <f>H1558+H1559</f>
        <v>1661</v>
      </c>
      <c r="I1557" s="949">
        <f t="shared" si="66"/>
        <v>100</v>
      </c>
    </row>
    <row r="1558" spans="1:20" ht="14.25" x14ac:dyDescent="0.2">
      <c r="A1558" s="438"/>
      <c r="B1558" s="833"/>
      <c r="C1558" s="833"/>
      <c r="D1558" s="595" t="s">
        <v>732</v>
      </c>
      <c r="E1558" s="483" t="s">
        <v>85</v>
      </c>
      <c r="F1558" s="946">
        <v>687</v>
      </c>
      <c r="G1558" s="946">
        <v>687</v>
      </c>
      <c r="H1558" s="946">
        <v>687</v>
      </c>
      <c r="I1558" s="941">
        <f t="shared" si="66"/>
        <v>100</v>
      </c>
    </row>
    <row r="1559" spans="1:20" ht="14.25" x14ac:dyDescent="0.2">
      <c r="A1559" s="438"/>
      <c r="B1559" s="833"/>
      <c r="C1559" s="833"/>
      <c r="D1559" s="595" t="s">
        <v>1431</v>
      </c>
      <c r="E1559" s="483" t="s">
        <v>995</v>
      </c>
      <c r="F1559" s="946"/>
      <c r="G1559" s="946">
        <v>974</v>
      </c>
      <c r="H1559" s="946">
        <v>974</v>
      </c>
      <c r="I1559" s="941">
        <f t="shared" si="66"/>
        <v>100</v>
      </c>
    </row>
    <row r="1560" spans="1:20" ht="15" x14ac:dyDescent="0.25">
      <c r="A1560" s="438">
        <v>1160</v>
      </c>
      <c r="B1560" s="833">
        <v>3147</v>
      </c>
      <c r="C1560" s="833">
        <v>5331</v>
      </c>
      <c r="D1560" s="972"/>
      <c r="E1560" s="724" t="s">
        <v>1208</v>
      </c>
      <c r="F1560" s="948">
        <f>SUM(F1561:F1562)</f>
        <v>400</v>
      </c>
      <c r="G1560" s="948">
        <f>SUM(G1561:G1562)</f>
        <v>4042</v>
      </c>
      <c r="H1560" s="948">
        <f>SUM(H1561:H1562)</f>
        <v>4042</v>
      </c>
      <c r="I1560" s="949">
        <f t="shared" si="66"/>
        <v>100</v>
      </c>
    </row>
    <row r="1561" spans="1:20" ht="14.25" x14ac:dyDescent="0.2">
      <c r="A1561" s="438"/>
      <c r="B1561" s="833"/>
      <c r="C1561" s="833"/>
      <c r="D1561" s="595" t="s">
        <v>732</v>
      </c>
      <c r="E1561" s="483" t="s">
        <v>85</v>
      </c>
      <c r="F1561" s="946">
        <v>400</v>
      </c>
      <c r="G1561" s="946">
        <v>400</v>
      </c>
      <c r="H1561" s="946">
        <v>400</v>
      </c>
      <c r="I1561" s="941">
        <f t="shared" si="66"/>
        <v>100</v>
      </c>
    </row>
    <row r="1562" spans="1:20" ht="14.25" x14ac:dyDescent="0.2">
      <c r="A1562" s="438"/>
      <c r="B1562" s="833"/>
      <c r="C1562" s="833"/>
      <c r="D1562" s="595" t="s">
        <v>1431</v>
      </c>
      <c r="E1562" s="483" t="s">
        <v>995</v>
      </c>
      <c r="F1562" s="946"/>
      <c r="G1562" s="946">
        <v>3642</v>
      </c>
      <c r="H1562" s="946">
        <v>3642</v>
      </c>
      <c r="I1562" s="941">
        <f t="shared" si="66"/>
        <v>100</v>
      </c>
    </row>
    <row r="1563" spans="1:20" ht="15" x14ac:dyDescent="0.25">
      <c r="A1563" s="438">
        <v>1160</v>
      </c>
      <c r="B1563" s="833">
        <v>3150</v>
      </c>
      <c r="C1563" s="833">
        <v>5331</v>
      </c>
      <c r="D1563" s="972"/>
      <c r="E1563" s="724" t="s">
        <v>1208</v>
      </c>
      <c r="F1563" s="948">
        <f>SUM(F1564:F1565)</f>
        <v>1500</v>
      </c>
      <c r="G1563" s="948">
        <f>SUM(G1564:G1565)</f>
        <v>14757</v>
      </c>
      <c r="H1563" s="948">
        <f>SUM(H1564:H1565)</f>
        <v>14757</v>
      </c>
      <c r="I1563" s="949">
        <f t="shared" si="66"/>
        <v>100</v>
      </c>
    </row>
    <row r="1564" spans="1:20" ht="14.25" x14ac:dyDescent="0.2">
      <c r="A1564" s="438"/>
      <c r="B1564" s="833"/>
      <c r="C1564" s="833"/>
      <c r="D1564" s="595" t="s">
        <v>732</v>
      </c>
      <c r="E1564" s="483" t="s">
        <v>85</v>
      </c>
      <c r="F1564" s="946">
        <v>1500</v>
      </c>
      <c r="G1564" s="946">
        <v>1500</v>
      </c>
      <c r="H1564" s="946">
        <v>1500</v>
      </c>
      <c r="I1564" s="941">
        <f t="shared" si="66"/>
        <v>100</v>
      </c>
    </row>
    <row r="1565" spans="1:20" ht="14.25" x14ac:dyDescent="0.2">
      <c r="A1565" s="438"/>
      <c r="B1565" s="833"/>
      <c r="C1565" s="833"/>
      <c r="D1565" s="595" t="s">
        <v>1431</v>
      </c>
      <c r="E1565" s="483" t="s">
        <v>995</v>
      </c>
      <c r="F1565" s="946"/>
      <c r="G1565" s="946">
        <v>13257</v>
      </c>
      <c r="H1565" s="946">
        <v>13257</v>
      </c>
      <c r="I1565" s="941">
        <f t="shared" si="66"/>
        <v>100</v>
      </c>
    </row>
    <row r="1566" spans="1:20" ht="15" x14ac:dyDescent="0.25">
      <c r="A1566" s="438">
        <v>1160</v>
      </c>
      <c r="B1566" s="725">
        <v>3293</v>
      </c>
      <c r="C1566" s="725">
        <v>5331</v>
      </c>
      <c r="D1566" s="932"/>
      <c r="E1566" s="886" t="s">
        <v>1208</v>
      </c>
      <c r="F1566" s="933">
        <v>0</v>
      </c>
      <c r="G1566" s="933">
        <f>G1567</f>
        <v>7</v>
      </c>
      <c r="H1566" s="933">
        <f>H1567</f>
        <v>7</v>
      </c>
      <c r="I1566" s="934">
        <f>(H1566/G1566)*100</f>
        <v>100</v>
      </c>
    </row>
    <row r="1567" spans="1:20" ht="15" thickBot="1" x14ac:dyDescent="0.25">
      <c r="A1567" s="438"/>
      <c r="B1567" s="725"/>
      <c r="C1567" s="725"/>
      <c r="D1567" s="611" t="s">
        <v>1434</v>
      </c>
      <c r="E1567" s="2240" t="s">
        <v>75</v>
      </c>
      <c r="F1567" s="940"/>
      <c r="G1567" s="940">
        <v>7</v>
      </c>
      <c r="H1567" s="940">
        <v>7</v>
      </c>
      <c r="I1567" s="936">
        <f>(H1567/G1567)*100</f>
        <v>100</v>
      </c>
    </row>
    <row r="1568" spans="1:20" ht="18" customHeight="1" thickTop="1" thickBot="1" x14ac:dyDescent="0.3">
      <c r="A1568" s="2479" t="s">
        <v>1406</v>
      </c>
      <c r="B1568" s="2480"/>
      <c r="C1568" s="2480"/>
      <c r="D1568" s="2480"/>
      <c r="E1568" s="2480"/>
      <c r="F1568" s="937">
        <f>SUM(F1545,F1557,F1560,F1563,F1566)</f>
        <v>7092</v>
      </c>
      <c r="G1568" s="937">
        <f>SUM(G1545,G1557,G1560,G1563,G1566)</f>
        <v>51418</v>
      </c>
      <c r="H1568" s="937">
        <f>SUM(H1545,H1557,H1560,H1563,H1566)</f>
        <v>51418</v>
      </c>
      <c r="I1568" s="938">
        <f t="shared" si="66"/>
        <v>100</v>
      </c>
      <c r="R1568" s="386">
        <f>F1568</f>
        <v>7092</v>
      </c>
      <c r="S1568" s="386">
        <f>G1568</f>
        <v>51418</v>
      </c>
      <c r="T1568" s="386">
        <f>H1568</f>
        <v>51418</v>
      </c>
    </row>
    <row r="1569" spans="1:20" ht="13.5" thickTop="1" x14ac:dyDescent="0.2"/>
    <row r="1571" spans="1:20" ht="13.5" thickBot="1" x14ac:dyDescent="0.25">
      <c r="A1571" s="445" t="s">
        <v>223</v>
      </c>
      <c r="I1571" s="1688" t="s">
        <v>205</v>
      </c>
    </row>
    <row r="1572" spans="1:20" s="107" customFormat="1" ht="20.25" customHeight="1" thickTop="1" thickBot="1" x14ac:dyDescent="0.25">
      <c r="A1572" s="675" t="s">
        <v>792</v>
      </c>
      <c r="B1572" s="866" t="s">
        <v>206</v>
      </c>
      <c r="C1572" s="676" t="s">
        <v>207</v>
      </c>
      <c r="D1572" s="678" t="s">
        <v>888</v>
      </c>
      <c r="E1572" s="678" t="s">
        <v>208</v>
      </c>
      <c r="F1572" s="678" t="s">
        <v>209</v>
      </c>
      <c r="G1572" s="678" t="s">
        <v>1116</v>
      </c>
      <c r="H1572" s="678" t="s">
        <v>1117</v>
      </c>
      <c r="I1572" s="931" t="s">
        <v>1118</v>
      </c>
    </row>
    <row r="1573" spans="1:20" s="387" customFormat="1" ht="13.5" thickTop="1" thickBot="1" x14ac:dyDescent="0.25">
      <c r="A1573" s="609">
        <v>1</v>
      </c>
      <c r="B1573" s="610">
        <v>2</v>
      </c>
      <c r="C1573" s="610">
        <v>3</v>
      </c>
      <c r="D1573" s="610">
        <v>4</v>
      </c>
      <c r="E1573" s="610">
        <v>5</v>
      </c>
      <c r="F1573" s="581">
        <v>6</v>
      </c>
      <c r="G1573" s="581">
        <v>7</v>
      </c>
      <c r="H1573" s="582">
        <v>8</v>
      </c>
      <c r="I1573" s="680" t="s">
        <v>960</v>
      </c>
    </row>
    <row r="1574" spans="1:20" ht="15.75" thickTop="1" x14ac:dyDescent="0.25">
      <c r="A1574" s="1703">
        <v>1161</v>
      </c>
      <c r="B1574" s="960">
        <v>3122</v>
      </c>
      <c r="C1574" s="960">
        <v>5331</v>
      </c>
      <c r="D1574" s="965"/>
      <c r="E1574" s="1000" t="s">
        <v>1208</v>
      </c>
      <c r="F1574" s="958">
        <f>F1575+F1576</f>
        <v>1613</v>
      </c>
      <c r="G1574" s="958">
        <f>SUM(G1575:G1579)</f>
        <v>14627</v>
      </c>
      <c r="H1574" s="958">
        <f>SUM(H1575:H1579)</f>
        <v>14627</v>
      </c>
      <c r="I1574" s="962">
        <f t="shared" ref="I1574:I1580" si="67">(H1574/G1574)*100</f>
        <v>100</v>
      </c>
    </row>
    <row r="1575" spans="1:20" ht="14.25" x14ac:dyDescent="0.2">
      <c r="A1575" s="438"/>
      <c r="B1575" s="725"/>
      <c r="C1575" s="725"/>
      <c r="D1575" s="763" t="s">
        <v>737</v>
      </c>
      <c r="E1575" s="2224" t="s">
        <v>996</v>
      </c>
      <c r="F1575" s="940">
        <v>50</v>
      </c>
      <c r="G1575" s="940">
        <v>43</v>
      </c>
      <c r="H1575" s="940">
        <v>43</v>
      </c>
      <c r="I1575" s="936">
        <f t="shared" si="67"/>
        <v>100</v>
      </c>
    </row>
    <row r="1576" spans="1:20" ht="14.25" x14ac:dyDescent="0.2">
      <c r="A1576" s="438"/>
      <c r="B1576" s="725"/>
      <c r="C1576" s="725"/>
      <c r="D1576" s="595" t="s">
        <v>732</v>
      </c>
      <c r="E1576" s="483" t="s">
        <v>85</v>
      </c>
      <c r="F1576" s="940">
        <v>1563</v>
      </c>
      <c r="G1576" s="940">
        <v>1551</v>
      </c>
      <c r="H1576" s="940">
        <v>1551</v>
      </c>
      <c r="I1576" s="936">
        <f t="shared" si="67"/>
        <v>100</v>
      </c>
    </row>
    <row r="1577" spans="1:20" ht="14.25" x14ac:dyDescent="0.2">
      <c r="A1577" s="438"/>
      <c r="B1577" s="725"/>
      <c r="C1577" s="725"/>
      <c r="D1577" s="1250" t="s">
        <v>1871</v>
      </c>
      <c r="E1577" s="1525" t="s">
        <v>1902</v>
      </c>
      <c r="F1577" s="940"/>
      <c r="G1577" s="940">
        <v>436</v>
      </c>
      <c r="H1577" s="940">
        <v>436</v>
      </c>
      <c r="I1577" s="936">
        <f t="shared" si="67"/>
        <v>100</v>
      </c>
    </row>
    <row r="1578" spans="1:20" ht="28.5" x14ac:dyDescent="0.2">
      <c r="A1578" s="438"/>
      <c r="B1578" s="725"/>
      <c r="C1578" s="725"/>
      <c r="D1578" s="2194" t="s">
        <v>1873</v>
      </c>
      <c r="E1578" s="2269" t="s">
        <v>1907</v>
      </c>
      <c r="F1578" s="940"/>
      <c r="G1578" s="940">
        <v>8</v>
      </c>
      <c r="H1578" s="940">
        <v>8</v>
      </c>
      <c r="I1578" s="936">
        <f t="shared" si="67"/>
        <v>100</v>
      </c>
    </row>
    <row r="1579" spans="1:20" ht="15" thickBot="1" x14ac:dyDescent="0.25">
      <c r="A1579" s="438"/>
      <c r="B1579" s="725"/>
      <c r="C1579" s="1690"/>
      <c r="D1579" s="595" t="s">
        <v>1431</v>
      </c>
      <c r="E1579" s="483" t="s">
        <v>995</v>
      </c>
      <c r="F1579" s="940"/>
      <c r="G1579" s="940">
        <v>12589</v>
      </c>
      <c r="H1579" s="940">
        <v>12589</v>
      </c>
      <c r="I1579" s="936">
        <f t="shared" si="67"/>
        <v>100</v>
      </c>
    </row>
    <row r="1580" spans="1:20" ht="18" customHeight="1" thickTop="1" thickBot="1" x14ac:dyDescent="0.3">
      <c r="A1580" s="2479" t="s">
        <v>1406</v>
      </c>
      <c r="B1580" s="2480"/>
      <c r="C1580" s="2480"/>
      <c r="D1580" s="2480"/>
      <c r="E1580" s="2480"/>
      <c r="F1580" s="937">
        <f>SUM(F1574)</f>
        <v>1613</v>
      </c>
      <c r="G1580" s="937">
        <f>SUM(G1574)</f>
        <v>14627</v>
      </c>
      <c r="H1580" s="937">
        <f>SUM(H1574)</f>
        <v>14627</v>
      </c>
      <c r="I1580" s="938">
        <f t="shared" si="67"/>
        <v>100</v>
      </c>
      <c r="R1580" s="386">
        <f>F1580</f>
        <v>1613</v>
      </c>
      <c r="S1580" s="386">
        <f>G1580</f>
        <v>14627</v>
      </c>
      <c r="T1580" s="386">
        <f>H1580</f>
        <v>14627</v>
      </c>
    </row>
    <row r="1581" spans="1:20" ht="13.5" thickTop="1" x14ac:dyDescent="0.2"/>
    <row r="1583" spans="1:20" ht="13.5" thickBot="1" x14ac:dyDescent="0.25">
      <c r="A1583" s="445" t="s">
        <v>224</v>
      </c>
      <c r="I1583" s="1688" t="s">
        <v>205</v>
      </c>
    </row>
    <row r="1584" spans="1:20" s="107" customFormat="1" ht="20.25" customHeight="1" thickTop="1" thickBot="1" x14ac:dyDescent="0.25">
      <c r="A1584" s="675" t="s">
        <v>792</v>
      </c>
      <c r="B1584" s="866" t="s">
        <v>206</v>
      </c>
      <c r="C1584" s="676" t="s">
        <v>207</v>
      </c>
      <c r="D1584" s="678" t="s">
        <v>888</v>
      </c>
      <c r="E1584" s="678" t="s">
        <v>208</v>
      </c>
      <c r="F1584" s="678" t="s">
        <v>209</v>
      </c>
      <c r="G1584" s="678" t="s">
        <v>1116</v>
      </c>
      <c r="H1584" s="678" t="s">
        <v>1117</v>
      </c>
      <c r="I1584" s="931" t="s">
        <v>1118</v>
      </c>
    </row>
    <row r="1585" spans="1:20" s="387" customFormat="1" ht="13.5" thickTop="1" thickBot="1" x14ac:dyDescent="0.25">
      <c r="A1585" s="609">
        <v>1</v>
      </c>
      <c r="B1585" s="610">
        <v>2</v>
      </c>
      <c r="C1585" s="610">
        <v>3</v>
      </c>
      <c r="D1585" s="610">
        <v>4</v>
      </c>
      <c r="E1585" s="610">
        <v>5</v>
      </c>
      <c r="F1585" s="581">
        <v>6</v>
      </c>
      <c r="G1585" s="581">
        <v>7</v>
      </c>
      <c r="H1585" s="582">
        <v>8</v>
      </c>
      <c r="I1585" s="680" t="s">
        <v>960</v>
      </c>
    </row>
    <row r="1586" spans="1:20" ht="15.75" thickTop="1" x14ac:dyDescent="0.25">
      <c r="A1586" s="1703">
        <v>1162</v>
      </c>
      <c r="B1586" s="960">
        <v>3122</v>
      </c>
      <c r="C1586" s="960">
        <v>5331</v>
      </c>
      <c r="D1586" s="965"/>
      <c r="E1586" s="1000" t="s">
        <v>1208</v>
      </c>
      <c r="F1586" s="958">
        <f>SUM(F1587:F1592)</f>
        <v>2325</v>
      </c>
      <c r="G1586" s="958">
        <f>SUM(G1587:G1592)</f>
        <v>14909</v>
      </c>
      <c r="H1586" s="958">
        <f>SUM(H1587:H1592)</f>
        <v>14909</v>
      </c>
      <c r="I1586" s="962">
        <f t="shared" ref="I1586:I1594" si="68">(H1586/G1586)*100</f>
        <v>100</v>
      </c>
    </row>
    <row r="1587" spans="1:20" ht="14.25" x14ac:dyDescent="0.2">
      <c r="A1587" s="438"/>
      <c r="B1587" s="725"/>
      <c r="C1587" s="725"/>
      <c r="D1587" s="763" t="s">
        <v>737</v>
      </c>
      <c r="E1587" s="2224" t="s">
        <v>996</v>
      </c>
      <c r="F1587" s="940">
        <v>256</v>
      </c>
      <c r="G1587" s="940">
        <v>247</v>
      </c>
      <c r="H1587" s="940">
        <v>247</v>
      </c>
      <c r="I1587" s="936">
        <f t="shared" si="68"/>
        <v>100</v>
      </c>
    </row>
    <row r="1588" spans="1:20" ht="14.25" x14ac:dyDescent="0.2">
      <c r="A1588" s="438"/>
      <c r="B1588" s="725"/>
      <c r="C1588" s="725"/>
      <c r="D1588" s="595" t="s">
        <v>732</v>
      </c>
      <c r="E1588" s="483" t="s">
        <v>85</v>
      </c>
      <c r="F1588" s="940">
        <v>2069</v>
      </c>
      <c r="G1588" s="940">
        <v>2045</v>
      </c>
      <c r="H1588" s="940">
        <v>2045</v>
      </c>
      <c r="I1588" s="936">
        <f t="shared" si="68"/>
        <v>100</v>
      </c>
    </row>
    <row r="1589" spans="1:20" ht="14.25" x14ac:dyDescent="0.2">
      <c r="A1589" s="438"/>
      <c r="B1589" s="725"/>
      <c r="C1589" s="725"/>
      <c r="D1589" s="1535" t="s">
        <v>1432</v>
      </c>
      <c r="E1589" s="1543" t="s">
        <v>616</v>
      </c>
      <c r="F1589" s="940"/>
      <c r="G1589" s="940">
        <v>10</v>
      </c>
      <c r="H1589" s="940">
        <v>10</v>
      </c>
      <c r="I1589" s="936">
        <f t="shared" si="68"/>
        <v>100</v>
      </c>
    </row>
    <row r="1590" spans="1:20" ht="14.25" x14ac:dyDescent="0.2">
      <c r="A1590" s="438"/>
      <c r="B1590" s="725"/>
      <c r="C1590" s="725"/>
      <c r="D1590" s="1250" t="s">
        <v>1871</v>
      </c>
      <c r="E1590" s="1525" t="s">
        <v>1902</v>
      </c>
      <c r="F1590" s="940"/>
      <c r="G1590" s="940">
        <v>405</v>
      </c>
      <c r="H1590" s="940">
        <v>405</v>
      </c>
      <c r="I1590" s="936">
        <f t="shared" si="68"/>
        <v>100</v>
      </c>
    </row>
    <row r="1591" spans="1:20" ht="28.5" x14ac:dyDescent="0.2">
      <c r="A1591" s="438"/>
      <c r="B1591" s="725"/>
      <c r="C1591" s="725"/>
      <c r="D1591" s="2194" t="s">
        <v>1873</v>
      </c>
      <c r="E1591" s="2269" t="s">
        <v>1907</v>
      </c>
      <c r="F1591" s="940"/>
      <c r="G1591" s="940">
        <v>7</v>
      </c>
      <c r="H1591" s="940">
        <v>7</v>
      </c>
      <c r="I1591" s="936">
        <f t="shared" si="68"/>
        <v>100</v>
      </c>
    </row>
    <row r="1592" spans="1:20" ht="14.25" x14ac:dyDescent="0.2">
      <c r="A1592" s="438"/>
      <c r="B1592" s="725"/>
      <c r="C1592" s="1690"/>
      <c r="D1592" s="595" t="s">
        <v>1431</v>
      </c>
      <c r="E1592" s="483" t="s">
        <v>995</v>
      </c>
      <c r="F1592" s="940"/>
      <c r="G1592" s="940">
        <v>12195</v>
      </c>
      <c r="H1592" s="940">
        <v>12195</v>
      </c>
      <c r="I1592" s="936">
        <f t="shared" si="68"/>
        <v>100</v>
      </c>
    </row>
    <row r="1593" spans="1:20" ht="15" x14ac:dyDescent="0.25">
      <c r="A1593" s="438">
        <v>1162</v>
      </c>
      <c r="B1593" s="725">
        <v>3293</v>
      </c>
      <c r="C1593" s="1690">
        <v>5331</v>
      </c>
      <c r="D1593" s="595"/>
      <c r="E1593" s="886" t="s">
        <v>1208</v>
      </c>
      <c r="F1593" s="964">
        <v>0</v>
      </c>
      <c r="G1593" s="964">
        <v>2</v>
      </c>
      <c r="H1593" s="964">
        <v>2</v>
      </c>
      <c r="I1593" s="966">
        <f t="shared" si="68"/>
        <v>100</v>
      </c>
    </row>
    <row r="1594" spans="1:20" ht="15" thickBot="1" x14ac:dyDescent="0.25">
      <c r="A1594" s="438"/>
      <c r="B1594" s="725"/>
      <c r="C1594" s="1690"/>
      <c r="D1594" s="611" t="s">
        <v>1434</v>
      </c>
      <c r="E1594" s="2240" t="s">
        <v>75</v>
      </c>
      <c r="F1594" s="940"/>
      <c r="G1594" s="940">
        <v>2</v>
      </c>
      <c r="H1594" s="940">
        <v>2</v>
      </c>
      <c r="I1594" s="936">
        <f t="shared" si="68"/>
        <v>100</v>
      </c>
    </row>
    <row r="1595" spans="1:20" ht="18" customHeight="1" thickTop="1" thickBot="1" x14ac:dyDescent="0.3">
      <c r="A1595" s="2479" t="s">
        <v>1406</v>
      </c>
      <c r="B1595" s="2480"/>
      <c r="C1595" s="2480"/>
      <c r="D1595" s="2480"/>
      <c r="E1595" s="2480"/>
      <c r="F1595" s="937">
        <f>F1586</f>
        <v>2325</v>
      </c>
      <c r="G1595" s="937">
        <f>G1586+G1593</f>
        <v>14911</v>
      </c>
      <c r="H1595" s="937">
        <f>H1586+H1593</f>
        <v>14911</v>
      </c>
      <c r="I1595" s="938">
        <f>(H1595/G1595)*100</f>
        <v>100</v>
      </c>
      <c r="R1595" s="386">
        <f>F1595</f>
        <v>2325</v>
      </c>
      <c r="S1595" s="386">
        <f>G1595</f>
        <v>14911</v>
      </c>
      <c r="T1595" s="386">
        <f>H1595</f>
        <v>14911</v>
      </c>
    </row>
    <row r="1596" spans="1:20" ht="15.75" customHeight="1" thickTop="1" x14ac:dyDescent="0.2"/>
    <row r="1598" spans="1:20" ht="13.5" thickBot="1" x14ac:dyDescent="0.25">
      <c r="A1598" s="445" t="s">
        <v>225</v>
      </c>
      <c r="I1598" s="1688" t="s">
        <v>205</v>
      </c>
    </row>
    <row r="1599" spans="1:20" s="107" customFormat="1" ht="20.25" customHeight="1" thickTop="1" thickBot="1" x14ac:dyDescent="0.25">
      <c r="A1599" s="675" t="s">
        <v>792</v>
      </c>
      <c r="B1599" s="866" t="s">
        <v>206</v>
      </c>
      <c r="C1599" s="676" t="s">
        <v>207</v>
      </c>
      <c r="D1599" s="678" t="s">
        <v>888</v>
      </c>
      <c r="E1599" s="678" t="s">
        <v>208</v>
      </c>
      <c r="F1599" s="678" t="s">
        <v>209</v>
      </c>
      <c r="G1599" s="678" t="s">
        <v>1116</v>
      </c>
      <c r="H1599" s="678" t="s">
        <v>1117</v>
      </c>
      <c r="I1599" s="931" t="s">
        <v>1118</v>
      </c>
    </row>
    <row r="1600" spans="1:20" s="387" customFormat="1" ht="13.5" thickTop="1" thickBot="1" x14ac:dyDescent="0.25">
      <c r="A1600" s="609">
        <v>1</v>
      </c>
      <c r="B1600" s="610">
        <v>2</v>
      </c>
      <c r="C1600" s="610">
        <v>3</v>
      </c>
      <c r="D1600" s="610">
        <v>4</v>
      </c>
      <c r="E1600" s="610">
        <v>5</v>
      </c>
      <c r="F1600" s="581">
        <v>6</v>
      </c>
      <c r="G1600" s="581">
        <v>7</v>
      </c>
      <c r="H1600" s="582">
        <v>8</v>
      </c>
      <c r="I1600" s="680" t="s">
        <v>960</v>
      </c>
    </row>
    <row r="1601" spans="1:9" ht="15.75" thickTop="1" x14ac:dyDescent="0.25">
      <c r="A1601" s="1703">
        <v>1163</v>
      </c>
      <c r="B1601" s="960">
        <v>3122</v>
      </c>
      <c r="C1601" s="960">
        <v>5331</v>
      </c>
      <c r="D1601" s="965"/>
      <c r="E1601" s="1000" t="s">
        <v>1208</v>
      </c>
      <c r="F1601" s="958">
        <f>SUM(F1602:F1606)</f>
        <v>1833</v>
      </c>
      <c r="G1601" s="958">
        <f>SUM(G1602:G1606)</f>
        <v>15788</v>
      </c>
      <c r="H1601" s="958">
        <f>SUM(H1602:H1606)</f>
        <v>15788</v>
      </c>
      <c r="I1601" s="962">
        <f t="shared" ref="I1601:I1616" si="69">(H1601/G1601)*100</f>
        <v>100</v>
      </c>
    </row>
    <row r="1602" spans="1:9" ht="14.25" x14ac:dyDescent="0.2">
      <c r="A1602" s="438"/>
      <c r="B1602" s="725"/>
      <c r="C1602" s="725"/>
      <c r="D1602" s="763" t="s">
        <v>737</v>
      </c>
      <c r="E1602" s="2224" t="s">
        <v>996</v>
      </c>
      <c r="F1602" s="940">
        <v>36</v>
      </c>
      <c r="G1602" s="940">
        <v>37</v>
      </c>
      <c r="H1602" s="940">
        <v>37</v>
      </c>
      <c r="I1602" s="936">
        <f t="shared" si="69"/>
        <v>100</v>
      </c>
    </row>
    <row r="1603" spans="1:9" ht="14.25" x14ac:dyDescent="0.2">
      <c r="A1603" s="438"/>
      <c r="B1603" s="725"/>
      <c r="C1603" s="1690"/>
      <c r="D1603" s="595" t="s">
        <v>732</v>
      </c>
      <c r="E1603" s="483" t="s">
        <v>85</v>
      </c>
      <c r="F1603" s="940">
        <v>1797</v>
      </c>
      <c r="G1603" s="940">
        <v>1792</v>
      </c>
      <c r="H1603" s="940">
        <v>1792</v>
      </c>
      <c r="I1603" s="936">
        <f t="shared" si="69"/>
        <v>100</v>
      </c>
    </row>
    <row r="1604" spans="1:9" ht="14.25" x14ac:dyDescent="0.2">
      <c r="A1604" s="438"/>
      <c r="B1604" s="725"/>
      <c r="C1604" s="1690"/>
      <c r="D1604" s="1250" t="s">
        <v>1871</v>
      </c>
      <c r="E1604" s="1525" t="s">
        <v>1902</v>
      </c>
      <c r="F1604" s="940"/>
      <c r="G1604" s="940">
        <v>527</v>
      </c>
      <c r="H1604" s="940">
        <v>527</v>
      </c>
      <c r="I1604" s="936">
        <f t="shared" si="69"/>
        <v>100</v>
      </c>
    </row>
    <row r="1605" spans="1:9" ht="28.5" x14ac:dyDescent="0.2">
      <c r="A1605" s="438"/>
      <c r="B1605" s="725"/>
      <c r="C1605" s="1690"/>
      <c r="D1605" s="2194" t="s">
        <v>1873</v>
      </c>
      <c r="E1605" s="2269" t="s">
        <v>1907</v>
      </c>
      <c r="F1605" s="940"/>
      <c r="G1605" s="940">
        <v>8</v>
      </c>
      <c r="H1605" s="940">
        <v>8</v>
      </c>
      <c r="I1605" s="936">
        <f t="shared" si="69"/>
        <v>100</v>
      </c>
    </row>
    <row r="1606" spans="1:9" ht="14.25" x14ac:dyDescent="0.2">
      <c r="A1606" s="438"/>
      <c r="B1606" s="725"/>
      <c r="C1606" s="1690"/>
      <c r="D1606" s="595" t="s">
        <v>1431</v>
      </c>
      <c r="E1606" s="483" t="s">
        <v>995</v>
      </c>
      <c r="F1606" s="940"/>
      <c r="G1606" s="940">
        <v>13424</v>
      </c>
      <c r="H1606" s="940">
        <v>13424</v>
      </c>
      <c r="I1606" s="936">
        <f t="shared" si="69"/>
        <v>100</v>
      </c>
    </row>
    <row r="1607" spans="1:9" ht="15" x14ac:dyDescent="0.25">
      <c r="A1607" s="438">
        <v>1163</v>
      </c>
      <c r="B1607" s="725">
        <v>3123</v>
      </c>
      <c r="C1607" s="725">
        <v>5331</v>
      </c>
      <c r="D1607" s="932"/>
      <c r="E1607" s="886" t="s">
        <v>1208</v>
      </c>
      <c r="F1607" s="933">
        <f>SUM(F1608)</f>
        <v>0</v>
      </c>
      <c r="G1607" s="933">
        <f>SUM(G1608)</f>
        <v>540</v>
      </c>
      <c r="H1607" s="933">
        <f>SUM(H1608)</f>
        <v>540</v>
      </c>
      <c r="I1607" s="934">
        <f>(H1607/G1607)*100</f>
        <v>100</v>
      </c>
    </row>
    <row r="1608" spans="1:9" ht="14.25" x14ac:dyDescent="0.2">
      <c r="A1608" s="438"/>
      <c r="B1608" s="725"/>
      <c r="C1608" s="725"/>
      <c r="D1608" s="595" t="s">
        <v>1431</v>
      </c>
      <c r="E1608" s="483" t="s">
        <v>995</v>
      </c>
      <c r="F1608" s="940"/>
      <c r="G1608" s="940">
        <v>540</v>
      </c>
      <c r="H1608" s="940">
        <v>540</v>
      </c>
      <c r="I1608" s="936">
        <f>(H1608/G1608)*100</f>
        <v>100</v>
      </c>
    </row>
    <row r="1609" spans="1:9" ht="15" x14ac:dyDescent="0.25">
      <c r="A1609" s="438">
        <v>1163</v>
      </c>
      <c r="B1609" s="833">
        <v>3142</v>
      </c>
      <c r="C1609" s="833">
        <v>5331</v>
      </c>
      <c r="D1609" s="972"/>
      <c r="E1609" s="724" t="s">
        <v>1208</v>
      </c>
      <c r="F1609" s="948">
        <f>SUM(F1610:F1612)</f>
        <v>398</v>
      </c>
      <c r="G1609" s="948">
        <f>SUM(G1610:G1612)</f>
        <v>1274</v>
      </c>
      <c r="H1609" s="948">
        <f>SUM(H1610:H1612)</f>
        <v>1274</v>
      </c>
      <c r="I1609" s="949">
        <f t="shared" si="69"/>
        <v>100</v>
      </c>
    </row>
    <row r="1610" spans="1:9" ht="14.25" x14ac:dyDescent="0.2">
      <c r="A1610" s="438"/>
      <c r="B1610" s="833"/>
      <c r="C1610" s="833"/>
      <c r="D1610" s="763" t="s">
        <v>737</v>
      </c>
      <c r="E1610" s="2224" t="s">
        <v>996</v>
      </c>
      <c r="F1610" s="946">
        <v>47</v>
      </c>
      <c r="G1610" s="946">
        <v>47</v>
      </c>
      <c r="H1610" s="946">
        <v>47</v>
      </c>
      <c r="I1610" s="941">
        <f t="shared" si="69"/>
        <v>100</v>
      </c>
    </row>
    <row r="1611" spans="1:9" ht="14.25" x14ac:dyDescent="0.2">
      <c r="A1611" s="438"/>
      <c r="B1611" s="833"/>
      <c r="C1611" s="833"/>
      <c r="D1611" s="595" t="s">
        <v>732</v>
      </c>
      <c r="E1611" s="483" t="s">
        <v>85</v>
      </c>
      <c r="F1611" s="946">
        <v>351</v>
      </c>
      <c r="G1611" s="946">
        <v>351</v>
      </c>
      <c r="H1611" s="946">
        <v>351</v>
      </c>
      <c r="I1611" s="941">
        <f t="shared" si="69"/>
        <v>100</v>
      </c>
    </row>
    <row r="1612" spans="1:9" ht="14.25" x14ac:dyDescent="0.2">
      <c r="A1612" s="438"/>
      <c r="B1612" s="833"/>
      <c r="C1612" s="1691"/>
      <c r="D1612" s="595" t="s">
        <v>1431</v>
      </c>
      <c r="E1612" s="483" t="s">
        <v>995</v>
      </c>
      <c r="F1612" s="946"/>
      <c r="G1612" s="946">
        <v>876</v>
      </c>
      <c r="H1612" s="946">
        <v>876</v>
      </c>
      <c r="I1612" s="941">
        <f t="shared" si="69"/>
        <v>100</v>
      </c>
    </row>
    <row r="1613" spans="1:9" ht="15" x14ac:dyDescent="0.25">
      <c r="A1613" s="438">
        <v>1163</v>
      </c>
      <c r="B1613" s="833">
        <v>3147</v>
      </c>
      <c r="C1613" s="833">
        <v>5331</v>
      </c>
      <c r="D1613" s="972"/>
      <c r="E1613" s="724" t="s">
        <v>1208</v>
      </c>
      <c r="F1613" s="948">
        <f>SUM(F1615:F1616)</f>
        <v>454</v>
      </c>
      <c r="G1613" s="948">
        <f>SUM(G1614:G1616)</f>
        <v>2556</v>
      </c>
      <c r="H1613" s="948">
        <f>SUM(H1614:H1616)</f>
        <v>2556</v>
      </c>
      <c r="I1613" s="949">
        <f t="shared" si="69"/>
        <v>100</v>
      </c>
    </row>
    <row r="1614" spans="1:9" ht="15" x14ac:dyDescent="0.25">
      <c r="A1614" s="438"/>
      <c r="B1614" s="833"/>
      <c r="C1614" s="833"/>
      <c r="D1614" s="1251" t="s">
        <v>230</v>
      </c>
      <c r="E1614" s="1363" t="s">
        <v>1916</v>
      </c>
      <c r="F1614" s="948"/>
      <c r="G1614" s="950">
        <v>400</v>
      </c>
      <c r="H1614" s="950">
        <v>400</v>
      </c>
      <c r="I1614" s="941">
        <f t="shared" si="69"/>
        <v>100</v>
      </c>
    </row>
    <row r="1615" spans="1:9" ht="14.25" x14ac:dyDescent="0.2">
      <c r="A1615" s="438"/>
      <c r="B1615" s="833"/>
      <c r="C1615" s="833"/>
      <c r="D1615" s="595" t="s">
        <v>732</v>
      </c>
      <c r="E1615" s="483" t="s">
        <v>85</v>
      </c>
      <c r="F1615" s="946">
        <v>454</v>
      </c>
      <c r="G1615" s="946">
        <v>454</v>
      </c>
      <c r="H1615" s="946">
        <v>454</v>
      </c>
      <c r="I1615" s="941">
        <f t="shared" si="69"/>
        <v>100</v>
      </c>
    </row>
    <row r="1616" spans="1:9" ht="14.25" x14ac:dyDescent="0.2">
      <c r="A1616" s="438"/>
      <c r="B1616" s="833"/>
      <c r="C1616" s="1691"/>
      <c r="D1616" s="595" t="s">
        <v>1431</v>
      </c>
      <c r="E1616" s="483" t="s">
        <v>995</v>
      </c>
      <c r="F1616" s="946"/>
      <c r="G1616" s="946">
        <v>1702</v>
      </c>
      <c r="H1616" s="946">
        <v>1702</v>
      </c>
      <c r="I1616" s="941">
        <f t="shared" si="69"/>
        <v>100</v>
      </c>
    </row>
    <row r="1617" spans="1:20" ht="15" x14ac:dyDescent="0.25">
      <c r="A1617" s="438">
        <v>1163</v>
      </c>
      <c r="B1617" s="725">
        <v>3293</v>
      </c>
      <c r="C1617" s="1690">
        <v>5331</v>
      </c>
      <c r="D1617" s="942"/>
      <c r="E1617" s="886" t="s">
        <v>1208</v>
      </c>
      <c r="F1617" s="948">
        <v>0</v>
      </c>
      <c r="G1617" s="933">
        <f>G1618</f>
        <v>17</v>
      </c>
      <c r="H1617" s="933">
        <f>H1618</f>
        <v>17</v>
      </c>
      <c r="I1617" s="934">
        <f>(H1617/G1617)*100</f>
        <v>100</v>
      </c>
    </row>
    <row r="1618" spans="1:20" ht="15.75" thickBot="1" x14ac:dyDescent="0.3">
      <c r="A1618" s="438"/>
      <c r="B1618" s="725"/>
      <c r="C1618" s="1690"/>
      <c r="D1618" s="611" t="s">
        <v>1434</v>
      </c>
      <c r="E1618" s="2240" t="s">
        <v>75</v>
      </c>
      <c r="F1618" s="933"/>
      <c r="G1618" s="940">
        <v>17</v>
      </c>
      <c r="H1618" s="940">
        <v>17</v>
      </c>
      <c r="I1618" s="936">
        <f>(H1618/G1618)*100</f>
        <v>100</v>
      </c>
    </row>
    <row r="1619" spans="1:20" ht="18" customHeight="1" thickTop="1" thickBot="1" x14ac:dyDescent="0.3">
      <c r="A1619" s="2479" t="s">
        <v>1406</v>
      </c>
      <c r="B1619" s="2480"/>
      <c r="C1619" s="2480"/>
      <c r="D1619" s="2480"/>
      <c r="E1619" s="2480"/>
      <c r="F1619" s="937">
        <f>SUM(F1617,F1613,F1609,F1607,F1601)</f>
        <v>2685</v>
      </c>
      <c r="G1619" s="937">
        <f>SUM(G1617,G1613,G1609,G1607,G1601)</f>
        <v>20175</v>
      </c>
      <c r="H1619" s="937">
        <f>SUM(H1617,H1613,H1609,H1607,H1601)</f>
        <v>20175</v>
      </c>
      <c r="I1619" s="938">
        <f>(H1619/G1619)*100</f>
        <v>100</v>
      </c>
      <c r="R1619" s="386">
        <f>F1619</f>
        <v>2685</v>
      </c>
      <c r="S1619" s="386">
        <f>G1619</f>
        <v>20175</v>
      </c>
      <c r="T1619" s="386">
        <f>H1619</f>
        <v>20175</v>
      </c>
    </row>
    <row r="1620" spans="1:20" ht="13.5" thickTop="1" x14ac:dyDescent="0.2"/>
    <row r="1621" spans="1:20" ht="13.5" thickBot="1" x14ac:dyDescent="0.25">
      <c r="A1621" s="445" t="s">
        <v>676</v>
      </c>
      <c r="I1621" s="1688" t="s">
        <v>205</v>
      </c>
    </row>
    <row r="1622" spans="1:20" s="107" customFormat="1" ht="20.25" customHeight="1" thickTop="1" thickBot="1" x14ac:dyDescent="0.25">
      <c r="A1622" s="675" t="s">
        <v>792</v>
      </c>
      <c r="B1622" s="866" t="s">
        <v>206</v>
      </c>
      <c r="C1622" s="676" t="s">
        <v>207</v>
      </c>
      <c r="D1622" s="678" t="s">
        <v>888</v>
      </c>
      <c r="E1622" s="678" t="s">
        <v>208</v>
      </c>
      <c r="F1622" s="678" t="s">
        <v>209</v>
      </c>
      <c r="G1622" s="678" t="s">
        <v>1116</v>
      </c>
      <c r="H1622" s="678" t="s">
        <v>1117</v>
      </c>
      <c r="I1622" s="931" t="s">
        <v>1118</v>
      </c>
    </row>
    <row r="1623" spans="1:20" s="387" customFormat="1" ht="13.5" thickTop="1" thickBot="1" x14ac:dyDescent="0.25">
      <c r="A1623" s="609">
        <v>1</v>
      </c>
      <c r="B1623" s="610">
        <v>2</v>
      </c>
      <c r="C1623" s="610">
        <v>3</v>
      </c>
      <c r="D1623" s="610">
        <v>4</v>
      </c>
      <c r="E1623" s="610">
        <v>5</v>
      </c>
      <c r="F1623" s="581">
        <v>6</v>
      </c>
      <c r="G1623" s="581">
        <v>7</v>
      </c>
      <c r="H1623" s="582">
        <v>8</v>
      </c>
      <c r="I1623" s="680" t="s">
        <v>960</v>
      </c>
    </row>
    <row r="1624" spans="1:20" s="387" customFormat="1" ht="15.75" thickTop="1" x14ac:dyDescent="0.25">
      <c r="A1624" s="438">
        <v>1170</v>
      </c>
      <c r="B1624" s="833">
        <v>3122</v>
      </c>
      <c r="C1624" s="833">
        <v>5331</v>
      </c>
      <c r="D1624" s="972"/>
      <c r="E1624" s="724" t="s">
        <v>1208</v>
      </c>
      <c r="F1624" s="1546">
        <v>0</v>
      </c>
      <c r="G1624" s="1429">
        <f>G1628+G1626</f>
        <v>4826</v>
      </c>
      <c r="H1624" s="1429">
        <f>H1628+H1626</f>
        <v>4826</v>
      </c>
      <c r="I1624" s="1030">
        <f>(H1624/G1624)*100</f>
        <v>100</v>
      </c>
    </row>
    <row r="1625" spans="1:20" s="387" customFormat="1" ht="15" x14ac:dyDescent="0.25">
      <c r="A1625" s="438"/>
      <c r="B1625" s="833"/>
      <c r="C1625" s="833"/>
      <c r="D1625" s="2446" t="s">
        <v>1879</v>
      </c>
      <c r="E1625" s="2486" t="s">
        <v>1919</v>
      </c>
      <c r="F1625" s="1546"/>
      <c r="G1625" s="1429"/>
      <c r="H1625" s="1429"/>
      <c r="I1625" s="1030"/>
    </row>
    <row r="1626" spans="1:20" s="387" customFormat="1" ht="15" x14ac:dyDescent="0.2">
      <c r="A1626" s="438"/>
      <c r="B1626" s="833"/>
      <c r="C1626" s="833"/>
      <c r="D1626" s="2485"/>
      <c r="E1626" s="2487"/>
      <c r="F1626" s="1546"/>
      <c r="G1626" s="1715">
        <v>86</v>
      </c>
      <c r="H1626" s="1715">
        <v>86</v>
      </c>
      <c r="I1626" s="941">
        <f t="shared" ref="I1626:I1644" si="70">(H1626/G1626)*100</f>
        <v>100</v>
      </c>
    </row>
    <row r="1627" spans="1:20" s="387" customFormat="1" ht="15" x14ac:dyDescent="0.25">
      <c r="A1627" s="438"/>
      <c r="B1627" s="833"/>
      <c r="C1627" s="833"/>
      <c r="D1627" s="2485"/>
      <c r="E1627" s="2487"/>
      <c r="F1627" s="1546"/>
      <c r="G1627" s="1429"/>
      <c r="H1627" s="1429"/>
      <c r="I1627" s="1030"/>
    </row>
    <row r="1628" spans="1:20" s="387" customFormat="1" ht="14.25" x14ac:dyDescent="0.2">
      <c r="A1628" s="979"/>
      <c r="B1628" s="980"/>
      <c r="C1628" s="980"/>
      <c r="D1628" s="595" t="s">
        <v>1431</v>
      </c>
      <c r="E1628" s="483" t="s">
        <v>995</v>
      </c>
      <c r="F1628" s="1545"/>
      <c r="G1628" s="1715">
        <v>4740</v>
      </c>
      <c r="H1628" s="1685">
        <v>4740</v>
      </c>
      <c r="I1628" s="941">
        <f t="shared" si="70"/>
        <v>100</v>
      </c>
    </row>
    <row r="1629" spans="1:20" ht="15" x14ac:dyDescent="0.25">
      <c r="A1629" s="438">
        <v>1170</v>
      </c>
      <c r="B1629" s="833">
        <v>3123</v>
      </c>
      <c r="C1629" s="833">
        <v>5331</v>
      </c>
      <c r="D1629" s="972"/>
      <c r="E1629" s="724" t="s">
        <v>1208</v>
      </c>
      <c r="F1629" s="948">
        <f>SUM(F1630:F1637)</f>
        <v>4210</v>
      </c>
      <c r="G1629" s="948">
        <f>SUM(G1630:G1637)</f>
        <v>19577</v>
      </c>
      <c r="H1629" s="933">
        <f>SUM(H1630:H1637)</f>
        <v>19577</v>
      </c>
      <c r="I1629" s="949">
        <f t="shared" si="70"/>
        <v>100</v>
      </c>
    </row>
    <row r="1630" spans="1:20" ht="14.25" x14ac:dyDescent="0.2">
      <c r="A1630" s="438"/>
      <c r="B1630" s="833"/>
      <c r="C1630" s="833"/>
      <c r="D1630" s="763" t="s">
        <v>737</v>
      </c>
      <c r="E1630" s="2224" t="s">
        <v>996</v>
      </c>
      <c r="F1630" s="946">
        <v>521</v>
      </c>
      <c r="G1630" s="946">
        <v>315</v>
      </c>
      <c r="H1630" s="946">
        <v>315</v>
      </c>
      <c r="I1630" s="941">
        <f t="shared" si="70"/>
        <v>100</v>
      </c>
      <c r="R1630" s="2481"/>
      <c r="S1630" s="2483"/>
    </row>
    <row r="1631" spans="1:20" ht="14.25" x14ac:dyDescent="0.2">
      <c r="A1631" s="438"/>
      <c r="B1631" s="833"/>
      <c r="C1631" s="833"/>
      <c r="D1631" s="595" t="s">
        <v>732</v>
      </c>
      <c r="E1631" s="483" t="s">
        <v>85</v>
      </c>
      <c r="F1631" s="946">
        <v>3534</v>
      </c>
      <c r="G1631" s="946">
        <v>3498</v>
      </c>
      <c r="H1631" s="946">
        <v>3498</v>
      </c>
      <c r="I1631" s="941">
        <f t="shared" si="70"/>
        <v>100</v>
      </c>
      <c r="R1631" s="2482"/>
      <c r="S1631" s="2484"/>
    </row>
    <row r="1632" spans="1:20" ht="14.25" x14ac:dyDescent="0.2">
      <c r="A1632" s="438"/>
      <c r="B1632" s="833"/>
      <c r="C1632" s="833"/>
      <c r="D1632" s="595" t="s">
        <v>1430</v>
      </c>
      <c r="E1632" s="483" t="s">
        <v>1394</v>
      </c>
      <c r="F1632" s="946">
        <v>155</v>
      </c>
      <c r="G1632" s="946">
        <v>152</v>
      </c>
      <c r="H1632" s="946">
        <v>152</v>
      </c>
      <c r="I1632" s="941">
        <f t="shared" si="70"/>
        <v>100</v>
      </c>
    </row>
    <row r="1633" spans="1:20" ht="14.25" x14ac:dyDescent="0.2">
      <c r="A1633" s="438"/>
      <c r="B1633" s="833"/>
      <c r="C1633" s="833"/>
      <c r="D1633" s="1251" t="s">
        <v>1175</v>
      </c>
      <c r="E1633" s="1363" t="s">
        <v>1539</v>
      </c>
      <c r="F1633" s="946"/>
      <c r="G1633" s="946">
        <v>142</v>
      </c>
      <c r="H1633" s="946">
        <v>142</v>
      </c>
      <c r="I1633" s="941">
        <f t="shared" si="70"/>
        <v>100</v>
      </c>
    </row>
    <row r="1634" spans="1:20" ht="14.25" x14ac:dyDescent="0.2">
      <c r="A1634" s="438"/>
      <c r="B1634" s="833"/>
      <c r="C1634" s="833"/>
      <c r="D1634" s="1250" t="s">
        <v>875</v>
      </c>
      <c r="E1634" s="1525" t="s">
        <v>889</v>
      </c>
      <c r="F1634" s="946"/>
      <c r="G1634" s="946">
        <v>48</v>
      </c>
      <c r="H1634" s="946">
        <v>48</v>
      </c>
      <c r="I1634" s="941">
        <f t="shared" si="70"/>
        <v>100</v>
      </c>
    </row>
    <row r="1635" spans="1:20" ht="14.25" x14ac:dyDescent="0.2">
      <c r="A1635" s="438"/>
      <c r="B1635" s="833"/>
      <c r="C1635" s="833"/>
      <c r="D1635" s="1250" t="s">
        <v>1871</v>
      </c>
      <c r="E1635" s="1525" t="s">
        <v>1902</v>
      </c>
      <c r="F1635" s="946"/>
      <c r="G1635" s="946">
        <v>329</v>
      </c>
      <c r="H1635" s="946">
        <v>329</v>
      </c>
      <c r="I1635" s="941">
        <f t="shared" si="70"/>
        <v>100</v>
      </c>
    </row>
    <row r="1636" spans="1:20" ht="28.5" x14ac:dyDescent="0.2">
      <c r="A1636" s="438"/>
      <c r="B1636" s="833"/>
      <c r="C1636" s="833"/>
      <c r="D1636" s="2194" t="s">
        <v>1873</v>
      </c>
      <c r="E1636" s="2269" t="s">
        <v>1907</v>
      </c>
      <c r="F1636" s="946"/>
      <c r="G1636" s="946">
        <v>7</v>
      </c>
      <c r="H1636" s="946">
        <v>7</v>
      </c>
      <c r="I1636" s="941">
        <f t="shared" si="70"/>
        <v>100</v>
      </c>
    </row>
    <row r="1637" spans="1:20" ht="14.25" x14ac:dyDescent="0.2">
      <c r="A1637" s="438"/>
      <c r="B1637" s="833"/>
      <c r="C1637" s="833"/>
      <c r="D1637" s="595" t="s">
        <v>1431</v>
      </c>
      <c r="E1637" s="483" t="s">
        <v>995</v>
      </c>
      <c r="F1637" s="946"/>
      <c r="G1637" s="946">
        <v>15086</v>
      </c>
      <c r="H1637" s="946">
        <v>15086</v>
      </c>
      <c r="I1637" s="941">
        <f t="shared" si="70"/>
        <v>100</v>
      </c>
    </row>
    <row r="1638" spans="1:20" ht="15" x14ac:dyDescent="0.25">
      <c r="A1638" s="438">
        <v>1170</v>
      </c>
      <c r="B1638" s="725">
        <v>3142</v>
      </c>
      <c r="C1638" s="725">
        <v>5331</v>
      </c>
      <c r="D1638" s="932"/>
      <c r="E1638" s="886" t="s">
        <v>1208</v>
      </c>
      <c r="F1638" s="933">
        <f>SUM(F1639)</f>
        <v>300</v>
      </c>
      <c r="G1638" s="933">
        <f>G1639+G1640</f>
        <v>360</v>
      </c>
      <c r="H1638" s="933">
        <f>H1639+H1640</f>
        <v>360</v>
      </c>
      <c r="I1638" s="949">
        <f t="shared" si="70"/>
        <v>100</v>
      </c>
    </row>
    <row r="1639" spans="1:20" ht="14.25" x14ac:dyDescent="0.2">
      <c r="A1639" s="438"/>
      <c r="B1639" s="833"/>
      <c r="C1639" s="833"/>
      <c r="D1639" s="595" t="s">
        <v>732</v>
      </c>
      <c r="E1639" s="483" t="s">
        <v>85</v>
      </c>
      <c r="F1639" s="946">
        <v>300</v>
      </c>
      <c r="G1639" s="946">
        <v>300</v>
      </c>
      <c r="H1639" s="946">
        <v>300</v>
      </c>
      <c r="I1639" s="941">
        <f t="shared" si="70"/>
        <v>100</v>
      </c>
    </row>
    <row r="1640" spans="1:20" ht="14.25" x14ac:dyDescent="0.2">
      <c r="A1640" s="438"/>
      <c r="B1640" s="833"/>
      <c r="C1640" s="1691"/>
      <c r="D1640" s="595" t="s">
        <v>1431</v>
      </c>
      <c r="E1640" s="483" t="s">
        <v>995</v>
      </c>
      <c r="F1640" s="946"/>
      <c r="G1640" s="946">
        <v>60</v>
      </c>
      <c r="H1640" s="946">
        <v>60</v>
      </c>
      <c r="I1640" s="941">
        <f t="shared" si="70"/>
        <v>100</v>
      </c>
    </row>
    <row r="1641" spans="1:20" ht="15" x14ac:dyDescent="0.25">
      <c r="A1641" s="438">
        <v>1170</v>
      </c>
      <c r="B1641" s="833">
        <v>3147</v>
      </c>
      <c r="C1641" s="833">
        <v>5331</v>
      </c>
      <c r="D1641" s="972"/>
      <c r="E1641" s="724" t="s">
        <v>1208</v>
      </c>
      <c r="F1641" s="948">
        <f>SUM(F1642:F1643)</f>
        <v>400</v>
      </c>
      <c r="G1641" s="948">
        <f>SUM(G1642:G1643)</f>
        <v>1849</v>
      </c>
      <c r="H1641" s="948">
        <f>SUM(H1642:H1643)</f>
        <v>1849</v>
      </c>
      <c r="I1641" s="949">
        <f t="shared" si="70"/>
        <v>100</v>
      </c>
    </row>
    <row r="1642" spans="1:20" ht="14.25" x14ac:dyDescent="0.2">
      <c r="A1642" s="438"/>
      <c r="B1642" s="833"/>
      <c r="C1642" s="833"/>
      <c r="D1642" s="595" t="s">
        <v>732</v>
      </c>
      <c r="E1642" s="483" t="s">
        <v>85</v>
      </c>
      <c r="F1642" s="946">
        <v>400</v>
      </c>
      <c r="G1642" s="946">
        <v>400</v>
      </c>
      <c r="H1642" s="946">
        <v>400</v>
      </c>
      <c r="I1642" s="941">
        <f t="shared" si="70"/>
        <v>100</v>
      </c>
    </row>
    <row r="1643" spans="1:20" ht="15" thickBot="1" x14ac:dyDescent="0.25">
      <c r="A1643" s="438"/>
      <c r="B1643" s="833"/>
      <c r="C1643" s="1691"/>
      <c r="D1643" s="595" t="s">
        <v>1431</v>
      </c>
      <c r="E1643" s="483" t="s">
        <v>995</v>
      </c>
      <c r="F1643" s="946"/>
      <c r="G1643" s="946">
        <v>1449</v>
      </c>
      <c r="H1643" s="946">
        <v>1449</v>
      </c>
      <c r="I1643" s="941">
        <f t="shared" si="70"/>
        <v>100</v>
      </c>
    </row>
    <row r="1644" spans="1:20" ht="18" customHeight="1" thickTop="1" thickBot="1" x14ac:dyDescent="0.3">
      <c r="A1644" s="2479" t="s">
        <v>1406</v>
      </c>
      <c r="B1644" s="2480"/>
      <c r="C1644" s="2480"/>
      <c r="D1644" s="2480"/>
      <c r="E1644" s="2480"/>
      <c r="F1644" s="937">
        <f>F1629+F1638+F1641+F1624</f>
        <v>4910</v>
      </c>
      <c r="G1644" s="937">
        <f>G1629+G1638+G1641+G1624</f>
        <v>26612</v>
      </c>
      <c r="H1644" s="937">
        <f>H1629+H1638+H1641+H1624</f>
        <v>26612</v>
      </c>
      <c r="I1644" s="938">
        <f t="shared" si="70"/>
        <v>100</v>
      </c>
      <c r="R1644" s="386">
        <f>F1644</f>
        <v>4910</v>
      </c>
      <c r="S1644" s="386">
        <f>G1644</f>
        <v>26612</v>
      </c>
      <c r="T1644" s="386">
        <f>H1644</f>
        <v>26612</v>
      </c>
    </row>
    <row r="1645" spans="1:20" ht="18" customHeight="1" thickTop="1" x14ac:dyDescent="0.25">
      <c r="A1645" s="371"/>
      <c r="B1645" s="371"/>
      <c r="C1645" s="371"/>
      <c r="D1645" s="371"/>
      <c r="E1645" s="371"/>
      <c r="F1645" s="181"/>
      <c r="G1645" s="181"/>
      <c r="H1645" s="181"/>
      <c r="I1645" s="210"/>
      <c r="R1645" s="386"/>
      <c r="S1645" s="386"/>
      <c r="T1645" s="386"/>
    </row>
    <row r="1646" spans="1:20" ht="18" customHeight="1" x14ac:dyDescent="0.25">
      <c r="A1646" s="371"/>
      <c r="B1646" s="371"/>
      <c r="C1646" s="371"/>
      <c r="D1646" s="371"/>
      <c r="E1646" s="371"/>
      <c r="F1646" s="181"/>
      <c r="G1646" s="181"/>
      <c r="H1646" s="181"/>
      <c r="I1646" s="210"/>
      <c r="R1646" s="386"/>
      <c r="S1646" s="386"/>
      <c r="T1646" s="386"/>
    </row>
    <row r="1647" spans="1:20" ht="13.5" thickBot="1" x14ac:dyDescent="0.25">
      <c r="A1647" s="445" t="s">
        <v>1540</v>
      </c>
      <c r="I1647" s="1688" t="s">
        <v>205</v>
      </c>
    </row>
    <row r="1648" spans="1:20" s="107" customFormat="1" ht="20.25" customHeight="1" thickTop="1" thickBot="1" x14ac:dyDescent="0.25">
      <c r="A1648" s="675" t="s">
        <v>792</v>
      </c>
      <c r="B1648" s="866" t="s">
        <v>206</v>
      </c>
      <c r="C1648" s="676" t="s">
        <v>207</v>
      </c>
      <c r="D1648" s="678" t="s">
        <v>888</v>
      </c>
      <c r="E1648" s="678" t="s">
        <v>208</v>
      </c>
      <c r="F1648" s="678" t="s">
        <v>209</v>
      </c>
      <c r="G1648" s="678" t="s">
        <v>1116</v>
      </c>
      <c r="H1648" s="678" t="s">
        <v>1117</v>
      </c>
      <c r="I1648" s="931" t="s">
        <v>1118</v>
      </c>
    </row>
    <row r="1649" spans="1:9" s="387" customFormat="1" ht="13.5" thickTop="1" thickBot="1" x14ac:dyDescent="0.25">
      <c r="A1649" s="609">
        <v>1</v>
      </c>
      <c r="B1649" s="610">
        <v>2</v>
      </c>
      <c r="C1649" s="610">
        <v>3</v>
      </c>
      <c r="D1649" s="610">
        <v>4</v>
      </c>
      <c r="E1649" s="610">
        <v>5</v>
      </c>
      <c r="F1649" s="581">
        <v>6</v>
      </c>
      <c r="G1649" s="581">
        <v>7</v>
      </c>
      <c r="H1649" s="582">
        <v>8</v>
      </c>
      <c r="I1649" s="680" t="s">
        <v>960</v>
      </c>
    </row>
    <row r="1650" spans="1:9" ht="15.75" thickTop="1" x14ac:dyDescent="0.25">
      <c r="A1650" s="1703">
        <v>1171</v>
      </c>
      <c r="B1650" s="960">
        <v>3122</v>
      </c>
      <c r="C1650" s="960">
        <v>5331</v>
      </c>
      <c r="D1650" s="965"/>
      <c r="E1650" s="1000" t="s">
        <v>1208</v>
      </c>
      <c r="F1650" s="964">
        <f>SUM(F1651:F1653)</f>
        <v>1058</v>
      </c>
      <c r="G1650" s="964">
        <f>SUM(G1651:G1653)</f>
        <v>6022</v>
      </c>
      <c r="H1650" s="964">
        <f>SUM(H1651:H1653)</f>
        <v>6022</v>
      </c>
      <c r="I1650" s="966">
        <f>(H1650/G1650)*100</f>
        <v>100</v>
      </c>
    </row>
    <row r="1651" spans="1:9" ht="14.25" x14ac:dyDescent="0.2">
      <c r="A1651" s="438"/>
      <c r="B1651" s="725"/>
      <c r="C1651" s="1690"/>
      <c r="D1651" s="763" t="s">
        <v>737</v>
      </c>
      <c r="E1651" s="2224" t="s">
        <v>996</v>
      </c>
      <c r="F1651" s="357">
        <v>1058</v>
      </c>
      <c r="G1651" s="357">
        <v>1058</v>
      </c>
      <c r="H1651" s="357">
        <v>1058</v>
      </c>
      <c r="I1651" s="967">
        <v>100</v>
      </c>
    </row>
    <row r="1652" spans="1:9" ht="28.5" x14ac:dyDescent="0.2">
      <c r="A1652" s="438"/>
      <c r="B1652" s="725"/>
      <c r="C1652" s="1690"/>
      <c r="D1652" s="2194" t="s">
        <v>1873</v>
      </c>
      <c r="E1652" s="2269" t="s">
        <v>1907</v>
      </c>
      <c r="F1652" s="357"/>
      <c r="G1652" s="357">
        <v>3</v>
      </c>
      <c r="H1652" s="357">
        <v>3</v>
      </c>
      <c r="I1652" s="967">
        <v>100</v>
      </c>
    </row>
    <row r="1653" spans="1:9" ht="14.25" x14ac:dyDescent="0.2">
      <c r="A1653" s="438"/>
      <c r="B1653" s="725"/>
      <c r="C1653" s="1690"/>
      <c r="D1653" s="595" t="s">
        <v>1431</v>
      </c>
      <c r="E1653" s="483" t="s">
        <v>995</v>
      </c>
      <c r="F1653" s="357"/>
      <c r="G1653" s="357">
        <v>4961</v>
      </c>
      <c r="H1653" s="357">
        <v>4961</v>
      </c>
      <c r="I1653" s="967">
        <v>100</v>
      </c>
    </row>
    <row r="1654" spans="1:9" ht="15" x14ac:dyDescent="0.25">
      <c r="A1654" s="438">
        <v>1171</v>
      </c>
      <c r="B1654" s="833">
        <v>3123</v>
      </c>
      <c r="C1654" s="1691">
        <v>5331</v>
      </c>
      <c r="D1654" s="955"/>
      <c r="E1654" s="724" t="s">
        <v>1208</v>
      </c>
      <c r="F1654" s="959">
        <f>SUM(F1655,F1656)</f>
        <v>5925</v>
      </c>
      <c r="G1654" s="959">
        <f>SUM(G1655,G1656,G1657,G1660,G1658,G1659)</f>
        <v>15008</v>
      </c>
      <c r="H1654" s="959">
        <f>SUM(H1655,H1656,H1657,H1660,H1658,H1659)</f>
        <v>15008</v>
      </c>
      <c r="I1654" s="951">
        <f>(H1654/G1654)*100</f>
        <v>100</v>
      </c>
    </row>
    <row r="1655" spans="1:9" ht="14.25" x14ac:dyDescent="0.2">
      <c r="A1655" s="438"/>
      <c r="B1655" s="833"/>
      <c r="C1655" s="1691"/>
      <c r="D1655" s="885" t="s">
        <v>737</v>
      </c>
      <c r="E1655" s="2224" t="s">
        <v>996</v>
      </c>
      <c r="F1655" s="950">
        <v>985</v>
      </c>
      <c r="G1655" s="950">
        <v>866</v>
      </c>
      <c r="H1655" s="950">
        <v>866</v>
      </c>
      <c r="I1655" s="379">
        <v>100</v>
      </c>
    </row>
    <row r="1656" spans="1:9" ht="14.25" x14ac:dyDescent="0.2">
      <c r="A1656" s="438"/>
      <c r="B1656" s="833"/>
      <c r="C1656" s="1691"/>
      <c r="D1656" s="595" t="s">
        <v>732</v>
      </c>
      <c r="E1656" s="483" t="s">
        <v>85</v>
      </c>
      <c r="F1656" s="950">
        <v>4940</v>
      </c>
      <c r="G1656" s="950">
        <v>4900</v>
      </c>
      <c r="H1656" s="950">
        <v>4900</v>
      </c>
      <c r="I1656" s="379">
        <v>100</v>
      </c>
    </row>
    <row r="1657" spans="1:9" ht="14.25" x14ac:dyDescent="0.2">
      <c r="A1657" s="438"/>
      <c r="B1657" s="833"/>
      <c r="C1657" s="1691"/>
      <c r="D1657" s="1251" t="s">
        <v>1175</v>
      </c>
      <c r="E1657" s="1363" t="s">
        <v>1539</v>
      </c>
      <c r="F1657" s="950"/>
      <c r="G1657" s="950">
        <v>53</v>
      </c>
      <c r="H1657" s="950">
        <v>53</v>
      </c>
      <c r="I1657" s="379">
        <v>100</v>
      </c>
    </row>
    <row r="1658" spans="1:9" ht="14.25" x14ac:dyDescent="0.2">
      <c r="A1658" s="438"/>
      <c r="B1658" s="833"/>
      <c r="C1658" s="1691"/>
      <c r="D1658" s="1250" t="s">
        <v>1871</v>
      </c>
      <c r="E1658" s="1525" t="s">
        <v>1902</v>
      </c>
      <c r="F1658" s="950"/>
      <c r="G1658" s="950">
        <v>270</v>
      </c>
      <c r="H1658" s="950">
        <v>270</v>
      </c>
      <c r="I1658" s="379">
        <v>100</v>
      </c>
    </row>
    <row r="1659" spans="1:9" ht="28.5" x14ac:dyDescent="0.2">
      <c r="A1659" s="438"/>
      <c r="B1659" s="833"/>
      <c r="C1659" s="1691"/>
      <c r="D1659" s="2194" t="s">
        <v>1873</v>
      </c>
      <c r="E1659" s="2269" t="s">
        <v>1907</v>
      </c>
      <c r="F1659" s="950"/>
      <c r="G1659" s="950">
        <v>8</v>
      </c>
      <c r="H1659" s="950">
        <v>8</v>
      </c>
      <c r="I1659" s="379">
        <v>100</v>
      </c>
    </row>
    <row r="1660" spans="1:9" ht="14.25" x14ac:dyDescent="0.2">
      <c r="A1660" s="438"/>
      <c r="B1660" s="833"/>
      <c r="C1660" s="1691"/>
      <c r="D1660" s="595" t="s">
        <v>1431</v>
      </c>
      <c r="E1660" s="483" t="s">
        <v>995</v>
      </c>
      <c r="F1660" s="950"/>
      <c r="G1660" s="950">
        <v>8911</v>
      </c>
      <c r="H1660" s="950">
        <v>8911</v>
      </c>
      <c r="I1660" s="379">
        <v>100</v>
      </c>
    </row>
    <row r="1661" spans="1:9" ht="15" x14ac:dyDescent="0.25">
      <c r="A1661" s="438">
        <v>1171</v>
      </c>
      <c r="B1661" s="833">
        <v>3141</v>
      </c>
      <c r="C1661" s="1691">
        <v>5331</v>
      </c>
      <c r="D1661" s="611"/>
      <c r="E1661" s="724" t="s">
        <v>1208</v>
      </c>
      <c r="F1661" s="959">
        <v>0</v>
      </c>
      <c r="G1661" s="959">
        <v>244</v>
      </c>
      <c r="H1661" s="959">
        <v>244</v>
      </c>
      <c r="I1661" s="951">
        <v>100</v>
      </c>
    </row>
    <row r="1662" spans="1:9" ht="14.25" x14ac:dyDescent="0.2">
      <c r="A1662" s="438"/>
      <c r="B1662" s="833"/>
      <c r="C1662" s="1691"/>
      <c r="D1662" s="595" t="s">
        <v>1431</v>
      </c>
      <c r="E1662" s="483" t="s">
        <v>995</v>
      </c>
      <c r="F1662" s="950"/>
      <c r="G1662" s="950">
        <v>244</v>
      </c>
      <c r="H1662" s="950">
        <v>244</v>
      </c>
      <c r="I1662" s="379">
        <v>100</v>
      </c>
    </row>
    <row r="1663" spans="1:9" ht="15" x14ac:dyDescent="0.25">
      <c r="A1663" s="438">
        <v>1171</v>
      </c>
      <c r="B1663" s="833">
        <v>3142</v>
      </c>
      <c r="C1663" s="833">
        <v>5331</v>
      </c>
      <c r="D1663" s="972"/>
      <c r="E1663" s="724" t="s">
        <v>1208</v>
      </c>
      <c r="F1663" s="959">
        <f>SUM(F1664:F1666)</f>
        <v>536</v>
      </c>
      <c r="G1663" s="959">
        <f>SUM(G1664:G1666)</f>
        <v>1435</v>
      </c>
      <c r="H1663" s="959">
        <f>SUM(H1664:H1666)</f>
        <v>1435</v>
      </c>
      <c r="I1663" s="951">
        <f>(H1663/G1663)*100</f>
        <v>100</v>
      </c>
    </row>
    <row r="1664" spans="1:9" ht="14.25" x14ac:dyDescent="0.2">
      <c r="A1664" s="438"/>
      <c r="B1664" s="833"/>
      <c r="C1664" s="833"/>
      <c r="D1664" s="763" t="s">
        <v>737</v>
      </c>
      <c r="E1664" s="2224" t="s">
        <v>996</v>
      </c>
      <c r="F1664" s="950">
        <v>42</v>
      </c>
      <c r="G1664" s="950">
        <v>62</v>
      </c>
      <c r="H1664" s="950">
        <v>62</v>
      </c>
      <c r="I1664" s="379">
        <v>100</v>
      </c>
    </row>
    <row r="1665" spans="1:20" ht="14.25" x14ac:dyDescent="0.2">
      <c r="A1665" s="438"/>
      <c r="B1665" s="833"/>
      <c r="C1665" s="833"/>
      <c r="D1665" s="595" t="s">
        <v>732</v>
      </c>
      <c r="E1665" s="483" t="s">
        <v>85</v>
      </c>
      <c r="F1665" s="950">
        <v>494</v>
      </c>
      <c r="G1665" s="950">
        <v>494</v>
      </c>
      <c r="H1665" s="950">
        <v>494</v>
      </c>
      <c r="I1665" s="379">
        <v>100</v>
      </c>
    </row>
    <row r="1666" spans="1:20" ht="14.25" x14ac:dyDescent="0.2">
      <c r="A1666" s="438"/>
      <c r="B1666" s="833"/>
      <c r="C1666" s="833"/>
      <c r="D1666" s="595" t="s">
        <v>1431</v>
      </c>
      <c r="E1666" s="483" t="s">
        <v>995</v>
      </c>
      <c r="F1666" s="950"/>
      <c r="G1666" s="950">
        <v>879</v>
      </c>
      <c r="H1666" s="950">
        <v>879</v>
      </c>
      <c r="I1666" s="379">
        <v>100</v>
      </c>
    </row>
    <row r="1667" spans="1:20" ht="15" x14ac:dyDescent="0.25">
      <c r="A1667" s="438">
        <v>1171</v>
      </c>
      <c r="B1667" s="833">
        <v>3147</v>
      </c>
      <c r="C1667" s="833">
        <v>5331</v>
      </c>
      <c r="D1667" s="972"/>
      <c r="E1667" s="724" t="s">
        <v>1208</v>
      </c>
      <c r="F1667" s="959">
        <f>SUM(F1668:F1670)</f>
        <v>736</v>
      </c>
      <c r="G1667" s="959">
        <f>SUM(G1668:G1670)</f>
        <v>2507</v>
      </c>
      <c r="H1667" s="959">
        <f>SUM(H1668:H1670)</f>
        <v>2507</v>
      </c>
      <c r="I1667" s="951">
        <f>(H1667/G1667)*100</f>
        <v>100</v>
      </c>
    </row>
    <row r="1668" spans="1:20" ht="14.25" x14ac:dyDescent="0.2">
      <c r="A1668" s="438"/>
      <c r="B1668" s="833"/>
      <c r="C1668" s="833"/>
      <c r="D1668" s="763" t="s">
        <v>737</v>
      </c>
      <c r="E1668" s="2224" t="s">
        <v>996</v>
      </c>
      <c r="F1668" s="950">
        <v>171</v>
      </c>
      <c r="G1668" s="950">
        <v>208</v>
      </c>
      <c r="H1668" s="950">
        <v>208</v>
      </c>
      <c r="I1668" s="379">
        <v>100</v>
      </c>
    </row>
    <row r="1669" spans="1:20" ht="14.25" x14ac:dyDescent="0.2">
      <c r="A1669" s="438"/>
      <c r="B1669" s="833"/>
      <c r="C1669" s="833"/>
      <c r="D1669" s="595" t="s">
        <v>732</v>
      </c>
      <c r="E1669" s="483" t="s">
        <v>85</v>
      </c>
      <c r="F1669" s="950">
        <v>565</v>
      </c>
      <c r="G1669" s="950">
        <v>565</v>
      </c>
      <c r="H1669" s="950">
        <v>565</v>
      </c>
      <c r="I1669" s="379">
        <v>100</v>
      </c>
    </row>
    <row r="1670" spans="1:20" ht="15.75" thickBot="1" x14ac:dyDescent="0.3">
      <c r="A1670" s="438"/>
      <c r="B1670" s="833"/>
      <c r="C1670" s="833"/>
      <c r="D1670" s="595" t="s">
        <v>1431</v>
      </c>
      <c r="E1670" s="483" t="s">
        <v>995</v>
      </c>
      <c r="F1670" s="959"/>
      <c r="G1670" s="950">
        <v>1734</v>
      </c>
      <c r="H1670" s="950">
        <v>1734</v>
      </c>
      <c r="I1670" s="379">
        <v>100</v>
      </c>
    </row>
    <row r="1671" spans="1:20" ht="18" customHeight="1" thickTop="1" thickBot="1" x14ac:dyDescent="0.3">
      <c r="A1671" s="2488" t="s">
        <v>1406</v>
      </c>
      <c r="B1671" s="2489"/>
      <c r="C1671" s="2489"/>
      <c r="D1671" s="2489"/>
      <c r="E1671" s="2490"/>
      <c r="F1671" s="1004">
        <f>F1650+F1654+F1663+F1667+F1661</f>
        <v>8255</v>
      </c>
      <c r="G1671" s="1004">
        <f>G1650+G1654+G1663+G1667+G1661</f>
        <v>25216</v>
      </c>
      <c r="H1671" s="1004">
        <f>H1650+H1654+H1663+H1667+H1661</f>
        <v>25216</v>
      </c>
      <c r="I1671" s="1005">
        <f>(H1671/G1671)*100</f>
        <v>100</v>
      </c>
      <c r="R1671" s="386">
        <f>F1671</f>
        <v>8255</v>
      </c>
      <c r="S1671" s="386">
        <f>G1671</f>
        <v>25216</v>
      </c>
      <c r="T1671" s="386">
        <f>H1671</f>
        <v>25216</v>
      </c>
    </row>
    <row r="1672" spans="1:20" ht="18" customHeight="1" thickTop="1" x14ac:dyDescent="0.25">
      <c r="A1672" s="371"/>
      <c r="B1672" s="371"/>
      <c r="C1672" s="371"/>
      <c r="D1672" s="371"/>
      <c r="E1672" s="371"/>
      <c r="F1672" s="1039"/>
      <c r="G1672" s="1039"/>
      <c r="H1672" s="1039"/>
      <c r="I1672" s="1716"/>
      <c r="R1672" s="386"/>
      <c r="S1672" s="386"/>
      <c r="T1672" s="386"/>
    </row>
    <row r="1675" spans="1:20" ht="13.5" thickBot="1" x14ac:dyDescent="0.25">
      <c r="A1675" s="445" t="s">
        <v>460</v>
      </c>
      <c r="I1675" s="1688" t="s">
        <v>205</v>
      </c>
    </row>
    <row r="1676" spans="1:20" s="107" customFormat="1" ht="20.25" customHeight="1" thickTop="1" thickBot="1" x14ac:dyDescent="0.25">
      <c r="A1676" s="675" t="s">
        <v>792</v>
      </c>
      <c r="B1676" s="866" t="s">
        <v>206</v>
      </c>
      <c r="C1676" s="676" t="s">
        <v>207</v>
      </c>
      <c r="D1676" s="678" t="s">
        <v>888</v>
      </c>
      <c r="E1676" s="678" t="s">
        <v>208</v>
      </c>
      <c r="F1676" s="678" t="s">
        <v>209</v>
      </c>
      <c r="G1676" s="678" t="s">
        <v>1116</v>
      </c>
      <c r="H1676" s="678" t="s">
        <v>1117</v>
      </c>
      <c r="I1676" s="931" t="s">
        <v>1118</v>
      </c>
    </row>
    <row r="1677" spans="1:20" s="387" customFormat="1" ht="13.5" thickTop="1" thickBot="1" x14ac:dyDescent="0.25">
      <c r="A1677" s="609">
        <v>1</v>
      </c>
      <c r="B1677" s="610">
        <v>2</v>
      </c>
      <c r="C1677" s="610">
        <v>3</v>
      </c>
      <c r="D1677" s="610">
        <v>4</v>
      </c>
      <c r="E1677" s="610">
        <v>5</v>
      </c>
      <c r="F1677" s="581">
        <v>6</v>
      </c>
      <c r="G1677" s="581">
        <v>7</v>
      </c>
      <c r="H1677" s="582">
        <v>8</v>
      </c>
      <c r="I1677" s="680" t="s">
        <v>960</v>
      </c>
    </row>
    <row r="1678" spans="1:20" ht="15.75" thickTop="1" x14ac:dyDescent="0.25">
      <c r="A1678" s="1703">
        <v>1173</v>
      </c>
      <c r="B1678" s="960">
        <v>3122</v>
      </c>
      <c r="C1678" s="960">
        <v>5331</v>
      </c>
      <c r="D1678" s="965"/>
      <c r="E1678" s="1000" t="s">
        <v>1208</v>
      </c>
      <c r="F1678" s="958">
        <f>SUM(F1679:F1681)</f>
        <v>1910</v>
      </c>
      <c r="G1678" s="958">
        <f>SUM(G1679:G1681)</f>
        <v>9993</v>
      </c>
      <c r="H1678" s="958">
        <f>SUM(H1679:H1681)</f>
        <v>9993</v>
      </c>
      <c r="I1678" s="962">
        <f t="shared" ref="I1678:I1707" si="71">(H1678/G1678)*100</f>
        <v>100</v>
      </c>
    </row>
    <row r="1679" spans="1:20" ht="14.25" x14ac:dyDescent="0.2">
      <c r="A1679" s="438"/>
      <c r="B1679" s="725"/>
      <c r="C1679" s="725"/>
      <c r="D1679" s="595" t="s">
        <v>732</v>
      </c>
      <c r="E1679" s="483" t="s">
        <v>85</v>
      </c>
      <c r="F1679" s="940">
        <v>1910</v>
      </c>
      <c r="G1679" s="940">
        <v>1910</v>
      </c>
      <c r="H1679" s="940">
        <v>1910</v>
      </c>
      <c r="I1679" s="936">
        <f t="shared" si="71"/>
        <v>100</v>
      </c>
    </row>
    <row r="1680" spans="1:20" ht="28.5" x14ac:dyDescent="0.2">
      <c r="A1680" s="438"/>
      <c r="B1680" s="725"/>
      <c r="C1680" s="725"/>
      <c r="D1680" s="2194" t="s">
        <v>1873</v>
      </c>
      <c r="E1680" s="2269" t="s">
        <v>1907</v>
      </c>
      <c r="F1680" s="940"/>
      <c r="G1680" s="946">
        <v>8</v>
      </c>
      <c r="H1680" s="940">
        <v>8</v>
      </c>
      <c r="I1680" s="936">
        <f t="shared" si="71"/>
        <v>100</v>
      </c>
    </row>
    <row r="1681" spans="1:9" ht="14.25" x14ac:dyDescent="0.2">
      <c r="A1681" s="438"/>
      <c r="B1681" s="725"/>
      <c r="C1681" s="1690"/>
      <c r="D1681" s="595" t="s">
        <v>1431</v>
      </c>
      <c r="E1681" s="483" t="s">
        <v>995</v>
      </c>
      <c r="F1681" s="940"/>
      <c r="G1681" s="946">
        <v>8075</v>
      </c>
      <c r="H1681" s="940">
        <v>8075</v>
      </c>
      <c r="I1681" s="936">
        <f t="shared" si="71"/>
        <v>100</v>
      </c>
    </row>
    <row r="1682" spans="1:9" ht="15" x14ac:dyDescent="0.25">
      <c r="A1682" s="438">
        <v>1173</v>
      </c>
      <c r="B1682" s="833">
        <v>3123</v>
      </c>
      <c r="C1682" s="833">
        <v>5331</v>
      </c>
      <c r="D1682" s="972"/>
      <c r="E1682" s="724" t="s">
        <v>1208</v>
      </c>
      <c r="F1682" s="948">
        <f>SUM(F1683:F1685)</f>
        <v>7279</v>
      </c>
      <c r="G1682" s="948">
        <f>SUM(G1683:G1685,G1690,G1691,G1692,G1693,G1694)</f>
        <v>26769</v>
      </c>
      <c r="H1682" s="948">
        <f>SUM(H1683:H1685,H1690,H1691,H1692,H1693,H1694)</f>
        <v>26769</v>
      </c>
      <c r="I1682" s="949">
        <f t="shared" si="71"/>
        <v>100</v>
      </c>
    </row>
    <row r="1683" spans="1:9" ht="14.25" x14ac:dyDescent="0.2">
      <c r="A1683" s="438"/>
      <c r="B1683" s="833"/>
      <c r="C1683" s="833"/>
      <c r="D1683" s="763" t="s">
        <v>737</v>
      </c>
      <c r="E1683" s="2224" t="s">
        <v>996</v>
      </c>
      <c r="F1683" s="946">
        <v>2750</v>
      </c>
      <c r="G1683" s="946">
        <v>2790</v>
      </c>
      <c r="H1683" s="946">
        <v>2790</v>
      </c>
      <c r="I1683" s="941">
        <f t="shared" si="71"/>
        <v>100</v>
      </c>
    </row>
    <row r="1684" spans="1:9" ht="14.25" x14ac:dyDescent="0.2">
      <c r="A1684" s="438"/>
      <c r="B1684" s="833"/>
      <c r="C1684" s="833"/>
      <c r="D1684" s="595" t="s">
        <v>732</v>
      </c>
      <c r="E1684" s="483" t="s">
        <v>85</v>
      </c>
      <c r="F1684" s="946">
        <v>4429</v>
      </c>
      <c r="G1684" s="946">
        <v>4347</v>
      </c>
      <c r="H1684" s="946">
        <v>4347</v>
      </c>
      <c r="I1684" s="941">
        <f t="shared" si="71"/>
        <v>100</v>
      </c>
    </row>
    <row r="1685" spans="1:9" ht="15" thickBot="1" x14ac:dyDescent="0.25">
      <c r="A1685" s="1692"/>
      <c r="B1685" s="1006"/>
      <c r="C1685" s="1006"/>
      <c r="D1685" s="778" t="s">
        <v>836</v>
      </c>
      <c r="E1685" s="485" t="s">
        <v>89</v>
      </c>
      <c r="F1685" s="1007">
        <v>100</v>
      </c>
      <c r="G1685" s="1007">
        <v>100</v>
      </c>
      <c r="H1685" s="1007">
        <v>100</v>
      </c>
      <c r="I1685" s="986">
        <f t="shared" si="71"/>
        <v>100</v>
      </c>
    </row>
    <row r="1686" spans="1:9" ht="15" thickTop="1" x14ac:dyDescent="0.2">
      <c r="A1686" s="2271"/>
      <c r="B1686" s="698"/>
      <c r="C1686" s="698"/>
      <c r="D1686" s="2272"/>
      <c r="E1686" s="1227"/>
      <c r="F1686" s="2273"/>
      <c r="G1686" s="2273"/>
      <c r="H1686" s="2273"/>
      <c r="I1686" s="2274"/>
    </row>
    <row r="1687" spans="1:9" ht="13.5" thickBot="1" x14ac:dyDescent="0.25">
      <c r="A1687" s="445"/>
      <c r="I1687" s="1688" t="s">
        <v>205</v>
      </c>
    </row>
    <row r="1688" spans="1:9" s="107" customFormat="1" ht="20.25" customHeight="1" thickTop="1" thickBot="1" x14ac:dyDescent="0.25">
      <c r="A1688" s="675" t="s">
        <v>792</v>
      </c>
      <c r="B1688" s="866" t="s">
        <v>206</v>
      </c>
      <c r="C1688" s="676" t="s">
        <v>207</v>
      </c>
      <c r="D1688" s="678" t="s">
        <v>888</v>
      </c>
      <c r="E1688" s="678" t="s">
        <v>208</v>
      </c>
      <c r="F1688" s="678" t="s">
        <v>209</v>
      </c>
      <c r="G1688" s="678" t="s">
        <v>1116</v>
      </c>
      <c r="H1688" s="678" t="s">
        <v>1117</v>
      </c>
      <c r="I1688" s="931" t="s">
        <v>1118</v>
      </c>
    </row>
    <row r="1689" spans="1:9" s="387" customFormat="1" ht="13.5" thickTop="1" thickBot="1" x14ac:dyDescent="0.25">
      <c r="A1689" s="609">
        <v>1</v>
      </c>
      <c r="B1689" s="610">
        <v>2</v>
      </c>
      <c r="C1689" s="610">
        <v>3</v>
      </c>
      <c r="D1689" s="610">
        <v>4</v>
      </c>
      <c r="E1689" s="610">
        <v>5</v>
      </c>
      <c r="F1689" s="581">
        <v>6</v>
      </c>
      <c r="G1689" s="581">
        <v>7</v>
      </c>
      <c r="H1689" s="582">
        <v>8</v>
      </c>
      <c r="I1689" s="680" t="s">
        <v>960</v>
      </c>
    </row>
    <row r="1690" spans="1:9" ht="15" thickTop="1" x14ac:dyDescent="0.2">
      <c r="A1690" s="438"/>
      <c r="B1690" s="833"/>
      <c r="C1690" s="833"/>
      <c r="D1690" s="1251" t="s">
        <v>1175</v>
      </c>
      <c r="E1690" s="1363" t="s">
        <v>1539</v>
      </c>
      <c r="F1690" s="946"/>
      <c r="G1690" s="946">
        <v>263</v>
      </c>
      <c r="H1690" s="946">
        <v>263</v>
      </c>
      <c r="I1690" s="941">
        <f t="shared" si="71"/>
        <v>100</v>
      </c>
    </row>
    <row r="1691" spans="1:9" ht="14.25" x14ac:dyDescent="0.2">
      <c r="A1691" s="438"/>
      <c r="B1691" s="833"/>
      <c r="C1691" s="833"/>
      <c r="D1691" s="1250" t="s">
        <v>875</v>
      </c>
      <c r="E1691" s="1525" t="s">
        <v>889</v>
      </c>
      <c r="F1691" s="946"/>
      <c r="G1691" s="946">
        <v>39</v>
      </c>
      <c r="H1691" s="946">
        <v>39</v>
      </c>
      <c r="I1691" s="941">
        <f t="shared" si="71"/>
        <v>100</v>
      </c>
    </row>
    <row r="1692" spans="1:9" ht="14.25" x14ac:dyDescent="0.2">
      <c r="A1692" s="438"/>
      <c r="B1692" s="833"/>
      <c r="C1692" s="833"/>
      <c r="D1692" s="1250" t="s">
        <v>1871</v>
      </c>
      <c r="E1692" s="1525" t="s">
        <v>1902</v>
      </c>
      <c r="F1692" s="940"/>
      <c r="G1692" s="946">
        <v>499</v>
      </c>
      <c r="H1692" s="946">
        <v>499</v>
      </c>
      <c r="I1692" s="941">
        <f t="shared" si="71"/>
        <v>100</v>
      </c>
    </row>
    <row r="1693" spans="1:9" ht="28.5" x14ac:dyDescent="0.2">
      <c r="A1693" s="438"/>
      <c r="B1693" s="833"/>
      <c r="C1693" s="833"/>
      <c r="D1693" s="2194" t="s">
        <v>1873</v>
      </c>
      <c r="E1693" s="2269" t="s">
        <v>1907</v>
      </c>
      <c r="F1693" s="946"/>
      <c r="G1693" s="946">
        <v>2</v>
      </c>
      <c r="H1693" s="946">
        <v>2</v>
      </c>
      <c r="I1693" s="941">
        <f t="shared" si="71"/>
        <v>100</v>
      </c>
    </row>
    <row r="1694" spans="1:9" ht="14.25" x14ac:dyDescent="0.2">
      <c r="A1694" s="438"/>
      <c r="B1694" s="833"/>
      <c r="C1694" s="833"/>
      <c r="D1694" s="595" t="s">
        <v>1431</v>
      </c>
      <c r="E1694" s="483" t="s">
        <v>995</v>
      </c>
      <c r="F1694" s="946"/>
      <c r="G1694" s="946">
        <v>18729</v>
      </c>
      <c r="H1694" s="946">
        <v>18729</v>
      </c>
      <c r="I1694" s="941">
        <f t="shared" si="71"/>
        <v>100</v>
      </c>
    </row>
    <row r="1695" spans="1:9" ht="15" x14ac:dyDescent="0.25">
      <c r="A1695" s="438">
        <v>1173</v>
      </c>
      <c r="B1695" s="833">
        <v>3124</v>
      </c>
      <c r="C1695" s="833">
        <v>5331</v>
      </c>
      <c r="D1695" s="611"/>
      <c r="E1695" s="724" t="s">
        <v>1208</v>
      </c>
      <c r="F1695" s="959">
        <v>0</v>
      </c>
      <c r="G1695" s="959">
        <f>G1696+G1697</f>
        <v>1844</v>
      </c>
      <c r="H1695" s="959">
        <f>H1696+H1697</f>
        <v>1844</v>
      </c>
      <c r="I1695" s="951">
        <f t="shared" si="71"/>
        <v>100</v>
      </c>
    </row>
    <row r="1696" spans="1:9" ht="15" x14ac:dyDescent="0.25">
      <c r="A1696" s="438"/>
      <c r="B1696" s="833"/>
      <c r="C1696" s="833"/>
      <c r="D1696" s="1251" t="s">
        <v>1175</v>
      </c>
      <c r="E1696" s="1363" t="s">
        <v>1539</v>
      </c>
      <c r="F1696" s="959"/>
      <c r="G1696" s="950">
        <v>75</v>
      </c>
      <c r="H1696" s="950">
        <v>75</v>
      </c>
      <c r="I1696" s="379">
        <f t="shared" si="71"/>
        <v>100</v>
      </c>
    </row>
    <row r="1697" spans="1:20" ht="14.25" x14ac:dyDescent="0.2">
      <c r="A1697" s="438"/>
      <c r="B1697" s="833"/>
      <c r="C1697" s="833"/>
      <c r="D1697" s="595" t="s">
        <v>1431</v>
      </c>
      <c r="E1697" s="483" t="s">
        <v>995</v>
      </c>
      <c r="F1697" s="946"/>
      <c r="G1697" s="946">
        <v>1769</v>
      </c>
      <c r="H1697" s="946">
        <v>1769</v>
      </c>
      <c r="I1697" s="941">
        <f t="shared" si="71"/>
        <v>100</v>
      </c>
    </row>
    <row r="1698" spans="1:20" ht="15" x14ac:dyDescent="0.25">
      <c r="A1698" s="438">
        <v>1173</v>
      </c>
      <c r="B1698" s="833">
        <v>3141</v>
      </c>
      <c r="C1698" s="833">
        <v>5331</v>
      </c>
      <c r="D1698" s="972"/>
      <c r="E1698" s="724" t="s">
        <v>1208</v>
      </c>
      <c r="F1698" s="948">
        <v>0</v>
      </c>
      <c r="G1698" s="948">
        <f>SUM(G1699:G1699)</f>
        <v>252</v>
      </c>
      <c r="H1698" s="948">
        <f>SUM(H1699:H1699)</f>
        <v>252</v>
      </c>
      <c r="I1698" s="949">
        <f>(H1698/G1698)*100</f>
        <v>100</v>
      </c>
    </row>
    <row r="1699" spans="1:20" ht="14.25" x14ac:dyDescent="0.2">
      <c r="A1699" s="438"/>
      <c r="B1699" s="833"/>
      <c r="C1699" s="833"/>
      <c r="D1699" s="595" t="s">
        <v>1431</v>
      </c>
      <c r="E1699" s="483" t="s">
        <v>995</v>
      </c>
      <c r="F1699" s="946"/>
      <c r="G1699" s="946">
        <v>252</v>
      </c>
      <c r="H1699" s="946">
        <v>252</v>
      </c>
      <c r="I1699" s="941">
        <f>(H1699/G1699)*100</f>
        <v>100</v>
      </c>
    </row>
    <row r="1700" spans="1:20" ht="15" x14ac:dyDescent="0.25">
      <c r="A1700" s="438">
        <v>1173</v>
      </c>
      <c r="B1700" s="833">
        <v>3142</v>
      </c>
      <c r="C1700" s="833">
        <v>5331</v>
      </c>
      <c r="D1700" s="972"/>
      <c r="E1700" s="724" t="s">
        <v>1208</v>
      </c>
      <c r="F1700" s="948">
        <f>SUM(F1701:F1702)</f>
        <v>900</v>
      </c>
      <c r="G1700" s="948">
        <f>SUM(G1701:G1702)</f>
        <v>2625</v>
      </c>
      <c r="H1700" s="948">
        <f>SUM(H1701:H1702)</f>
        <v>2625</v>
      </c>
      <c r="I1700" s="949">
        <f t="shared" si="71"/>
        <v>100</v>
      </c>
    </row>
    <row r="1701" spans="1:20" ht="14.25" x14ac:dyDescent="0.2">
      <c r="A1701" s="438"/>
      <c r="B1701" s="833"/>
      <c r="C1701" s="833"/>
      <c r="D1701" s="595" t="s">
        <v>732</v>
      </c>
      <c r="E1701" s="483" t="s">
        <v>85</v>
      </c>
      <c r="F1701" s="946">
        <v>900</v>
      </c>
      <c r="G1701" s="946">
        <v>900</v>
      </c>
      <c r="H1701" s="946">
        <v>900</v>
      </c>
      <c r="I1701" s="941">
        <f t="shared" si="71"/>
        <v>100</v>
      </c>
    </row>
    <row r="1702" spans="1:20" ht="14.25" x14ac:dyDescent="0.2">
      <c r="A1702" s="438"/>
      <c r="B1702" s="833"/>
      <c r="C1702" s="833"/>
      <c r="D1702" s="595" t="s">
        <v>1431</v>
      </c>
      <c r="E1702" s="483" t="s">
        <v>995</v>
      </c>
      <c r="F1702" s="946"/>
      <c r="G1702" s="946">
        <v>1725</v>
      </c>
      <c r="H1702" s="946">
        <v>1725</v>
      </c>
      <c r="I1702" s="941">
        <f t="shared" si="71"/>
        <v>100</v>
      </c>
    </row>
    <row r="1703" spans="1:20" ht="15" x14ac:dyDescent="0.25">
      <c r="A1703" s="438">
        <v>1173</v>
      </c>
      <c r="B1703" s="725">
        <v>3147</v>
      </c>
      <c r="C1703" s="1691">
        <v>5331</v>
      </c>
      <c r="D1703" s="942"/>
      <c r="E1703" s="886" t="s">
        <v>1208</v>
      </c>
      <c r="F1703" s="933">
        <v>1100</v>
      </c>
      <c r="G1703" s="948">
        <f>G1704+G1705</f>
        <v>5478</v>
      </c>
      <c r="H1703" s="948">
        <f>H1704+H1705</f>
        <v>5478</v>
      </c>
      <c r="I1703" s="934">
        <f t="shared" si="71"/>
        <v>100</v>
      </c>
    </row>
    <row r="1704" spans="1:20" ht="14.25" x14ac:dyDescent="0.2">
      <c r="A1704" s="438"/>
      <c r="B1704" s="725"/>
      <c r="C1704" s="1690"/>
      <c r="D1704" s="595" t="s">
        <v>732</v>
      </c>
      <c r="E1704" s="483" t="s">
        <v>85</v>
      </c>
      <c r="F1704" s="357">
        <v>1100</v>
      </c>
      <c r="G1704" s="940">
        <v>1100</v>
      </c>
      <c r="H1704" s="940">
        <v>1100</v>
      </c>
      <c r="I1704" s="936">
        <f t="shared" si="71"/>
        <v>100</v>
      </c>
    </row>
    <row r="1705" spans="1:20" ht="14.25" x14ac:dyDescent="0.2">
      <c r="A1705" s="438"/>
      <c r="B1705" s="725"/>
      <c r="C1705" s="1691"/>
      <c r="D1705" s="595" t="s">
        <v>1431</v>
      </c>
      <c r="E1705" s="483" t="s">
        <v>995</v>
      </c>
      <c r="F1705" s="357"/>
      <c r="G1705" s="946">
        <v>4378</v>
      </c>
      <c r="H1705" s="946">
        <v>4378</v>
      </c>
      <c r="I1705" s="936">
        <f t="shared" si="71"/>
        <v>100</v>
      </c>
    </row>
    <row r="1706" spans="1:20" ht="15" x14ac:dyDescent="0.25">
      <c r="A1706" s="438">
        <v>1173</v>
      </c>
      <c r="B1706" s="725">
        <v>5399</v>
      </c>
      <c r="C1706" s="1691">
        <v>5331</v>
      </c>
      <c r="D1706" s="595"/>
      <c r="E1706" s="886" t="s">
        <v>1208</v>
      </c>
      <c r="F1706" s="964">
        <v>0</v>
      </c>
      <c r="G1706" s="959">
        <v>59</v>
      </c>
      <c r="H1706" s="959">
        <v>59</v>
      </c>
      <c r="I1706" s="966">
        <f t="shared" si="71"/>
        <v>100</v>
      </c>
    </row>
    <row r="1707" spans="1:20" ht="15" thickBot="1" x14ac:dyDescent="0.25">
      <c r="A1707" s="438"/>
      <c r="B1707" s="725"/>
      <c r="C1707" s="1691"/>
      <c r="D1707" s="1706" t="s">
        <v>1101</v>
      </c>
      <c r="E1707" s="1519" t="s">
        <v>615</v>
      </c>
      <c r="F1707" s="357"/>
      <c r="G1707" s="946">
        <v>59</v>
      </c>
      <c r="H1707" s="946">
        <v>59</v>
      </c>
      <c r="I1707" s="936">
        <f t="shared" si="71"/>
        <v>100</v>
      </c>
    </row>
    <row r="1708" spans="1:20" ht="18" customHeight="1" thickTop="1" thickBot="1" x14ac:dyDescent="0.3">
      <c r="A1708" s="2479" t="s">
        <v>1406</v>
      </c>
      <c r="B1708" s="2480"/>
      <c r="C1708" s="2480"/>
      <c r="D1708" s="2480"/>
      <c r="E1708" s="2480"/>
      <c r="F1708" s="937">
        <f>F1678+F1682+F1700+F1703+F1698+F1695</f>
        <v>11189</v>
      </c>
      <c r="G1708" s="937">
        <f>G1678+G1682+G1700+G1703+G1698+G1695+G1706</f>
        <v>47020</v>
      </c>
      <c r="H1708" s="937">
        <f>H1678+H1682+H1700+H1703+H1698+H1695+H1706</f>
        <v>47020</v>
      </c>
      <c r="I1708" s="938">
        <f>(H1708/G1708)*100</f>
        <v>100</v>
      </c>
      <c r="R1708" s="386">
        <f>F1708</f>
        <v>11189</v>
      </c>
      <c r="S1708" s="386">
        <f>G1708</f>
        <v>47020</v>
      </c>
      <c r="T1708" s="386">
        <f>H1708</f>
        <v>47020</v>
      </c>
    </row>
    <row r="1709" spans="1:20" s="107" customFormat="1" ht="20.25" customHeight="1" thickTop="1" x14ac:dyDescent="0.25">
      <c r="A1709" s="371"/>
      <c r="B1709" s="371"/>
      <c r="C1709" s="371"/>
      <c r="D1709" s="371"/>
      <c r="E1709" s="371"/>
      <c r="F1709" s="181"/>
      <c r="G1709" s="181"/>
      <c r="H1709" s="181"/>
      <c r="I1709" s="210"/>
    </row>
    <row r="1710" spans="1:20" s="107" customFormat="1" ht="20.25" customHeight="1" x14ac:dyDescent="0.25">
      <c r="A1710" s="371"/>
      <c r="B1710" s="371"/>
      <c r="C1710" s="371"/>
      <c r="D1710" s="371"/>
      <c r="E1710" s="371"/>
      <c r="F1710" s="181"/>
      <c r="G1710" s="181"/>
      <c r="H1710" s="181"/>
      <c r="I1710" s="210"/>
    </row>
    <row r="1711" spans="1:20" ht="13.5" thickBot="1" x14ac:dyDescent="0.25">
      <c r="A1711" s="445" t="s">
        <v>170</v>
      </c>
      <c r="I1711" s="1688" t="s">
        <v>205</v>
      </c>
    </row>
    <row r="1712" spans="1:20" ht="14.25" thickTop="1" thickBot="1" x14ac:dyDescent="0.25">
      <c r="A1712" s="675" t="s">
        <v>792</v>
      </c>
      <c r="B1712" s="866" t="s">
        <v>206</v>
      </c>
      <c r="C1712" s="676" t="s">
        <v>207</v>
      </c>
      <c r="D1712" s="678" t="s">
        <v>888</v>
      </c>
      <c r="E1712" s="678" t="s">
        <v>208</v>
      </c>
      <c r="F1712" s="678" t="s">
        <v>209</v>
      </c>
      <c r="G1712" s="678" t="s">
        <v>1116</v>
      </c>
      <c r="H1712" s="678" t="s">
        <v>1117</v>
      </c>
      <c r="I1712" s="931" t="s">
        <v>1118</v>
      </c>
    </row>
    <row r="1713" spans="1:9" ht="14.25" thickTop="1" thickBot="1" x14ac:dyDescent="0.25">
      <c r="A1713" s="609">
        <v>1</v>
      </c>
      <c r="B1713" s="610">
        <v>2</v>
      </c>
      <c r="C1713" s="610">
        <v>3</v>
      </c>
      <c r="D1713" s="610">
        <v>4</v>
      </c>
      <c r="E1713" s="610">
        <v>5</v>
      </c>
      <c r="F1713" s="581">
        <v>6</v>
      </c>
      <c r="G1713" s="581">
        <v>7</v>
      </c>
      <c r="H1713" s="582">
        <v>8</v>
      </c>
      <c r="I1713" s="680" t="s">
        <v>960</v>
      </c>
    </row>
    <row r="1714" spans="1:9" ht="15.75" thickTop="1" x14ac:dyDescent="0.25">
      <c r="A1714" s="1703">
        <v>1174</v>
      </c>
      <c r="B1714" s="960">
        <v>3122</v>
      </c>
      <c r="C1714" s="960">
        <v>5331</v>
      </c>
      <c r="D1714" s="965"/>
      <c r="E1714" s="1000" t="s">
        <v>1208</v>
      </c>
      <c r="F1714" s="958">
        <f>SUM(F1715:F1715)</f>
        <v>0</v>
      </c>
      <c r="G1714" s="958">
        <f>SUM(G1715:G1715)</f>
        <v>2816</v>
      </c>
      <c r="H1714" s="958">
        <f>SUM(H1715:H1715)</f>
        <v>2816</v>
      </c>
      <c r="I1714" s="962">
        <f t="shared" ref="I1714:I1728" si="72">(H1714/G1714)*100</f>
        <v>100</v>
      </c>
    </row>
    <row r="1715" spans="1:9" ht="14.25" x14ac:dyDescent="0.2">
      <c r="A1715" s="438"/>
      <c r="B1715" s="725"/>
      <c r="C1715" s="1690"/>
      <c r="D1715" s="595" t="s">
        <v>1431</v>
      </c>
      <c r="E1715" s="483" t="s">
        <v>995</v>
      </c>
      <c r="F1715" s="940"/>
      <c r="G1715" s="940">
        <v>2816</v>
      </c>
      <c r="H1715" s="940">
        <v>2816</v>
      </c>
      <c r="I1715" s="936">
        <f t="shared" si="72"/>
        <v>100</v>
      </c>
    </row>
    <row r="1716" spans="1:9" ht="15" x14ac:dyDescent="0.25">
      <c r="A1716" s="438">
        <v>1174</v>
      </c>
      <c r="B1716" s="833">
        <v>3123</v>
      </c>
      <c r="C1716" s="833">
        <v>5331</v>
      </c>
      <c r="D1716" s="972"/>
      <c r="E1716" s="724" t="s">
        <v>1208</v>
      </c>
      <c r="F1716" s="948">
        <f>F1717+F1719</f>
        <v>3497</v>
      </c>
      <c r="G1716" s="948">
        <f>G1717+G1719+G1720+G1721+G1722+G1723+G1724+G1718</f>
        <v>13081</v>
      </c>
      <c r="H1716" s="948">
        <f>H1717+H1719+H1720+H1721+H1722+H1723+H1724+H1718</f>
        <v>13081</v>
      </c>
      <c r="I1716" s="949">
        <f>(H1716/G1716)*100</f>
        <v>100</v>
      </c>
    </row>
    <row r="1717" spans="1:9" ht="14.25" x14ac:dyDescent="0.2">
      <c r="A1717" s="438"/>
      <c r="B1717" s="833"/>
      <c r="C1717" s="833"/>
      <c r="D1717" s="763" t="s">
        <v>737</v>
      </c>
      <c r="E1717" s="2224" t="s">
        <v>996</v>
      </c>
      <c r="F1717" s="950">
        <v>399</v>
      </c>
      <c r="G1717" s="950">
        <v>399</v>
      </c>
      <c r="H1717" s="950">
        <v>399</v>
      </c>
      <c r="I1717" s="936">
        <f t="shared" si="72"/>
        <v>100</v>
      </c>
    </row>
    <row r="1718" spans="1:9" ht="14.25" x14ac:dyDescent="0.2">
      <c r="A1718" s="438"/>
      <c r="B1718" s="833"/>
      <c r="C1718" s="833"/>
      <c r="D1718" s="826" t="s">
        <v>451</v>
      </c>
      <c r="E1718" s="483" t="s">
        <v>1053</v>
      </c>
      <c r="F1718" s="950"/>
      <c r="G1718" s="950">
        <v>9</v>
      </c>
      <c r="H1718" s="950">
        <v>9</v>
      </c>
      <c r="I1718" s="936">
        <f t="shared" si="72"/>
        <v>100</v>
      </c>
    </row>
    <row r="1719" spans="1:9" ht="14.25" x14ac:dyDescent="0.2">
      <c r="A1719" s="438"/>
      <c r="B1719" s="833"/>
      <c r="C1719" s="833"/>
      <c r="D1719" s="595" t="s">
        <v>732</v>
      </c>
      <c r="E1719" s="483" t="s">
        <v>85</v>
      </c>
      <c r="F1719" s="950">
        <v>3098</v>
      </c>
      <c r="G1719" s="950">
        <v>3086</v>
      </c>
      <c r="H1719" s="950">
        <v>3086</v>
      </c>
      <c r="I1719" s="936">
        <f t="shared" si="72"/>
        <v>100</v>
      </c>
    </row>
    <row r="1720" spans="1:9" ht="14.25" x14ac:dyDescent="0.2">
      <c r="A1720" s="438"/>
      <c r="B1720" s="833"/>
      <c r="C1720" s="833"/>
      <c r="D1720" s="595" t="s">
        <v>836</v>
      </c>
      <c r="E1720" s="483" t="s">
        <v>89</v>
      </c>
      <c r="F1720" s="950"/>
      <c r="G1720" s="950">
        <v>5</v>
      </c>
      <c r="H1720" s="950">
        <v>5</v>
      </c>
      <c r="I1720" s="941">
        <f t="shared" si="72"/>
        <v>100</v>
      </c>
    </row>
    <row r="1721" spans="1:9" ht="14.25" x14ac:dyDescent="0.2">
      <c r="A1721" s="438"/>
      <c r="B1721" s="833"/>
      <c r="C1721" s="833"/>
      <c r="D1721" s="1251" t="s">
        <v>1175</v>
      </c>
      <c r="E1721" s="1363" t="s">
        <v>1539</v>
      </c>
      <c r="F1721" s="950"/>
      <c r="G1721" s="950">
        <v>192</v>
      </c>
      <c r="H1721" s="950">
        <v>192</v>
      </c>
      <c r="I1721" s="941">
        <f t="shared" si="72"/>
        <v>100</v>
      </c>
    </row>
    <row r="1722" spans="1:9" ht="14.25" x14ac:dyDescent="0.2">
      <c r="A1722" s="438"/>
      <c r="B1722" s="725"/>
      <c r="C1722" s="833"/>
      <c r="D1722" s="1250" t="s">
        <v>1871</v>
      </c>
      <c r="E1722" s="1525" t="s">
        <v>1902</v>
      </c>
      <c r="F1722" s="950"/>
      <c r="G1722" s="950">
        <v>209</v>
      </c>
      <c r="H1722" s="950">
        <v>209</v>
      </c>
      <c r="I1722" s="941">
        <f t="shared" si="72"/>
        <v>100</v>
      </c>
    </row>
    <row r="1723" spans="1:9" ht="29.25" x14ac:dyDescent="0.25">
      <c r="A1723" s="438"/>
      <c r="B1723" s="833"/>
      <c r="C1723" s="833"/>
      <c r="D1723" s="2194" t="s">
        <v>1873</v>
      </c>
      <c r="E1723" s="2269" t="s">
        <v>1907</v>
      </c>
      <c r="F1723" s="948"/>
      <c r="G1723" s="950">
        <v>5</v>
      </c>
      <c r="H1723" s="950">
        <v>5</v>
      </c>
      <c r="I1723" s="379">
        <f t="shared" si="72"/>
        <v>100</v>
      </c>
    </row>
    <row r="1724" spans="1:9" ht="14.25" x14ac:dyDescent="0.2">
      <c r="A1724" s="438"/>
      <c r="B1724" s="833"/>
      <c r="C1724" s="1691"/>
      <c r="D1724" s="595" t="s">
        <v>1431</v>
      </c>
      <c r="E1724" s="483" t="s">
        <v>995</v>
      </c>
      <c r="F1724" s="946"/>
      <c r="G1724" s="946">
        <v>9176</v>
      </c>
      <c r="H1724" s="946">
        <v>9176</v>
      </c>
      <c r="I1724" s="941">
        <f>(H1724/G1724)*100</f>
        <v>100</v>
      </c>
    </row>
    <row r="1725" spans="1:9" ht="15" x14ac:dyDescent="0.25">
      <c r="A1725" s="438">
        <v>1174</v>
      </c>
      <c r="B1725" s="833">
        <v>3124</v>
      </c>
      <c r="C1725" s="833">
        <v>5331</v>
      </c>
      <c r="D1725" s="972"/>
      <c r="E1725" s="724" t="s">
        <v>1208</v>
      </c>
      <c r="F1725" s="948">
        <f>SUM(F1726:F1726)</f>
        <v>0</v>
      </c>
      <c r="G1725" s="948">
        <f>SUM(G1726:G1726)</f>
        <v>1181</v>
      </c>
      <c r="H1725" s="948">
        <f>SUM(H1726:H1726)</f>
        <v>1181</v>
      </c>
      <c r="I1725" s="949">
        <f t="shared" si="72"/>
        <v>100</v>
      </c>
    </row>
    <row r="1726" spans="1:9" ht="14.25" x14ac:dyDescent="0.2">
      <c r="A1726" s="438"/>
      <c r="B1726" s="833"/>
      <c r="C1726" s="833"/>
      <c r="D1726" s="595" t="s">
        <v>1431</v>
      </c>
      <c r="E1726" s="483" t="s">
        <v>995</v>
      </c>
      <c r="F1726" s="946"/>
      <c r="G1726" s="946">
        <v>1181</v>
      </c>
      <c r="H1726" s="946">
        <v>1181</v>
      </c>
      <c r="I1726" s="941">
        <f t="shared" si="72"/>
        <v>100</v>
      </c>
    </row>
    <row r="1727" spans="1:9" ht="15" x14ac:dyDescent="0.25">
      <c r="A1727" s="438">
        <v>1174</v>
      </c>
      <c r="B1727" s="833">
        <v>3142</v>
      </c>
      <c r="C1727" s="833">
        <v>5331</v>
      </c>
      <c r="D1727" s="955"/>
      <c r="E1727" s="724" t="s">
        <v>1208</v>
      </c>
      <c r="F1727" s="959">
        <v>25</v>
      </c>
      <c r="G1727" s="959">
        <f>G1728</f>
        <v>25</v>
      </c>
      <c r="H1727" s="959">
        <f>H1728</f>
        <v>25</v>
      </c>
      <c r="I1727" s="951">
        <f t="shared" si="72"/>
        <v>100</v>
      </c>
    </row>
    <row r="1728" spans="1:9" ht="18" customHeight="1" thickBot="1" x14ac:dyDescent="0.25">
      <c r="A1728" s="438"/>
      <c r="B1728" s="833"/>
      <c r="C1728" s="833"/>
      <c r="D1728" s="595" t="s">
        <v>732</v>
      </c>
      <c r="E1728" s="483" t="s">
        <v>85</v>
      </c>
      <c r="F1728" s="946">
        <v>25</v>
      </c>
      <c r="G1728" s="946">
        <v>25</v>
      </c>
      <c r="H1728" s="946">
        <v>25</v>
      </c>
      <c r="I1728" s="941">
        <f t="shared" si="72"/>
        <v>100</v>
      </c>
    </row>
    <row r="1729" spans="1:20" ht="16.5" thickTop="1" thickBot="1" x14ac:dyDescent="0.3">
      <c r="A1729" s="2479" t="s">
        <v>1406</v>
      </c>
      <c r="B1729" s="2480"/>
      <c r="C1729" s="2480"/>
      <c r="D1729" s="2480"/>
      <c r="E1729" s="2480"/>
      <c r="F1729" s="937">
        <f>F1714+F1716+F1725+F1727</f>
        <v>3522</v>
      </c>
      <c r="G1729" s="937">
        <f>G1714+G1716+G1725+G1727</f>
        <v>17103</v>
      </c>
      <c r="H1729" s="937">
        <f>H1714+H1716+H1725+H1727</f>
        <v>17103</v>
      </c>
      <c r="I1729" s="938">
        <f>(H1729/G1729)*100</f>
        <v>100</v>
      </c>
      <c r="R1729" s="386">
        <f>F1729</f>
        <v>3522</v>
      </c>
      <c r="S1729" s="386">
        <f>G1729</f>
        <v>17103</v>
      </c>
      <c r="T1729" s="386">
        <f>H1729</f>
        <v>17103</v>
      </c>
    </row>
    <row r="1730" spans="1:20" s="387" customFormat="1" ht="13.5" thickTop="1" x14ac:dyDescent="0.2">
      <c r="A1730" s="385"/>
      <c r="B1730" s="687"/>
      <c r="C1730" s="385"/>
      <c r="D1730" s="927"/>
      <c r="E1730" s="385"/>
      <c r="F1730" s="386"/>
      <c r="G1730" s="386"/>
      <c r="H1730" s="386"/>
      <c r="I1730" s="1688"/>
    </row>
    <row r="1731" spans="1:20" s="387" customFormat="1" x14ac:dyDescent="0.2">
      <c r="A1731" s="385"/>
      <c r="B1731" s="687"/>
      <c r="C1731" s="385"/>
      <c r="D1731" s="927"/>
      <c r="E1731" s="385"/>
      <c r="F1731" s="386"/>
      <c r="G1731" s="386"/>
      <c r="H1731" s="386"/>
      <c r="I1731" s="1688"/>
    </row>
    <row r="1732" spans="1:20" s="387" customFormat="1" x14ac:dyDescent="0.2">
      <c r="A1732" s="385"/>
      <c r="B1732" s="687"/>
      <c r="C1732" s="385"/>
      <c r="D1732" s="927"/>
      <c r="E1732" s="385"/>
      <c r="F1732" s="386"/>
      <c r="G1732" s="386"/>
      <c r="H1732" s="386"/>
      <c r="I1732" s="1688"/>
    </row>
    <row r="1733" spans="1:20" ht="13.5" thickBot="1" x14ac:dyDescent="0.25">
      <c r="A1733" s="445" t="s">
        <v>506</v>
      </c>
      <c r="I1733" s="1688" t="s">
        <v>205</v>
      </c>
    </row>
    <row r="1734" spans="1:20" ht="14.25" thickTop="1" thickBot="1" x14ac:dyDescent="0.25">
      <c r="A1734" s="675" t="s">
        <v>792</v>
      </c>
      <c r="B1734" s="866" t="s">
        <v>206</v>
      </c>
      <c r="C1734" s="676" t="s">
        <v>207</v>
      </c>
      <c r="D1734" s="678" t="s">
        <v>888</v>
      </c>
      <c r="E1734" s="678" t="s">
        <v>208</v>
      </c>
      <c r="F1734" s="678" t="s">
        <v>209</v>
      </c>
      <c r="G1734" s="678" t="s">
        <v>1116</v>
      </c>
      <c r="H1734" s="678" t="s">
        <v>1117</v>
      </c>
      <c r="I1734" s="931" t="s">
        <v>1118</v>
      </c>
    </row>
    <row r="1735" spans="1:20" ht="14.25" thickTop="1" thickBot="1" x14ac:dyDescent="0.25">
      <c r="A1735" s="609">
        <v>1</v>
      </c>
      <c r="B1735" s="610">
        <v>2</v>
      </c>
      <c r="C1735" s="610">
        <v>3</v>
      </c>
      <c r="D1735" s="610">
        <v>4</v>
      </c>
      <c r="E1735" s="610">
        <v>5</v>
      </c>
      <c r="F1735" s="581">
        <v>6</v>
      </c>
      <c r="G1735" s="581">
        <v>7</v>
      </c>
      <c r="H1735" s="582">
        <v>8</v>
      </c>
      <c r="I1735" s="680" t="s">
        <v>960</v>
      </c>
    </row>
    <row r="1736" spans="1:20" ht="15.75" thickTop="1" x14ac:dyDescent="0.25">
      <c r="A1736" s="1703">
        <v>1175</v>
      </c>
      <c r="B1736" s="960">
        <v>3122</v>
      </c>
      <c r="C1736" s="960">
        <v>5331</v>
      </c>
      <c r="D1736" s="965"/>
      <c r="E1736" s="1000" t="s">
        <v>1208</v>
      </c>
      <c r="F1736" s="958">
        <f>SUM(F1737:F1744)</f>
        <v>2346</v>
      </c>
      <c r="G1736" s="958">
        <f>SUM(G1737:G1744)</f>
        <v>17261</v>
      </c>
      <c r="H1736" s="958">
        <f>SUM(H1737:H1744)</f>
        <v>17261</v>
      </c>
      <c r="I1736" s="962">
        <f>(H1736/G1736)*100</f>
        <v>100</v>
      </c>
    </row>
    <row r="1737" spans="1:20" ht="14.25" x14ac:dyDescent="0.2">
      <c r="A1737" s="438"/>
      <c r="B1737" s="725"/>
      <c r="C1737" s="725"/>
      <c r="D1737" s="763" t="s">
        <v>737</v>
      </c>
      <c r="E1737" s="2224" t="s">
        <v>996</v>
      </c>
      <c r="F1737" s="940">
        <v>420</v>
      </c>
      <c r="G1737" s="940">
        <v>377</v>
      </c>
      <c r="H1737" s="940">
        <v>377</v>
      </c>
      <c r="I1737" s="936">
        <f>(H1737/G1737)*100</f>
        <v>100</v>
      </c>
    </row>
    <row r="1738" spans="1:20" ht="14.25" x14ac:dyDescent="0.2">
      <c r="A1738" s="438"/>
      <c r="B1738" s="725"/>
      <c r="C1738" s="725"/>
      <c r="D1738" s="595" t="s">
        <v>732</v>
      </c>
      <c r="E1738" s="483" t="s">
        <v>85</v>
      </c>
      <c r="F1738" s="940">
        <v>1926</v>
      </c>
      <c r="G1738" s="940">
        <v>2033</v>
      </c>
      <c r="H1738" s="940">
        <v>2033</v>
      </c>
      <c r="I1738" s="936">
        <v>100</v>
      </c>
    </row>
    <row r="1739" spans="1:20" ht="14.25" x14ac:dyDescent="0.2">
      <c r="A1739" s="438"/>
      <c r="B1739" s="725"/>
      <c r="C1739" s="725"/>
      <c r="D1739" s="1250" t="s">
        <v>1871</v>
      </c>
      <c r="E1739" s="1525" t="s">
        <v>1902</v>
      </c>
      <c r="F1739" s="940"/>
      <c r="G1739" s="940">
        <v>279</v>
      </c>
      <c r="H1739" s="940">
        <v>279</v>
      </c>
      <c r="I1739" s="936">
        <v>100</v>
      </c>
    </row>
    <row r="1740" spans="1:20" ht="28.5" x14ac:dyDescent="0.2">
      <c r="A1740" s="438"/>
      <c r="B1740" s="725"/>
      <c r="C1740" s="725"/>
      <c r="D1740" s="2194" t="s">
        <v>1873</v>
      </c>
      <c r="E1740" s="2269" t="s">
        <v>1907</v>
      </c>
      <c r="F1740" s="940"/>
      <c r="G1740" s="940">
        <v>10</v>
      </c>
      <c r="H1740" s="940">
        <v>10</v>
      </c>
      <c r="I1740" s="936">
        <v>100</v>
      </c>
    </row>
    <row r="1741" spans="1:20" ht="14.25" x14ac:dyDescent="0.2">
      <c r="A1741" s="438"/>
      <c r="B1741" s="725"/>
      <c r="C1741" s="725"/>
      <c r="D1741" s="2446" t="s">
        <v>1879</v>
      </c>
      <c r="E1741" s="2486" t="s">
        <v>1919</v>
      </c>
      <c r="F1741" s="940"/>
      <c r="G1741" s="940"/>
      <c r="H1741" s="940"/>
      <c r="I1741" s="936"/>
    </row>
    <row r="1742" spans="1:20" ht="14.25" x14ac:dyDescent="0.2">
      <c r="A1742" s="438"/>
      <c r="B1742" s="725"/>
      <c r="C1742" s="725"/>
      <c r="D1742" s="2485"/>
      <c r="E1742" s="2487"/>
      <c r="F1742" s="940"/>
      <c r="G1742" s="940">
        <v>70</v>
      </c>
      <c r="H1742" s="940">
        <v>70</v>
      </c>
      <c r="I1742" s="936">
        <v>100</v>
      </c>
    </row>
    <row r="1743" spans="1:20" ht="14.25" x14ac:dyDescent="0.2">
      <c r="A1743" s="438"/>
      <c r="B1743" s="725"/>
      <c r="C1743" s="725"/>
      <c r="D1743" s="2485"/>
      <c r="E1743" s="2487"/>
      <c r="F1743" s="940"/>
      <c r="G1743" s="940"/>
      <c r="H1743" s="940"/>
      <c r="I1743" s="936"/>
    </row>
    <row r="1744" spans="1:20" ht="14.25" x14ac:dyDescent="0.2">
      <c r="A1744" s="438"/>
      <c r="B1744" s="725"/>
      <c r="C1744" s="725"/>
      <c r="D1744" s="595" t="s">
        <v>1431</v>
      </c>
      <c r="E1744" s="483" t="s">
        <v>995</v>
      </c>
      <c r="F1744" s="940"/>
      <c r="G1744" s="940">
        <v>14492</v>
      </c>
      <c r="H1744" s="940">
        <v>14492</v>
      </c>
      <c r="I1744" s="936">
        <v>100</v>
      </c>
    </row>
    <row r="1745" spans="1:20" ht="15" x14ac:dyDescent="0.25">
      <c r="A1745" s="438">
        <v>1175</v>
      </c>
      <c r="B1745" s="833">
        <v>3142</v>
      </c>
      <c r="C1745" s="833">
        <v>5331</v>
      </c>
      <c r="D1745" s="972"/>
      <c r="E1745" s="724" t="s">
        <v>1208</v>
      </c>
      <c r="F1745" s="948">
        <f>SUM(F1746:F1748)</f>
        <v>626</v>
      </c>
      <c r="G1745" s="948">
        <f>SUM(G1746:G1748)</f>
        <v>1274</v>
      </c>
      <c r="H1745" s="948">
        <f>SUM(H1746:H1748)</f>
        <v>1274</v>
      </c>
      <c r="I1745" s="949">
        <f t="shared" ref="I1745:I1750" si="73">(H1745/G1745)*100</f>
        <v>100</v>
      </c>
    </row>
    <row r="1746" spans="1:20" ht="14.25" x14ac:dyDescent="0.2">
      <c r="A1746" s="438"/>
      <c r="B1746" s="833"/>
      <c r="C1746" s="833"/>
      <c r="D1746" s="763" t="s">
        <v>737</v>
      </c>
      <c r="E1746" s="2224" t="s">
        <v>996</v>
      </c>
      <c r="F1746" s="946">
        <v>214</v>
      </c>
      <c r="G1746" s="946">
        <v>230</v>
      </c>
      <c r="H1746" s="946">
        <v>230</v>
      </c>
      <c r="I1746" s="941">
        <f t="shared" si="73"/>
        <v>100</v>
      </c>
    </row>
    <row r="1747" spans="1:20" ht="14.25" x14ac:dyDescent="0.2">
      <c r="A1747" s="438"/>
      <c r="B1747" s="833"/>
      <c r="C1747" s="1691"/>
      <c r="D1747" s="595" t="s">
        <v>732</v>
      </c>
      <c r="E1747" s="483" t="s">
        <v>85</v>
      </c>
      <c r="F1747" s="946">
        <v>412</v>
      </c>
      <c r="G1747" s="946">
        <v>412</v>
      </c>
      <c r="H1747" s="946">
        <v>412</v>
      </c>
      <c r="I1747" s="941">
        <f t="shared" si="73"/>
        <v>100</v>
      </c>
    </row>
    <row r="1748" spans="1:20" ht="14.25" x14ac:dyDescent="0.2">
      <c r="A1748" s="438"/>
      <c r="B1748" s="833"/>
      <c r="C1748" s="1691"/>
      <c r="D1748" s="595" t="s">
        <v>1431</v>
      </c>
      <c r="E1748" s="483" t="s">
        <v>995</v>
      </c>
      <c r="F1748" s="946"/>
      <c r="G1748" s="946">
        <v>632</v>
      </c>
      <c r="H1748" s="946">
        <v>632</v>
      </c>
      <c r="I1748" s="941">
        <f t="shared" si="73"/>
        <v>100</v>
      </c>
    </row>
    <row r="1749" spans="1:20" ht="18" customHeight="1" x14ac:dyDescent="0.25">
      <c r="A1749" s="438">
        <v>1175</v>
      </c>
      <c r="B1749" s="725">
        <v>3299</v>
      </c>
      <c r="C1749" s="1690">
        <v>5331</v>
      </c>
      <c r="D1749" s="942"/>
      <c r="E1749" s="886" t="s">
        <v>1208</v>
      </c>
      <c r="F1749" s="933">
        <v>0</v>
      </c>
      <c r="G1749" s="933">
        <f>G1750</f>
        <v>15</v>
      </c>
      <c r="H1749" s="933">
        <f>H1750</f>
        <v>15</v>
      </c>
      <c r="I1749" s="949">
        <f t="shared" si="73"/>
        <v>100</v>
      </c>
    </row>
    <row r="1750" spans="1:20" ht="15.75" thickBot="1" x14ac:dyDescent="0.3">
      <c r="A1750" s="438"/>
      <c r="B1750" s="725"/>
      <c r="C1750" s="1690"/>
      <c r="D1750" s="1536" t="s">
        <v>606</v>
      </c>
      <c r="E1750" s="1540" t="s">
        <v>88</v>
      </c>
      <c r="F1750" s="933"/>
      <c r="G1750" s="357">
        <v>15</v>
      </c>
      <c r="H1750" s="357">
        <v>15</v>
      </c>
      <c r="I1750" s="941">
        <f t="shared" si="73"/>
        <v>100</v>
      </c>
    </row>
    <row r="1751" spans="1:20" ht="16.5" thickTop="1" thickBot="1" x14ac:dyDescent="0.3">
      <c r="A1751" s="2479" t="s">
        <v>1406</v>
      </c>
      <c r="B1751" s="2480"/>
      <c r="C1751" s="2480"/>
      <c r="D1751" s="2480"/>
      <c r="E1751" s="2480"/>
      <c r="F1751" s="937">
        <f>SUM(F1736,F1749,F1745)</f>
        <v>2972</v>
      </c>
      <c r="G1751" s="937">
        <f>SUM(G1736,G1749,G1745)</f>
        <v>18550</v>
      </c>
      <c r="H1751" s="937">
        <f>SUM(H1736,H1749,H1745)</f>
        <v>18550</v>
      </c>
      <c r="I1751" s="938">
        <f>(H1751/G1751)*100</f>
        <v>100</v>
      </c>
      <c r="R1751" s="386">
        <f>F1751</f>
        <v>2972</v>
      </c>
      <c r="S1751" s="386">
        <f>G1751</f>
        <v>18550</v>
      </c>
      <c r="T1751" s="386">
        <f>H1751</f>
        <v>18550</v>
      </c>
    </row>
    <row r="1752" spans="1:20" s="387" customFormat="1" ht="13.5" thickTop="1" x14ac:dyDescent="0.2">
      <c r="A1752" s="385"/>
      <c r="B1752" s="687"/>
      <c r="C1752" s="385"/>
      <c r="D1752" s="927"/>
      <c r="E1752" s="385"/>
      <c r="F1752" s="386"/>
      <c r="G1752" s="386"/>
      <c r="H1752" s="386"/>
      <c r="I1752" s="1688"/>
    </row>
    <row r="1753" spans="1:20" ht="13.5" thickBot="1" x14ac:dyDescent="0.25">
      <c r="A1753" s="445" t="s">
        <v>1088</v>
      </c>
      <c r="I1753" s="1688" t="s">
        <v>205</v>
      </c>
    </row>
    <row r="1754" spans="1:20" ht="14.25" thickTop="1" thickBot="1" x14ac:dyDescent="0.25">
      <c r="A1754" s="675" t="s">
        <v>792</v>
      </c>
      <c r="B1754" s="866" t="s">
        <v>206</v>
      </c>
      <c r="C1754" s="676" t="s">
        <v>207</v>
      </c>
      <c r="D1754" s="678" t="s">
        <v>888</v>
      </c>
      <c r="E1754" s="678" t="s">
        <v>208</v>
      </c>
      <c r="F1754" s="678" t="s">
        <v>209</v>
      </c>
      <c r="G1754" s="678" t="s">
        <v>1116</v>
      </c>
      <c r="H1754" s="678" t="s">
        <v>1117</v>
      </c>
      <c r="I1754" s="931" t="s">
        <v>1118</v>
      </c>
    </row>
    <row r="1755" spans="1:20" ht="14.25" thickTop="1" thickBot="1" x14ac:dyDescent="0.25">
      <c r="A1755" s="609">
        <v>1</v>
      </c>
      <c r="B1755" s="610">
        <v>2</v>
      </c>
      <c r="C1755" s="610">
        <v>3</v>
      </c>
      <c r="D1755" s="610">
        <v>4</v>
      </c>
      <c r="E1755" s="610">
        <v>5</v>
      </c>
      <c r="F1755" s="581">
        <v>6</v>
      </c>
      <c r="G1755" s="581">
        <v>7</v>
      </c>
      <c r="H1755" s="582">
        <v>8</v>
      </c>
      <c r="I1755" s="680" t="s">
        <v>960</v>
      </c>
    </row>
    <row r="1756" spans="1:20" ht="15.75" thickTop="1" x14ac:dyDescent="0.25">
      <c r="A1756" s="1703">
        <v>1200</v>
      </c>
      <c r="B1756" s="960">
        <v>3122</v>
      </c>
      <c r="C1756" s="960">
        <v>5331</v>
      </c>
      <c r="D1756" s="965"/>
      <c r="E1756" s="1000" t="s">
        <v>1208</v>
      </c>
      <c r="F1756" s="1717">
        <v>0</v>
      </c>
      <c r="G1756" s="418">
        <f>G1757+G1758</f>
        <v>1734</v>
      </c>
      <c r="H1756" s="418">
        <f>H1757+H1758</f>
        <v>1734</v>
      </c>
      <c r="I1756" s="962">
        <f>(H1756/G1756)*100</f>
        <v>100</v>
      </c>
    </row>
    <row r="1757" spans="1:20" ht="28.5" x14ac:dyDescent="0.2">
      <c r="A1757" s="979"/>
      <c r="B1757" s="1548"/>
      <c r="C1757" s="1548"/>
      <c r="D1757" s="2194" t="s">
        <v>1873</v>
      </c>
      <c r="E1757" s="2269" t="s">
        <v>1907</v>
      </c>
      <c r="F1757" s="2238"/>
      <c r="G1757" s="1685">
        <v>4</v>
      </c>
      <c r="H1757" s="2236">
        <v>4</v>
      </c>
      <c r="I1757" s="2287">
        <f>(H1757/G1757)*100</f>
        <v>100</v>
      </c>
    </row>
    <row r="1758" spans="1:20" ht="14.25" x14ac:dyDescent="0.2">
      <c r="A1758" s="979"/>
      <c r="B1758" s="1548"/>
      <c r="C1758" s="1548"/>
      <c r="D1758" s="595" t="s">
        <v>1431</v>
      </c>
      <c r="E1758" s="483" t="s">
        <v>995</v>
      </c>
      <c r="F1758" s="2238"/>
      <c r="G1758" s="1685">
        <v>1730</v>
      </c>
      <c r="H1758" s="2236">
        <v>1730</v>
      </c>
      <c r="I1758" s="936">
        <f>(H1758/G1758)*100</f>
        <v>100</v>
      </c>
    </row>
    <row r="1759" spans="1:20" ht="15" x14ac:dyDescent="0.25">
      <c r="A1759" s="438">
        <v>1200</v>
      </c>
      <c r="B1759" s="725">
        <v>3123</v>
      </c>
      <c r="C1759" s="725">
        <v>5331</v>
      </c>
      <c r="D1759" s="932"/>
      <c r="E1759" s="886" t="s">
        <v>1208</v>
      </c>
      <c r="F1759" s="933">
        <f>F1760+F1761</f>
        <v>3937</v>
      </c>
      <c r="G1759" s="933">
        <f>SUM(G1760:G1765)</f>
        <v>11882</v>
      </c>
      <c r="H1759" s="933">
        <f>SUM(H1760:H1765)</f>
        <v>11882</v>
      </c>
      <c r="I1759" s="934">
        <f t="shared" ref="I1759:I1769" si="74">(H1759/G1759)*100</f>
        <v>100</v>
      </c>
    </row>
    <row r="1760" spans="1:20" ht="14.25" x14ac:dyDescent="0.2">
      <c r="A1760" s="438"/>
      <c r="B1760" s="725"/>
      <c r="C1760" s="725"/>
      <c r="D1760" s="763" t="s">
        <v>737</v>
      </c>
      <c r="E1760" s="2224" t="s">
        <v>996</v>
      </c>
      <c r="F1760" s="940">
        <v>287</v>
      </c>
      <c r="G1760" s="940">
        <v>287</v>
      </c>
      <c r="H1760" s="940">
        <v>287</v>
      </c>
      <c r="I1760" s="936">
        <f t="shared" si="74"/>
        <v>100</v>
      </c>
    </row>
    <row r="1761" spans="1:20" ht="14.25" x14ac:dyDescent="0.2">
      <c r="A1761" s="438"/>
      <c r="B1761" s="725"/>
      <c r="C1761" s="725"/>
      <c r="D1761" s="595" t="s">
        <v>732</v>
      </c>
      <c r="E1761" s="483" t="s">
        <v>85</v>
      </c>
      <c r="F1761" s="940">
        <v>3650</v>
      </c>
      <c r="G1761" s="940">
        <v>3627</v>
      </c>
      <c r="H1761" s="940">
        <v>3627</v>
      </c>
      <c r="I1761" s="936">
        <f t="shared" si="74"/>
        <v>100</v>
      </c>
    </row>
    <row r="1762" spans="1:20" ht="14.25" x14ac:dyDescent="0.2">
      <c r="A1762" s="438"/>
      <c r="B1762" s="725"/>
      <c r="C1762" s="725"/>
      <c r="D1762" s="1251" t="s">
        <v>1175</v>
      </c>
      <c r="E1762" s="1363" t="s">
        <v>1539</v>
      </c>
      <c r="F1762" s="940"/>
      <c r="G1762" s="940">
        <v>42</v>
      </c>
      <c r="H1762" s="940">
        <v>42</v>
      </c>
      <c r="I1762" s="936">
        <f t="shared" si="74"/>
        <v>100</v>
      </c>
    </row>
    <row r="1763" spans="1:20" ht="14.25" x14ac:dyDescent="0.2">
      <c r="A1763" s="438"/>
      <c r="B1763" s="725"/>
      <c r="C1763" s="725"/>
      <c r="D1763" s="1250" t="s">
        <v>1871</v>
      </c>
      <c r="E1763" s="1525" t="s">
        <v>1902</v>
      </c>
      <c r="F1763" s="940"/>
      <c r="G1763" s="940">
        <v>310</v>
      </c>
      <c r="H1763" s="940">
        <v>310</v>
      </c>
      <c r="I1763" s="936">
        <f t="shared" si="74"/>
        <v>100</v>
      </c>
    </row>
    <row r="1764" spans="1:20" ht="28.5" x14ac:dyDescent="0.2">
      <c r="A1764" s="438"/>
      <c r="B1764" s="725"/>
      <c r="C1764" s="725"/>
      <c r="D1764" s="2194" t="s">
        <v>1873</v>
      </c>
      <c r="E1764" s="2269" t="s">
        <v>1907</v>
      </c>
      <c r="F1764" s="940"/>
      <c r="G1764" s="940">
        <v>2</v>
      </c>
      <c r="H1764" s="940">
        <v>2</v>
      </c>
      <c r="I1764" s="936">
        <f t="shared" si="74"/>
        <v>100</v>
      </c>
    </row>
    <row r="1765" spans="1:20" ht="14.25" x14ac:dyDescent="0.2">
      <c r="A1765" s="438"/>
      <c r="B1765" s="725"/>
      <c r="C1765" s="1690"/>
      <c r="D1765" s="595" t="s">
        <v>1431</v>
      </c>
      <c r="E1765" s="483" t="s">
        <v>995</v>
      </c>
      <c r="F1765" s="940"/>
      <c r="G1765" s="940">
        <v>7614</v>
      </c>
      <c r="H1765" s="940">
        <v>7614</v>
      </c>
      <c r="I1765" s="936">
        <f t="shared" si="74"/>
        <v>100</v>
      </c>
    </row>
    <row r="1766" spans="1:20" ht="15" x14ac:dyDescent="0.25">
      <c r="A1766" s="438">
        <v>1200</v>
      </c>
      <c r="B1766" s="833">
        <v>3147</v>
      </c>
      <c r="C1766" s="833">
        <v>5331</v>
      </c>
      <c r="D1766" s="972"/>
      <c r="E1766" s="724" t="s">
        <v>1208</v>
      </c>
      <c r="F1766" s="948">
        <f>F1767+F1768+F1769</f>
        <v>517</v>
      </c>
      <c r="G1766" s="948">
        <f>SUM(G1767:G1769)</f>
        <v>1564</v>
      </c>
      <c r="H1766" s="948">
        <f>SUM(H1767:H1769)</f>
        <v>1564</v>
      </c>
      <c r="I1766" s="949">
        <f t="shared" si="74"/>
        <v>100</v>
      </c>
    </row>
    <row r="1767" spans="1:20" ht="14.25" x14ac:dyDescent="0.2">
      <c r="A1767" s="438"/>
      <c r="B1767" s="833"/>
      <c r="C1767" s="833"/>
      <c r="D1767" s="763" t="s">
        <v>737</v>
      </c>
      <c r="E1767" s="2224" t="s">
        <v>996</v>
      </c>
      <c r="F1767" s="946">
        <v>267</v>
      </c>
      <c r="G1767" s="946">
        <v>297</v>
      </c>
      <c r="H1767" s="946">
        <v>297</v>
      </c>
      <c r="I1767" s="941">
        <f t="shared" si="74"/>
        <v>100</v>
      </c>
    </row>
    <row r="1768" spans="1:20" ht="14.25" x14ac:dyDescent="0.2">
      <c r="A1768" s="438"/>
      <c r="B1768" s="833"/>
      <c r="C1768" s="833"/>
      <c r="D1768" s="595" t="s">
        <v>732</v>
      </c>
      <c r="E1768" s="483" t="s">
        <v>85</v>
      </c>
      <c r="F1768" s="946">
        <v>250</v>
      </c>
      <c r="G1768" s="946">
        <v>250</v>
      </c>
      <c r="H1768" s="946">
        <v>250</v>
      </c>
      <c r="I1768" s="941">
        <f t="shared" si="74"/>
        <v>100</v>
      </c>
    </row>
    <row r="1769" spans="1:20" ht="18" customHeight="1" thickBot="1" x14ac:dyDescent="0.25">
      <c r="A1769" s="438"/>
      <c r="B1769" s="833"/>
      <c r="C1769" s="1691"/>
      <c r="D1769" s="595" t="s">
        <v>1431</v>
      </c>
      <c r="E1769" s="483" t="s">
        <v>995</v>
      </c>
      <c r="F1769" s="946"/>
      <c r="G1769" s="946">
        <v>1017</v>
      </c>
      <c r="H1769" s="946">
        <v>1017</v>
      </c>
      <c r="I1769" s="941">
        <f t="shared" si="74"/>
        <v>100</v>
      </c>
    </row>
    <row r="1770" spans="1:20" s="107" customFormat="1" ht="20.25" customHeight="1" thickTop="1" thickBot="1" x14ac:dyDescent="0.3">
      <c r="A1770" s="2479" t="s">
        <v>1406</v>
      </c>
      <c r="B1770" s="2480"/>
      <c r="C1770" s="2480"/>
      <c r="D1770" s="2480"/>
      <c r="E1770" s="2480"/>
      <c r="F1770" s="937">
        <f>F1759+F1766+F1756</f>
        <v>4454</v>
      </c>
      <c r="G1770" s="937">
        <f>G1759+G1766+G1756</f>
        <v>15180</v>
      </c>
      <c r="H1770" s="937">
        <f>H1759+H1766+H1756</f>
        <v>15180</v>
      </c>
      <c r="I1770" s="938">
        <f>(H1770/G1770)*100</f>
        <v>100</v>
      </c>
      <c r="R1770" s="386">
        <f>F1770</f>
        <v>4454</v>
      </c>
      <c r="S1770" s="386">
        <f>G1770</f>
        <v>15180</v>
      </c>
      <c r="T1770" s="386">
        <f>H1770</f>
        <v>15180</v>
      </c>
    </row>
    <row r="1771" spans="1:20" s="387" customFormat="1" ht="13.5" thickTop="1" x14ac:dyDescent="0.2">
      <c r="A1771" s="385"/>
      <c r="B1771" s="687"/>
      <c r="C1771" s="385"/>
      <c r="D1771" s="927"/>
      <c r="E1771" s="385"/>
      <c r="F1771" s="386"/>
      <c r="G1771" s="386"/>
      <c r="H1771" s="386"/>
      <c r="I1771" s="1688"/>
    </row>
    <row r="1772" spans="1:20" s="387" customFormat="1" x14ac:dyDescent="0.2">
      <c r="A1772" s="385"/>
      <c r="B1772" s="687"/>
      <c r="C1772" s="385"/>
      <c r="D1772" s="927"/>
      <c r="E1772" s="385"/>
      <c r="F1772" s="386"/>
      <c r="G1772" s="386"/>
      <c r="H1772" s="386"/>
      <c r="I1772" s="1688"/>
    </row>
    <row r="1773" spans="1:20" ht="13.5" thickBot="1" x14ac:dyDescent="0.25">
      <c r="A1773" s="445" t="s">
        <v>171</v>
      </c>
      <c r="I1773" s="1688" t="s">
        <v>205</v>
      </c>
    </row>
    <row r="1774" spans="1:20" ht="14.25" thickTop="1" thickBot="1" x14ac:dyDescent="0.25">
      <c r="A1774" s="675" t="s">
        <v>792</v>
      </c>
      <c r="B1774" s="866" t="s">
        <v>206</v>
      </c>
      <c r="C1774" s="676" t="s">
        <v>207</v>
      </c>
      <c r="D1774" s="678" t="s">
        <v>888</v>
      </c>
      <c r="E1774" s="678" t="s">
        <v>208</v>
      </c>
      <c r="F1774" s="678" t="s">
        <v>209</v>
      </c>
      <c r="G1774" s="678" t="s">
        <v>1116</v>
      </c>
      <c r="H1774" s="678" t="s">
        <v>1117</v>
      </c>
      <c r="I1774" s="931" t="s">
        <v>1118</v>
      </c>
    </row>
    <row r="1775" spans="1:20" ht="14.25" thickTop="1" thickBot="1" x14ac:dyDescent="0.25">
      <c r="A1775" s="609">
        <v>1</v>
      </c>
      <c r="B1775" s="610">
        <v>2</v>
      </c>
      <c r="C1775" s="610">
        <v>3</v>
      </c>
      <c r="D1775" s="610">
        <v>4</v>
      </c>
      <c r="E1775" s="610">
        <v>5</v>
      </c>
      <c r="F1775" s="581">
        <v>6</v>
      </c>
      <c r="G1775" s="581">
        <v>7</v>
      </c>
      <c r="H1775" s="582">
        <v>8</v>
      </c>
      <c r="I1775" s="680" t="s">
        <v>960</v>
      </c>
    </row>
    <row r="1776" spans="1:20" ht="15.75" thickTop="1" x14ac:dyDescent="0.25">
      <c r="A1776" s="438">
        <v>1201</v>
      </c>
      <c r="B1776" s="725">
        <v>3122</v>
      </c>
      <c r="C1776" s="725">
        <v>5331</v>
      </c>
      <c r="D1776" s="932"/>
      <c r="E1776" s="886" t="s">
        <v>1208</v>
      </c>
      <c r="F1776" s="933">
        <v>0</v>
      </c>
      <c r="G1776" s="933">
        <f>G1777+G1778</f>
        <v>2116</v>
      </c>
      <c r="H1776" s="933">
        <f>H1777+H1778</f>
        <v>2116</v>
      </c>
      <c r="I1776" s="934">
        <f>(H1776/G1776)*100</f>
        <v>100</v>
      </c>
    </row>
    <row r="1777" spans="1:9" ht="14.25" x14ac:dyDescent="0.2">
      <c r="A1777" s="438"/>
      <c r="B1777" s="725"/>
      <c r="C1777" s="725"/>
      <c r="D1777" s="1706" t="s">
        <v>1178</v>
      </c>
      <c r="E1777" s="1702" t="s">
        <v>1529</v>
      </c>
      <c r="F1777" s="940"/>
      <c r="G1777" s="940">
        <v>2</v>
      </c>
      <c r="H1777" s="940">
        <v>2</v>
      </c>
      <c r="I1777" s="936">
        <f>(H1777/G1777)*100</f>
        <v>100</v>
      </c>
    </row>
    <row r="1778" spans="1:9" ht="14.25" x14ac:dyDescent="0.2">
      <c r="A1778" s="979"/>
      <c r="B1778" s="1548"/>
      <c r="C1778" s="1548"/>
      <c r="D1778" s="595" t="s">
        <v>1431</v>
      </c>
      <c r="E1778" s="483" t="s">
        <v>995</v>
      </c>
      <c r="F1778" s="940"/>
      <c r="G1778" s="940">
        <v>2114</v>
      </c>
      <c r="H1778" s="940">
        <v>2114</v>
      </c>
      <c r="I1778" s="936">
        <f>(H1778/G1778)*100</f>
        <v>100</v>
      </c>
    </row>
    <row r="1779" spans="1:9" ht="15" x14ac:dyDescent="0.25">
      <c r="A1779" s="438">
        <v>1201</v>
      </c>
      <c r="B1779" s="725">
        <v>3123</v>
      </c>
      <c r="C1779" s="725">
        <v>5331</v>
      </c>
      <c r="D1779" s="932"/>
      <c r="E1779" s="886" t="s">
        <v>1208</v>
      </c>
      <c r="F1779" s="933">
        <f>SUM(F1780:F1785)</f>
        <v>6293</v>
      </c>
      <c r="G1779" s="933">
        <f>SUM(G1780:G1785)</f>
        <v>22277</v>
      </c>
      <c r="H1779" s="933">
        <f>SUM(H1780:H1785)</f>
        <v>22277</v>
      </c>
      <c r="I1779" s="934">
        <f t="shared" ref="I1779:I1793" si="75">(H1779/G1779)*100</f>
        <v>100</v>
      </c>
    </row>
    <row r="1780" spans="1:9" ht="14.25" x14ac:dyDescent="0.2">
      <c r="A1780" s="438"/>
      <c r="B1780" s="725"/>
      <c r="C1780" s="725"/>
      <c r="D1780" s="763" t="s">
        <v>737</v>
      </c>
      <c r="E1780" s="2224" t="s">
        <v>996</v>
      </c>
      <c r="F1780" s="940">
        <v>2905</v>
      </c>
      <c r="G1780" s="940">
        <v>2949</v>
      </c>
      <c r="H1780" s="940">
        <v>2949</v>
      </c>
      <c r="I1780" s="936">
        <f t="shared" si="75"/>
        <v>100</v>
      </c>
    </row>
    <row r="1781" spans="1:9" ht="14.25" x14ac:dyDescent="0.2">
      <c r="A1781" s="438"/>
      <c r="B1781" s="725"/>
      <c r="C1781" s="725"/>
      <c r="D1781" s="595" t="s">
        <v>732</v>
      </c>
      <c r="E1781" s="483" t="s">
        <v>85</v>
      </c>
      <c r="F1781" s="940">
        <v>3388</v>
      </c>
      <c r="G1781" s="940">
        <v>3377</v>
      </c>
      <c r="H1781" s="940">
        <v>3377</v>
      </c>
      <c r="I1781" s="936">
        <f t="shared" si="75"/>
        <v>100</v>
      </c>
    </row>
    <row r="1782" spans="1:9" ht="14.25" x14ac:dyDescent="0.2">
      <c r="A1782" s="438"/>
      <c r="B1782" s="725"/>
      <c r="C1782" s="725"/>
      <c r="D1782" s="1251" t="s">
        <v>1175</v>
      </c>
      <c r="E1782" s="1363" t="s">
        <v>1539</v>
      </c>
      <c r="F1782" s="940"/>
      <c r="G1782" s="940">
        <v>247</v>
      </c>
      <c r="H1782" s="940">
        <v>247</v>
      </c>
      <c r="I1782" s="936">
        <f t="shared" si="75"/>
        <v>100</v>
      </c>
    </row>
    <row r="1783" spans="1:9" ht="14.25" x14ac:dyDescent="0.2">
      <c r="A1783" s="438"/>
      <c r="B1783" s="725"/>
      <c r="C1783" s="725"/>
      <c r="D1783" s="1250" t="s">
        <v>1871</v>
      </c>
      <c r="E1783" s="1525" t="s">
        <v>1902</v>
      </c>
      <c r="F1783" s="940"/>
      <c r="G1783" s="940">
        <v>385</v>
      </c>
      <c r="H1783" s="940">
        <v>385</v>
      </c>
      <c r="I1783" s="936">
        <f t="shared" si="75"/>
        <v>100</v>
      </c>
    </row>
    <row r="1784" spans="1:9" ht="28.5" x14ac:dyDescent="0.2">
      <c r="A1784" s="438"/>
      <c r="B1784" s="725"/>
      <c r="C1784" s="725"/>
      <c r="D1784" s="2194" t="s">
        <v>1873</v>
      </c>
      <c r="E1784" s="2269" t="s">
        <v>1907</v>
      </c>
      <c r="F1784" s="940"/>
      <c r="G1784" s="940">
        <v>5</v>
      </c>
      <c r="H1784" s="940">
        <v>5</v>
      </c>
      <c r="I1784" s="936">
        <f t="shared" si="75"/>
        <v>100</v>
      </c>
    </row>
    <row r="1785" spans="1:9" ht="14.25" x14ac:dyDescent="0.2">
      <c r="A1785" s="438"/>
      <c r="B1785" s="725"/>
      <c r="C1785" s="725"/>
      <c r="D1785" s="595" t="s">
        <v>1431</v>
      </c>
      <c r="E1785" s="483" t="s">
        <v>995</v>
      </c>
      <c r="F1785" s="940"/>
      <c r="G1785" s="940">
        <v>15314</v>
      </c>
      <c r="H1785" s="940">
        <v>15314</v>
      </c>
      <c r="I1785" s="936">
        <f t="shared" si="75"/>
        <v>100</v>
      </c>
    </row>
    <row r="1786" spans="1:9" ht="15" x14ac:dyDescent="0.25">
      <c r="A1786" s="438">
        <v>1201</v>
      </c>
      <c r="B1786" s="833">
        <v>3142</v>
      </c>
      <c r="C1786" s="1691">
        <v>5331</v>
      </c>
      <c r="D1786" s="955"/>
      <c r="E1786" s="724" t="s">
        <v>1208</v>
      </c>
      <c r="F1786" s="948">
        <f>F1787</f>
        <v>190</v>
      </c>
      <c r="G1786" s="948">
        <f>G1787</f>
        <v>190</v>
      </c>
      <c r="H1786" s="948">
        <f>H1787</f>
        <v>190</v>
      </c>
      <c r="I1786" s="949">
        <f t="shared" si="75"/>
        <v>100</v>
      </c>
    </row>
    <row r="1787" spans="1:9" ht="14.25" x14ac:dyDescent="0.2">
      <c r="A1787" s="438"/>
      <c r="B1787" s="833"/>
      <c r="C1787" s="1691"/>
      <c r="D1787" s="595" t="s">
        <v>732</v>
      </c>
      <c r="E1787" s="483" t="s">
        <v>85</v>
      </c>
      <c r="F1787" s="946">
        <v>190</v>
      </c>
      <c r="G1787" s="946">
        <v>190</v>
      </c>
      <c r="H1787" s="946">
        <v>190</v>
      </c>
      <c r="I1787" s="941">
        <f t="shared" si="75"/>
        <v>100</v>
      </c>
    </row>
    <row r="1788" spans="1:9" ht="15" x14ac:dyDescent="0.25">
      <c r="A1788" s="438">
        <v>1201</v>
      </c>
      <c r="B1788" s="833">
        <v>3147</v>
      </c>
      <c r="C1788" s="833">
        <v>5331</v>
      </c>
      <c r="D1788" s="972"/>
      <c r="E1788" s="724" t="s">
        <v>1208</v>
      </c>
      <c r="F1788" s="948">
        <f>F1789+F1790</f>
        <v>430</v>
      </c>
      <c r="G1788" s="948">
        <f>SUM(G1789:G1790)</f>
        <v>1550</v>
      </c>
      <c r="H1788" s="948">
        <f>SUM(H1789:H1790)</f>
        <v>1550</v>
      </c>
      <c r="I1788" s="949">
        <f t="shared" si="75"/>
        <v>100</v>
      </c>
    </row>
    <row r="1789" spans="1:9" ht="14.25" x14ac:dyDescent="0.2">
      <c r="A1789" s="438"/>
      <c r="B1789" s="833"/>
      <c r="C1789" s="833"/>
      <c r="D1789" s="595" t="s">
        <v>732</v>
      </c>
      <c r="E1789" s="483" t="s">
        <v>85</v>
      </c>
      <c r="F1789" s="946">
        <v>430</v>
      </c>
      <c r="G1789" s="946">
        <v>430</v>
      </c>
      <c r="H1789" s="946">
        <v>430</v>
      </c>
      <c r="I1789" s="941">
        <f t="shared" si="75"/>
        <v>100</v>
      </c>
    </row>
    <row r="1790" spans="1:9" ht="14.25" x14ac:dyDescent="0.2">
      <c r="A1790" s="438"/>
      <c r="B1790" s="833"/>
      <c r="C1790" s="1691"/>
      <c r="D1790" s="595" t="s">
        <v>1431</v>
      </c>
      <c r="E1790" s="483" t="s">
        <v>995</v>
      </c>
      <c r="F1790" s="946"/>
      <c r="G1790" s="946">
        <v>1120</v>
      </c>
      <c r="H1790" s="946">
        <v>1120</v>
      </c>
      <c r="I1790" s="941">
        <f t="shared" si="75"/>
        <v>100</v>
      </c>
    </row>
    <row r="1791" spans="1:9" ht="15" x14ac:dyDescent="0.25">
      <c r="A1791" s="438">
        <v>1201</v>
      </c>
      <c r="B1791" s="833">
        <v>3299</v>
      </c>
      <c r="C1791" s="1691">
        <v>5331</v>
      </c>
      <c r="D1791" s="595"/>
      <c r="E1791" s="724" t="s">
        <v>1208</v>
      </c>
      <c r="F1791" s="959">
        <v>0</v>
      </c>
      <c r="G1791" s="959">
        <v>15</v>
      </c>
      <c r="H1791" s="959">
        <v>15</v>
      </c>
      <c r="I1791" s="951">
        <f t="shared" si="75"/>
        <v>100</v>
      </c>
    </row>
    <row r="1792" spans="1:9" ht="15" thickBot="1" x14ac:dyDescent="0.25">
      <c r="A1792" s="438"/>
      <c r="B1792" s="833"/>
      <c r="C1792" s="1691"/>
      <c r="D1792" s="1251" t="s">
        <v>606</v>
      </c>
      <c r="E1792" s="1363" t="s">
        <v>1581</v>
      </c>
      <c r="F1792" s="946"/>
      <c r="G1792" s="946">
        <v>15</v>
      </c>
      <c r="H1792" s="946">
        <v>15</v>
      </c>
      <c r="I1792" s="941">
        <f t="shared" si="75"/>
        <v>100</v>
      </c>
    </row>
    <row r="1793" spans="1:20" ht="16.5" thickTop="1" thickBot="1" x14ac:dyDescent="0.3">
      <c r="A1793" s="2479" t="s">
        <v>1406</v>
      </c>
      <c r="B1793" s="2480"/>
      <c r="C1793" s="2480"/>
      <c r="D1793" s="2480"/>
      <c r="E1793" s="2480"/>
      <c r="F1793" s="937">
        <f>F1779+F1786+F1788+F1776+F1791</f>
        <v>6913</v>
      </c>
      <c r="G1793" s="937">
        <f>G1779+G1786+G1788+G1776+G1791</f>
        <v>26148</v>
      </c>
      <c r="H1793" s="937">
        <f>H1779+H1786+H1788+H1776+H1791</f>
        <v>26148</v>
      </c>
      <c r="I1793" s="938">
        <f t="shared" si="75"/>
        <v>100</v>
      </c>
      <c r="R1793" s="386">
        <f>F1793</f>
        <v>6913</v>
      </c>
      <c r="S1793" s="386">
        <f>G1793</f>
        <v>26148</v>
      </c>
      <c r="T1793" s="386">
        <f>H1793</f>
        <v>26148</v>
      </c>
    </row>
    <row r="1794" spans="1:20" ht="15.75" thickTop="1" x14ac:dyDescent="0.25">
      <c r="A1794" s="371"/>
      <c r="B1794" s="371"/>
      <c r="C1794" s="371"/>
      <c r="D1794" s="371"/>
      <c r="E1794" s="371"/>
      <c r="F1794" s="181"/>
      <c r="G1794" s="181" t="e">
        <f>G1793+#REF!-#REF!</f>
        <v>#REF!</v>
      </c>
      <c r="H1794" s="181" t="e">
        <f>H1793+#REF!-#REF!</f>
        <v>#REF!</v>
      </c>
      <c r="I1794" s="210"/>
      <c r="R1794" s="386"/>
      <c r="S1794" s="386"/>
      <c r="T1794" s="386"/>
    </row>
    <row r="1795" spans="1:20" ht="13.5" customHeight="1" x14ac:dyDescent="0.25">
      <c r="A1795" s="371"/>
      <c r="B1795" s="371"/>
      <c r="C1795" s="371"/>
      <c r="D1795" s="371"/>
      <c r="E1795" s="371"/>
      <c r="F1795" s="181"/>
      <c r="G1795" s="181"/>
      <c r="H1795" s="181"/>
      <c r="I1795" s="210"/>
      <c r="R1795" s="386"/>
      <c r="S1795" s="386"/>
      <c r="T1795" s="386"/>
    </row>
    <row r="1796" spans="1:20" ht="13.5" thickBot="1" x14ac:dyDescent="0.25">
      <c r="A1796" s="445" t="s">
        <v>1923</v>
      </c>
      <c r="I1796" s="1688" t="s">
        <v>205</v>
      </c>
    </row>
    <row r="1797" spans="1:20" ht="14.25" thickTop="1" thickBot="1" x14ac:dyDescent="0.25">
      <c r="A1797" s="675" t="s">
        <v>792</v>
      </c>
      <c r="B1797" s="866" t="s">
        <v>206</v>
      </c>
      <c r="C1797" s="676" t="s">
        <v>207</v>
      </c>
      <c r="D1797" s="678" t="s">
        <v>888</v>
      </c>
      <c r="E1797" s="678" t="s">
        <v>208</v>
      </c>
      <c r="F1797" s="678" t="s">
        <v>209</v>
      </c>
      <c r="G1797" s="678" t="s">
        <v>1116</v>
      </c>
      <c r="H1797" s="678" t="s">
        <v>1117</v>
      </c>
      <c r="I1797" s="931" t="s">
        <v>1118</v>
      </c>
    </row>
    <row r="1798" spans="1:20" ht="14.25" thickTop="1" thickBot="1" x14ac:dyDescent="0.25">
      <c r="A1798" s="609">
        <v>1</v>
      </c>
      <c r="B1798" s="610">
        <v>2</v>
      </c>
      <c r="C1798" s="610">
        <v>3</v>
      </c>
      <c r="D1798" s="610">
        <v>4</v>
      </c>
      <c r="E1798" s="610">
        <v>5</v>
      </c>
      <c r="F1798" s="581">
        <v>6</v>
      </c>
      <c r="G1798" s="581">
        <v>7</v>
      </c>
      <c r="H1798" s="582">
        <v>8</v>
      </c>
      <c r="I1798" s="680" t="s">
        <v>960</v>
      </c>
    </row>
    <row r="1799" spans="1:20" ht="15.75" thickTop="1" x14ac:dyDescent="0.25">
      <c r="A1799" s="1703">
        <v>1202</v>
      </c>
      <c r="B1799" s="960">
        <v>3122</v>
      </c>
      <c r="C1799" s="960">
        <v>5331</v>
      </c>
      <c r="D1799" s="965"/>
      <c r="E1799" s="1000" t="s">
        <v>1208</v>
      </c>
      <c r="F1799" s="958">
        <f>SUM(F1800:F1807)</f>
        <v>3261</v>
      </c>
      <c r="G1799" s="958">
        <f>SUM(G1800:G1807)</f>
        <v>16973</v>
      </c>
      <c r="H1799" s="958">
        <f>SUM(H1800:H1807)</f>
        <v>16973</v>
      </c>
      <c r="I1799" s="962">
        <f t="shared" ref="I1799:I1816" si="76">(H1799/G1799)*100</f>
        <v>100</v>
      </c>
    </row>
    <row r="1800" spans="1:20" ht="14.25" x14ac:dyDescent="0.2">
      <c r="A1800" s="438"/>
      <c r="B1800" s="725"/>
      <c r="C1800" s="725"/>
      <c r="D1800" s="763" t="s">
        <v>737</v>
      </c>
      <c r="E1800" s="2224" t="s">
        <v>996</v>
      </c>
      <c r="F1800" s="940">
        <v>954</v>
      </c>
      <c r="G1800" s="940">
        <v>962</v>
      </c>
      <c r="H1800" s="940">
        <v>962</v>
      </c>
      <c r="I1800" s="936">
        <f t="shared" si="76"/>
        <v>100</v>
      </c>
    </row>
    <row r="1801" spans="1:20" ht="14.25" x14ac:dyDescent="0.2">
      <c r="A1801" s="438"/>
      <c r="B1801" s="725"/>
      <c r="C1801" s="725"/>
      <c r="D1801" s="595" t="s">
        <v>732</v>
      </c>
      <c r="E1801" s="483" t="s">
        <v>85</v>
      </c>
      <c r="F1801" s="940">
        <v>2307</v>
      </c>
      <c r="G1801" s="940">
        <v>2307</v>
      </c>
      <c r="H1801" s="940">
        <v>2307</v>
      </c>
      <c r="I1801" s="936">
        <f t="shared" si="76"/>
        <v>100</v>
      </c>
    </row>
    <row r="1802" spans="1:20" ht="14.25" x14ac:dyDescent="0.2">
      <c r="A1802" s="438"/>
      <c r="B1802" s="725"/>
      <c r="C1802" s="725"/>
      <c r="D1802" s="1250" t="s">
        <v>1871</v>
      </c>
      <c r="E1802" s="1525" t="s">
        <v>1902</v>
      </c>
      <c r="F1802" s="940"/>
      <c r="G1802" s="940">
        <v>853</v>
      </c>
      <c r="H1802" s="940">
        <v>853</v>
      </c>
      <c r="I1802" s="936">
        <f t="shared" si="76"/>
        <v>100</v>
      </c>
    </row>
    <row r="1803" spans="1:20" ht="28.5" x14ac:dyDescent="0.2">
      <c r="A1803" s="438"/>
      <c r="B1803" s="725"/>
      <c r="C1803" s="725"/>
      <c r="D1803" s="2194" t="s">
        <v>1873</v>
      </c>
      <c r="E1803" s="2269" t="s">
        <v>1907</v>
      </c>
      <c r="F1803" s="940"/>
      <c r="G1803" s="940">
        <v>9</v>
      </c>
      <c r="H1803" s="940">
        <v>9</v>
      </c>
      <c r="I1803" s="936">
        <f t="shared" si="76"/>
        <v>100</v>
      </c>
    </row>
    <row r="1804" spans="1:20" ht="14.25" x14ac:dyDescent="0.2">
      <c r="A1804" s="438"/>
      <c r="B1804" s="725"/>
      <c r="C1804" s="725"/>
      <c r="D1804" s="2446" t="s">
        <v>1879</v>
      </c>
      <c r="E1804" s="2486" t="s">
        <v>1919</v>
      </c>
      <c r="F1804" s="940"/>
      <c r="G1804" s="940"/>
      <c r="H1804" s="940"/>
      <c r="I1804" s="936"/>
    </row>
    <row r="1805" spans="1:20" ht="14.25" x14ac:dyDescent="0.2">
      <c r="A1805" s="438"/>
      <c r="B1805" s="725"/>
      <c r="C1805" s="725"/>
      <c r="D1805" s="2485"/>
      <c r="E1805" s="2487"/>
      <c r="F1805" s="940"/>
      <c r="G1805" s="940">
        <v>130</v>
      </c>
      <c r="H1805" s="940">
        <v>130</v>
      </c>
      <c r="I1805" s="936">
        <f t="shared" si="76"/>
        <v>100</v>
      </c>
    </row>
    <row r="1806" spans="1:20" ht="14.25" x14ac:dyDescent="0.2">
      <c r="A1806" s="438"/>
      <c r="B1806" s="725"/>
      <c r="C1806" s="725"/>
      <c r="D1806" s="2485"/>
      <c r="E1806" s="2487"/>
      <c r="F1806" s="940"/>
      <c r="G1806" s="940"/>
      <c r="H1806" s="940"/>
      <c r="I1806" s="936"/>
    </row>
    <row r="1807" spans="1:20" ht="14.25" x14ac:dyDescent="0.2">
      <c r="A1807" s="438"/>
      <c r="B1807" s="725"/>
      <c r="C1807" s="1690"/>
      <c r="D1807" s="595" t="s">
        <v>1431</v>
      </c>
      <c r="E1807" s="483" t="s">
        <v>995</v>
      </c>
      <c r="F1807" s="940"/>
      <c r="G1807" s="940">
        <v>12712</v>
      </c>
      <c r="H1807" s="940">
        <v>12712</v>
      </c>
      <c r="I1807" s="936">
        <f t="shared" si="76"/>
        <v>100</v>
      </c>
    </row>
    <row r="1808" spans="1:20" ht="15" x14ac:dyDescent="0.25">
      <c r="A1808" s="438">
        <v>1202</v>
      </c>
      <c r="B1808" s="833">
        <v>3123</v>
      </c>
      <c r="C1808" s="833">
        <v>5331</v>
      </c>
      <c r="D1808" s="972"/>
      <c r="E1808" s="724" t="s">
        <v>1208</v>
      </c>
      <c r="F1808" s="948">
        <f>SUM(F1809:F1811)</f>
        <v>1766</v>
      </c>
      <c r="G1808" s="948">
        <f>SUM(G1809:G1811)</f>
        <v>4411</v>
      </c>
      <c r="H1808" s="948">
        <f>SUM(H1809:H1811)</f>
        <v>4411</v>
      </c>
      <c r="I1808" s="949">
        <f t="shared" si="76"/>
        <v>100</v>
      </c>
    </row>
    <row r="1809" spans="1:20" ht="14.25" x14ac:dyDescent="0.2">
      <c r="A1809" s="438"/>
      <c r="B1809" s="833"/>
      <c r="C1809" s="833"/>
      <c r="D1809" s="595" t="s">
        <v>732</v>
      </c>
      <c r="E1809" s="483" t="s">
        <v>85</v>
      </c>
      <c r="F1809" s="950">
        <v>1766</v>
      </c>
      <c r="G1809" s="946">
        <v>1743</v>
      </c>
      <c r="H1809" s="946">
        <v>1743</v>
      </c>
      <c r="I1809" s="941">
        <f t="shared" si="76"/>
        <v>100</v>
      </c>
    </row>
    <row r="1810" spans="1:20" ht="28.5" x14ac:dyDescent="0.2">
      <c r="A1810" s="438"/>
      <c r="B1810" s="833"/>
      <c r="C1810" s="833"/>
      <c r="D1810" s="2194" t="s">
        <v>1873</v>
      </c>
      <c r="E1810" s="2269" t="s">
        <v>1907</v>
      </c>
      <c r="F1810" s="950"/>
      <c r="G1810" s="946">
        <v>3</v>
      </c>
      <c r="H1810" s="946">
        <v>3</v>
      </c>
      <c r="I1810" s="941">
        <f t="shared" si="76"/>
        <v>100</v>
      </c>
    </row>
    <row r="1811" spans="1:20" ht="14.25" x14ac:dyDescent="0.2">
      <c r="A1811" s="438"/>
      <c r="B1811" s="833"/>
      <c r="C1811" s="833"/>
      <c r="D1811" s="595" t="s">
        <v>1431</v>
      </c>
      <c r="E1811" s="483" t="s">
        <v>995</v>
      </c>
      <c r="F1811" s="946"/>
      <c r="G1811" s="946">
        <v>2665</v>
      </c>
      <c r="H1811" s="946">
        <v>2665</v>
      </c>
      <c r="I1811" s="941">
        <f t="shared" si="76"/>
        <v>100</v>
      </c>
    </row>
    <row r="1812" spans="1:20" ht="15" x14ac:dyDescent="0.25">
      <c r="A1812" s="438">
        <v>1202</v>
      </c>
      <c r="B1812" s="833">
        <v>3147</v>
      </c>
      <c r="C1812" s="1691">
        <v>5331</v>
      </c>
      <c r="D1812" s="955"/>
      <c r="E1812" s="724" t="s">
        <v>1208</v>
      </c>
      <c r="F1812" s="959">
        <v>0</v>
      </c>
      <c r="G1812" s="959">
        <f>SUM(G1813:G1813)</f>
        <v>30</v>
      </c>
      <c r="H1812" s="959">
        <f>SUM(H1813:H1813)</f>
        <v>30</v>
      </c>
      <c r="I1812" s="949">
        <f t="shared" si="76"/>
        <v>100</v>
      </c>
    </row>
    <row r="1813" spans="1:20" ht="14.25" x14ac:dyDescent="0.2">
      <c r="A1813" s="438"/>
      <c r="B1813" s="833"/>
      <c r="C1813" s="1691"/>
      <c r="D1813" s="595" t="s">
        <v>1431</v>
      </c>
      <c r="E1813" s="483" t="s">
        <v>995</v>
      </c>
      <c r="F1813" s="946"/>
      <c r="G1813" s="946">
        <v>30</v>
      </c>
      <c r="H1813" s="946">
        <v>30</v>
      </c>
      <c r="I1813" s="941">
        <f t="shared" si="76"/>
        <v>100</v>
      </c>
    </row>
    <row r="1814" spans="1:20" ht="15" x14ac:dyDescent="0.25">
      <c r="A1814" s="438">
        <v>1202</v>
      </c>
      <c r="B1814" s="833">
        <v>3147</v>
      </c>
      <c r="C1814" s="1691">
        <v>5331</v>
      </c>
      <c r="D1814" s="595"/>
      <c r="E1814" s="724" t="s">
        <v>1208</v>
      </c>
      <c r="F1814" s="959">
        <f>F1815+F1816+F1817</f>
        <v>1178</v>
      </c>
      <c r="G1814" s="959">
        <f>G1815+G1816+G1817</f>
        <v>6543</v>
      </c>
      <c r="H1814" s="959">
        <f>H1815+H1816+H1817</f>
        <v>6543</v>
      </c>
      <c r="I1814" s="949">
        <f t="shared" si="76"/>
        <v>100</v>
      </c>
    </row>
    <row r="1815" spans="1:20" ht="14.25" x14ac:dyDescent="0.2">
      <c r="A1815" s="438"/>
      <c r="B1815" s="833"/>
      <c r="C1815" s="1691"/>
      <c r="D1815" s="595" t="s">
        <v>732</v>
      </c>
      <c r="E1815" s="483" t="s">
        <v>85</v>
      </c>
      <c r="F1815" s="946">
        <v>1178</v>
      </c>
      <c r="G1815" s="946">
        <v>1178</v>
      </c>
      <c r="H1815" s="946">
        <v>1178</v>
      </c>
      <c r="I1815" s="941">
        <f t="shared" si="76"/>
        <v>100</v>
      </c>
    </row>
    <row r="1816" spans="1:20" ht="14.25" x14ac:dyDescent="0.2">
      <c r="A1816" s="438"/>
      <c r="B1816" s="833"/>
      <c r="C1816" s="1691"/>
      <c r="D1816" s="595" t="s">
        <v>23</v>
      </c>
      <c r="E1816" s="483" t="s">
        <v>1918</v>
      </c>
      <c r="F1816" s="946"/>
      <c r="G1816" s="946">
        <v>1600</v>
      </c>
      <c r="H1816" s="946">
        <v>1600</v>
      </c>
      <c r="I1816" s="941">
        <f t="shared" si="76"/>
        <v>100</v>
      </c>
    </row>
    <row r="1817" spans="1:20" ht="15" thickBot="1" x14ac:dyDescent="0.25">
      <c r="A1817" s="438"/>
      <c r="B1817" s="833"/>
      <c r="C1817" s="1691"/>
      <c r="D1817" s="595" t="s">
        <v>1431</v>
      </c>
      <c r="E1817" s="483" t="s">
        <v>995</v>
      </c>
      <c r="F1817" s="946"/>
      <c r="G1817" s="946">
        <v>3765</v>
      </c>
      <c r="H1817" s="946">
        <v>3765</v>
      </c>
      <c r="I1817" s="941">
        <f>(H1817/G1817)*100</f>
        <v>100</v>
      </c>
    </row>
    <row r="1818" spans="1:20" ht="16.5" thickTop="1" thickBot="1" x14ac:dyDescent="0.3">
      <c r="A1818" s="2479" t="s">
        <v>1406</v>
      </c>
      <c r="B1818" s="2480"/>
      <c r="C1818" s="2480"/>
      <c r="D1818" s="2480"/>
      <c r="E1818" s="2480"/>
      <c r="F1818" s="937">
        <f>SUM(F1799,F1808,F1812,F1814)</f>
        <v>6205</v>
      </c>
      <c r="G1818" s="937">
        <f>SUM(G1799,G1808,G1812,G1814)</f>
        <v>27957</v>
      </c>
      <c r="H1818" s="937">
        <f>SUM(H1799,H1808,H1812,H1814)</f>
        <v>27957</v>
      </c>
      <c r="I1818" s="938">
        <f>(H1818/G1818)*100</f>
        <v>100</v>
      </c>
      <c r="R1818" s="386">
        <f>F1818</f>
        <v>6205</v>
      </c>
      <c r="S1818" s="386">
        <f>G1818</f>
        <v>27957</v>
      </c>
      <c r="T1818" s="386">
        <f>H1818</f>
        <v>27957</v>
      </c>
    </row>
    <row r="1819" spans="1:20" ht="12.75" customHeight="1" thickTop="1" x14ac:dyDescent="0.25">
      <c r="A1819" s="371"/>
      <c r="B1819" s="371"/>
      <c r="C1819" s="371"/>
      <c r="D1819" s="371"/>
      <c r="E1819" s="371"/>
      <c r="F1819" s="181"/>
      <c r="G1819" s="181"/>
      <c r="H1819" s="181"/>
      <c r="I1819" s="210"/>
      <c r="R1819" s="386"/>
      <c r="S1819" s="386"/>
      <c r="T1819" s="386"/>
    </row>
    <row r="1820" spans="1:20" ht="13.5" thickBot="1" x14ac:dyDescent="0.25">
      <c r="A1820" s="445" t="s">
        <v>414</v>
      </c>
      <c r="I1820" s="1688" t="s">
        <v>205</v>
      </c>
    </row>
    <row r="1821" spans="1:20" ht="14.25" thickTop="1" thickBot="1" x14ac:dyDescent="0.25">
      <c r="A1821" s="675" t="s">
        <v>792</v>
      </c>
      <c r="B1821" s="866" t="s">
        <v>206</v>
      </c>
      <c r="C1821" s="676" t="s">
        <v>207</v>
      </c>
      <c r="D1821" s="678" t="s">
        <v>888</v>
      </c>
      <c r="E1821" s="678" t="s">
        <v>208</v>
      </c>
      <c r="F1821" s="678" t="s">
        <v>209</v>
      </c>
      <c r="G1821" s="678" t="s">
        <v>1116</v>
      </c>
      <c r="H1821" s="678" t="s">
        <v>1117</v>
      </c>
      <c r="I1821" s="931" t="s">
        <v>1118</v>
      </c>
    </row>
    <row r="1822" spans="1:20" ht="14.25" thickTop="1" thickBot="1" x14ac:dyDescent="0.25">
      <c r="A1822" s="609">
        <v>1</v>
      </c>
      <c r="B1822" s="610">
        <v>2</v>
      </c>
      <c r="C1822" s="610">
        <v>3</v>
      </c>
      <c r="D1822" s="610">
        <v>4</v>
      </c>
      <c r="E1822" s="610">
        <v>5</v>
      </c>
      <c r="F1822" s="581">
        <v>6</v>
      </c>
      <c r="G1822" s="581">
        <v>7</v>
      </c>
      <c r="H1822" s="582">
        <v>8</v>
      </c>
      <c r="I1822" s="680" t="s">
        <v>960</v>
      </c>
    </row>
    <row r="1823" spans="1:20" ht="15.75" thickTop="1" x14ac:dyDescent="0.25">
      <c r="A1823" s="1703">
        <v>1204</v>
      </c>
      <c r="B1823" s="960">
        <v>3122</v>
      </c>
      <c r="C1823" s="960">
        <v>5331</v>
      </c>
      <c r="D1823" s="965"/>
      <c r="E1823" s="1000" t="s">
        <v>1208</v>
      </c>
      <c r="F1823" s="958">
        <v>0</v>
      </c>
      <c r="G1823" s="958">
        <f>G1825+G1824</f>
        <v>6027</v>
      </c>
      <c r="H1823" s="958">
        <f>H1825+H1824</f>
        <v>6027</v>
      </c>
      <c r="I1823" s="962">
        <f>(H1823/G1823)*100</f>
        <v>100</v>
      </c>
    </row>
    <row r="1824" spans="1:20" ht="29.25" x14ac:dyDescent="0.25">
      <c r="A1824" s="438"/>
      <c r="B1824" s="725"/>
      <c r="C1824" s="725"/>
      <c r="D1824" s="2194" t="s">
        <v>1873</v>
      </c>
      <c r="E1824" s="2269" t="s">
        <v>1907</v>
      </c>
      <c r="F1824" s="933"/>
      <c r="G1824" s="357">
        <v>7</v>
      </c>
      <c r="H1824" s="357">
        <v>7</v>
      </c>
      <c r="I1824" s="936">
        <f t="shared" ref="I1824:I1847" si="77">(H1824/G1824)*100</f>
        <v>100</v>
      </c>
    </row>
    <row r="1825" spans="1:9" ht="14.25" x14ac:dyDescent="0.2">
      <c r="A1825" s="438"/>
      <c r="B1825" s="725"/>
      <c r="C1825" s="1690"/>
      <c r="D1825" s="595" t="s">
        <v>1431</v>
      </c>
      <c r="E1825" s="483" t="s">
        <v>995</v>
      </c>
      <c r="F1825" s="940"/>
      <c r="G1825" s="940">
        <v>6020</v>
      </c>
      <c r="H1825" s="940">
        <v>6020</v>
      </c>
      <c r="I1825" s="936">
        <f t="shared" si="77"/>
        <v>100</v>
      </c>
    </row>
    <row r="1826" spans="1:9" ht="15" x14ac:dyDescent="0.25">
      <c r="A1826" s="438">
        <v>1204</v>
      </c>
      <c r="B1826" s="833">
        <v>3123</v>
      </c>
      <c r="C1826" s="1691">
        <v>5331</v>
      </c>
      <c r="D1826" s="611"/>
      <c r="E1826" s="724" t="s">
        <v>1208</v>
      </c>
      <c r="F1826" s="959">
        <f>F1828+F1829</f>
        <v>9618</v>
      </c>
      <c r="G1826" s="959">
        <f>G1827+G1828+G1829+G1830+G1831+G1834+G1832+G1833</f>
        <v>47667</v>
      </c>
      <c r="H1826" s="959">
        <f>H1827+H1828+H1829+H1830+H1831+H1834+H1832+H1833</f>
        <v>47667</v>
      </c>
      <c r="I1826" s="949">
        <f t="shared" si="77"/>
        <v>100</v>
      </c>
    </row>
    <row r="1827" spans="1:9" ht="14.25" x14ac:dyDescent="0.2">
      <c r="A1827" s="438"/>
      <c r="B1827" s="833"/>
      <c r="C1827" s="1691"/>
      <c r="D1827" s="595" t="s">
        <v>950</v>
      </c>
      <c r="E1827" s="488" t="s">
        <v>811</v>
      </c>
      <c r="F1827" s="946"/>
      <c r="G1827" s="946">
        <v>10</v>
      </c>
      <c r="H1827" s="946">
        <v>10</v>
      </c>
      <c r="I1827" s="941">
        <f t="shared" si="77"/>
        <v>100</v>
      </c>
    </row>
    <row r="1828" spans="1:9" ht="14.25" x14ac:dyDescent="0.2">
      <c r="A1828" s="438"/>
      <c r="B1828" s="833"/>
      <c r="C1828" s="1691"/>
      <c r="D1828" s="763" t="s">
        <v>737</v>
      </c>
      <c r="E1828" s="2224" t="s">
        <v>996</v>
      </c>
      <c r="F1828" s="946">
        <v>2647</v>
      </c>
      <c r="G1828" s="946">
        <v>2442</v>
      </c>
      <c r="H1828" s="946">
        <v>2442</v>
      </c>
      <c r="I1828" s="941">
        <f t="shared" si="77"/>
        <v>100</v>
      </c>
    </row>
    <row r="1829" spans="1:9" ht="14.25" x14ac:dyDescent="0.2">
      <c r="A1829" s="438"/>
      <c r="B1829" s="833"/>
      <c r="C1829" s="1691"/>
      <c r="D1829" s="595" t="s">
        <v>732</v>
      </c>
      <c r="E1829" s="483" t="s">
        <v>85</v>
      </c>
      <c r="F1829" s="946">
        <v>6971</v>
      </c>
      <c r="G1829" s="946">
        <v>6863</v>
      </c>
      <c r="H1829" s="946">
        <v>6863</v>
      </c>
      <c r="I1829" s="941">
        <f t="shared" si="77"/>
        <v>100</v>
      </c>
    </row>
    <row r="1830" spans="1:9" ht="14.25" x14ac:dyDescent="0.2">
      <c r="A1830" s="438"/>
      <c r="B1830" s="833"/>
      <c r="C1830" s="1691"/>
      <c r="D1830" s="1251" t="s">
        <v>1175</v>
      </c>
      <c r="E1830" s="1363" t="s">
        <v>1539</v>
      </c>
      <c r="F1830" s="946"/>
      <c r="G1830" s="946">
        <v>382</v>
      </c>
      <c r="H1830" s="946">
        <v>382</v>
      </c>
      <c r="I1830" s="941">
        <f t="shared" si="77"/>
        <v>100</v>
      </c>
    </row>
    <row r="1831" spans="1:9" ht="14.25" x14ac:dyDescent="0.2">
      <c r="A1831" s="438"/>
      <c r="B1831" s="833"/>
      <c r="C1831" s="1691"/>
      <c r="D1831" s="1250" t="s">
        <v>1871</v>
      </c>
      <c r="E1831" s="1525" t="s">
        <v>1902</v>
      </c>
      <c r="F1831" s="946"/>
      <c r="G1831" s="946">
        <v>877</v>
      </c>
      <c r="H1831" s="946">
        <v>877</v>
      </c>
      <c r="I1831" s="941">
        <f t="shared" si="77"/>
        <v>100</v>
      </c>
    </row>
    <row r="1832" spans="1:9" ht="28.5" x14ac:dyDescent="0.2">
      <c r="A1832" s="438"/>
      <c r="B1832" s="833"/>
      <c r="C1832" s="1691"/>
      <c r="D1832" s="2194" t="s">
        <v>1873</v>
      </c>
      <c r="E1832" s="2269" t="s">
        <v>1907</v>
      </c>
      <c r="F1832" s="946"/>
      <c r="G1832" s="946">
        <v>5</v>
      </c>
      <c r="H1832" s="946">
        <v>5</v>
      </c>
      <c r="I1832" s="941">
        <f t="shared" si="77"/>
        <v>100</v>
      </c>
    </row>
    <row r="1833" spans="1:9" ht="14.25" x14ac:dyDescent="0.2">
      <c r="A1833" s="438"/>
      <c r="B1833" s="833"/>
      <c r="C1833" s="1691"/>
      <c r="D1833" s="1250" t="s">
        <v>1875</v>
      </c>
      <c r="E1833" s="1525" t="s">
        <v>1912</v>
      </c>
      <c r="F1833" s="946"/>
      <c r="G1833" s="946">
        <v>115</v>
      </c>
      <c r="H1833" s="946">
        <v>115</v>
      </c>
      <c r="I1833" s="941">
        <f t="shared" si="77"/>
        <v>100</v>
      </c>
    </row>
    <row r="1834" spans="1:9" ht="14.25" x14ac:dyDescent="0.2">
      <c r="A1834" s="438"/>
      <c r="B1834" s="833"/>
      <c r="C1834" s="1691"/>
      <c r="D1834" s="595" t="s">
        <v>1431</v>
      </c>
      <c r="E1834" s="483" t="s">
        <v>995</v>
      </c>
      <c r="F1834" s="946"/>
      <c r="G1834" s="946">
        <v>36973</v>
      </c>
      <c r="H1834" s="946">
        <v>36973</v>
      </c>
      <c r="I1834" s="941">
        <f t="shared" si="77"/>
        <v>100</v>
      </c>
    </row>
    <row r="1835" spans="1:9" ht="15" x14ac:dyDescent="0.25">
      <c r="A1835" s="438">
        <v>1204</v>
      </c>
      <c r="B1835" s="833">
        <v>3124</v>
      </c>
      <c r="C1835" s="833">
        <v>5331</v>
      </c>
      <c r="D1835" s="972"/>
      <c r="E1835" s="724" t="s">
        <v>1208</v>
      </c>
      <c r="F1835" s="948">
        <v>0</v>
      </c>
      <c r="G1835" s="948">
        <f>SUM(G1836:G1837)</f>
        <v>1215</v>
      </c>
      <c r="H1835" s="948">
        <f>SUM(H1836:H1837)</f>
        <v>1215</v>
      </c>
      <c r="I1835" s="949">
        <f t="shared" si="77"/>
        <v>100</v>
      </c>
    </row>
    <row r="1836" spans="1:9" ht="14.25" x14ac:dyDescent="0.2">
      <c r="A1836" s="438"/>
      <c r="B1836" s="833"/>
      <c r="C1836" s="1691"/>
      <c r="D1836" s="1251" t="s">
        <v>1175</v>
      </c>
      <c r="E1836" s="1363" t="s">
        <v>1539</v>
      </c>
      <c r="F1836" s="946"/>
      <c r="G1836" s="946">
        <v>76</v>
      </c>
      <c r="H1836" s="946">
        <v>76</v>
      </c>
      <c r="I1836" s="941">
        <f t="shared" si="77"/>
        <v>100</v>
      </c>
    </row>
    <row r="1837" spans="1:9" ht="14.25" x14ac:dyDescent="0.2">
      <c r="A1837" s="438"/>
      <c r="B1837" s="833"/>
      <c r="C1837" s="1691"/>
      <c r="D1837" s="595" t="s">
        <v>1431</v>
      </c>
      <c r="E1837" s="483" t="s">
        <v>995</v>
      </c>
      <c r="F1837" s="946"/>
      <c r="G1837" s="946">
        <v>1139</v>
      </c>
      <c r="H1837" s="946">
        <v>1139</v>
      </c>
      <c r="I1837" s="941">
        <f t="shared" si="77"/>
        <v>100</v>
      </c>
    </row>
    <row r="1838" spans="1:9" ht="15" x14ac:dyDescent="0.25">
      <c r="A1838" s="438">
        <v>1204</v>
      </c>
      <c r="B1838" s="833">
        <v>3141</v>
      </c>
      <c r="C1838" s="1691">
        <v>5331</v>
      </c>
      <c r="D1838" s="611"/>
      <c r="E1838" s="724" t="s">
        <v>1208</v>
      </c>
      <c r="F1838" s="959">
        <v>0</v>
      </c>
      <c r="G1838" s="959">
        <v>120</v>
      </c>
      <c r="H1838" s="959">
        <v>120</v>
      </c>
      <c r="I1838" s="951">
        <f t="shared" si="77"/>
        <v>100</v>
      </c>
    </row>
    <row r="1839" spans="1:9" ht="14.25" x14ac:dyDescent="0.2">
      <c r="A1839" s="438"/>
      <c r="B1839" s="833"/>
      <c r="C1839" s="1691"/>
      <c r="D1839" s="595" t="s">
        <v>1431</v>
      </c>
      <c r="E1839" s="483" t="s">
        <v>995</v>
      </c>
      <c r="F1839" s="946"/>
      <c r="G1839" s="946">
        <v>120</v>
      </c>
      <c r="H1839" s="946">
        <v>120</v>
      </c>
      <c r="I1839" s="941">
        <f t="shared" si="77"/>
        <v>100</v>
      </c>
    </row>
    <row r="1840" spans="1:9" ht="15" x14ac:dyDescent="0.25">
      <c r="A1840" s="438">
        <v>1204</v>
      </c>
      <c r="B1840" s="833">
        <v>3142</v>
      </c>
      <c r="C1840" s="833">
        <v>5331</v>
      </c>
      <c r="D1840" s="972"/>
      <c r="E1840" s="724" t="s">
        <v>1208</v>
      </c>
      <c r="F1840" s="948">
        <f>SUM(F1841:F1841)</f>
        <v>400</v>
      </c>
      <c r="G1840" s="948">
        <f>SUM(G1841:G1841,G1842)</f>
        <v>1984</v>
      </c>
      <c r="H1840" s="948">
        <f>SUM(H1841:H1841,H1842)</f>
        <v>1984</v>
      </c>
      <c r="I1840" s="949">
        <f t="shared" si="77"/>
        <v>100</v>
      </c>
    </row>
    <row r="1841" spans="1:27" ht="14.25" x14ac:dyDescent="0.2">
      <c r="A1841" s="438"/>
      <c r="B1841" s="833"/>
      <c r="C1841" s="833"/>
      <c r="D1841" s="595" t="s">
        <v>732</v>
      </c>
      <c r="E1841" s="483" t="s">
        <v>85</v>
      </c>
      <c r="F1841" s="946">
        <v>400</v>
      </c>
      <c r="G1841" s="946">
        <v>400</v>
      </c>
      <c r="H1841" s="946">
        <v>400</v>
      </c>
      <c r="I1841" s="941">
        <f t="shared" si="77"/>
        <v>100</v>
      </c>
    </row>
    <row r="1842" spans="1:27" ht="14.25" x14ac:dyDescent="0.2">
      <c r="A1842" s="438"/>
      <c r="B1842" s="833"/>
      <c r="C1842" s="1691"/>
      <c r="D1842" s="595" t="s">
        <v>1431</v>
      </c>
      <c r="E1842" s="483" t="s">
        <v>995</v>
      </c>
      <c r="F1842" s="946"/>
      <c r="G1842" s="946">
        <v>1584</v>
      </c>
      <c r="H1842" s="946">
        <v>1584</v>
      </c>
      <c r="I1842" s="941">
        <f t="shared" si="77"/>
        <v>100</v>
      </c>
    </row>
    <row r="1843" spans="1:27" ht="15" x14ac:dyDescent="0.25">
      <c r="A1843" s="438">
        <v>1204</v>
      </c>
      <c r="B1843" s="725">
        <v>3147</v>
      </c>
      <c r="C1843" s="833">
        <v>5331</v>
      </c>
      <c r="D1843" s="932"/>
      <c r="E1843" s="886" t="s">
        <v>1208</v>
      </c>
      <c r="F1843" s="933">
        <f>SUM(F1844:F1844)</f>
        <v>400</v>
      </c>
      <c r="G1843" s="933">
        <f>SUM(G1844:G1845)</f>
        <v>3332</v>
      </c>
      <c r="H1843" s="933">
        <f>SUM(H1844:H1845)</f>
        <v>3332</v>
      </c>
      <c r="I1843" s="934">
        <f t="shared" si="77"/>
        <v>100</v>
      </c>
    </row>
    <row r="1844" spans="1:27" ht="14.25" x14ac:dyDescent="0.2">
      <c r="A1844" s="438"/>
      <c r="B1844" s="725"/>
      <c r="C1844" s="725"/>
      <c r="D1844" s="595" t="s">
        <v>732</v>
      </c>
      <c r="E1844" s="483" t="s">
        <v>85</v>
      </c>
      <c r="F1844" s="940">
        <v>400</v>
      </c>
      <c r="G1844" s="940">
        <v>400</v>
      </c>
      <c r="H1844" s="940">
        <v>400</v>
      </c>
      <c r="I1844" s="936">
        <f t="shared" si="77"/>
        <v>100</v>
      </c>
    </row>
    <row r="1845" spans="1:27" ht="14.25" x14ac:dyDescent="0.2">
      <c r="A1845" s="438"/>
      <c r="B1845" s="725"/>
      <c r="C1845" s="1690"/>
      <c r="D1845" s="595" t="s">
        <v>1431</v>
      </c>
      <c r="E1845" s="483" t="s">
        <v>995</v>
      </c>
      <c r="F1845" s="940"/>
      <c r="G1845" s="940">
        <v>2932</v>
      </c>
      <c r="H1845" s="940">
        <v>2932</v>
      </c>
      <c r="I1845" s="936">
        <f t="shared" si="77"/>
        <v>100</v>
      </c>
    </row>
    <row r="1846" spans="1:27" ht="18" customHeight="1" x14ac:dyDescent="0.25">
      <c r="A1846" s="438">
        <v>1204</v>
      </c>
      <c r="B1846" s="725">
        <v>3293</v>
      </c>
      <c r="C1846" s="1690">
        <v>5331</v>
      </c>
      <c r="D1846" s="988"/>
      <c r="E1846" s="886" t="s">
        <v>1208</v>
      </c>
      <c r="F1846" s="948">
        <v>0</v>
      </c>
      <c r="G1846" s="933">
        <f>G1847</f>
        <v>43</v>
      </c>
      <c r="H1846" s="933">
        <f>H1847</f>
        <v>43</v>
      </c>
      <c r="I1846" s="934">
        <f t="shared" si="77"/>
        <v>100</v>
      </c>
      <c r="R1846" s="386"/>
      <c r="S1846" s="386"/>
      <c r="T1846" s="386"/>
    </row>
    <row r="1847" spans="1:27" ht="18" customHeight="1" thickBot="1" x14ac:dyDescent="0.3">
      <c r="A1847" s="438"/>
      <c r="B1847" s="725"/>
      <c r="C1847" s="1690"/>
      <c r="D1847" s="826" t="s">
        <v>1434</v>
      </c>
      <c r="E1847" s="2240" t="s">
        <v>75</v>
      </c>
      <c r="F1847" s="948"/>
      <c r="G1847" s="940">
        <v>43</v>
      </c>
      <c r="H1847" s="940">
        <v>43</v>
      </c>
      <c r="I1847" s="936">
        <f t="shared" si="77"/>
        <v>100</v>
      </c>
      <c r="R1847" s="386"/>
      <c r="S1847" s="386"/>
      <c r="T1847" s="386"/>
    </row>
    <row r="1848" spans="1:27" ht="18" customHeight="1" thickTop="1" thickBot="1" x14ac:dyDescent="0.3">
      <c r="A1848" s="2479" t="s">
        <v>1406</v>
      </c>
      <c r="B1848" s="2480"/>
      <c r="C1848" s="2480"/>
      <c r="D1848" s="2480"/>
      <c r="E1848" s="2480"/>
      <c r="F1848" s="937">
        <f>SUM(F1843,F1840,F1835,F1823,F1826,F1838,F1846)</f>
        <v>10418</v>
      </c>
      <c r="G1848" s="937">
        <f>SUM(G1843,G1840,G1835,G1823,G1826,G1838,G1846)</f>
        <v>60388</v>
      </c>
      <c r="H1848" s="937">
        <f>SUM(H1843,H1840,H1835,H1823,H1826,H1838,H1846)</f>
        <v>60388</v>
      </c>
      <c r="I1848" s="938">
        <f>(H1848/G1848)*100</f>
        <v>100</v>
      </c>
      <c r="J1848" s="386">
        <f>F1848</f>
        <v>10418</v>
      </c>
      <c r="K1848" s="386" t="e">
        <f>G1848+#REF!</f>
        <v>#REF!</v>
      </c>
      <c r="L1848" s="386" t="e">
        <f>H1848+#REF!</f>
        <v>#REF!</v>
      </c>
      <c r="R1848" s="386">
        <f>F1848</f>
        <v>10418</v>
      </c>
      <c r="S1848" s="386">
        <f>G1848</f>
        <v>60388</v>
      </c>
      <c r="T1848" s="386">
        <f>H1848</f>
        <v>60388</v>
      </c>
      <c r="U1848" s="386"/>
      <c r="V1848" s="386"/>
      <c r="W1848" s="386"/>
      <c r="Y1848" s="386"/>
      <c r="Z1848" s="386"/>
      <c r="AA1848" s="386"/>
    </row>
    <row r="1849" spans="1:27" s="107" customFormat="1" ht="16.5" customHeight="1" thickTop="1" x14ac:dyDescent="0.2">
      <c r="A1849" s="385"/>
      <c r="B1849" s="687"/>
      <c r="C1849" s="385"/>
      <c r="D1849" s="927"/>
      <c r="E1849" s="385"/>
      <c r="F1849" s="386"/>
      <c r="G1849" s="386"/>
      <c r="H1849" s="386"/>
      <c r="I1849" s="1688"/>
    </row>
    <row r="1850" spans="1:27" s="107" customFormat="1" ht="12.75" customHeight="1" x14ac:dyDescent="0.2">
      <c r="A1850" s="385"/>
      <c r="B1850" s="687"/>
      <c r="C1850" s="385"/>
      <c r="D1850" s="927"/>
      <c r="E1850" s="385"/>
      <c r="F1850" s="386"/>
      <c r="G1850" s="386"/>
      <c r="H1850" s="386"/>
      <c r="I1850" s="1688"/>
    </row>
    <row r="1851" spans="1:27" ht="13.5" thickBot="1" x14ac:dyDescent="0.25">
      <c r="A1851" s="445" t="s">
        <v>415</v>
      </c>
      <c r="I1851" s="1688" t="s">
        <v>205</v>
      </c>
    </row>
    <row r="1852" spans="1:27" ht="14.25" thickTop="1" thickBot="1" x14ac:dyDescent="0.25">
      <c r="A1852" s="675" t="s">
        <v>792</v>
      </c>
      <c r="B1852" s="866" t="s">
        <v>206</v>
      </c>
      <c r="C1852" s="676" t="s">
        <v>207</v>
      </c>
      <c r="D1852" s="678" t="s">
        <v>888</v>
      </c>
      <c r="E1852" s="678" t="s">
        <v>208</v>
      </c>
      <c r="F1852" s="678" t="s">
        <v>209</v>
      </c>
      <c r="G1852" s="678" t="s">
        <v>1116</v>
      </c>
      <c r="H1852" s="678" t="s">
        <v>1117</v>
      </c>
      <c r="I1852" s="931" t="s">
        <v>1118</v>
      </c>
    </row>
    <row r="1853" spans="1:27" ht="14.25" thickTop="1" thickBot="1" x14ac:dyDescent="0.25">
      <c r="A1853" s="609">
        <v>1</v>
      </c>
      <c r="B1853" s="610">
        <v>2</v>
      </c>
      <c r="C1853" s="610">
        <v>3</v>
      </c>
      <c r="D1853" s="610">
        <v>4</v>
      </c>
      <c r="E1853" s="610">
        <v>5</v>
      </c>
      <c r="F1853" s="581">
        <v>6</v>
      </c>
      <c r="G1853" s="581">
        <v>7</v>
      </c>
      <c r="H1853" s="582">
        <v>8</v>
      </c>
      <c r="I1853" s="680" t="s">
        <v>960</v>
      </c>
    </row>
    <row r="1854" spans="1:27" ht="15.75" thickTop="1" x14ac:dyDescent="0.25">
      <c r="A1854" s="1703">
        <v>1205</v>
      </c>
      <c r="B1854" s="960">
        <v>3122</v>
      </c>
      <c r="C1854" s="960">
        <v>5331</v>
      </c>
      <c r="D1854" s="965"/>
      <c r="E1854" s="1000" t="s">
        <v>1208</v>
      </c>
      <c r="F1854" s="958">
        <v>0</v>
      </c>
      <c r="G1854" s="958">
        <f>SUM(G1855:G1857)</f>
        <v>2968</v>
      </c>
      <c r="H1854" s="958">
        <f>SUM(H1855:H1857)</f>
        <v>2968</v>
      </c>
      <c r="I1854" s="962">
        <f t="shared" ref="I1854:I1870" si="78">(H1854/G1854)*100</f>
        <v>100</v>
      </c>
    </row>
    <row r="1855" spans="1:27" ht="15" x14ac:dyDescent="0.25">
      <c r="A1855" s="438"/>
      <c r="B1855" s="725"/>
      <c r="C1855" s="725"/>
      <c r="D1855" s="1250" t="s">
        <v>1871</v>
      </c>
      <c r="E1855" s="1525" t="s">
        <v>1902</v>
      </c>
      <c r="F1855" s="933"/>
      <c r="G1855" s="940">
        <v>471</v>
      </c>
      <c r="H1855" s="940">
        <v>471</v>
      </c>
      <c r="I1855" s="936">
        <f t="shared" si="78"/>
        <v>100</v>
      </c>
    </row>
    <row r="1856" spans="1:27" ht="29.25" x14ac:dyDescent="0.25">
      <c r="A1856" s="438"/>
      <c r="B1856" s="725"/>
      <c r="C1856" s="725"/>
      <c r="D1856" s="2194" t="s">
        <v>1873</v>
      </c>
      <c r="E1856" s="2269" t="s">
        <v>1907</v>
      </c>
      <c r="F1856" s="933"/>
      <c r="G1856" s="940">
        <v>3</v>
      </c>
      <c r="H1856" s="940">
        <v>3</v>
      </c>
      <c r="I1856" s="936">
        <f t="shared" si="78"/>
        <v>100</v>
      </c>
    </row>
    <row r="1857" spans="1:27" ht="15" x14ac:dyDescent="0.25">
      <c r="A1857" s="438"/>
      <c r="B1857" s="725"/>
      <c r="C1857" s="725"/>
      <c r="D1857" s="595" t="s">
        <v>1431</v>
      </c>
      <c r="E1857" s="483" t="s">
        <v>995</v>
      </c>
      <c r="F1857" s="933"/>
      <c r="G1857" s="940">
        <v>2494</v>
      </c>
      <c r="H1857" s="940">
        <v>2494</v>
      </c>
      <c r="I1857" s="936">
        <f t="shared" si="78"/>
        <v>100</v>
      </c>
    </row>
    <row r="1858" spans="1:27" ht="15" x14ac:dyDescent="0.25">
      <c r="A1858" s="438">
        <v>1205</v>
      </c>
      <c r="B1858" s="833">
        <v>3123</v>
      </c>
      <c r="C1858" s="833">
        <v>5331</v>
      </c>
      <c r="D1858" s="972"/>
      <c r="E1858" s="724" t="s">
        <v>1208</v>
      </c>
      <c r="F1858" s="948">
        <f>F1859+F1860</f>
        <v>4348</v>
      </c>
      <c r="G1858" s="959">
        <f>SUM(G1859:G1863)</f>
        <v>18478</v>
      </c>
      <c r="H1858" s="959">
        <f>SUM(H1859:H1863)</f>
        <v>18478</v>
      </c>
      <c r="I1858" s="966">
        <f t="shared" si="78"/>
        <v>100</v>
      </c>
    </row>
    <row r="1859" spans="1:27" ht="14.25" x14ac:dyDescent="0.2">
      <c r="A1859" s="438"/>
      <c r="B1859" s="833"/>
      <c r="C1859" s="833"/>
      <c r="D1859" s="763" t="s">
        <v>737</v>
      </c>
      <c r="E1859" s="2224" t="s">
        <v>996</v>
      </c>
      <c r="F1859" s="950">
        <v>455</v>
      </c>
      <c r="G1859" s="946">
        <v>605</v>
      </c>
      <c r="H1859" s="946">
        <v>605</v>
      </c>
      <c r="I1859" s="936">
        <f t="shared" si="78"/>
        <v>100</v>
      </c>
    </row>
    <row r="1860" spans="1:27" ht="14.25" x14ac:dyDescent="0.2">
      <c r="A1860" s="438"/>
      <c r="B1860" s="833"/>
      <c r="C1860" s="833"/>
      <c r="D1860" s="595" t="s">
        <v>732</v>
      </c>
      <c r="E1860" s="483" t="s">
        <v>85</v>
      </c>
      <c r="F1860" s="950">
        <v>3893</v>
      </c>
      <c r="G1860" s="946">
        <v>4043</v>
      </c>
      <c r="H1860" s="946">
        <v>4043</v>
      </c>
      <c r="I1860" s="936">
        <f t="shared" si="78"/>
        <v>100</v>
      </c>
    </row>
    <row r="1861" spans="1:27" ht="14.25" x14ac:dyDescent="0.2">
      <c r="A1861" s="438"/>
      <c r="B1861" s="833"/>
      <c r="C1861" s="833"/>
      <c r="D1861" s="595" t="s">
        <v>23</v>
      </c>
      <c r="E1861" s="483" t="s">
        <v>1918</v>
      </c>
      <c r="F1861" s="950"/>
      <c r="G1861" s="946">
        <v>670</v>
      </c>
      <c r="H1861" s="946">
        <v>670</v>
      </c>
      <c r="I1861" s="936">
        <f t="shared" si="78"/>
        <v>100</v>
      </c>
    </row>
    <row r="1862" spans="1:27" ht="28.5" x14ac:dyDescent="0.2">
      <c r="A1862" s="438"/>
      <c r="B1862" s="833"/>
      <c r="C1862" s="833"/>
      <c r="D1862" s="2194" t="s">
        <v>1873</v>
      </c>
      <c r="E1862" s="2269" t="s">
        <v>1907</v>
      </c>
      <c r="F1862" s="950"/>
      <c r="G1862" s="946">
        <v>7</v>
      </c>
      <c r="H1862" s="946">
        <v>7</v>
      </c>
      <c r="I1862" s="936">
        <f t="shared" si="78"/>
        <v>100</v>
      </c>
    </row>
    <row r="1863" spans="1:27" ht="15" x14ac:dyDescent="0.25">
      <c r="A1863" s="438"/>
      <c r="B1863" s="833"/>
      <c r="C1863" s="833"/>
      <c r="D1863" s="595" t="s">
        <v>1431</v>
      </c>
      <c r="E1863" s="483" t="s">
        <v>995</v>
      </c>
      <c r="F1863" s="948"/>
      <c r="G1863" s="946">
        <v>13153</v>
      </c>
      <c r="H1863" s="946">
        <v>13153</v>
      </c>
      <c r="I1863" s="936">
        <f t="shared" si="78"/>
        <v>100</v>
      </c>
    </row>
    <row r="1864" spans="1:27" ht="15" x14ac:dyDescent="0.25">
      <c r="A1864" s="438">
        <v>1205</v>
      </c>
      <c r="B1864" s="833">
        <v>3142</v>
      </c>
      <c r="C1864" s="833">
        <v>5331</v>
      </c>
      <c r="D1864" s="972"/>
      <c r="E1864" s="724" t="s">
        <v>1208</v>
      </c>
      <c r="F1864" s="948">
        <f>SUM(F1865:F1866)</f>
        <v>270</v>
      </c>
      <c r="G1864" s="948">
        <f>SUM(G1865:G1866)</f>
        <v>430</v>
      </c>
      <c r="H1864" s="948">
        <f>SUM(H1865:H1866)</f>
        <v>430</v>
      </c>
      <c r="I1864" s="949">
        <f t="shared" si="78"/>
        <v>100</v>
      </c>
    </row>
    <row r="1865" spans="1:27" ht="14.25" x14ac:dyDescent="0.2">
      <c r="A1865" s="438"/>
      <c r="B1865" s="833"/>
      <c r="C1865" s="833"/>
      <c r="D1865" s="595" t="s">
        <v>732</v>
      </c>
      <c r="E1865" s="483" t="s">
        <v>85</v>
      </c>
      <c r="F1865" s="946">
        <v>270</v>
      </c>
      <c r="G1865" s="946">
        <v>270</v>
      </c>
      <c r="H1865" s="946">
        <v>270</v>
      </c>
      <c r="I1865" s="941">
        <f t="shared" si="78"/>
        <v>100</v>
      </c>
    </row>
    <row r="1866" spans="1:27" ht="14.25" x14ac:dyDescent="0.2">
      <c r="A1866" s="438"/>
      <c r="B1866" s="833"/>
      <c r="C1866" s="1691"/>
      <c r="D1866" s="595" t="s">
        <v>1431</v>
      </c>
      <c r="E1866" s="483" t="s">
        <v>995</v>
      </c>
      <c r="F1866" s="946"/>
      <c r="G1866" s="946">
        <v>160</v>
      </c>
      <c r="H1866" s="946">
        <v>160</v>
      </c>
      <c r="I1866" s="941">
        <f t="shared" si="78"/>
        <v>100</v>
      </c>
    </row>
    <row r="1867" spans="1:27" ht="15.75" customHeight="1" x14ac:dyDescent="0.25">
      <c r="A1867" s="438">
        <v>1205</v>
      </c>
      <c r="B1867" s="833">
        <v>3147</v>
      </c>
      <c r="C1867" s="833">
        <v>5331</v>
      </c>
      <c r="D1867" s="972"/>
      <c r="E1867" s="724" t="s">
        <v>1208</v>
      </c>
      <c r="F1867" s="948">
        <f>SUM(F1868:F1869)</f>
        <v>450</v>
      </c>
      <c r="G1867" s="948">
        <f>SUM(G1868:G1869)</f>
        <v>1704</v>
      </c>
      <c r="H1867" s="948">
        <f>SUM(H1868:H1869)</f>
        <v>1704</v>
      </c>
      <c r="I1867" s="949">
        <f t="shared" si="78"/>
        <v>100</v>
      </c>
    </row>
    <row r="1868" spans="1:27" ht="14.25" x14ac:dyDescent="0.2">
      <c r="A1868" s="438"/>
      <c r="B1868" s="833"/>
      <c r="C1868" s="833"/>
      <c r="D1868" s="595" t="s">
        <v>732</v>
      </c>
      <c r="E1868" s="483" t="s">
        <v>85</v>
      </c>
      <c r="F1868" s="946">
        <v>450</v>
      </c>
      <c r="G1868" s="946">
        <v>300</v>
      </c>
      <c r="H1868" s="946">
        <v>300</v>
      </c>
      <c r="I1868" s="941">
        <f t="shared" si="78"/>
        <v>100</v>
      </c>
    </row>
    <row r="1869" spans="1:27" ht="18" customHeight="1" x14ac:dyDescent="0.2">
      <c r="A1869" s="438"/>
      <c r="B1869" s="833"/>
      <c r="C1869" s="833"/>
      <c r="D1869" s="595" t="s">
        <v>1431</v>
      </c>
      <c r="E1869" s="483" t="s">
        <v>995</v>
      </c>
      <c r="F1869" s="946"/>
      <c r="G1869" s="946">
        <v>1404</v>
      </c>
      <c r="H1869" s="946">
        <v>1404</v>
      </c>
      <c r="I1869" s="941">
        <f t="shared" si="78"/>
        <v>100</v>
      </c>
      <c r="R1869" s="386"/>
      <c r="S1869" s="386"/>
      <c r="T1869" s="386"/>
    </row>
    <row r="1870" spans="1:27" ht="15" x14ac:dyDescent="0.25">
      <c r="A1870" s="438">
        <v>1205</v>
      </c>
      <c r="B1870" s="725">
        <v>3293</v>
      </c>
      <c r="C1870" s="1691">
        <v>5331</v>
      </c>
      <c r="D1870" s="942"/>
      <c r="E1870" s="886" t="s">
        <v>1208</v>
      </c>
      <c r="F1870" s="933">
        <v>0</v>
      </c>
      <c r="G1870" s="948">
        <f>G1871</f>
        <v>8</v>
      </c>
      <c r="H1870" s="933">
        <f>H1871</f>
        <v>8</v>
      </c>
      <c r="I1870" s="934">
        <f t="shared" si="78"/>
        <v>100</v>
      </c>
    </row>
    <row r="1871" spans="1:27" ht="15" thickBot="1" x14ac:dyDescent="0.25">
      <c r="A1871" s="438"/>
      <c r="B1871" s="725"/>
      <c r="C1871" s="1690"/>
      <c r="D1871" s="826" t="s">
        <v>1434</v>
      </c>
      <c r="E1871" s="2240" t="s">
        <v>75</v>
      </c>
      <c r="F1871" s="940"/>
      <c r="G1871" s="940">
        <v>8</v>
      </c>
      <c r="H1871" s="940">
        <v>8</v>
      </c>
      <c r="I1871" s="936">
        <v>100</v>
      </c>
    </row>
    <row r="1872" spans="1:27" ht="18" customHeight="1" thickTop="1" thickBot="1" x14ac:dyDescent="0.3">
      <c r="A1872" s="2479" t="s">
        <v>1406</v>
      </c>
      <c r="B1872" s="2480"/>
      <c r="C1872" s="2480"/>
      <c r="D1872" s="2480"/>
      <c r="E1872" s="2480"/>
      <c r="F1872" s="937">
        <f>SUM(F1854,F1864,F1867,F1870,F1858)</f>
        <v>5068</v>
      </c>
      <c r="G1872" s="937">
        <f>SUM(G1854,G1864,G1867,G1870,G1858)</f>
        <v>23588</v>
      </c>
      <c r="H1872" s="937">
        <f>SUM(H1854,H1864,H1867,H1870,H1858)</f>
        <v>23588</v>
      </c>
      <c r="I1872" s="938">
        <f>(H1872/G1872)*100</f>
        <v>100</v>
      </c>
      <c r="J1872" s="386">
        <f>F1872</f>
        <v>5068</v>
      </c>
      <c r="K1872" s="386" t="e">
        <f>G1872+#REF!</f>
        <v>#REF!</v>
      </c>
      <c r="L1872" s="386" t="e">
        <f>H1872+#REF!</f>
        <v>#REF!</v>
      </c>
      <c r="R1872" s="386">
        <f>F1872</f>
        <v>5068</v>
      </c>
      <c r="S1872" s="386">
        <f>G1872</f>
        <v>23588</v>
      </c>
      <c r="T1872" s="386">
        <f>H1872</f>
        <v>23588</v>
      </c>
      <c r="U1872" s="386"/>
      <c r="V1872" s="386"/>
      <c r="W1872" s="386"/>
      <c r="Y1872" s="386"/>
      <c r="Z1872" s="386"/>
      <c r="AA1872" s="386"/>
    </row>
    <row r="1873" spans="1:9" s="387" customFormat="1" ht="13.5" thickTop="1" x14ac:dyDescent="0.2">
      <c r="A1873" s="385"/>
      <c r="B1873" s="687"/>
      <c r="C1873" s="385"/>
      <c r="D1873" s="927"/>
      <c r="E1873" s="385"/>
      <c r="F1873" s="386"/>
      <c r="G1873" s="386"/>
      <c r="H1873" s="386"/>
      <c r="I1873" s="1688"/>
    </row>
    <row r="1874" spans="1:9" s="387" customFormat="1" x14ac:dyDescent="0.2">
      <c r="A1874" s="385"/>
      <c r="B1874" s="687"/>
      <c r="C1874" s="385"/>
      <c r="D1874" s="927"/>
      <c r="E1874" s="385"/>
      <c r="F1874" s="386"/>
      <c r="G1874" s="386"/>
      <c r="H1874" s="386"/>
      <c r="I1874" s="1688"/>
    </row>
    <row r="1875" spans="1:9" ht="13.5" thickBot="1" x14ac:dyDescent="0.25">
      <c r="A1875" s="445" t="s">
        <v>416</v>
      </c>
      <c r="I1875" s="1688" t="s">
        <v>205</v>
      </c>
    </row>
    <row r="1876" spans="1:9" ht="14.25" thickTop="1" thickBot="1" x14ac:dyDescent="0.25">
      <c r="A1876" s="675" t="s">
        <v>792</v>
      </c>
      <c r="B1876" s="866" t="s">
        <v>206</v>
      </c>
      <c r="C1876" s="676" t="s">
        <v>207</v>
      </c>
      <c r="D1876" s="678" t="s">
        <v>888</v>
      </c>
      <c r="E1876" s="678" t="s">
        <v>208</v>
      </c>
      <c r="F1876" s="678" t="s">
        <v>209</v>
      </c>
      <c r="G1876" s="678" t="s">
        <v>1116</v>
      </c>
      <c r="H1876" s="678" t="s">
        <v>1117</v>
      </c>
      <c r="I1876" s="931" t="s">
        <v>1118</v>
      </c>
    </row>
    <row r="1877" spans="1:9" ht="14.25" thickTop="1" thickBot="1" x14ac:dyDescent="0.25">
      <c r="A1877" s="609">
        <v>1</v>
      </c>
      <c r="B1877" s="610">
        <v>2</v>
      </c>
      <c r="C1877" s="610">
        <v>3</v>
      </c>
      <c r="D1877" s="610">
        <v>4</v>
      </c>
      <c r="E1877" s="610">
        <v>5</v>
      </c>
      <c r="F1877" s="581">
        <v>6</v>
      </c>
      <c r="G1877" s="581">
        <v>7</v>
      </c>
      <c r="H1877" s="582">
        <v>8</v>
      </c>
      <c r="I1877" s="680" t="s">
        <v>960</v>
      </c>
    </row>
    <row r="1878" spans="1:9" ht="15.75" thickTop="1" x14ac:dyDescent="0.25">
      <c r="A1878" s="1703">
        <v>1206</v>
      </c>
      <c r="B1878" s="960">
        <v>3122</v>
      </c>
      <c r="C1878" s="960">
        <v>5331</v>
      </c>
      <c r="D1878" s="965"/>
      <c r="E1878" s="1000" t="s">
        <v>1208</v>
      </c>
      <c r="F1878" s="958">
        <v>0</v>
      </c>
      <c r="G1878" s="958">
        <f>SUM(G1879:G1880)</f>
        <v>5182</v>
      </c>
      <c r="H1878" s="958">
        <f>SUM(H1879:H1880)</f>
        <v>5182</v>
      </c>
      <c r="I1878" s="962">
        <f t="shared" ref="I1878:I1896" si="79">(H1878/G1878)*100</f>
        <v>100</v>
      </c>
    </row>
    <row r="1879" spans="1:9" ht="28.5" x14ac:dyDescent="0.2">
      <c r="A1879" s="438"/>
      <c r="B1879" s="725"/>
      <c r="C1879" s="725"/>
      <c r="D1879" s="2194" t="s">
        <v>1873</v>
      </c>
      <c r="E1879" s="2269" t="s">
        <v>1907</v>
      </c>
      <c r="F1879" s="357"/>
      <c r="G1879" s="940">
        <v>6</v>
      </c>
      <c r="H1879" s="940">
        <v>6</v>
      </c>
      <c r="I1879" s="936">
        <f t="shared" si="79"/>
        <v>100</v>
      </c>
    </row>
    <row r="1880" spans="1:9" ht="14.25" x14ac:dyDescent="0.2">
      <c r="A1880" s="438"/>
      <c r="B1880" s="725"/>
      <c r="C1880" s="725"/>
      <c r="D1880" s="595" t="s">
        <v>1431</v>
      </c>
      <c r="E1880" s="483" t="s">
        <v>995</v>
      </c>
      <c r="F1880" s="940"/>
      <c r="G1880" s="940">
        <v>5176</v>
      </c>
      <c r="H1880" s="940">
        <v>5176</v>
      </c>
      <c r="I1880" s="936">
        <f t="shared" si="79"/>
        <v>100</v>
      </c>
    </row>
    <row r="1881" spans="1:9" ht="15" x14ac:dyDescent="0.25">
      <c r="A1881" s="438">
        <v>1206</v>
      </c>
      <c r="B1881" s="725">
        <v>3123</v>
      </c>
      <c r="C1881" s="725">
        <v>5331</v>
      </c>
      <c r="D1881" s="932"/>
      <c r="E1881" s="886" t="s">
        <v>1208</v>
      </c>
      <c r="F1881" s="933">
        <f>SUM(F1882:F1884)</f>
        <v>4000</v>
      </c>
      <c r="G1881" s="933">
        <f>SUM(G1882:G1885,G1889:G1890)</f>
        <v>26673</v>
      </c>
      <c r="H1881" s="933">
        <f>SUM(H1882:H1885,H1889:H1890)</f>
        <v>26673</v>
      </c>
      <c r="I1881" s="934">
        <f t="shared" si="79"/>
        <v>100</v>
      </c>
    </row>
    <row r="1882" spans="1:9" ht="14.25" x14ac:dyDescent="0.2">
      <c r="A1882" s="438"/>
      <c r="B1882" s="725"/>
      <c r="C1882" s="725"/>
      <c r="D1882" s="763" t="s">
        <v>737</v>
      </c>
      <c r="E1882" s="2224" t="s">
        <v>996</v>
      </c>
      <c r="F1882" s="357">
        <v>336</v>
      </c>
      <c r="G1882" s="940">
        <v>342</v>
      </c>
      <c r="H1882" s="940">
        <v>342</v>
      </c>
      <c r="I1882" s="936">
        <f t="shared" si="79"/>
        <v>100</v>
      </c>
    </row>
    <row r="1883" spans="1:9" ht="14.25" x14ac:dyDescent="0.2">
      <c r="A1883" s="438"/>
      <c r="B1883" s="725"/>
      <c r="C1883" s="725"/>
      <c r="D1883" s="595" t="s">
        <v>732</v>
      </c>
      <c r="E1883" s="483" t="s">
        <v>85</v>
      </c>
      <c r="F1883" s="940">
        <v>3609</v>
      </c>
      <c r="G1883" s="940">
        <v>3631</v>
      </c>
      <c r="H1883" s="940">
        <v>3631</v>
      </c>
      <c r="I1883" s="936">
        <f t="shared" si="79"/>
        <v>100</v>
      </c>
    </row>
    <row r="1884" spans="1:9" ht="14.25" x14ac:dyDescent="0.2">
      <c r="A1884" s="438"/>
      <c r="B1884" s="725"/>
      <c r="C1884" s="725"/>
      <c r="D1884" s="595" t="s">
        <v>836</v>
      </c>
      <c r="E1884" s="483" t="s">
        <v>89</v>
      </c>
      <c r="F1884" s="940">
        <v>55</v>
      </c>
      <c r="G1884" s="940">
        <v>33</v>
      </c>
      <c r="H1884" s="940">
        <v>33</v>
      </c>
      <c r="I1884" s="936">
        <f t="shared" si="79"/>
        <v>100</v>
      </c>
    </row>
    <row r="1885" spans="1:9" ht="15" thickBot="1" x14ac:dyDescent="0.25">
      <c r="A1885" s="1692"/>
      <c r="B1885" s="726"/>
      <c r="C1885" s="726"/>
      <c r="D1885" s="1266" t="s">
        <v>1175</v>
      </c>
      <c r="E1885" s="1714" t="s">
        <v>1539</v>
      </c>
      <c r="F1885" s="985"/>
      <c r="G1885" s="985">
        <v>42</v>
      </c>
      <c r="H1885" s="985">
        <v>42</v>
      </c>
      <c r="I1885" s="968">
        <f t="shared" si="79"/>
        <v>100</v>
      </c>
    </row>
    <row r="1886" spans="1:9" ht="14.25" thickTop="1" thickBot="1" x14ac:dyDescent="0.25">
      <c r="A1886" s="445"/>
      <c r="I1886" s="1688" t="s">
        <v>205</v>
      </c>
    </row>
    <row r="1887" spans="1:9" ht="14.25" thickTop="1" thickBot="1" x14ac:dyDescent="0.25">
      <c r="A1887" s="675" t="s">
        <v>792</v>
      </c>
      <c r="B1887" s="866" t="s">
        <v>206</v>
      </c>
      <c r="C1887" s="676" t="s">
        <v>207</v>
      </c>
      <c r="D1887" s="678" t="s">
        <v>888</v>
      </c>
      <c r="E1887" s="678" t="s">
        <v>208</v>
      </c>
      <c r="F1887" s="678" t="s">
        <v>209</v>
      </c>
      <c r="G1887" s="678" t="s">
        <v>1116</v>
      </c>
      <c r="H1887" s="678" t="s">
        <v>1117</v>
      </c>
      <c r="I1887" s="931" t="s">
        <v>1118</v>
      </c>
    </row>
    <row r="1888" spans="1:9" ht="14.25" thickTop="1" thickBot="1" x14ac:dyDescent="0.25">
      <c r="A1888" s="609">
        <v>1</v>
      </c>
      <c r="B1888" s="610">
        <v>2</v>
      </c>
      <c r="C1888" s="610">
        <v>3</v>
      </c>
      <c r="D1888" s="610">
        <v>4</v>
      </c>
      <c r="E1888" s="610">
        <v>5</v>
      </c>
      <c r="F1888" s="581">
        <v>6</v>
      </c>
      <c r="G1888" s="581">
        <v>7</v>
      </c>
      <c r="H1888" s="582">
        <v>8</v>
      </c>
      <c r="I1888" s="680" t="s">
        <v>960</v>
      </c>
    </row>
    <row r="1889" spans="1:20" ht="15" thickTop="1" x14ac:dyDescent="0.2">
      <c r="A1889" s="438"/>
      <c r="B1889" s="725"/>
      <c r="C1889" s="725"/>
      <c r="D1889" s="1250" t="s">
        <v>1871</v>
      </c>
      <c r="E1889" s="1525" t="s">
        <v>1902</v>
      </c>
      <c r="F1889" s="940"/>
      <c r="G1889" s="940">
        <v>621</v>
      </c>
      <c r="H1889" s="940">
        <v>621</v>
      </c>
      <c r="I1889" s="936">
        <f t="shared" si="79"/>
        <v>100</v>
      </c>
    </row>
    <row r="1890" spans="1:20" ht="14.25" x14ac:dyDescent="0.2">
      <c r="A1890" s="438"/>
      <c r="B1890" s="725"/>
      <c r="C1890" s="725"/>
      <c r="D1890" s="595" t="s">
        <v>1431</v>
      </c>
      <c r="E1890" s="483" t="s">
        <v>995</v>
      </c>
      <c r="F1890" s="940"/>
      <c r="G1890" s="940">
        <v>22004</v>
      </c>
      <c r="H1890" s="940">
        <v>22004</v>
      </c>
      <c r="I1890" s="936">
        <f t="shared" si="79"/>
        <v>100</v>
      </c>
    </row>
    <row r="1891" spans="1:20" ht="15" x14ac:dyDescent="0.25">
      <c r="A1891" s="438">
        <v>1206</v>
      </c>
      <c r="B1891" s="833">
        <v>3142</v>
      </c>
      <c r="C1891" s="833">
        <v>5331</v>
      </c>
      <c r="D1891" s="972"/>
      <c r="E1891" s="724" t="s">
        <v>1208</v>
      </c>
      <c r="F1891" s="948">
        <f>F1892+F1893</f>
        <v>270</v>
      </c>
      <c r="G1891" s="948">
        <f>SUM(G1892:G1894)</f>
        <v>1383</v>
      </c>
      <c r="H1891" s="948">
        <f>SUM(H1892:H1894)</f>
        <v>1383</v>
      </c>
      <c r="I1891" s="949">
        <f t="shared" si="79"/>
        <v>100</v>
      </c>
    </row>
    <row r="1892" spans="1:20" ht="14.25" x14ac:dyDescent="0.2">
      <c r="A1892" s="438"/>
      <c r="B1892" s="833"/>
      <c r="C1892" s="833"/>
      <c r="D1892" s="595" t="s">
        <v>732</v>
      </c>
      <c r="E1892" s="483" t="s">
        <v>85</v>
      </c>
      <c r="F1892" s="946">
        <v>250</v>
      </c>
      <c r="G1892" s="946">
        <v>260</v>
      </c>
      <c r="H1892" s="946">
        <v>260</v>
      </c>
      <c r="I1892" s="941">
        <f t="shared" si="79"/>
        <v>100</v>
      </c>
    </row>
    <row r="1893" spans="1:20" ht="14.25" x14ac:dyDescent="0.2">
      <c r="A1893" s="438"/>
      <c r="B1893" s="833"/>
      <c r="C1893" s="833"/>
      <c r="D1893" s="595" t="s">
        <v>836</v>
      </c>
      <c r="E1893" s="483" t="s">
        <v>89</v>
      </c>
      <c r="F1893" s="946">
        <v>20</v>
      </c>
      <c r="G1893" s="946">
        <v>10</v>
      </c>
      <c r="H1893" s="946">
        <v>10</v>
      </c>
      <c r="I1893" s="941">
        <f t="shared" si="79"/>
        <v>100</v>
      </c>
    </row>
    <row r="1894" spans="1:20" ht="14.25" x14ac:dyDescent="0.2">
      <c r="A1894" s="438"/>
      <c r="B1894" s="833"/>
      <c r="C1894" s="1691"/>
      <c r="D1894" s="595" t="s">
        <v>1431</v>
      </c>
      <c r="E1894" s="483" t="s">
        <v>995</v>
      </c>
      <c r="F1894" s="946"/>
      <c r="G1894" s="946">
        <v>1113</v>
      </c>
      <c r="H1894" s="946">
        <v>1113</v>
      </c>
      <c r="I1894" s="941">
        <f t="shared" si="79"/>
        <v>100</v>
      </c>
    </row>
    <row r="1895" spans="1:20" ht="15" x14ac:dyDescent="0.25">
      <c r="A1895" s="438">
        <v>1206</v>
      </c>
      <c r="B1895" s="725">
        <v>3293</v>
      </c>
      <c r="C1895" s="1690">
        <v>5331</v>
      </c>
      <c r="D1895" s="955"/>
      <c r="E1895" s="886" t="s">
        <v>1208</v>
      </c>
      <c r="F1895" s="959">
        <f>F1896</f>
        <v>0</v>
      </c>
      <c r="G1895" s="959">
        <f>G1896</f>
        <v>27</v>
      </c>
      <c r="H1895" s="959">
        <f>H1896</f>
        <v>27</v>
      </c>
      <c r="I1895" s="951">
        <f t="shared" si="79"/>
        <v>100</v>
      </c>
    </row>
    <row r="1896" spans="1:20" ht="15" thickBot="1" x14ac:dyDescent="0.25">
      <c r="A1896" s="438"/>
      <c r="B1896" s="833"/>
      <c r="C1896" s="1691"/>
      <c r="D1896" s="826" t="s">
        <v>1434</v>
      </c>
      <c r="E1896" s="2240" t="s">
        <v>75</v>
      </c>
      <c r="F1896" s="946"/>
      <c r="G1896" s="946">
        <v>27</v>
      </c>
      <c r="H1896" s="946">
        <v>27</v>
      </c>
      <c r="I1896" s="941">
        <f t="shared" si="79"/>
        <v>100</v>
      </c>
    </row>
    <row r="1897" spans="1:20" s="107" customFormat="1" ht="20.25" customHeight="1" thickTop="1" thickBot="1" x14ac:dyDescent="0.3">
      <c r="A1897" s="2479" t="s">
        <v>1406</v>
      </c>
      <c r="B1897" s="2480"/>
      <c r="C1897" s="2480"/>
      <c r="D1897" s="2480"/>
      <c r="E1897" s="2480"/>
      <c r="F1897" s="937">
        <f>SUM(F1881,F1891,F1895,F1878)</f>
        <v>4270</v>
      </c>
      <c r="G1897" s="937">
        <f>SUM(G1881,G1891,G1895,G1878)</f>
        <v>33265</v>
      </c>
      <c r="H1897" s="937">
        <f>SUM(H1881,H1891,H1895,H1878)</f>
        <v>33265</v>
      </c>
      <c r="I1897" s="938">
        <f>(H1897/G1897)*100</f>
        <v>100</v>
      </c>
      <c r="R1897" s="386">
        <f>F1897</f>
        <v>4270</v>
      </c>
      <c r="S1897" s="386">
        <f>G1897</f>
        <v>33265</v>
      </c>
      <c r="T1897" s="386">
        <f>H1897</f>
        <v>33265</v>
      </c>
    </row>
    <row r="1898" spans="1:20" s="387" customFormat="1" ht="13.5" thickTop="1" x14ac:dyDescent="0.2">
      <c r="A1898" s="385"/>
      <c r="B1898" s="687"/>
      <c r="C1898" s="385"/>
      <c r="D1898" s="927"/>
      <c r="E1898" s="385"/>
      <c r="F1898" s="386"/>
      <c r="G1898" s="386"/>
      <c r="H1898" s="386"/>
      <c r="I1898" s="1688"/>
    </row>
    <row r="1899" spans="1:20" s="387" customFormat="1" x14ac:dyDescent="0.2">
      <c r="A1899" s="385"/>
      <c r="B1899" s="687"/>
      <c r="C1899" s="385"/>
      <c r="D1899" s="927"/>
      <c r="E1899" s="385"/>
      <c r="F1899" s="386"/>
      <c r="G1899" s="386"/>
      <c r="H1899" s="386"/>
      <c r="I1899" s="1688"/>
    </row>
    <row r="1900" spans="1:20" ht="13.5" thickBot="1" x14ac:dyDescent="0.25">
      <c r="A1900" s="445" t="s">
        <v>417</v>
      </c>
      <c r="I1900" s="1688" t="s">
        <v>205</v>
      </c>
    </row>
    <row r="1901" spans="1:20" ht="14.25" thickTop="1" thickBot="1" x14ac:dyDescent="0.25">
      <c r="A1901" s="675" t="s">
        <v>792</v>
      </c>
      <c r="B1901" s="866" t="s">
        <v>206</v>
      </c>
      <c r="C1901" s="676" t="s">
        <v>207</v>
      </c>
      <c r="D1901" s="678" t="s">
        <v>888</v>
      </c>
      <c r="E1901" s="678" t="s">
        <v>208</v>
      </c>
      <c r="F1901" s="678" t="s">
        <v>209</v>
      </c>
      <c r="G1901" s="678" t="s">
        <v>1116</v>
      </c>
      <c r="H1901" s="678" t="s">
        <v>1117</v>
      </c>
      <c r="I1901" s="931" t="s">
        <v>1118</v>
      </c>
    </row>
    <row r="1902" spans="1:20" ht="14.25" thickTop="1" thickBot="1" x14ac:dyDescent="0.25">
      <c r="A1902" s="609">
        <v>1</v>
      </c>
      <c r="B1902" s="610">
        <v>2</v>
      </c>
      <c r="C1902" s="610">
        <v>3</v>
      </c>
      <c r="D1902" s="610">
        <v>4</v>
      </c>
      <c r="E1902" s="610">
        <v>5</v>
      </c>
      <c r="F1902" s="581">
        <v>6</v>
      </c>
      <c r="G1902" s="581">
        <v>7</v>
      </c>
      <c r="H1902" s="582">
        <v>8</v>
      </c>
      <c r="I1902" s="680" t="s">
        <v>960</v>
      </c>
    </row>
    <row r="1903" spans="1:20" ht="15.75" thickTop="1" x14ac:dyDescent="0.25">
      <c r="A1903" s="438">
        <v>1207</v>
      </c>
      <c r="B1903" s="833">
        <v>3122</v>
      </c>
      <c r="C1903" s="833">
        <v>5331</v>
      </c>
      <c r="D1903" s="972"/>
      <c r="E1903" s="724" t="s">
        <v>1208</v>
      </c>
      <c r="F1903" s="958">
        <v>0</v>
      </c>
      <c r="G1903" s="958">
        <f>G1905+G1904</f>
        <v>7527</v>
      </c>
      <c r="H1903" s="958">
        <f>H1905+H1904</f>
        <v>7527</v>
      </c>
      <c r="I1903" s="962">
        <f>(H1903/G1903)*100</f>
        <v>100</v>
      </c>
    </row>
    <row r="1904" spans="1:20" ht="29.25" x14ac:dyDescent="0.25">
      <c r="A1904" s="438"/>
      <c r="B1904" s="833"/>
      <c r="C1904" s="833"/>
      <c r="D1904" s="2194" t="s">
        <v>1873</v>
      </c>
      <c r="E1904" s="2269" t="s">
        <v>1907</v>
      </c>
      <c r="F1904" s="933"/>
      <c r="G1904" s="357">
        <v>12</v>
      </c>
      <c r="H1904" s="357">
        <v>12</v>
      </c>
      <c r="I1904" s="936">
        <f>(H1904/G1904)*100</f>
        <v>100</v>
      </c>
    </row>
    <row r="1905" spans="1:9" ht="14.25" x14ac:dyDescent="0.2">
      <c r="A1905" s="438"/>
      <c r="B1905" s="833"/>
      <c r="C1905" s="833"/>
      <c r="D1905" s="595" t="s">
        <v>1431</v>
      </c>
      <c r="E1905" s="483" t="s">
        <v>995</v>
      </c>
      <c r="F1905" s="940"/>
      <c r="G1905" s="940">
        <v>7515</v>
      </c>
      <c r="H1905" s="940">
        <v>7515</v>
      </c>
      <c r="I1905" s="936">
        <f>(H1905/G1905)*100</f>
        <v>100</v>
      </c>
    </row>
    <row r="1906" spans="1:9" ht="15" x14ac:dyDescent="0.25">
      <c r="A1906" s="438">
        <v>1207</v>
      </c>
      <c r="B1906" s="725">
        <v>3123</v>
      </c>
      <c r="C1906" s="725">
        <v>5331</v>
      </c>
      <c r="D1906" s="932"/>
      <c r="E1906" s="886" t="s">
        <v>1208</v>
      </c>
      <c r="F1906" s="933">
        <f>SUM(F1907:F1915)</f>
        <v>3397</v>
      </c>
      <c r="G1906" s="933">
        <f>SUM(G1907:G1915)</f>
        <v>26437</v>
      </c>
      <c r="H1906" s="933">
        <f>SUM(H1907:H1915)</f>
        <v>26437</v>
      </c>
      <c r="I1906" s="934">
        <f t="shared" ref="I1906:I1924" si="80">(H1906/G1906)*100</f>
        <v>100</v>
      </c>
    </row>
    <row r="1907" spans="1:9" ht="14.25" x14ac:dyDescent="0.2">
      <c r="A1907" s="438"/>
      <c r="B1907" s="725"/>
      <c r="C1907" s="725"/>
      <c r="D1907" s="763" t="s">
        <v>737</v>
      </c>
      <c r="E1907" s="2224" t="s">
        <v>996</v>
      </c>
      <c r="F1907" s="940">
        <v>731</v>
      </c>
      <c r="G1907" s="940">
        <v>759</v>
      </c>
      <c r="H1907" s="940">
        <v>759</v>
      </c>
      <c r="I1907" s="936">
        <f t="shared" si="80"/>
        <v>100</v>
      </c>
    </row>
    <row r="1908" spans="1:9" ht="14.25" x14ac:dyDescent="0.2">
      <c r="A1908" s="438"/>
      <c r="B1908" s="725"/>
      <c r="C1908" s="725"/>
      <c r="D1908" s="595" t="s">
        <v>732</v>
      </c>
      <c r="E1908" s="483" t="s">
        <v>85</v>
      </c>
      <c r="F1908" s="940">
        <v>2666</v>
      </c>
      <c r="G1908" s="940">
        <v>2666</v>
      </c>
      <c r="H1908" s="940">
        <v>2666</v>
      </c>
      <c r="I1908" s="936">
        <f t="shared" si="80"/>
        <v>100</v>
      </c>
    </row>
    <row r="1909" spans="1:9" ht="14.25" x14ac:dyDescent="0.2">
      <c r="A1909" s="438"/>
      <c r="B1909" s="725"/>
      <c r="C1909" s="725"/>
      <c r="D1909" s="1251" t="s">
        <v>1175</v>
      </c>
      <c r="E1909" s="1363" t="s">
        <v>1539</v>
      </c>
      <c r="F1909" s="940"/>
      <c r="G1909" s="940">
        <v>130</v>
      </c>
      <c r="H1909" s="940">
        <v>130</v>
      </c>
      <c r="I1909" s="936">
        <f t="shared" si="80"/>
        <v>100</v>
      </c>
    </row>
    <row r="1910" spans="1:9" ht="14.25" x14ac:dyDescent="0.2">
      <c r="A1910" s="438"/>
      <c r="B1910" s="725"/>
      <c r="C1910" s="725"/>
      <c r="D1910" s="1250" t="s">
        <v>1871</v>
      </c>
      <c r="E1910" s="1525" t="s">
        <v>1902</v>
      </c>
      <c r="F1910" s="940"/>
      <c r="G1910" s="940">
        <v>810</v>
      </c>
      <c r="H1910" s="940">
        <v>810</v>
      </c>
      <c r="I1910" s="936">
        <f t="shared" si="80"/>
        <v>100</v>
      </c>
    </row>
    <row r="1911" spans="1:9" ht="28.5" x14ac:dyDescent="0.2">
      <c r="A1911" s="438"/>
      <c r="B1911" s="725"/>
      <c r="C1911" s="725"/>
      <c r="D1911" s="2194" t="s">
        <v>1873</v>
      </c>
      <c r="E1911" s="2269" t="s">
        <v>1907</v>
      </c>
      <c r="F1911" s="940"/>
      <c r="G1911" s="940">
        <v>9</v>
      </c>
      <c r="H1911" s="940">
        <v>9</v>
      </c>
      <c r="I1911" s="936">
        <f t="shared" si="80"/>
        <v>100</v>
      </c>
    </row>
    <row r="1912" spans="1:9" ht="14.25" x14ac:dyDescent="0.2">
      <c r="A1912" s="438"/>
      <c r="B1912" s="725"/>
      <c r="C1912" s="725"/>
      <c r="D1912" s="2446" t="s">
        <v>1879</v>
      </c>
      <c r="E1912" s="2486" t="s">
        <v>1919</v>
      </c>
      <c r="F1912" s="940"/>
      <c r="G1912" s="940"/>
      <c r="H1912" s="940"/>
      <c r="I1912" s="936"/>
    </row>
    <row r="1913" spans="1:9" ht="14.25" x14ac:dyDescent="0.2">
      <c r="A1913" s="438"/>
      <c r="B1913" s="725"/>
      <c r="C1913" s="725"/>
      <c r="D1913" s="2485"/>
      <c r="E1913" s="2487"/>
      <c r="F1913" s="940"/>
      <c r="G1913" s="940">
        <v>168</v>
      </c>
      <c r="H1913" s="940">
        <v>168</v>
      </c>
      <c r="I1913" s="936">
        <f t="shared" si="80"/>
        <v>100</v>
      </c>
    </row>
    <row r="1914" spans="1:9" ht="14.25" x14ac:dyDescent="0.2">
      <c r="A1914" s="438"/>
      <c r="B1914" s="725"/>
      <c r="C1914" s="725"/>
      <c r="D1914" s="2485"/>
      <c r="E1914" s="2487"/>
      <c r="F1914" s="940"/>
      <c r="G1914" s="940"/>
      <c r="H1914" s="940"/>
      <c r="I1914" s="936"/>
    </row>
    <row r="1915" spans="1:9" ht="14.25" x14ac:dyDescent="0.2">
      <c r="A1915" s="438"/>
      <c r="B1915" s="725"/>
      <c r="C1915" s="1690"/>
      <c r="D1915" s="595" t="s">
        <v>1431</v>
      </c>
      <c r="E1915" s="483" t="s">
        <v>995</v>
      </c>
      <c r="F1915" s="940"/>
      <c r="G1915" s="940">
        <v>21895</v>
      </c>
      <c r="H1915" s="940">
        <v>21895</v>
      </c>
      <c r="I1915" s="936">
        <f t="shared" si="80"/>
        <v>100</v>
      </c>
    </row>
    <row r="1916" spans="1:9" ht="15" x14ac:dyDescent="0.25">
      <c r="A1916" s="438">
        <v>1207</v>
      </c>
      <c r="B1916" s="833">
        <v>3142</v>
      </c>
      <c r="C1916" s="833">
        <v>5331</v>
      </c>
      <c r="D1916" s="972"/>
      <c r="E1916" s="724" t="s">
        <v>1208</v>
      </c>
      <c r="F1916" s="948">
        <f>SUM(F1917:F1918)</f>
        <v>75</v>
      </c>
      <c r="G1916" s="948">
        <f>SUM(G1917:G1918)</f>
        <v>94</v>
      </c>
      <c r="H1916" s="948">
        <f>SUM(H1917:H1918)</f>
        <v>94</v>
      </c>
      <c r="I1916" s="949">
        <f t="shared" si="80"/>
        <v>100</v>
      </c>
    </row>
    <row r="1917" spans="1:9" ht="14.25" x14ac:dyDescent="0.2">
      <c r="A1917" s="438"/>
      <c r="B1917" s="833"/>
      <c r="C1917" s="833"/>
      <c r="D1917" s="595" t="s">
        <v>732</v>
      </c>
      <c r="E1917" s="483" t="s">
        <v>85</v>
      </c>
      <c r="F1917" s="946">
        <v>75</v>
      </c>
      <c r="G1917" s="946">
        <v>75</v>
      </c>
      <c r="H1917" s="946">
        <v>75</v>
      </c>
      <c r="I1917" s="941">
        <f t="shared" si="80"/>
        <v>100</v>
      </c>
    </row>
    <row r="1918" spans="1:9" ht="14.25" x14ac:dyDescent="0.2">
      <c r="A1918" s="438"/>
      <c r="B1918" s="833"/>
      <c r="C1918" s="1691"/>
      <c r="D1918" s="595" t="s">
        <v>1431</v>
      </c>
      <c r="E1918" s="483" t="s">
        <v>995</v>
      </c>
      <c r="F1918" s="946"/>
      <c r="G1918" s="946">
        <v>19</v>
      </c>
      <c r="H1918" s="946">
        <v>19</v>
      </c>
      <c r="I1918" s="941">
        <f t="shared" si="80"/>
        <v>100</v>
      </c>
    </row>
    <row r="1919" spans="1:9" ht="15" x14ac:dyDescent="0.25">
      <c r="A1919" s="438">
        <v>1207</v>
      </c>
      <c r="B1919" s="833">
        <v>3147</v>
      </c>
      <c r="C1919" s="833">
        <v>5331</v>
      </c>
      <c r="D1919" s="972"/>
      <c r="E1919" s="724" t="s">
        <v>1208</v>
      </c>
      <c r="F1919" s="948">
        <f>F1920+F1921+F1922</f>
        <v>769</v>
      </c>
      <c r="G1919" s="948">
        <f>SUM(G1920:G1922)</f>
        <v>2371</v>
      </c>
      <c r="H1919" s="948">
        <f>SUM(H1920:H1922)</f>
        <v>2371</v>
      </c>
      <c r="I1919" s="949">
        <f t="shared" si="80"/>
        <v>100</v>
      </c>
    </row>
    <row r="1920" spans="1:9" ht="14.25" x14ac:dyDescent="0.2">
      <c r="A1920" s="438"/>
      <c r="B1920" s="833"/>
      <c r="C1920" s="833"/>
      <c r="D1920" s="763" t="s">
        <v>737</v>
      </c>
      <c r="E1920" s="2224" t="s">
        <v>996</v>
      </c>
      <c r="F1920" s="946">
        <v>116</v>
      </c>
      <c r="G1920" s="946">
        <v>116</v>
      </c>
      <c r="H1920" s="946">
        <v>116</v>
      </c>
      <c r="I1920" s="941">
        <f t="shared" si="80"/>
        <v>100</v>
      </c>
    </row>
    <row r="1921" spans="1:20" ht="14.25" x14ac:dyDescent="0.2">
      <c r="A1921" s="438"/>
      <c r="B1921" s="833"/>
      <c r="C1921" s="833"/>
      <c r="D1921" s="595" t="s">
        <v>732</v>
      </c>
      <c r="E1921" s="483" t="s">
        <v>85</v>
      </c>
      <c r="F1921" s="946">
        <v>653</v>
      </c>
      <c r="G1921" s="946">
        <v>653</v>
      </c>
      <c r="H1921" s="946">
        <v>653</v>
      </c>
      <c r="I1921" s="941">
        <f t="shared" si="80"/>
        <v>100</v>
      </c>
    </row>
    <row r="1922" spans="1:20" ht="14.25" x14ac:dyDescent="0.2">
      <c r="A1922" s="438"/>
      <c r="B1922" s="833"/>
      <c r="C1922" s="1691"/>
      <c r="D1922" s="595" t="s">
        <v>1431</v>
      </c>
      <c r="E1922" s="483" t="s">
        <v>995</v>
      </c>
      <c r="F1922" s="946"/>
      <c r="G1922" s="946">
        <v>1602</v>
      </c>
      <c r="H1922" s="946">
        <v>1602</v>
      </c>
      <c r="I1922" s="941">
        <f t="shared" si="80"/>
        <v>100</v>
      </c>
    </row>
    <row r="1923" spans="1:20" ht="15" x14ac:dyDescent="0.25">
      <c r="A1923" s="438">
        <v>1207</v>
      </c>
      <c r="B1923" s="833">
        <v>3299</v>
      </c>
      <c r="C1923" s="1691">
        <v>5331</v>
      </c>
      <c r="D1923" s="595"/>
      <c r="E1923" s="724" t="s">
        <v>1208</v>
      </c>
      <c r="F1923" s="959">
        <v>0</v>
      </c>
      <c r="G1923" s="959">
        <v>15</v>
      </c>
      <c r="H1923" s="959">
        <v>15</v>
      </c>
      <c r="I1923" s="951">
        <f t="shared" si="80"/>
        <v>100</v>
      </c>
    </row>
    <row r="1924" spans="1:20" ht="15" thickBot="1" x14ac:dyDescent="0.25">
      <c r="A1924" s="438"/>
      <c r="B1924" s="833"/>
      <c r="C1924" s="1691"/>
      <c r="D1924" s="1266" t="s">
        <v>1429</v>
      </c>
      <c r="E1924" s="1714" t="s">
        <v>508</v>
      </c>
      <c r="F1924" s="946"/>
      <c r="G1924" s="946">
        <v>15</v>
      </c>
      <c r="H1924" s="946">
        <v>15</v>
      </c>
      <c r="I1924" s="941">
        <f t="shared" si="80"/>
        <v>100</v>
      </c>
    </row>
    <row r="1925" spans="1:20" s="107" customFormat="1" ht="20.25" customHeight="1" thickTop="1" thickBot="1" x14ac:dyDescent="0.3">
      <c r="A1925" s="2479" t="s">
        <v>1406</v>
      </c>
      <c r="B1925" s="2480"/>
      <c r="C1925" s="2480"/>
      <c r="D1925" s="2480"/>
      <c r="E1925" s="2480"/>
      <c r="F1925" s="937">
        <f>SUM(F1906,F1916,F1919,F1903,F1923)</f>
        <v>4241</v>
      </c>
      <c r="G1925" s="937">
        <f>SUM(G1906,G1916,G1919,G1903,G1923)</f>
        <v>36444</v>
      </c>
      <c r="H1925" s="937">
        <f>SUM(H1906,H1916,H1919,H1903,H1923)</f>
        <v>36444</v>
      </c>
      <c r="I1925" s="938">
        <f>(H1925/G1925)*100</f>
        <v>100</v>
      </c>
      <c r="R1925" s="386">
        <f>F1925</f>
        <v>4241</v>
      </c>
      <c r="S1925" s="386">
        <f>G1925</f>
        <v>36444</v>
      </c>
      <c r="T1925" s="386">
        <f>H1925</f>
        <v>36444</v>
      </c>
    </row>
    <row r="1926" spans="1:20" s="387" customFormat="1" ht="15.75" thickTop="1" x14ac:dyDescent="0.25">
      <c r="A1926" s="371"/>
      <c r="B1926" s="371"/>
      <c r="C1926" s="371"/>
      <c r="D1926" s="371"/>
      <c r="E1926" s="371"/>
      <c r="F1926" s="181"/>
      <c r="G1926" s="181"/>
      <c r="H1926" s="181"/>
      <c r="I1926" s="210"/>
    </row>
    <row r="1927" spans="1:20" s="387" customFormat="1" ht="12.75" customHeight="1" x14ac:dyDescent="0.25">
      <c r="A1927" s="371"/>
      <c r="B1927" s="371"/>
      <c r="C1927" s="371"/>
      <c r="D1927" s="371"/>
      <c r="E1927" s="371"/>
      <c r="F1927" s="181"/>
      <c r="G1927" s="181"/>
      <c r="H1927" s="181"/>
      <c r="I1927" s="210"/>
    </row>
    <row r="1928" spans="1:20" ht="13.5" thickBot="1" x14ac:dyDescent="0.25">
      <c r="A1928" s="445" t="s">
        <v>1924</v>
      </c>
      <c r="I1928" s="1688" t="s">
        <v>205</v>
      </c>
    </row>
    <row r="1929" spans="1:20" ht="14.25" thickTop="1" thickBot="1" x14ac:dyDescent="0.25">
      <c r="A1929" s="675" t="s">
        <v>792</v>
      </c>
      <c r="B1929" s="866" t="s">
        <v>206</v>
      </c>
      <c r="C1929" s="676" t="s">
        <v>207</v>
      </c>
      <c r="D1929" s="678" t="s">
        <v>888</v>
      </c>
      <c r="E1929" s="678" t="s">
        <v>208</v>
      </c>
      <c r="F1929" s="678" t="s">
        <v>209</v>
      </c>
      <c r="G1929" s="678" t="s">
        <v>1116</v>
      </c>
      <c r="H1929" s="678" t="s">
        <v>1117</v>
      </c>
      <c r="I1929" s="931" t="s">
        <v>1118</v>
      </c>
    </row>
    <row r="1930" spans="1:20" ht="14.25" thickTop="1" thickBot="1" x14ac:dyDescent="0.25">
      <c r="A1930" s="609">
        <v>1</v>
      </c>
      <c r="B1930" s="610">
        <v>2</v>
      </c>
      <c r="C1930" s="610">
        <v>3</v>
      </c>
      <c r="D1930" s="610">
        <v>4</v>
      </c>
      <c r="E1930" s="610">
        <v>5</v>
      </c>
      <c r="F1930" s="581">
        <v>6</v>
      </c>
      <c r="G1930" s="581">
        <v>7</v>
      </c>
      <c r="H1930" s="582">
        <v>8</v>
      </c>
      <c r="I1930" s="680" t="s">
        <v>960</v>
      </c>
    </row>
    <row r="1931" spans="1:20" ht="15.75" thickTop="1" x14ac:dyDescent="0.25">
      <c r="A1931" s="1703">
        <v>1208</v>
      </c>
      <c r="B1931" s="960">
        <v>3122</v>
      </c>
      <c r="C1931" s="960">
        <v>5331</v>
      </c>
      <c r="D1931" s="965"/>
      <c r="E1931" s="1000" t="s">
        <v>1208</v>
      </c>
      <c r="F1931" s="958">
        <v>0</v>
      </c>
      <c r="G1931" s="958">
        <f>G1932+G1933</f>
        <v>2000</v>
      </c>
      <c r="H1931" s="958">
        <f>H1932+H1933</f>
        <v>2000</v>
      </c>
      <c r="I1931" s="962">
        <f>(H1931/G1931)*100</f>
        <v>100</v>
      </c>
    </row>
    <row r="1932" spans="1:20" ht="25.5" customHeight="1" x14ac:dyDescent="0.2">
      <c r="A1932" s="438"/>
      <c r="B1932" s="725"/>
      <c r="C1932" s="725"/>
      <c r="D1932" s="2194" t="s">
        <v>1873</v>
      </c>
      <c r="E1932" s="2269" t="s">
        <v>1907</v>
      </c>
      <c r="F1932" s="940"/>
      <c r="G1932" s="940">
        <v>2</v>
      </c>
      <c r="H1932" s="940">
        <v>2</v>
      </c>
      <c r="I1932" s="936">
        <f>(H1932/G1932)*100</f>
        <v>100</v>
      </c>
    </row>
    <row r="1933" spans="1:20" ht="14.25" x14ac:dyDescent="0.2">
      <c r="A1933" s="438"/>
      <c r="B1933" s="725"/>
      <c r="C1933" s="725"/>
      <c r="D1933" s="595" t="s">
        <v>1431</v>
      </c>
      <c r="E1933" s="483" t="s">
        <v>995</v>
      </c>
      <c r="F1933" s="940"/>
      <c r="G1933" s="940">
        <v>1998</v>
      </c>
      <c r="H1933" s="940">
        <v>1998</v>
      </c>
      <c r="I1933" s="936">
        <f>(H1933/G1933)*100</f>
        <v>100</v>
      </c>
    </row>
    <row r="1934" spans="1:20" ht="15" x14ac:dyDescent="0.25">
      <c r="A1934" s="438">
        <v>1208</v>
      </c>
      <c r="B1934" s="725">
        <v>3123</v>
      </c>
      <c r="C1934" s="725">
        <v>5331</v>
      </c>
      <c r="D1934" s="932"/>
      <c r="E1934" s="886" t="s">
        <v>1208</v>
      </c>
      <c r="F1934" s="933">
        <f>SUM(F1935:F1939)</f>
        <v>3976</v>
      </c>
      <c r="G1934" s="933">
        <f>SUM(G1935:G1939)</f>
        <v>13205</v>
      </c>
      <c r="H1934" s="933">
        <f>SUM(H1935:H1939)</f>
        <v>13205</v>
      </c>
      <c r="I1934" s="934">
        <f t="shared" ref="I1934:I1942" si="81">(H1934/G1934)*100</f>
        <v>100</v>
      </c>
    </row>
    <row r="1935" spans="1:20" ht="14.25" x14ac:dyDescent="0.2">
      <c r="A1935" s="438"/>
      <c r="B1935" s="725"/>
      <c r="C1935" s="725"/>
      <c r="D1935" s="763" t="s">
        <v>737</v>
      </c>
      <c r="E1935" s="2224" t="s">
        <v>996</v>
      </c>
      <c r="F1935" s="940">
        <v>312</v>
      </c>
      <c r="G1935" s="940">
        <v>350</v>
      </c>
      <c r="H1935" s="940">
        <v>350</v>
      </c>
      <c r="I1935" s="936">
        <f t="shared" si="81"/>
        <v>100</v>
      </c>
    </row>
    <row r="1936" spans="1:20" ht="14.25" x14ac:dyDescent="0.2">
      <c r="A1936" s="438"/>
      <c r="B1936" s="725"/>
      <c r="C1936" s="725"/>
      <c r="D1936" s="595" t="s">
        <v>732</v>
      </c>
      <c r="E1936" s="483" t="s">
        <v>85</v>
      </c>
      <c r="F1936" s="940">
        <v>3664</v>
      </c>
      <c r="G1936" s="940">
        <v>3664</v>
      </c>
      <c r="H1936" s="940">
        <v>3664</v>
      </c>
      <c r="I1936" s="936">
        <f t="shared" si="81"/>
        <v>100</v>
      </c>
    </row>
    <row r="1937" spans="1:9" ht="14.25" x14ac:dyDescent="0.2">
      <c r="A1937" s="438"/>
      <c r="B1937" s="833"/>
      <c r="C1937" s="833"/>
      <c r="D1937" s="1251" t="s">
        <v>1175</v>
      </c>
      <c r="E1937" s="1363" t="s">
        <v>1539</v>
      </c>
      <c r="F1937" s="946"/>
      <c r="G1937" s="946">
        <v>55</v>
      </c>
      <c r="H1937" s="946">
        <v>55</v>
      </c>
      <c r="I1937" s="941">
        <f t="shared" si="81"/>
        <v>100</v>
      </c>
    </row>
    <row r="1938" spans="1:9" ht="14.25" x14ac:dyDescent="0.2">
      <c r="A1938" s="438"/>
      <c r="B1938" s="833"/>
      <c r="C1938" s="833"/>
      <c r="D1938" s="1250" t="s">
        <v>1871</v>
      </c>
      <c r="E1938" s="1525" t="s">
        <v>1902</v>
      </c>
      <c r="F1938" s="946"/>
      <c r="G1938" s="946">
        <v>282</v>
      </c>
      <c r="H1938" s="946">
        <v>282</v>
      </c>
      <c r="I1938" s="941">
        <f t="shared" si="81"/>
        <v>100</v>
      </c>
    </row>
    <row r="1939" spans="1:9" ht="14.25" x14ac:dyDescent="0.2">
      <c r="A1939" s="438"/>
      <c r="B1939" s="833"/>
      <c r="C1939" s="1691"/>
      <c r="D1939" s="595" t="s">
        <v>1431</v>
      </c>
      <c r="E1939" s="483" t="s">
        <v>995</v>
      </c>
      <c r="F1939" s="946"/>
      <c r="G1939" s="946">
        <v>8854</v>
      </c>
      <c r="H1939" s="946">
        <v>8854</v>
      </c>
      <c r="I1939" s="941">
        <f t="shared" si="81"/>
        <v>100</v>
      </c>
    </row>
    <row r="1940" spans="1:9" ht="15" x14ac:dyDescent="0.25">
      <c r="A1940" s="438">
        <v>1208</v>
      </c>
      <c r="B1940" s="833">
        <v>3141</v>
      </c>
      <c r="C1940" s="1691">
        <v>5331</v>
      </c>
      <c r="D1940" s="611"/>
      <c r="E1940" s="724" t="s">
        <v>1208</v>
      </c>
      <c r="F1940" s="959">
        <v>0</v>
      </c>
      <c r="G1940" s="959">
        <v>745</v>
      </c>
      <c r="H1940" s="959">
        <v>745</v>
      </c>
      <c r="I1940" s="951">
        <f t="shared" si="81"/>
        <v>100</v>
      </c>
    </row>
    <row r="1941" spans="1:9" ht="14.25" x14ac:dyDescent="0.2">
      <c r="A1941" s="438"/>
      <c r="B1941" s="833"/>
      <c r="C1941" s="1691"/>
      <c r="D1941" s="595" t="s">
        <v>1431</v>
      </c>
      <c r="E1941" s="483" t="s">
        <v>995</v>
      </c>
      <c r="F1941" s="946"/>
      <c r="G1941" s="946">
        <v>745</v>
      </c>
      <c r="H1941" s="946">
        <v>745</v>
      </c>
      <c r="I1941" s="941">
        <f t="shared" si="81"/>
        <v>100</v>
      </c>
    </row>
    <row r="1942" spans="1:9" ht="15" x14ac:dyDescent="0.25">
      <c r="A1942" s="438">
        <v>1208</v>
      </c>
      <c r="B1942" s="833">
        <v>3142</v>
      </c>
      <c r="C1942" s="1691">
        <v>5331</v>
      </c>
      <c r="D1942" s="955"/>
      <c r="E1942" s="724" t="s">
        <v>1208</v>
      </c>
      <c r="F1942" s="948">
        <f>SUM(F1943:F1945)</f>
        <v>1026</v>
      </c>
      <c r="G1942" s="948">
        <f>SUM(G1943:G1945)</f>
        <v>2226</v>
      </c>
      <c r="H1942" s="948">
        <f>SUM(H1943:H1945)</f>
        <v>2226</v>
      </c>
      <c r="I1942" s="949">
        <f t="shared" si="81"/>
        <v>100</v>
      </c>
    </row>
    <row r="1943" spans="1:9" ht="12.75" customHeight="1" x14ac:dyDescent="0.2">
      <c r="A1943" s="438"/>
      <c r="B1943" s="833"/>
      <c r="C1943" s="1691"/>
      <c r="D1943" s="763" t="s">
        <v>737</v>
      </c>
      <c r="E1943" s="2224" t="s">
        <v>996</v>
      </c>
      <c r="F1943" s="946">
        <v>277</v>
      </c>
      <c r="G1943" s="946">
        <v>261</v>
      </c>
      <c r="H1943" s="946">
        <v>261</v>
      </c>
      <c r="I1943" s="941">
        <v>100</v>
      </c>
    </row>
    <row r="1944" spans="1:9" ht="14.25" x14ac:dyDescent="0.2">
      <c r="A1944" s="438"/>
      <c r="B1944" s="833"/>
      <c r="C1944" s="1691"/>
      <c r="D1944" s="595" t="s">
        <v>732</v>
      </c>
      <c r="E1944" s="483" t="s">
        <v>85</v>
      </c>
      <c r="F1944" s="946">
        <v>749</v>
      </c>
      <c r="G1944" s="946">
        <v>749</v>
      </c>
      <c r="H1944" s="946">
        <v>749</v>
      </c>
      <c r="I1944" s="941">
        <v>100</v>
      </c>
    </row>
    <row r="1945" spans="1:9" ht="14.25" x14ac:dyDescent="0.2">
      <c r="A1945" s="438"/>
      <c r="B1945" s="833"/>
      <c r="C1945" s="1691"/>
      <c r="D1945" s="595" t="s">
        <v>1431</v>
      </c>
      <c r="E1945" s="483" t="s">
        <v>995</v>
      </c>
      <c r="F1945" s="946"/>
      <c r="G1945" s="946">
        <v>1216</v>
      </c>
      <c r="H1945" s="946">
        <v>1216</v>
      </c>
      <c r="I1945" s="941">
        <v>100</v>
      </c>
    </row>
    <row r="1946" spans="1:9" ht="15" x14ac:dyDescent="0.25">
      <c r="A1946" s="438">
        <v>1208</v>
      </c>
      <c r="B1946" s="833">
        <v>3147</v>
      </c>
      <c r="C1946" s="833">
        <v>5331</v>
      </c>
      <c r="D1946" s="972"/>
      <c r="E1946" s="724" t="s">
        <v>1208</v>
      </c>
      <c r="F1946" s="948">
        <f>SUM(F1947:F1949)</f>
        <v>700</v>
      </c>
      <c r="G1946" s="948">
        <f>SUM(G1947:G1949)</f>
        <v>3598</v>
      </c>
      <c r="H1946" s="948">
        <f>SUM(H1947:H1949)</f>
        <v>3598</v>
      </c>
      <c r="I1946" s="949">
        <f t="shared" ref="I1946:I1953" si="82">(H1946/G1946)*100</f>
        <v>100</v>
      </c>
    </row>
    <row r="1947" spans="1:9" ht="14.25" x14ac:dyDescent="0.2">
      <c r="A1947" s="438"/>
      <c r="B1947" s="833"/>
      <c r="C1947" s="833"/>
      <c r="D1947" s="763" t="s">
        <v>737</v>
      </c>
      <c r="E1947" s="2224" t="s">
        <v>996</v>
      </c>
      <c r="F1947" s="946">
        <v>300</v>
      </c>
      <c r="G1947" s="946">
        <v>278</v>
      </c>
      <c r="H1947" s="946">
        <v>278</v>
      </c>
      <c r="I1947" s="941">
        <f t="shared" si="82"/>
        <v>100</v>
      </c>
    </row>
    <row r="1948" spans="1:9" ht="14.25" x14ac:dyDescent="0.2">
      <c r="A1948" s="438"/>
      <c r="B1948" s="833"/>
      <c r="C1948" s="833"/>
      <c r="D1948" s="595" t="s">
        <v>732</v>
      </c>
      <c r="E1948" s="483" t="s">
        <v>85</v>
      </c>
      <c r="F1948" s="946">
        <v>400</v>
      </c>
      <c r="G1948" s="946">
        <v>400</v>
      </c>
      <c r="H1948" s="946">
        <v>400</v>
      </c>
      <c r="I1948" s="941">
        <f t="shared" si="82"/>
        <v>100</v>
      </c>
    </row>
    <row r="1949" spans="1:9" ht="14.25" x14ac:dyDescent="0.2">
      <c r="A1949" s="438"/>
      <c r="B1949" s="833"/>
      <c r="C1949" s="833"/>
      <c r="D1949" s="595" t="s">
        <v>1431</v>
      </c>
      <c r="E1949" s="483" t="s">
        <v>995</v>
      </c>
      <c r="F1949" s="946"/>
      <c r="G1949" s="946">
        <v>2920</v>
      </c>
      <c r="H1949" s="946">
        <v>2920</v>
      </c>
      <c r="I1949" s="941">
        <f t="shared" si="82"/>
        <v>100</v>
      </c>
    </row>
    <row r="1950" spans="1:9" ht="15" x14ac:dyDescent="0.25">
      <c r="A1950" s="438">
        <v>1208</v>
      </c>
      <c r="B1950" s="725">
        <v>3293</v>
      </c>
      <c r="C1950" s="1690">
        <v>5331</v>
      </c>
      <c r="D1950" s="942"/>
      <c r="E1950" s="886" t="s">
        <v>1208</v>
      </c>
      <c r="F1950" s="959">
        <v>0</v>
      </c>
      <c r="G1950" s="959">
        <f>G1951</f>
        <v>3</v>
      </c>
      <c r="H1950" s="959">
        <f>H1951</f>
        <v>3</v>
      </c>
      <c r="I1950" s="951">
        <f t="shared" si="82"/>
        <v>100</v>
      </c>
    </row>
    <row r="1951" spans="1:9" ht="14.25" x14ac:dyDescent="0.2">
      <c r="A1951" s="438"/>
      <c r="B1951" s="833"/>
      <c r="C1951" s="833"/>
      <c r="D1951" s="826" t="s">
        <v>1434</v>
      </c>
      <c r="E1951" s="2240" t="s">
        <v>75</v>
      </c>
      <c r="F1951" s="946"/>
      <c r="G1951" s="946">
        <v>3</v>
      </c>
      <c r="H1951" s="946">
        <v>3</v>
      </c>
      <c r="I1951" s="941">
        <f t="shared" si="82"/>
        <v>100</v>
      </c>
    </row>
    <row r="1952" spans="1:9" ht="14.25" customHeight="1" x14ac:dyDescent="0.25">
      <c r="A1952" s="438">
        <v>1208</v>
      </c>
      <c r="B1952" s="725">
        <v>3792</v>
      </c>
      <c r="C1952" s="1690">
        <v>5331</v>
      </c>
      <c r="D1952" s="942"/>
      <c r="E1952" s="886" t="s">
        <v>1208</v>
      </c>
      <c r="F1952" s="933">
        <v>0</v>
      </c>
      <c r="G1952" s="933">
        <f>G1953</f>
        <v>30</v>
      </c>
      <c r="H1952" s="933">
        <f>H1953</f>
        <v>30</v>
      </c>
      <c r="I1952" s="934">
        <f t="shared" si="82"/>
        <v>100</v>
      </c>
    </row>
    <row r="1953" spans="1:20" ht="15.75" thickBot="1" x14ac:dyDescent="0.3">
      <c r="A1953" s="438"/>
      <c r="B1953" s="725"/>
      <c r="C1953" s="1690"/>
      <c r="D1953" s="1266" t="s">
        <v>1677</v>
      </c>
      <c r="E1953" s="1371" t="s">
        <v>1420</v>
      </c>
      <c r="F1953" s="933"/>
      <c r="G1953" s="357">
        <v>30</v>
      </c>
      <c r="H1953" s="950">
        <v>30</v>
      </c>
      <c r="I1953" s="941">
        <f t="shared" si="82"/>
        <v>100</v>
      </c>
    </row>
    <row r="1954" spans="1:20" ht="15.75" customHeight="1" thickTop="1" thickBot="1" x14ac:dyDescent="0.3">
      <c r="A1954" s="2479" t="s">
        <v>1406</v>
      </c>
      <c r="B1954" s="2480"/>
      <c r="C1954" s="2480"/>
      <c r="D1954" s="2480"/>
      <c r="E1954" s="2480"/>
      <c r="F1954" s="937">
        <f>SUM(F1946,F1934,F1942,F1950,F1952)</f>
        <v>5702</v>
      </c>
      <c r="G1954" s="937">
        <f>SUM(G1946,G1934,G1942,G1950,G1952,G1940,G1931)</f>
        <v>21807</v>
      </c>
      <c r="H1954" s="937">
        <f>SUM(H1946,H1934,H1942,H1950,H1952,H1940,H1931)</f>
        <v>21807</v>
      </c>
      <c r="I1954" s="938">
        <f>(H1954/G1954)*100</f>
        <v>100</v>
      </c>
      <c r="R1954" s="386">
        <f>F1954</f>
        <v>5702</v>
      </c>
      <c r="S1954" s="386">
        <f>G1954</f>
        <v>21807</v>
      </c>
      <c r="T1954" s="386">
        <f>H1954</f>
        <v>21807</v>
      </c>
    </row>
    <row r="1955" spans="1:20" s="387" customFormat="1" ht="13.5" thickTop="1" x14ac:dyDescent="0.2">
      <c r="A1955" s="385"/>
      <c r="B1955" s="687"/>
      <c r="C1955" s="385"/>
      <c r="D1955" s="927"/>
      <c r="E1955" s="385"/>
      <c r="F1955" s="386"/>
      <c r="G1955" s="386"/>
      <c r="H1955" s="386"/>
      <c r="I1955" s="1688"/>
    </row>
    <row r="1956" spans="1:20" ht="13.5" thickBot="1" x14ac:dyDescent="0.25">
      <c r="A1956" s="445" t="s">
        <v>436</v>
      </c>
      <c r="I1956" s="1688" t="s">
        <v>205</v>
      </c>
    </row>
    <row r="1957" spans="1:20" ht="14.25" thickTop="1" thickBot="1" x14ac:dyDescent="0.25">
      <c r="A1957" s="675" t="s">
        <v>792</v>
      </c>
      <c r="B1957" s="866" t="s">
        <v>206</v>
      </c>
      <c r="C1957" s="676" t="s">
        <v>207</v>
      </c>
      <c r="D1957" s="678" t="s">
        <v>888</v>
      </c>
      <c r="E1957" s="678" t="s">
        <v>208</v>
      </c>
      <c r="F1957" s="678" t="s">
        <v>209</v>
      </c>
      <c r="G1957" s="678" t="s">
        <v>1116</v>
      </c>
      <c r="H1957" s="678" t="s">
        <v>1117</v>
      </c>
      <c r="I1957" s="931" t="s">
        <v>1118</v>
      </c>
    </row>
    <row r="1958" spans="1:20" ht="14.25" thickTop="1" thickBot="1" x14ac:dyDescent="0.25">
      <c r="A1958" s="609">
        <v>1</v>
      </c>
      <c r="B1958" s="610">
        <v>2</v>
      </c>
      <c r="C1958" s="610">
        <v>3</v>
      </c>
      <c r="D1958" s="610">
        <v>4</v>
      </c>
      <c r="E1958" s="610">
        <v>5</v>
      </c>
      <c r="F1958" s="581">
        <v>6</v>
      </c>
      <c r="G1958" s="581">
        <v>7</v>
      </c>
      <c r="H1958" s="582">
        <v>8</v>
      </c>
      <c r="I1958" s="680" t="s">
        <v>960</v>
      </c>
    </row>
    <row r="1959" spans="1:20" ht="15.75" thickTop="1" x14ac:dyDescent="0.25">
      <c r="A1959" s="1703">
        <v>1212</v>
      </c>
      <c r="B1959" s="960">
        <v>3122</v>
      </c>
      <c r="C1959" s="960">
        <v>5331</v>
      </c>
      <c r="D1959" s="965"/>
      <c r="E1959" s="1000" t="s">
        <v>1208</v>
      </c>
      <c r="F1959" s="958">
        <v>0</v>
      </c>
      <c r="G1959" s="958">
        <f>G1960+G1961</f>
        <v>2508</v>
      </c>
      <c r="H1959" s="958">
        <f>H1960+H1961</f>
        <v>2508</v>
      </c>
      <c r="I1959" s="962">
        <f>(H1959/G1959)*100</f>
        <v>100</v>
      </c>
    </row>
    <row r="1960" spans="1:20" ht="28.5" x14ac:dyDescent="0.2">
      <c r="A1960" s="438"/>
      <c r="B1960" s="725"/>
      <c r="C1960" s="725"/>
      <c r="D1960" s="2194" t="s">
        <v>1873</v>
      </c>
      <c r="E1960" s="2269" t="s">
        <v>1907</v>
      </c>
      <c r="F1960" s="940"/>
      <c r="G1960" s="940">
        <v>2</v>
      </c>
      <c r="H1960" s="940">
        <v>2</v>
      </c>
      <c r="I1960" s="936">
        <f>(H1960/G1960)*100</f>
        <v>100</v>
      </c>
    </row>
    <row r="1961" spans="1:20" ht="14.25" x14ac:dyDescent="0.2">
      <c r="A1961" s="438"/>
      <c r="B1961" s="725"/>
      <c r="C1961" s="725"/>
      <c r="D1961" s="595" t="s">
        <v>1431</v>
      </c>
      <c r="E1961" s="483" t="s">
        <v>995</v>
      </c>
      <c r="F1961" s="940"/>
      <c r="G1961" s="940">
        <v>2506</v>
      </c>
      <c r="H1961" s="940">
        <v>2506</v>
      </c>
      <c r="I1961" s="936">
        <f>(H1961/G1961)*100</f>
        <v>100</v>
      </c>
    </row>
    <row r="1962" spans="1:20" ht="15" x14ac:dyDescent="0.25">
      <c r="A1962" s="438">
        <v>1212</v>
      </c>
      <c r="B1962" s="725">
        <v>3123</v>
      </c>
      <c r="C1962" s="725">
        <v>5331</v>
      </c>
      <c r="D1962" s="932"/>
      <c r="E1962" s="886" t="s">
        <v>1208</v>
      </c>
      <c r="F1962" s="933">
        <f>SUM(F1963:F1969)</f>
        <v>3106</v>
      </c>
      <c r="G1962" s="933">
        <f>SUM(G1963:G1969)</f>
        <v>22570</v>
      </c>
      <c r="H1962" s="933">
        <f>SUM(H1963:H1969)</f>
        <v>22570</v>
      </c>
      <c r="I1962" s="934">
        <f t="shared" ref="I1962:I1973" si="83">(H1962/G1962)*100</f>
        <v>100</v>
      </c>
    </row>
    <row r="1963" spans="1:20" ht="14.25" x14ac:dyDescent="0.2">
      <c r="A1963" s="438"/>
      <c r="B1963" s="725"/>
      <c r="C1963" s="725"/>
      <c r="D1963" s="763" t="s">
        <v>737</v>
      </c>
      <c r="E1963" s="2224" t="s">
        <v>996</v>
      </c>
      <c r="F1963" s="940">
        <v>79</v>
      </c>
      <c r="G1963" s="940">
        <v>79</v>
      </c>
      <c r="H1963" s="940">
        <v>79</v>
      </c>
      <c r="I1963" s="936">
        <f t="shared" si="83"/>
        <v>100</v>
      </c>
    </row>
    <row r="1964" spans="1:20" ht="14.25" x14ac:dyDescent="0.2">
      <c r="A1964" s="438"/>
      <c r="B1964" s="725"/>
      <c r="C1964" s="725"/>
      <c r="D1964" s="595" t="s">
        <v>732</v>
      </c>
      <c r="E1964" s="483" t="s">
        <v>85</v>
      </c>
      <c r="F1964" s="940">
        <v>3027</v>
      </c>
      <c r="G1964" s="940">
        <v>3029</v>
      </c>
      <c r="H1964" s="940">
        <v>3029</v>
      </c>
      <c r="I1964" s="936">
        <f t="shared" si="83"/>
        <v>100</v>
      </c>
    </row>
    <row r="1965" spans="1:20" ht="14.25" x14ac:dyDescent="0.2">
      <c r="A1965" s="438"/>
      <c r="B1965" s="725"/>
      <c r="C1965" s="725"/>
      <c r="D1965" s="1251" t="s">
        <v>1175</v>
      </c>
      <c r="E1965" s="1363" t="s">
        <v>1539</v>
      </c>
      <c r="F1965" s="940"/>
      <c r="G1965" s="940">
        <v>33</v>
      </c>
      <c r="H1965" s="940">
        <v>33</v>
      </c>
      <c r="I1965" s="936">
        <f t="shared" si="83"/>
        <v>100</v>
      </c>
    </row>
    <row r="1966" spans="1:20" ht="14.25" x14ac:dyDescent="0.2">
      <c r="A1966" s="438"/>
      <c r="B1966" s="725"/>
      <c r="C1966" s="725"/>
      <c r="D1966" s="1250" t="s">
        <v>875</v>
      </c>
      <c r="E1966" s="1525" t="s">
        <v>889</v>
      </c>
      <c r="F1966" s="940"/>
      <c r="G1966" s="940">
        <v>164</v>
      </c>
      <c r="H1966" s="940">
        <v>164</v>
      </c>
      <c r="I1966" s="936">
        <f t="shared" si="83"/>
        <v>100</v>
      </c>
    </row>
    <row r="1967" spans="1:20" ht="14.25" x14ac:dyDescent="0.2">
      <c r="A1967" s="438"/>
      <c r="B1967" s="725"/>
      <c r="C1967" s="725"/>
      <c r="D1967" s="1250" t="s">
        <v>1871</v>
      </c>
      <c r="E1967" s="1525" t="s">
        <v>1902</v>
      </c>
      <c r="F1967" s="940"/>
      <c r="G1967" s="940">
        <v>1191</v>
      </c>
      <c r="H1967" s="940">
        <v>1191</v>
      </c>
      <c r="I1967" s="936">
        <f t="shared" si="83"/>
        <v>100</v>
      </c>
    </row>
    <row r="1968" spans="1:20" ht="28.5" x14ac:dyDescent="0.2">
      <c r="A1968" s="438"/>
      <c r="B1968" s="725"/>
      <c r="C1968" s="725"/>
      <c r="D1968" s="2194" t="s">
        <v>1873</v>
      </c>
      <c r="E1968" s="2269" t="s">
        <v>1907</v>
      </c>
      <c r="F1968" s="940"/>
      <c r="G1968" s="940">
        <v>3</v>
      </c>
      <c r="H1968" s="940">
        <v>3</v>
      </c>
      <c r="I1968" s="936">
        <f t="shared" si="83"/>
        <v>100</v>
      </c>
    </row>
    <row r="1969" spans="1:23" ht="14.25" x14ac:dyDescent="0.2">
      <c r="A1969" s="438"/>
      <c r="B1969" s="725"/>
      <c r="C1969" s="725"/>
      <c r="D1969" s="595" t="s">
        <v>1431</v>
      </c>
      <c r="E1969" s="483" t="s">
        <v>995</v>
      </c>
      <c r="F1969" s="940"/>
      <c r="G1969" s="940">
        <v>18071</v>
      </c>
      <c r="H1969" s="940">
        <v>18071</v>
      </c>
      <c r="I1969" s="936">
        <f t="shared" si="83"/>
        <v>100</v>
      </c>
    </row>
    <row r="1970" spans="1:23" ht="15" x14ac:dyDescent="0.25">
      <c r="A1970" s="438">
        <v>1212</v>
      </c>
      <c r="B1970" s="833">
        <v>3142</v>
      </c>
      <c r="C1970" s="833">
        <v>5331</v>
      </c>
      <c r="D1970" s="972"/>
      <c r="E1970" s="724" t="s">
        <v>1208</v>
      </c>
      <c r="F1970" s="948">
        <f>F1971</f>
        <v>191</v>
      </c>
      <c r="G1970" s="948">
        <f>G1971</f>
        <v>191</v>
      </c>
      <c r="H1970" s="948">
        <f>H1971</f>
        <v>191</v>
      </c>
      <c r="I1970" s="949">
        <f t="shared" si="83"/>
        <v>100</v>
      </c>
    </row>
    <row r="1971" spans="1:23" ht="14.25" x14ac:dyDescent="0.2">
      <c r="A1971" s="438"/>
      <c r="B1971" s="833"/>
      <c r="C1971" s="833"/>
      <c r="D1971" s="595" t="s">
        <v>732</v>
      </c>
      <c r="E1971" s="483" t="s">
        <v>85</v>
      </c>
      <c r="F1971" s="946">
        <v>191</v>
      </c>
      <c r="G1971" s="946">
        <v>191</v>
      </c>
      <c r="H1971" s="946">
        <v>191</v>
      </c>
      <c r="I1971" s="941">
        <f t="shared" si="83"/>
        <v>100</v>
      </c>
    </row>
    <row r="1972" spans="1:23" ht="15" x14ac:dyDescent="0.25">
      <c r="A1972" s="438">
        <v>1212</v>
      </c>
      <c r="B1972" s="833">
        <v>3293</v>
      </c>
      <c r="C1972" s="833">
        <v>5331</v>
      </c>
      <c r="D1972" s="595"/>
      <c r="E1972" s="724" t="s">
        <v>1208</v>
      </c>
      <c r="F1972" s="959">
        <v>0</v>
      </c>
      <c r="G1972" s="959">
        <v>12</v>
      </c>
      <c r="H1972" s="959">
        <v>12</v>
      </c>
      <c r="I1972" s="951">
        <f t="shared" si="83"/>
        <v>100</v>
      </c>
    </row>
    <row r="1973" spans="1:23" ht="15" thickBot="1" x14ac:dyDescent="0.25">
      <c r="A1973" s="438"/>
      <c r="B1973" s="833"/>
      <c r="C1973" s="833"/>
      <c r="D1973" s="826" t="s">
        <v>1434</v>
      </c>
      <c r="E1973" s="2240" t="s">
        <v>75</v>
      </c>
      <c r="F1973" s="946"/>
      <c r="G1973" s="946">
        <v>12</v>
      </c>
      <c r="H1973" s="946">
        <v>12</v>
      </c>
      <c r="I1973" s="941">
        <f t="shared" si="83"/>
        <v>100</v>
      </c>
    </row>
    <row r="1974" spans="1:23" ht="15" customHeight="1" thickTop="1" thickBot="1" x14ac:dyDescent="0.3">
      <c r="A1974" s="2479" t="s">
        <v>1406</v>
      </c>
      <c r="B1974" s="2480"/>
      <c r="C1974" s="2480"/>
      <c r="D1974" s="2480"/>
      <c r="E1974" s="2480"/>
      <c r="F1974" s="937">
        <f>SUM(F1970,F1962,F1959,F1972)</f>
        <v>3297</v>
      </c>
      <c r="G1974" s="937">
        <f>SUM(G1970,G1962,G1959,G1972)</f>
        <v>25281</v>
      </c>
      <c r="H1974" s="937">
        <f>SUM(H1970,H1962,H1959,H1972)</f>
        <v>25281</v>
      </c>
      <c r="I1974" s="938">
        <f>(H1974/G1974)*100</f>
        <v>100</v>
      </c>
      <c r="R1974" s="386">
        <f>F1974</f>
        <v>3297</v>
      </c>
      <c r="S1974" s="386">
        <f>G1974</f>
        <v>25281</v>
      </c>
      <c r="T1974" s="386">
        <f>H1974</f>
        <v>25281</v>
      </c>
    </row>
    <row r="1975" spans="1:23" ht="15.75" thickTop="1" x14ac:dyDescent="0.25">
      <c r="A1975" s="438">
        <v>1212</v>
      </c>
      <c r="B1975" s="725">
        <v>3123</v>
      </c>
      <c r="C1975" s="725">
        <v>6351</v>
      </c>
      <c r="D1975" s="932"/>
      <c r="E1975" s="668" t="s">
        <v>1485</v>
      </c>
      <c r="F1975" s="933">
        <v>0</v>
      </c>
      <c r="G1975" s="933">
        <f>G1976</f>
        <v>4000</v>
      </c>
      <c r="H1975" s="933">
        <f>H1976</f>
        <v>4000</v>
      </c>
      <c r="I1975" s="934">
        <f>(H1975/G1975)*100</f>
        <v>100</v>
      </c>
    </row>
    <row r="1976" spans="1:23" ht="15.75" thickBot="1" x14ac:dyDescent="0.3">
      <c r="A1976" s="438"/>
      <c r="B1976" s="725"/>
      <c r="C1976" s="725"/>
      <c r="D1976" s="1535" t="s">
        <v>1497</v>
      </c>
      <c r="E1976" s="1540" t="s">
        <v>1914</v>
      </c>
      <c r="F1976" s="933"/>
      <c r="G1976" s="357">
        <v>4000</v>
      </c>
      <c r="H1976" s="357">
        <v>4000</v>
      </c>
      <c r="I1976" s="941">
        <f>(H1976/G1976)*100</f>
        <v>100</v>
      </c>
    </row>
    <row r="1977" spans="1:23" ht="16.5" thickTop="1" thickBot="1" x14ac:dyDescent="0.3">
      <c r="A1977" s="2479" t="s">
        <v>1407</v>
      </c>
      <c r="B1977" s="2480"/>
      <c r="C1977" s="2480"/>
      <c r="D1977" s="2480"/>
      <c r="E1977" s="2480"/>
      <c r="F1977" s="937">
        <v>0</v>
      </c>
      <c r="G1977" s="937">
        <f>G1975</f>
        <v>4000</v>
      </c>
      <c r="H1977" s="937">
        <f>SUM(H1975)</f>
        <v>4000</v>
      </c>
      <c r="I1977" s="938">
        <f>(H1977/G1977)*100</f>
        <v>100</v>
      </c>
      <c r="U1977" s="386">
        <f>F1977</f>
        <v>0</v>
      </c>
      <c r="V1977" s="386">
        <f>G1977</f>
        <v>4000</v>
      </c>
      <c r="W1977" s="386">
        <f>H1977</f>
        <v>4000</v>
      </c>
    </row>
    <row r="1978" spans="1:23" s="107" customFormat="1" ht="12.75" customHeight="1" thickTop="1" x14ac:dyDescent="0.2">
      <c r="A1978" s="385"/>
      <c r="B1978" s="687"/>
      <c r="C1978" s="385"/>
      <c r="D1978" s="927"/>
      <c r="E1978" s="385"/>
      <c r="F1978" s="386"/>
      <c r="G1978" s="386"/>
      <c r="H1978" s="386"/>
      <c r="I1978" s="1688"/>
    </row>
    <row r="1979" spans="1:23" s="387" customFormat="1" x14ac:dyDescent="0.2">
      <c r="A1979" s="385"/>
      <c r="B1979" s="687"/>
      <c r="C1979" s="385"/>
      <c r="D1979" s="927"/>
      <c r="E1979" s="385"/>
      <c r="F1979" s="386"/>
      <c r="G1979" s="386"/>
      <c r="H1979" s="386"/>
      <c r="I1979" s="1688"/>
    </row>
    <row r="1980" spans="1:23" ht="13.5" thickBot="1" x14ac:dyDescent="0.25">
      <c r="A1980" s="445" t="s">
        <v>418</v>
      </c>
      <c r="I1980" s="1688" t="s">
        <v>205</v>
      </c>
    </row>
    <row r="1981" spans="1:23" ht="14.25" thickTop="1" thickBot="1" x14ac:dyDescent="0.25">
      <c r="A1981" s="675" t="s">
        <v>792</v>
      </c>
      <c r="B1981" s="866" t="s">
        <v>206</v>
      </c>
      <c r="C1981" s="676" t="s">
        <v>207</v>
      </c>
      <c r="D1981" s="678" t="s">
        <v>888</v>
      </c>
      <c r="E1981" s="678" t="s">
        <v>208</v>
      </c>
      <c r="F1981" s="678" t="s">
        <v>209</v>
      </c>
      <c r="G1981" s="678" t="s">
        <v>1116</v>
      </c>
      <c r="H1981" s="678" t="s">
        <v>1117</v>
      </c>
      <c r="I1981" s="931" t="s">
        <v>1118</v>
      </c>
    </row>
    <row r="1982" spans="1:23" ht="14.25" thickTop="1" thickBot="1" x14ac:dyDescent="0.25">
      <c r="A1982" s="609">
        <v>1</v>
      </c>
      <c r="B1982" s="610">
        <v>2</v>
      </c>
      <c r="C1982" s="610">
        <v>3</v>
      </c>
      <c r="D1982" s="610">
        <v>4</v>
      </c>
      <c r="E1982" s="610">
        <v>5</v>
      </c>
      <c r="F1982" s="581">
        <v>6</v>
      </c>
      <c r="G1982" s="581">
        <v>7</v>
      </c>
      <c r="H1982" s="582">
        <v>8</v>
      </c>
      <c r="I1982" s="680" t="s">
        <v>960</v>
      </c>
    </row>
    <row r="1983" spans="1:23" ht="15.75" thickTop="1" x14ac:dyDescent="0.25">
      <c r="A1983" s="1703">
        <v>1213</v>
      </c>
      <c r="B1983" s="960">
        <v>3123</v>
      </c>
      <c r="C1983" s="960">
        <v>5331</v>
      </c>
      <c r="D1983" s="965"/>
      <c r="E1983" s="1000" t="s">
        <v>1208</v>
      </c>
      <c r="F1983" s="958">
        <f>SUM(F1984:F1989)</f>
        <v>2806</v>
      </c>
      <c r="G1983" s="958">
        <f>SUM(G1984:G1989)</f>
        <v>14681</v>
      </c>
      <c r="H1983" s="958">
        <f>SUM(H1984:H1989)</f>
        <v>14681</v>
      </c>
      <c r="I1983" s="962">
        <f t="shared" ref="I1983:I1997" si="84">(H1983/G1983)*100</f>
        <v>100</v>
      </c>
    </row>
    <row r="1984" spans="1:23" ht="14.25" x14ac:dyDescent="0.2">
      <c r="A1984" s="438"/>
      <c r="B1984" s="725"/>
      <c r="C1984" s="725"/>
      <c r="D1984" s="763" t="s">
        <v>737</v>
      </c>
      <c r="E1984" s="2224" t="s">
        <v>996</v>
      </c>
      <c r="F1984" s="940">
        <v>408</v>
      </c>
      <c r="G1984" s="940">
        <v>410</v>
      </c>
      <c r="H1984" s="940">
        <v>410</v>
      </c>
      <c r="I1984" s="936">
        <f t="shared" si="84"/>
        <v>100</v>
      </c>
    </row>
    <row r="1985" spans="1:20" ht="14.25" x14ac:dyDescent="0.2">
      <c r="A1985" s="438"/>
      <c r="B1985" s="725"/>
      <c r="C1985" s="725"/>
      <c r="D1985" s="595" t="s">
        <v>732</v>
      </c>
      <c r="E1985" s="483" t="s">
        <v>85</v>
      </c>
      <c r="F1985" s="940">
        <v>2398</v>
      </c>
      <c r="G1985" s="940">
        <v>2359</v>
      </c>
      <c r="H1985" s="940">
        <v>2359</v>
      </c>
      <c r="I1985" s="936">
        <f t="shared" si="84"/>
        <v>100</v>
      </c>
    </row>
    <row r="1986" spans="1:20" ht="14.25" x14ac:dyDescent="0.2">
      <c r="A1986" s="438"/>
      <c r="B1986" s="725"/>
      <c r="C1986" s="725"/>
      <c r="D1986" s="1535" t="s">
        <v>1432</v>
      </c>
      <c r="E1986" s="1544" t="s">
        <v>616</v>
      </c>
      <c r="F1986" s="940"/>
      <c r="G1986" s="946">
        <v>30</v>
      </c>
      <c r="H1986" s="946">
        <v>30</v>
      </c>
      <c r="I1986" s="936">
        <f t="shared" si="84"/>
        <v>100</v>
      </c>
    </row>
    <row r="1987" spans="1:20" ht="14.25" x14ac:dyDescent="0.2">
      <c r="A1987" s="438"/>
      <c r="B1987" s="725"/>
      <c r="C1987" s="725"/>
      <c r="D1987" s="1251" t="s">
        <v>1175</v>
      </c>
      <c r="E1987" s="1363" t="s">
        <v>1539</v>
      </c>
      <c r="F1987" s="940"/>
      <c r="G1987" s="946">
        <v>373</v>
      </c>
      <c r="H1987" s="946">
        <v>373</v>
      </c>
      <c r="I1987" s="936">
        <f t="shared" si="84"/>
        <v>100</v>
      </c>
    </row>
    <row r="1988" spans="1:20" ht="14.25" x14ac:dyDescent="0.2">
      <c r="A1988" s="438"/>
      <c r="B1988" s="725"/>
      <c r="C1988" s="725"/>
      <c r="D1988" s="1250" t="s">
        <v>1871</v>
      </c>
      <c r="E1988" s="1525" t="s">
        <v>1902</v>
      </c>
      <c r="F1988" s="940"/>
      <c r="G1988" s="946">
        <v>151</v>
      </c>
      <c r="H1988" s="946">
        <v>151</v>
      </c>
      <c r="I1988" s="936">
        <f t="shared" si="84"/>
        <v>100</v>
      </c>
    </row>
    <row r="1989" spans="1:20" ht="14.25" x14ac:dyDescent="0.2">
      <c r="A1989" s="438"/>
      <c r="B1989" s="725"/>
      <c r="C1989" s="1690"/>
      <c r="D1989" s="595" t="s">
        <v>1431</v>
      </c>
      <c r="E1989" s="483" t="s">
        <v>995</v>
      </c>
      <c r="F1989" s="940"/>
      <c r="G1989" s="946">
        <v>11358</v>
      </c>
      <c r="H1989" s="946">
        <v>11358</v>
      </c>
      <c r="I1989" s="936">
        <f t="shared" si="84"/>
        <v>100</v>
      </c>
    </row>
    <row r="1990" spans="1:20" ht="15" x14ac:dyDescent="0.25">
      <c r="A1990" s="438">
        <v>1213</v>
      </c>
      <c r="B1990" s="833">
        <v>3142</v>
      </c>
      <c r="C1990" s="833">
        <v>5331</v>
      </c>
      <c r="D1990" s="972"/>
      <c r="E1990" s="724" t="s">
        <v>1208</v>
      </c>
      <c r="F1990" s="948">
        <f>F1991+F1992</f>
        <v>276</v>
      </c>
      <c r="G1990" s="948">
        <f>SUM(G1991:G1993)</f>
        <v>830</v>
      </c>
      <c r="H1990" s="948">
        <f>SUM(H1991:H1993)</f>
        <v>830</v>
      </c>
      <c r="I1990" s="949">
        <f t="shared" si="84"/>
        <v>100</v>
      </c>
    </row>
    <row r="1991" spans="1:20" ht="14.25" x14ac:dyDescent="0.2">
      <c r="A1991" s="438"/>
      <c r="B1991" s="833"/>
      <c r="C1991" s="833"/>
      <c r="D1991" s="763" t="s">
        <v>737</v>
      </c>
      <c r="E1991" s="2224" t="s">
        <v>996</v>
      </c>
      <c r="F1991" s="946">
        <v>31</v>
      </c>
      <c r="G1991" s="946">
        <v>33</v>
      </c>
      <c r="H1991" s="946">
        <v>33</v>
      </c>
      <c r="I1991" s="941">
        <f t="shared" si="84"/>
        <v>100</v>
      </c>
    </row>
    <row r="1992" spans="1:20" ht="14.25" x14ac:dyDescent="0.2">
      <c r="A1992" s="438"/>
      <c r="B1992" s="833"/>
      <c r="C1992" s="833"/>
      <c r="D1992" s="595" t="s">
        <v>732</v>
      </c>
      <c r="E1992" s="483" t="s">
        <v>85</v>
      </c>
      <c r="F1992" s="946">
        <v>245</v>
      </c>
      <c r="G1992" s="946">
        <v>245</v>
      </c>
      <c r="H1992" s="946">
        <v>245</v>
      </c>
      <c r="I1992" s="941">
        <f t="shared" si="84"/>
        <v>100</v>
      </c>
    </row>
    <row r="1993" spans="1:20" ht="14.25" x14ac:dyDescent="0.2">
      <c r="A1993" s="438"/>
      <c r="B1993" s="833"/>
      <c r="C1993" s="1691"/>
      <c r="D1993" s="595" t="s">
        <v>1431</v>
      </c>
      <c r="E1993" s="483" t="s">
        <v>995</v>
      </c>
      <c r="F1993" s="946"/>
      <c r="G1993" s="946">
        <v>552</v>
      </c>
      <c r="H1993" s="946">
        <v>552</v>
      </c>
      <c r="I1993" s="941">
        <f t="shared" si="84"/>
        <v>100</v>
      </c>
    </row>
    <row r="1994" spans="1:20" ht="15" x14ac:dyDescent="0.25">
      <c r="A1994" s="438">
        <v>1213</v>
      </c>
      <c r="B1994" s="833">
        <v>3147</v>
      </c>
      <c r="C1994" s="833">
        <v>5331</v>
      </c>
      <c r="D1994" s="972"/>
      <c r="E1994" s="724" t="s">
        <v>1208</v>
      </c>
      <c r="F1994" s="948">
        <f>F1995+F1996+F1997</f>
        <v>246</v>
      </c>
      <c r="G1994" s="948">
        <f>SUM(G1995:G1997)</f>
        <v>1626</v>
      </c>
      <c r="H1994" s="948">
        <f>SUM(H1995:H1997)</f>
        <v>1626</v>
      </c>
      <c r="I1994" s="949">
        <f t="shared" si="84"/>
        <v>100</v>
      </c>
    </row>
    <row r="1995" spans="1:20" ht="14.25" x14ac:dyDescent="0.2">
      <c r="A1995" s="438"/>
      <c r="B1995" s="833"/>
      <c r="C1995" s="833"/>
      <c r="D1995" s="763" t="s">
        <v>737</v>
      </c>
      <c r="E1995" s="2224" t="s">
        <v>996</v>
      </c>
      <c r="F1995" s="946">
        <v>114</v>
      </c>
      <c r="G1995" s="946">
        <v>124</v>
      </c>
      <c r="H1995" s="946">
        <v>124</v>
      </c>
      <c r="I1995" s="941">
        <f t="shared" si="84"/>
        <v>100</v>
      </c>
    </row>
    <row r="1996" spans="1:20" ht="14.25" x14ac:dyDescent="0.2">
      <c r="A1996" s="438"/>
      <c r="B1996" s="833"/>
      <c r="C1996" s="833"/>
      <c r="D1996" s="595" t="s">
        <v>732</v>
      </c>
      <c r="E1996" s="483" t="s">
        <v>85</v>
      </c>
      <c r="F1996" s="946">
        <v>132</v>
      </c>
      <c r="G1996" s="946">
        <v>132</v>
      </c>
      <c r="H1996" s="946">
        <v>132</v>
      </c>
      <c r="I1996" s="941">
        <f t="shared" si="84"/>
        <v>100</v>
      </c>
    </row>
    <row r="1997" spans="1:20" ht="15" thickBot="1" x14ac:dyDescent="0.25">
      <c r="A1997" s="438"/>
      <c r="B1997" s="833"/>
      <c r="C1997" s="1691"/>
      <c r="D1997" s="595" t="s">
        <v>1431</v>
      </c>
      <c r="E1997" s="483" t="s">
        <v>995</v>
      </c>
      <c r="F1997" s="946"/>
      <c r="G1997" s="946">
        <v>1370</v>
      </c>
      <c r="H1997" s="946">
        <v>1370</v>
      </c>
      <c r="I1997" s="941">
        <f t="shared" si="84"/>
        <v>100</v>
      </c>
    </row>
    <row r="1998" spans="1:20" ht="16.5" thickTop="1" thickBot="1" x14ac:dyDescent="0.3">
      <c r="A1998" s="2479" t="s">
        <v>1406</v>
      </c>
      <c r="B1998" s="2480"/>
      <c r="C1998" s="2480"/>
      <c r="D1998" s="2480"/>
      <c r="E1998" s="2480"/>
      <c r="F1998" s="937">
        <f>SUM(F1983,F1990,F1994)</f>
        <v>3328</v>
      </c>
      <c r="G1998" s="937">
        <f>SUM(G1983,G1990,G1994)</f>
        <v>17137</v>
      </c>
      <c r="H1998" s="937">
        <f>SUM(H1983,H1990,H1994)</f>
        <v>17137</v>
      </c>
      <c r="I1998" s="938">
        <f>(H1998/G1998)*100</f>
        <v>100</v>
      </c>
      <c r="R1998" s="386">
        <f>F1998</f>
        <v>3328</v>
      </c>
      <c r="S1998" s="386">
        <f>G1998</f>
        <v>17137</v>
      </c>
      <c r="T1998" s="386">
        <f>H1998</f>
        <v>17137</v>
      </c>
    </row>
    <row r="1999" spans="1:20" ht="13.5" thickTop="1" x14ac:dyDescent="0.2"/>
    <row r="2001" spans="1:9" ht="13.5" thickBot="1" x14ac:dyDescent="0.25">
      <c r="A2001" s="445" t="s">
        <v>419</v>
      </c>
      <c r="I2001" s="1688" t="s">
        <v>205</v>
      </c>
    </row>
    <row r="2002" spans="1:9" ht="14.25" thickTop="1" thickBot="1" x14ac:dyDescent="0.25">
      <c r="A2002" s="675" t="s">
        <v>792</v>
      </c>
      <c r="B2002" s="866" t="s">
        <v>206</v>
      </c>
      <c r="C2002" s="676" t="s">
        <v>207</v>
      </c>
      <c r="D2002" s="678" t="s">
        <v>888</v>
      </c>
      <c r="E2002" s="678" t="s">
        <v>208</v>
      </c>
      <c r="F2002" s="678" t="s">
        <v>209</v>
      </c>
      <c r="G2002" s="678" t="s">
        <v>1116</v>
      </c>
      <c r="H2002" s="678" t="s">
        <v>1117</v>
      </c>
      <c r="I2002" s="931" t="s">
        <v>1118</v>
      </c>
    </row>
    <row r="2003" spans="1:9" ht="14.25" thickTop="1" thickBot="1" x14ac:dyDescent="0.25">
      <c r="A2003" s="609">
        <v>1</v>
      </c>
      <c r="B2003" s="610">
        <v>2</v>
      </c>
      <c r="C2003" s="610">
        <v>3</v>
      </c>
      <c r="D2003" s="610">
        <v>4</v>
      </c>
      <c r="E2003" s="610">
        <v>5</v>
      </c>
      <c r="F2003" s="581">
        <v>6</v>
      </c>
      <c r="G2003" s="581">
        <v>7</v>
      </c>
      <c r="H2003" s="582">
        <v>8</v>
      </c>
      <c r="I2003" s="680" t="s">
        <v>960</v>
      </c>
    </row>
    <row r="2004" spans="1:9" ht="15.75" thickTop="1" x14ac:dyDescent="0.25">
      <c r="A2004" s="1703">
        <v>1216</v>
      </c>
      <c r="B2004" s="960">
        <v>3123</v>
      </c>
      <c r="C2004" s="960">
        <v>5331</v>
      </c>
      <c r="D2004" s="965"/>
      <c r="E2004" s="1000" t="s">
        <v>1208</v>
      </c>
      <c r="F2004" s="958">
        <f>SUM(F2005:F2010)</f>
        <v>1804</v>
      </c>
      <c r="G2004" s="958">
        <f>SUM(G2005:G2010)</f>
        <v>11205</v>
      </c>
      <c r="H2004" s="958">
        <f>SUM(H2005:H2010)</f>
        <v>11205</v>
      </c>
      <c r="I2004" s="962">
        <f t="shared" ref="I2004:I2017" si="85">(H2004/G2004)*100</f>
        <v>100</v>
      </c>
    </row>
    <row r="2005" spans="1:9" ht="14.25" x14ac:dyDescent="0.2">
      <c r="A2005" s="438"/>
      <c r="B2005" s="725"/>
      <c r="C2005" s="725"/>
      <c r="D2005" s="763" t="s">
        <v>737</v>
      </c>
      <c r="E2005" s="2224" t="s">
        <v>996</v>
      </c>
      <c r="F2005" s="940">
        <v>294</v>
      </c>
      <c r="G2005" s="940">
        <v>313</v>
      </c>
      <c r="H2005" s="940">
        <v>313</v>
      </c>
      <c r="I2005" s="936">
        <f t="shared" si="85"/>
        <v>100</v>
      </c>
    </row>
    <row r="2006" spans="1:9" ht="14.25" x14ac:dyDescent="0.2">
      <c r="A2006" s="438"/>
      <c r="B2006" s="725"/>
      <c r="C2006" s="725"/>
      <c r="D2006" s="595" t="s">
        <v>732</v>
      </c>
      <c r="E2006" s="483" t="s">
        <v>85</v>
      </c>
      <c r="F2006" s="940">
        <v>1510</v>
      </c>
      <c r="G2006" s="940">
        <v>1503</v>
      </c>
      <c r="H2006" s="940">
        <v>1503</v>
      </c>
      <c r="I2006" s="936">
        <f t="shared" si="85"/>
        <v>100</v>
      </c>
    </row>
    <row r="2007" spans="1:9" ht="14.25" x14ac:dyDescent="0.2">
      <c r="A2007" s="438"/>
      <c r="B2007" s="725"/>
      <c r="C2007" s="725"/>
      <c r="D2007" s="1251" t="s">
        <v>1175</v>
      </c>
      <c r="E2007" s="1363" t="s">
        <v>1539</v>
      </c>
      <c r="F2007" s="940"/>
      <c r="G2007" s="940">
        <v>147</v>
      </c>
      <c r="H2007" s="940">
        <v>147</v>
      </c>
      <c r="I2007" s="936">
        <f t="shared" si="85"/>
        <v>100</v>
      </c>
    </row>
    <row r="2008" spans="1:9" ht="14.25" x14ac:dyDescent="0.2">
      <c r="A2008" s="438"/>
      <c r="B2008" s="725"/>
      <c r="C2008" s="725"/>
      <c r="D2008" s="1250" t="s">
        <v>1871</v>
      </c>
      <c r="E2008" s="1525" t="s">
        <v>1902</v>
      </c>
      <c r="F2008" s="940"/>
      <c r="G2008" s="940">
        <v>337</v>
      </c>
      <c r="H2008" s="940">
        <v>337</v>
      </c>
      <c r="I2008" s="936">
        <f t="shared" si="85"/>
        <v>100</v>
      </c>
    </row>
    <row r="2009" spans="1:9" ht="28.5" x14ac:dyDescent="0.2">
      <c r="A2009" s="438"/>
      <c r="B2009" s="725"/>
      <c r="C2009" s="725"/>
      <c r="D2009" s="2194" t="s">
        <v>1873</v>
      </c>
      <c r="E2009" s="2269" t="s">
        <v>1907</v>
      </c>
      <c r="F2009" s="940"/>
      <c r="G2009" s="940">
        <v>3</v>
      </c>
      <c r="H2009" s="940">
        <v>3</v>
      </c>
      <c r="I2009" s="936">
        <f t="shared" si="85"/>
        <v>100</v>
      </c>
    </row>
    <row r="2010" spans="1:9" ht="14.25" x14ac:dyDescent="0.2">
      <c r="A2010" s="438"/>
      <c r="B2010" s="725"/>
      <c r="C2010" s="725"/>
      <c r="D2010" s="595" t="s">
        <v>1431</v>
      </c>
      <c r="E2010" s="483" t="s">
        <v>995</v>
      </c>
      <c r="F2010" s="940"/>
      <c r="G2010" s="940">
        <v>8902</v>
      </c>
      <c r="H2010" s="940">
        <v>8902</v>
      </c>
      <c r="I2010" s="936">
        <f t="shared" si="85"/>
        <v>100</v>
      </c>
    </row>
    <row r="2011" spans="1:9" ht="15" x14ac:dyDescent="0.25">
      <c r="A2011" s="438">
        <v>1216</v>
      </c>
      <c r="B2011" s="833">
        <v>3124</v>
      </c>
      <c r="C2011" s="833">
        <v>5331</v>
      </c>
      <c r="D2011" s="972"/>
      <c r="E2011" s="724" t="s">
        <v>1208</v>
      </c>
      <c r="F2011" s="948">
        <f>SUM(F2012:F2014)</f>
        <v>260</v>
      </c>
      <c r="G2011" s="948">
        <f>SUM(G2012:G2014)</f>
        <v>2455</v>
      </c>
      <c r="H2011" s="948">
        <f>SUM(H2012:H2014)</f>
        <v>2455</v>
      </c>
      <c r="I2011" s="949">
        <f t="shared" si="85"/>
        <v>100</v>
      </c>
    </row>
    <row r="2012" spans="1:9" ht="14.25" x14ac:dyDescent="0.2">
      <c r="A2012" s="438"/>
      <c r="B2012" s="833"/>
      <c r="C2012" s="833"/>
      <c r="D2012" s="595" t="s">
        <v>732</v>
      </c>
      <c r="E2012" s="483" t="s">
        <v>85</v>
      </c>
      <c r="F2012" s="946">
        <v>260</v>
      </c>
      <c r="G2012" s="946">
        <v>260</v>
      </c>
      <c r="H2012" s="946">
        <v>260</v>
      </c>
      <c r="I2012" s="941">
        <f t="shared" si="85"/>
        <v>100</v>
      </c>
    </row>
    <row r="2013" spans="1:9" ht="14.25" x14ac:dyDescent="0.2">
      <c r="A2013" s="438"/>
      <c r="B2013" s="833"/>
      <c r="C2013" s="833"/>
      <c r="D2013" s="1251" t="s">
        <v>1175</v>
      </c>
      <c r="E2013" s="1363" t="s">
        <v>1539</v>
      </c>
      <c r="F2013" s="946"/>
      <c r="G2013" s="946">
        <v>86</v>
      </c>
      <c r="H2013" s="946">
        <v>86</v>
      </c>
      <c r="I2013" s="941">
        <f t="shared" si="85"/>
        <v>100</v>
      </c>
    </row>
    <row r="2014" spans="1:9" ht="14.25" x14ac:dyDescent="0.2">
      <c r="A2014" s="438"/>
      <c r="B2014" s="833"/>
      <c r="C2014" s="1691"/>
      <c r="D2014" s="595" t="s">
        <v>1431</v>
      </c>
      <c r="E2014" s="483" t="s">
        <v>995</v>
      </c>
      <c r="F2014" s="946"/>
      <c r="G2014" s="946">
        <v>2109</v>
      </c>
      <c r="H2014" s="946">
        <v>2109</v>
      </c>
      <c r="I2014" s="941">
        <f t="shared" si="85"/>
        <v>100</v>
      </c>
    </row>
    <row r="2015" spans="1:9" ht="15" x14ac:dyDescent="0.25">
      <c r="A2015" s="438">
        <v>1216</v>
      </c>
      <c r="B2015" s="833">
        <v>3142</v>
      </c>
      <c r="C2015" s="833">
        <v>5331</v>
      </c>
      <c r="D2015" s="972"/>
      <c r="E2015" s="724" t="s">
        <v>1208</v>
      </c>
      <c r="F2015" s="948">
        <f>SUM(F2016:F2016)</f>
        <v>190</v>
      </c>
      <c r="G2015" s="948">
        <f>SUM(G2016:G2017)</f>
        <v>249</v>
      </c>
      <c r="H2015" s="948">
        <f>SUM(H2016:H2017)</f>
        <v>249</v>
      </c>
      <c r="I2015" s="949">
        <f t="shared" si="85"/>
        <v>100</v>
      </c>
    </row>
    <row r="2016" spans="1:9" ht="14.25" x14ac:dyDescent="0.2">
      <c r="A2016" s="438"/>
      <c r="B2016" s="833"/>
      <c r="C2016" s="833"/>
      <c r="D2016" s="595" t="s">
        <v>732</v>
      </c>
      <c r="E2016" s="483" t="s">
        <v>85</v>
      </c>
      <c r="F2016" s="946">
        <v>190</v>
      </c>
      <c r="G2016" s="946">
        <v>190</v>
      </c>
      <c r="H2016" s="946">
        <v>190</v>
      </c>
      <c r="I2016" s="941">
        <f t="shared" si="85"/>
        <v>100</v>
      </c>
    </row>
    <row r="2017" spans="1:23" ht="15" thickBot="1" x14ac:dyDescent="0.25">
      <c r="A2017" s="438"/>
      <c r="B2017" s="833"/>
      <c r="C2017" s="833"/>
      <c r="D2017" s="595" t="s">
        <v>1431</v>
      </c>
      <c r="E2017" s="483" t="s">
        <v>995</v>
      </c>
      <c r="F2017" s="946"/>
      <c r="G2017" s="946">
        <v>59</v>
      </c>
      <c r="H2017" s="946">
        <v>59</v>
      </c>
      <c r="I2017" s="941">
        <f t="shared" si="85"/>
        <v>100</v>
      </c>
    </row>
    <row r="2018" spans="1:23" ht="18" customHeight="1" thickTop="1" thickBot="1" x14ac:dyDescent="0.3">
      <c r="A2018" s="2479" t="s">
        <v>1406</v>
      </c>
      <c r="B2018" s="2480"/>
      <c r="C2018" s="2480"/>
      <c r="D2018" s="2480"/>
      <c r="E2018" s="2480"/>
      <c r="F2018" s="937">
        <f>SUM(F2004,F2011,F2015)</f>
        <v>2254</v>
      </c>
      <c r="G2018" s="937">
        <f>SUM(G2004,G2011,G2015)</f>
        <v>13909</v>
      </c>
      <c r="H2018" s="937">
        <f>SUM(H2004,H2011,H2015)</f>
        <v>13909</v>
      </c>
      <c r="I2018" s="938">
        <f>(H2018/G2018)*100</f>
        <v>100</v>
      </c>
      <c r="J2018" s="386">
        <f>F2018</f>
        <v>2254</v>
      </c>
      <c r="K2018" s="386" t="e">
        <f>G2018+#REF!</f>
        <v>#REF!</v>
      </c>
      <c r="L2018" s="386" t="e">
        <f>H2018+#REF!</f>
        <v>#REF!</v>
      </c>
      <c r="R2018" s="386">
        <f>F2018</f>
        <v>2254</v>
      </c>
      <c r="S2018" s="386">
        <f>G2018</f>
        <v>13909</v>
      </c>
      <c r="T2018" s="386">
        <f>H2018</f>
        <v>13909</v>
      </c>
      <c r="U2018" s="386"/>
      <c r="V2018" s="386"/>
      <c r="W2018" s="386"/>
    </row>
    <row r="2019" spans="1:23" ht="15.75" customHeight="1" thickTop="1" x14ac:dyDescent="0.25">
      <c r="A2019" s="438">
        <v>1216</v>
      </c>
      <c r="B2019" s="725">
        <v>3123</v>
      </c>
      <c r="C2019" s="725">
        <v>6351</v>
      </c>
      <c r="D2019" s="595"/>
      <c r="E2019" s="431" t="s">
        <v>1485</v>
      </c>
      <c r="F2019" s="933">
        <f>F2020</f>
        <v>0</v>
      </c>
      <c r="G2019" s="933">
        <f>G2020</f>
        <v>400</v>
      </c>
      <c r="H2019" s="933">
        <f>H2020</f>
        <v>400</v>
      </c>
      <c r="I2019" s="934">
        <v>100</v>
      </c>
    </row>
    <row r="2020" spans="1:23" ht="15.75" customHeight="1" thickBot="1" x14ac:dyDescent="0.3">
      <c r="A2020" s="438"/>
      <c r="B2020" s="725"/>
      <c r="C2020" s="725"/>
      <c r="D2020" s="1266" t="s">
        <v>230</v>
      </c>
      <c r="E2020" s="1371" t="s">
        <v>896</v>
      </c>
      <c r="F2020" s="933"/>
      <c r="G2020" s="940">
        <v>400</v>
      </c>
      <c r="H2020" s="940">
        <v>400</v>
      </c>
      <c r="I2020" s="936">
        <v>100</v>
      </c>
    </row>
    <row r="2021" spans="1:23" ht="16.5" thickTop="1" thickBot="1" x14ac:dyDescent="0.3">
      <c r="A2021" s="2479" t="s">
        <v>1407</v>
      </c>
      <c r="B2021" s="2480"/>
      <c r="C2021" s="2480"/>
      <c r="D2021" s="2480"/>
      <c r="E2021" s="2480"/>
      <c r="F2021" s="937">
        <v>0</v>
      </c>
      <c r="G2021" s="937">
        <f>G2019</f>
        <v>400</v>
      </c>
      <c r="H2021" s="937">
        <f>H2019</f>
        <v>400</v>
      </c>
      <c r="I2021" s="938">
        <f>(H2021/G2021)*100</f>
        <v>100</v>
      </c>
      <c r="U2021" s="386">
        <f>F2021</f>
        <v>0</v>
      </c>
      <c r="V2021" s="386">
        <f>G2021</f>
        <v>400</v>
      </c>
      <c r="W2021" s="386">
        <f>H2021</f>
        <v>400</v>
      </c>
    </row>
    <row r="2022" spans="1:23" ht="16.5" customHeight="1" thickTop="1" x14ac:dyDescent="0.2"/>
    <row r="2023" spans="1:23" s="387" customFormat="1" x14ac:dyDescent="0.2">
      <c r="A2023" s="385"/>
      <c r="B2023" s="687"/>
      <c r="C2023" s="385"/>
      <c r="D2023" s="927"/>
      <c r="E2023" s="385"/>
      <c r="F2023" s="386"/>
      <c r="G2023" s="386"/>
      <c r="H2023" s="386"/>
      <c r="I2023" s="1688"/>
    </row>
    <row r="2024" spans="1:23" ht="13.5" thickBot="1" x14ac:dyDescent="0.25">
      <c r="A2024" s="445" t="s">
        <v>1595</v>
      </c>
      <c r="I2024" s="1688" t="s">
        <v>205</v>
      </c>
    </row>
    <row r="2025" spans="1:23" ht="14.25" thickTop="1" thickBot="1" x14ac:dyDescent="0.25">
      <c r="A2025" s="675" t="s">
        <v>792</v>
      </c>
      <c r="B2025" s="866" t="s">
        <v>206</v>
      </c>
      <c r="C2025" s="676" t="s">
        <v>207</v>
      </c>
      <c r="D2025" s="678" t="s">
        <v>888</v>
      </c>
      <c r="E2025" s="678" t="s">
        <v>208</v>
      </c>
      <c r="F2025" s="678" t="s">
        <v>209</v>
      </c>
      <c r="G2025" s="678" t="s">
        <v>1116</v>
      </c>
      <c r="H2025" s="678" t="s">
        <v>1117</v>
      </c>
      <c r="I2025" s="931" t="s">
        <v>1118</v>
      </c>
    </row>
    <row r="2026" spans="1:23" ht="14.25" thickTop="1" thickBot="1" x14ac:dyDescent="0.25">
      <c r="A2026" s="609">
        <v>1</v>
      </c>
      <c r="B2026" s="610">
        <v>2</v>
      </c>
      <c r="C2026" s="610">
        <v>3</v>
      </c>
      <c r="D2026" s="610">
        <v>4</v>
      </c>
      <c r="E2026" s="610">
        <v>5</v>
      </c>
      <c r="F2026" s="581">
        <v>6</v>
      </c>
      <c r="G2026" s="581">
        <v>7</v>
      </c>
      <c r="H2026" s="582">
        <v>8</v>
      </c>
      <c r="I2026" s="680" t="s">
        <v>960</v>
      </c>
    </row>
    <row r="2027" spans="1:23" ht="15.75" thickTop="1" x14ac:dyDescent="0.25">
      <c r="A2027" s="1703">
        <v>1218</v>
      </c>
      <c r="B2027" s="960">
        <v>3124</v>
      </c>
      <c r="C2027" s="960">
        <v>5331</v>
      </c>
      <c r="D2027" s="965"/>
      <c r="E2027" s="1000" t="s">
        <v>1208</v>
      </c>
      <c r="F2027" s="958">
        <f>SUM(F2028:F2032)</f>
        <v>1397</v>
      </c>
      <c r="G2027" s="958">
        <f>SUM(G2028:G2032)</f>
        <v>12494</v>
      </c>
      <c r="H2027" s="958">
        <f>SUM(H2028:H2032)</f>
        <v>12494</v>
      </c>
      <c r="I2027" s="962">
        <f t="shared" ref="I2027:I2044" si="86">(H2027/G2027)*100</f>
        <v>100</v>
      </c>
    </row>
    <row r="2028" spans="1:23" ht="14.25" x14ac:dyDescent="0.2">
      <c r="A2028" s="438"/>
      <c r="B2028" s="725"/>
      <c r="C2028" s="725"/>
      <c r="D2028" s="763" t="s">
        <v>737</v>
      </c>
      <c r="E2028" s="2224" t="s">
        <v>996</v>
      </c>
      <c r="F2028" s="940">
        <v>190</v>
      </c>
      <c r="G2028" s="940">
        <v>185</v>
      </c>
      <c r="H2028" s="940">
        <v>185</v>
      </c>
      <c r="I2028" s="941">
        <f t="shared" si="86"/>
        <v>100</v>
      </c>
    </row>
    <row r="2029" spans="1:23" ht="14.25" x14ac:dyDescent="0.2">
      <c r="A2029" s="438"/>
      <c r="B2029" s="725"/>
      <c r="C2029" s="725"/>
      <c r="D2029" s="595" t="s">
        <v>732</v>
      </c>
      <c r="E2029" s="483" t="s">
        <v>85</v>
      </c>
      <c r="F2029" s="940">
        <v>1207</v>
      </c>
      <c r="G2029" s="940">
        <v>1205</v>
      </c>
      <c r="H2029" s="940">
        <v>1205</v>
      </c>
      <c r="I2029" s="941">
        <f t="shared" si="86"/>
        <v>100</v>
      </c>
    </row>
    <row r="2030" spans="1:23" ht="14.25" x14ac:dyDescent="0.2">
      <c r="A2030" s="438"/>
      <c r="B2030" s="725"/>
      <c r="C2030" s="725"/>
      <c r="D2030" s="1251" t="s">
        <v>1175</v>
      </c>
      <c r="E2030" s="1363" t="s">
        <v>1539</v>
      </c>
      <c r="F2030" s="940"/>
      <c r="G2030" s="940">
        <v>30</v>
      </c>
      <c r="H2030" s="940">
        <v>30</v>
      </c>
      <c r="I2030" s="941">
        <f t="shared" si="86"/>
        <v>100</v>
      </c>
    </row>
    <row r="2031" spans="1:23" ht="14.25" x14ac:dyDescent="0.2">
      <c r="A2031" s="438"/>
      <c r="B2031" s="725"/>
      <c r="C2031" s="725"/>
      <c r="D2031" s="1250" t="s">
        <v>1871</v>
      </c>
      <c r="E2031" s="1525" t="s">
        <v>1902</v>
      </c>
      <c r="F2031" s="940"/>
      <c r="G2031" s="940">
        <v>128</v>
      </c>
      <c r="H2031" s="940">
        <v>128</v>
      </c>
      <c r="I2031" s="941">
        <f t="shared" si="86"/>
        <v>100</v>
      </c>
    </row>
    <row r="2032" spans="1:23" ht="14.25" x14ac:dyDescent="0.2">
      <c r="A2032" s="438"/>
      <c r="B2032" s="725"/>
      <c r="C2032" s="725"/>
      <c r="D2032" s="595" t="s">
        <v>1431</v>
      </c>
      <c r="E2032" s="483" t="s">
        <v>995</v>
      </c>
      <c r="F2032" s="940"/>
      <c r="G2032" s="940">
        <v>10946</v>
      </c>
      <c r="H2032" s="940">
        <v>10946</v>
      </c>
      <c r="I2032" s="941">
        <f t="shared" si="86"/>
        <v>100</v>
      </c>
    </row>
    <row r="2033" spans="1:20" ht="15" x14ac:dyDescent="0.25">
      <c r="A2033" s="438">
        <v>1218</v>
      </c>
      <c r="B2033" s="833">
        <v>3141</v>
      </c>
      <c r="C2033" s="833">
        <v>5331</v>
      </c>
      <c r="D2033" s="611"/>
      <c r="E2033" s="724" t="s">
        <v>1208</v>
      </c>
      <c r="F2033" s="959">
        <v>0</v>
      </c>
      <c r="G2033" s="959">
        <v>377</v>
      </c>
      <c r="H2033" s="959">
        <v>377</v>
      </c>
      <c r="I2033" s="951">
        <f t="shared" si="86"/>
        <v>100</v>
      </c>
    </row>
    <row r="2034" spans="1:20" ht="14.25" x14ac:dyDescent="0.2">
      <c r="A2034" s="438"/>
      <c r="B2034" s="833"/>
      <c r="C2034" s="833"/>
      <c r="D2034" s="595" t="s">
        <v>1431</v>
      </c>
      <c r="E2034" s="483" t="s">
        <v>995</v>
      </c>
      <c r="F2034" s="946"/>
      <c r="G2034" s="946">
        <v>377</v>
      </c>
      <c r="H2034" s="946">
        <v>377</v>
      </c>
      <c r="I2034" s="941">
        <f t="shared" si="86"/>
        <v>100</v>
      </c>
    </row>
    <row r="2035" spans="1:20" ht="15" x14ac:dyDescent="0.25">
      <c r="A2035" s="438">
        <v>1218</v>
      </c>
      <c r="B2035" s="833">
        <v>3142</v>
      </c>
      <c r="C2035" s="833">
        <v>5331</v>
      </c>
      <c r="D2035" s="972"/>
      <c r="E2035" s="724" t="s">
        <v>1208</v>
      </c>
      <c r="F2035" s="948">
        <f>SUM(F2036:F2038)</f>
        <v>237</v>
      </c>
      <c r="G2035" s="948">
        <f>SUM(G2036:G2038)</f>
        <v>467</v>
      </c>
      <c r="H2035" s="948">
        <f>SUM(H2036:H2038)</f>
        <v>467</v>
      </c>
      <c r="I2035" s="941">
        <f t="shared" si="86"/>
        <v>100</v>
      </c>
    </row>
    <row r="2036" spans="1:20" ht="14.25" x14ac:dyDescent="0.2">
      <c r="A2036" s="438"/>
      <c r="B2036" s="833"/>
      <c r="C2036" s="833"/>
      <c r="D2036" s="763" t="s">
        <v>737</v>
      </c>
      <c r="E2036" s="2224" t="s">
        <v>996</v>
      </c>
      <c r="F2036" s="946">
        <v>27</v>
      </c>
      <c r="G2036" s="946">
        <v>52</v>
      </c>
      <c r="H2036" s="946">
        <v>52</v>
      </c>
      <c r="I2036" s="941">
        <f t="shared" si="86"/>
        <v>100</v>
      </c>
    </row>
    <row r="2037" spans="1:20" ht="14.25" x14ac:dyDescent="0.2">
      <c r="A2037" s="438"/>
      <c r="B2037" s="833"/>
      <c r="C2037" s="833"/>
      <c r="D2037" s="595" t="s">
        <v>732</v>
      </c>
      <c r="E2037" s="483" t="s">
        <v>85</v>
      </c>
      <c r="F2037" s="946">
        <v>210</v>
      </c>
      <c r="G2037" s="946">
        <v>210</v>
      </c>
      <c r="H2037" s="946">
        <v>210</v>
      </c>
      <c r="I2037" s="941">
        <f t="shared" si="86"/>
        <v>100</v>
      </c>
    </row>
    <row r="2038" spans="1:20" ht="14.25" x14ac:dyDescent="0.2">
      <c r="A2038" s="438"/>
      <c r="B2038" s="833"/>
      <c r="C2038" s="833"/>
      <c r="D2038" s="595" t="s">
        <v>1431</v>
      </c>
      <c r="E2038" s="483" t="s">
        <v>995</v>
      </c>
      <c r="F2038" s="946"/>
      <c r="G2038" s="946">
        <v>205</v>
      </c>
      <c r="H2038" s="946">
        <v>205</v>
      </c>
      <c r="I2038" s="941">
        <v>135</v>
      </c>
    </row>
    <row r="2039" spans="1:20" ht="15" x14ac:dyDescent="0.25">
      <c r="A2039" s="438">
        <v>1218</v>
      </c>
      <c r="B2039" s="833">
        <v>3145</v>
      </c>
      <c r="C2039" s="833">
        <v>5331</v>
      </c>
      <c r="D2039" s="972"/>
      <c r="E2039" s="724" t="s">
        <v>1208</v>
      </c>
      <c r="F2039" s="948">
        <f>SUM(F2040:F2042)</f>
        <v>467</v>
      </c>
      <c r="G2039" s="948">
        <f>SUM(G2040:G2042)</f>
        <v>2505</v>
      </c>
      <c r="H2039" s="948">
        <f>SUM(H2040:H2042)</f>
        <v>2505</v>
      </c>
      <c r="I2039" s="941">
        <f t="shared" si="86"/>
        <v>100</v>
      </c>
    </row>
    <row r="2040" spans="1:20" ht="14.25" x14ac:dyDescent="0.2">
      <c r="A2040" s="438"/>
      <c r="B2040" s="833"/>
      <c r="C2040" s="833"/>
      <c r="D2040" s="763" t="s">
        <v>737</v>
      </c>
      <c r="E2040" s="2224" t="s">
        <v>996</v>
      </c>
      <c r="F2040" s="946">
        <v>147</v>
      </c>
      <c r="G2040" s="946">
        <v>125</v>
      </c>
      <c r="H2040" s="946">
        <v>125</v>
      </c>
      <c r="I2040" s="941">
        <f t="shared" si="86"/>
        <v>100</v>
      </c>
    </row>
    <row r="2041" spans="1:20" ht="14.25" x14ac:dyDescent="0.2">
      <c r="A2041" s="438"/>
      <c r="B2041" s="833"/>
      <c r="C2041" s="833"/>
      <c r="D2041" s="595" t="s">
        <v>732</v>
      </c>
      <c r="E2041" s="483" t="s">
        <v>85</v>
      </c>
      <c r="F2041" s="946">
        <v>320</v>
      </c>
      <c r="G2041" s="946">
        <v>320</v>
      </c>
      <c r="H2041" s="946">
        <v>320</v>
      </c>
      <c r="I2041" s="941">
        <f t="shared" si="86"/>
        <v>100</v>
      </c>
    </row>
    <row r="2042" spans="1:20" ht="14.25" x14ac:dyDescent="0.2">
      <c r="A2042" s="438"/>
      <c r="B2042" s="833"/>
      <c r="C2042" s="833"/>
      <c r="D2042" s="595" t="s">
        <v>1431</v>
      </c>
      <c r="E2042" s="483" t="s">
        <v>995</v>
      </c>
      <c r="F2042" s="946"/>
      <c r="G2042" s="946">
        <v>2060</v>
      </c>
      <c r="H2042" s="946">
        <v>2060</v>
      </c>
      <c r="I2042" s="941">
        <f t="shared" si="86"/>
        <v>100</v>
      </c>
    </row>
    <row r="2043" spans="1:20" ht="15" x14ac:dyDescent="0.25">
      <c r="A2043" s="438">
        <v>1218</v>
      </c>
      <c r="B2043" s="725">
        <v>3293</v>
      </c>
      <c r="C2043" s="1690">
        <v>5331</v>
      </c>
      <c r="D2043" s="942"/>
      <c r="E2043" s="886" t="s">
        <v>1208</v>
      </c>
      <c r="F2043" s="959">
        <f>F2044</f>
        <v>0</v>
      </c>
      <c r="G2043" s="959">
        <f>G2044</f>
        <v>98</v>
      </c>
      <c r="H2043" s="959">
        <f>H2044</f>
        <v>98</v>
      </c>
      <c r="I2043" s="951">
        <f t="shared" si="86"/>
        <v>100</v>
      </c>
    </row>
    <row r="2044" spans="1:20" ht="18" customHeight="1" thickBot="1" x14ac:dyDescent="0.25">
      <c r="A2044" s="438"/>
      <c r="B2044" s="833"/>
      <c r="C2044" s="833"/>
      <c r="D2044" s="826" t="s">
        <v>1434</v>
      </c>
      <c r="E2044" s="2240" t="s">
        <v>75</v>
      </c>
      <c r="F2044" s="946"/>
      <c r="G2044" s="946">
        <v>98</v>
      </c>
      <c r="H2044" s="946">
        <v>98</v>
      </c>
      <c r="I2044" s="941">
        <f t="shared" si="86"/>
        <v>100</v>
      </c>
    </row>
    <row r="2045" spans="1:20" ht="16.5" customHeight="1" thickTop="1" thickBot="1" x14ac:dyDescent="0.3">
      <c r="A2045" s="2479" t="s">
        <v>1406</v>
      </c>
      <c r="B2045" s="2480"/>
      <c r="C2045" s="2480"/>
      <c r="D2045" s="2480"/>
      <c r="E2045" s="2480"/>
      <c r="F2045" s="937">
        <f>SUM(F2027,F2035,F2039,F2033,F2043)</f>
        <v>2101</v>
      </c>
      <c r="G2045" s="937">
        <f>SUM(G2027,G2035,G2039,G2033,G2043)</f>
        <v>15941</v>
      </c>
      <c r="H2045" s="937">
        <f>SUM(H2027,H2035,H2039,H2033,H2043)</f>
        <v>15941</v>
      </c>
      <c r="I2045" s="938">
        <f>(H2045/G2045)*100</f>
        <v>100</v>
      </c>
      <c r="R2045" s="386">
        <f>F2045</f>
        <v>2101</v>
      </c>
      <c r="S2045" s="386">
        <f>G2045</f>
        <v>15941</v>
      </c>
      <c r="T2045" s="386">
        <f>H2045</f>
        <v>15941</v>
      </c>
    </row>
    <row r="2046" spans="1:20" ht="15.75" thickTop="1" x14ac:dyDescent="0.25">
      <c r="A2046" s="371"/>
      <c r="B2046" s="371"/>
      <c r="C2046" s="371"/>
      <c r="D2046" s="371"/>
      <c r="E2046" s="371"/>
      <c r="F2046" s="183"/>
      <c r="G2046" s="183"/>
      <c r="H2046" s="183"/>
      <c r="I2046" s="214"/>
    </row>
    <row r="2047" spans="1:20" s="387" customFormat="1" ht="15" x14ac:dyDescent="0.25">
      <c r="A2047" s="371"/>
      <c r="B2047" s="371"/>
      <c r="C2047" s="371"/>
      <c r="D2047" s="371"/>
      <c r="E2047" s="371"/>
      <c r="F2047" s="183"/>
      <c r="G2047" s="183"/>
      <c r="H2047" s="183"/>
      <c r="I2047" s="214"/>
    </row>
    <row r="2048" spans="1:20" ht="13.5" thickBot="1" x14ac:dyDescent="0.25">
      <c r="A2048" s="445" t="s">
        <v>1925</v>
      </c>
      <c r="I2048" s="1688" t="s">
        <v>205</v>
      </c>
    </row>
    <row r="2049" spans="1:9" ht="14.25" thickTop="1" thickBot="1" x14ac:dyDescent="0.25">
      <c r="A2049" s="675" t="s">
        <v>792</v>
      </c>
      <c r="B2049" s="866" t="s">
        <v>206</v>
      </c>
      <c r="C2049" s="676" t="s">
        <v>207</v>
      </c>
      <c r="D2049" s="678" t="s">
        <v>888</v>
      </c>
      <c r="E2049" s="678" t="s">
        <v>208</v>
      </c>
      <c r="F2049" s="678" t="s">
        <v>209</v>
      </c>
      <c r="G2049" s="678" t="s">
        <v>1116</v>
      </c>
      <c r="H2049" s="678" t="s">
        <v>1117</v>
      </c>
      <c r="I2049" s="931" t="s">
        <v>1118</v>
      </c>
    </row>
    <row r="2050" spans="1:9" ht="14.25" thickTop="1" thickBot="1" x14ac:dyDescent="0.25">
      <c r="A2050" s="609">
        <v>1</v>
      </c>
      <c r="B2050" s="610">
        <v>2</v>
      </c>
      <c r="C2050" s="610">
        <v>3</v>
      </c>
      <c r="D2050" s="610">
        <v>4</v>
      </c>
      <c r="E2050" s="610">
        <v>5</v>
      </c>
      <c r="F2050" s="581">
        <v>6</v>
      </c>
      <c r="G2050" s="581">
        <v>7</v>
      </c>
      <c r="H2050" s="582">
        <v>8</v>
      </c>
      <c r="I2050" s="680" t="s">
        <v>960</v>
      </c>
    </row>
    <row r="2051" spans="1:9" ht="15.75" thickTop="1" x14ac:dyDescent="0.25">
      <c r="A2051" s="1703">
        <v>1221</v>
      </c>
      <c r="B2051" s="960">
        <v>3122</v>
      </c>
      <c r="C2051" s="960">
        <v>5331</v>
      </c>
      <c r="D2051" s="965"/>
      <c r="E2051" s="1000" t="s">
        <v>1208</v>
      </c>
      <c r="F2051" s="958">
        <f>SUM(F2052:F2056)</f>
        <v>1839</v>
      </c>
      <c r="G2051" s="958">
        <f>SUM(G2052:G2056)</f>
        <v>11781</v>
      </c>
      <c r="H2051" s="958">
        <f>SUM(H2052:H2056)</f>
        <v>11781</v>
      </c>
      <c r="I2051" s="962">
        <v>100</v>
      </c>
    </row>
    <row r="2052" spans="1:9" ht="14.25" x14ac:dyDescent="0.2">
      <c r="A2052" s="438"/>
      <c r="B2052" s="725"/>
      <c r="C2052" s="725"/>
      <c r="D2052" s="763" t="s">
        <v>737</v>
      </c>
      <c r="E2052" s="2224" t="s">
        <v>996</v>
      </c>
      <c r="F2052" s="940">
        <v>9</v>
      </c>
      <c r="G2052" s="940">
        <v>9</v>
      </c>
      <c r="H2052" s="940">
        <v>9</v>
      </c>
      <c r="I2052" s="936">
        <f>(H2052/G2052)*100</f>
        <v>100</v>
      </c>
    </row>
    <row r="2053" spans="1:9" ht="14.25" x14ac:dyDescent="0.2">
      <c r="A2053" s="438"/>
      <c r="B2053" s="725"/>
      <c r="C2053" s="725"/>
      <c r="D2053" s="595" t="s">
        <v>732</v>
      </c>
      <c r="E2053" s="483" t="s">
        <v>85</v>
      </c>
      <c r="F2053" s="940">
        <v>1830</v>
      </c>
      <c r="G2053" s="940">
        <v>1830</v>
      </c>
      <c r="H2053" s="940">
        <v>1830</v>
      </c>
      <c r="I2053" s="936">
        <f>(H2053/G2053)*100</f>
        <v>100</v>
      </c>
    </row>
    <row r="2054" spans="1:9" ht="14.25" x14ac:dyDescent="0.2">
      <c r="A2054" s="438"/>
      <c r="B2054" s="725"/>
      <c r="C2054" s="725"/>
      <c r="D2054" s="1250" t="s">
        <v>1871</v>
      </c>
      <c r="E2054" s="1525" t="s">
        <v>1902</v>
      </c>
      <c r="F2054" s="940"/>
      <c r="G2054" s="940">
        <v>621</v>
      </c>
      <c r="H2054" s="940">
        <v>621</v>
      </c>
      <c r="I2054" s="936">
        <f>(H2054/G2054)*100</f>
        <v>100</v>
      </c>
    </row>
    <row r="2055" spans="1:9" ht="28.5" x14ac:dyDescent="0.2">
      <c r="A2055" s="438"/>
      <c r="B2055" s="833"/>
      <c r="C2055" s="833"/>
      <c r="D2055" s="2194" t="s">
        <v>1873</v>
      </c>
      <c r="E2055" s="2269" t="s">
        <v>1907</v>
      </c>
      <c r="F2055" s="946"/>
      <c r="G2055" s="946">
        <v>4</v>
      </c>
      <c r="H2055" s="946">
        <v>4</v>
      </c>
      <c r="I2055" s="936">
        <f>(H2055/G2055)*100</f>
        <v>100</v>
      </c>
    </row>
    <row r="2056" spans="1:9" ht="14.25" x14ac:dyDescent="0.2">
      <c r="A2056" s="438"/>
      <c r="B2056" s="833"/>
      <c r="C2056" s="1691"/>
      <c r="D2056" s="595" t="s">
        <v>1431</v>
      </c>
      <c r="E2056" s="483" t="s">
        <v>995</v>
      </c>
      <c r="F2056" s="946"/>
      <c r="G2056" s="946">
        <v>9317</v>
      </c>
      <c r="H2056" s="946">
        <v>9317</v>
      </c>
      <c r="I2056" s="936">
        <f t="shared" ref="I2056:I2068" si="87">(H2056/G2056)*100</f>
        <v>100</v>
      </c>
    </row>
    <row r="2057" spans="1:9" ht="15" x14ac:dyDescent="0.25">
      <c r="A2057" s="438">
        <v>1221</v>
      </c>
      <c r="B2057" s="833">
        <v>3123</v>
      </c>
      <c r="C2057" s="833">
        <v>5331</v>
      </c>
      <c r="D2057" s="972"/>
      <c r="E2057" s="724" t="s">
        <v>1208</v>
      </c>
      <c r="F2057" s="948">
        <f>SUM(F2058:F2059)</f>
        <v>3572</v>
      </c>
      <c r="G2057" s="948">
        <f>SUM(G2058:G2059,G2061:G2062,G2060)</f>
        <v>15812</v>
      </c>
      <c r="H2057" s="948">
        <f>SUM(H2058:H2059,H2061:H2062,H2060)</f>
        <v>15812</v>
      </c>
      <c r="I2057" s="949">
        <f t="shared" si="87"/>
        <v>100</v>
      </c>
    </row>
    <row r="2058" spans="1:9" ht="14.25" x14ac:dyDescent="0.2">
      <c r="A2058" s="438"/>
      <c r="B2058" s="833"/>
      <c r="C2058" s="833"/>
      <c r="D2058" s="763" t="s">
        <v>737</v>
      </c>
      <c r="E2058" s="2224" t="s">
        <v>996</v>
      </c>
      <c r="F2058" s="946">
        <v>1282</v>
      </c>
      <c r="G2058" s="946">
        <v>1289</v>
      </c>
      <c r="H2058" s="946">
        <v>1289</v>
      </c>
      <c r="I2058" s="941">
        <f t="shared" si="87"/>
        <v>100</v>
      </c>
    </row>
    <row r="2059" spans="1:9" ht="14.25" x14ac:dyDescent="0.2">
      <c r="A2059" s="438"/>
      <c r="B2059" s="833"/>
      <c r="C2059" s="833"/>
      <c r="D2059" s="595" t="s">
        <v>732</v>
      </c>
      <c r="E2059" s="483" t="s">
        <v>85</v>
      </c>
      <c r="F2059" s="946">
        <v>2290</v>
      </c>
      <c r="G2059" s="946">
        <v>2308</v>
      </c>
      <c r="H2059" s="946">
        <v>2308</v>
      </c>
      <c r="I2059" s="941">
        <f t="shared" si="87"/>
        <v>100</v>
      </c>
    </row>
    <row r="2060" spans="1:9" ht="14.25" x14ac:dyDescent="0.2">
      <c r="A2060" s="979"/>
      <c r="B2060" s="980"/>
      <c r="C2060" s="980"/>
      <c r="D2060" s="1251" t="s">
        <v>1175</v>
      </c>
      <c r="E2060" s="1363" t="s">
        <v>1539</v>
      </c>
      <c r="F2060" s="1718"/>
      <c r="G2060" s="946">
        <v>268</v>
      </c>
      <c r="H2060" s="946">
        <v>268</v>
      </c>
      <c r="I2060" s="941">
        <v>0</v>
      </c>
    </row>
    <row r="2061" spans="1:9" ht="28.5" x14ac:dyDescent="0.2">
      <c r="A2061" s="438"/>
      <c r="B2061" s="833"/>
      <c r="C2061" s="833"/>
      <c r="D2061" s="2194" t="s">
        <v>1873</v>
      </c>
      <c r="E2061" s="2269" t="s">
        <v>1907</v>
      </c>
      <c r="F2061" s="946"/>
      <c r="G2061" s="946">
        <v>11</v>
      </c>
      <c r="H2061" s="946">
        <v>11</v>
      </c>
      <c r="I2061" s="941">
        <f t="shared" si="87"/>
        <v>100</v>
      </c>
    </row>
    <row r="2062" spans="1:9" ht="14.25" x14ac:dyDescent="0.2">
      <c r="A2062" s="438"/>
      <c r="B2062" s="833"/>
      <c r="C2062" s="833"/>
      <c r="D2062" s="595" t="s">
        <v>1431</v>
      </c>
      <c r="E2062" s="483" t="s">
        <v>995</v>
      </c>
      <c r="F2062" s="946"/>
      <c r="G2062" s="946">
        <v>11936</v>
      </c>
      <c r="H2062" s="946">
        <v>11936</v>
      </c>
      <c r="I2062" s="941">
        <f t="shared" si="87"/>
        <v>100</v>
      </c>
    </row>
    <row r="2063" spans="1:9" ht="15" x14ac:dyDescent="0.25">
      <c r="A2063" s="438">
        <v>1221</v>
      </c>
      <c r="B2063" s="833">
        <v>3141</v>
      </c>
      <c r="C2063" s="833">
        <v>5331</v>
      </c>
      <c r="D2063" s="611"/>
      <c r="E2063" s="724" t="s">
        <v>1208</v>
      </c>
      <c r="F2063" s="959">
        <v>0</v>
      </c>
      <c r="G2063" s="959">
        <v>461</v>
      </c>
      <c r="H2063" s="959">
        <v>461</v>
      </c>
      <c r="I2063" s="949">
        <f t="shared" si="87"/>
        <v>100</v>
      </c>
    </row>
    <row r="2064" spans="1:9" ht="14.25" x14ac:dyDescent="0.2">
      <c r="A2064" s="438"/>
      <c r="B2064" s="833"/>
      <c r="C2064" s="833"/>
      <c r="D2064" s="595" t="s">
        <v>1431</v>
      </c>
      <c r="E2064" s="483" t="s">
        <v>995</v>
      </c>
      <c r="F2064" s="946"/>
      <c r="G2064" s="946">
        <v>461</v>
      </c>
      <c r="H2064" s="946">
        <v>461</v>
      </c>
      <c r="I2064" s="941">
        <f t="shared" si="87"/>
        <v>100</v>
      </c>
    </row>
    <row r="2065" spans="1:23" ht="15" x14ac:dyDescent="0.25">
      <c r="A2065" s="438">
        <v>1221</v>
      </c>
      <c r="B2065" s="833">
        <v>3142</v>
      </c>
      <c r="C2065" s="833">
        <v>5331</v>
      </c>
      <c r="D2065" s="972"/>
      <c r="E2065" s="724" t="s">
        <v>1208</v>
      </c>
      <c r="F2065" s="948">
        <f>SUM(F2066:F2068)</f>
        <v>703</v>
      </c>
      <c r="G2065" s="948">
        <f>SUM(G2066:G2068)</f>
        <v>1185</v>
      </c>
      <c r="H2065" s="948">
        <f>SUM(H2066:H2068)</f>
        <v>1185</v>
      </c>
      <c r="I2065" s="949">
        <f t="shared" si="87"/>
        <v>100</v>
      </c>
    </row>
    <row r="2066" spans="1:23" ht="14.25" x14ac:dyDescent="0.2">
      <c r="A2066" s="438"/>
      <c r="B2066" s="833"/>
      <c r="C2066" s="833"/>
      <c r="D2066" s="763" t="s">
        <v>737</v>
      </c>
      <c r="E2066" s="2224" t="s">
        <v>996</v>
      </c>
      <c r="F2066" s="946">
        <v>16</v>
      </c>
      <c r="G2066" s="946">
        <v>16</v>
      </c>
      <c r="H2066" s="946">
        <v>16</v>
      </c>
      <c r="I2066" s="941">
        <f t="shared" si="87"/>
        <v>100</v>
      </c>
    </row>
    <row r="2067" spans="1:23" ht="14.25" x14ac:dyDescent="0.2">
      <c r="A2067" s="438"/>
      <c r="B2067" s="833"/>
      <c r="C2067" s="833"/>
      <c r="D2067" s="595" t="s">
        <v>732</v>
      </c>
      <c r="E2067" s="483" t="s">
        <v>85</v>
      </c>
      <c r="F2067" s="946">
        <v>687</v>
      </c>
      <c r="G2067" s="946">
        <v>687</v>
      </c>
      <c r="H2067" s="946">
        <v>687</v>
      </c>
      <c r="I2067" s="941">
        <f t="shared" si="87"/>
        <v>100</v>
      </c>
    </row>
    <row r="2068" spans="1:23" ht="15" thickBot="1" x14ac:dyDescent="0.25">
      <c r="A2068" s="438"/>
      <c r="B2068" s="833"/>
      <c r="C2068" s="1691"/>
      <c r="D2068" s="595" t="s">
        <v>1431</v>
      </c>
      <c r="E2068" s="483" t="s">
        <v>995</v>
      </c>
      <c r="F2068" s="946"/>
      <c r="G2068" s="946">
        <v>482</v>
      </c>
      <c r="H2068" s="946">
        <v>482</v>
      </c>
      <c r="I2068" s="941">
        <f t="shared" si="87"/>
        <v>100</v>
      </c>
    </row>
    <row r="2069" spans="1:23" ht="18" customHeight="1" thickTop="1" thickBot="1" x14ac:dyDescent="0.3">
      <c r="A2069" s="2479" t="s">
        <v>1406</v>
      </c>
      <c r="B2069" s="2480"/>
      <c r="C2069" s="2480"/>
      <c r="D2069" s="2480"/>
      <c r="E2069" s="2480"/>
      <c r="F2069" s="937">
        <f>SUM(F2057,F2065,F2051,F2063)</f>
        <v>6114</v>
      </c>
      <c r="G2069" s="937">
        <f>SUM(G2057,G2065,G2051,G2063)</f>
        <v>29239</v>
      </c>
      <c r="H2069" s="937">
        <f>SUM(H2057,H2065,H2051,H2063)</f>
        <v>29239</v>
      </c>
      <c r="I2069" s="938">
        <f>(H2069/G2069)*100</f>
        <v>100</v>
      </c>
      <c r="J2069" s="386">
        <f>F2069</f>
        <v>6114</v>
      </c>
      <c r="K2069" s="386" t="e">
        <f>G2069+#REF!</f>
        <v>#REF!</v>
      </c>
      <c r="L2069" s="386" t="e">
        <f>H2069+#REF!</f>
        <v>#REF!</v>
      </c>
      <c r="R2069" s="386">
        <f>F2069</f>
        <v>6114</v>
      </c>
      <c r="S2069" s="386">
        <f>G2069</f>
        <v>29239</v>
      </c>
      <c r="T2069" s="386">
        <f>H2069</f>
        <v>29239</v>
      </c>
      <c r="U2069" s="386"/>
      <c r="V2069" s="386"/>
      <c r="W2069" s="386"/>
    </row>
    <row r="2070" spans="1:23" s="2229" customFormat="1" ht="13.5" customHeight="1" thickTop="1" x14ac:dyDescent="0.2">
      <c r="A2070" s="2226"/>
      <c r="B2070" s="2226"/>
      <c r="C2070" s="2226"/>
      <c r="D2070" s="2226"/>
      <c r="E2070" s="2226"/>
      <c r="F2070" s="2288"/>
      <c r="G2070" s="2288"/>
      <c r="H2070" s="2288"/>
      <c r="I2070" s="2289"/>
      <c r="J2070" s="2244"/>
      <c r="K2070" s="2244"/>
      <c r="L2070" s="2244"/>
      <c r="R2070" s="2244"/>
      <c r="S2070" s="2244"/>
      <c r="T2070" s="2244"/>
      <c r="U2070" s="2244"/>
      <c r="V2070" s="2244"/>
      <c r="W2070" s="2244"/>
    </row>
    <row r="2071" spans="1:23" s="107" customFormat="1" ht="12" customHeight="1" x14ac:dyDescent="0.2">
      <c r="A2071" s="385"/>
      <c r="B2071" s="687"/>
      <c r="C2071" s="385"/>
      <c r="D2071" s="927"/>
      <c r="E2071" s="385"/>
      <c r="F2071" s="386"/>
      <c r="G2071" s="386"/>
      <c r="H2071" s="386"/>
      <c r="I2071" s="1688"/>
    </row>
    <row r="2072" spans="1:23" s="387" customFormat="1" x14ac:dyDescent="0.2">
      <c r="A2072" s="385"/>
      <c r="B2072" s="687"/>
      <c r="C2072" s="385"/>
      <c r="D2072" s="927"/>
      <c r="E2072" s="385"/>
      <c r="F2072" s="386"/>
      <c r="G2072" s="386"/>
      <c r="H2072" s="386"/>
      <c r="I2072" s="1688"/>
    </row>
    <row r="2073" spans="1:23" ht="13.5" thickBot="1" x14ac:dyDescent="0.25">
      <c r="A2073" s="445" t="s">
        <v>178</v>
      </c>
      <c r="I2073" s="1688" t="s">
        <v>205</v>
      </c>
    </row>
    <row r="2074" spans="1:23" ht="14.25" thickTop="1" thickBot="1" x14ac:dyDescent="0.25">
      <c r="A2074" s="675" t="s">
        <v>792</v>
      </c>
      <c r="B2074" s="866" t="s">
        <v>206</v>
      </c>
      <c r="C2074" s="676" t="s">
        <v>207</v>
      </c>
      <c r="D2074" s="678" t="s">
        <v>888</v>
      </c>
      <c r="E2074" s="678" t="s">
        <v>208</v>
      </c>
      <c r="F2074" s="678" t="s">
        <v>209</v>
      </c>
      <c r="G2074" s="678" t="s">
        <v>1116</v>
      </c>
      <c r="H2074" s="678" t="s">
        <v>1117</v>
      </c>
      <c r="I2074" s="931" t="s">
        <v>1118</v>
      </c>
    </row>
    <row r="2075" spans="1:23" ht="14.25" thickTop="1" thickBot="1" x14ac:dyDescent="0.25">
      <c r="A2075" s="609">
        <v>1</v>
      </c>
      <c r="B2075" s="610">
        <v>2</v>
      </c>
      <c r="C2075" s="610">
        <v>3</v>
      </c>
      <c r="D2075" s="610">
        <v>4</v>
      </c>
      <c r="E2075" s="610">
        <v>5</v>
      </c>
      <c r="F2075" s="581">
        <v>6</v>
      </c>
      <c r="G2075" s="581">
        <v>7</v>
      </c>
      <c r="H2075" s="582">
        <v>8</v>
      </c>
      <c r="I2075" s="680" t="s">
        <v>960</v>
      </c>
    </row>
    <row r="2076" spans="1:23" ht="15.75" thickTop="1" x14ac:dyDescent="0.25">
      <c r="A2076" s="1703">
        <v>1222</v>
      </c>
      <c r="B2076" s="960">
        <v>3124</v>
      </c>
      <c r="C2076" s="960">
        <v>5331</v>
      </c>
      <c r="D2076" s="965"/>
      <c r="E2076" s="1000" t="s">
        <v>1208</v>
      </c>
      <c r="F2076" s="958">
        <f>SUM(F2077:F2082)</f>
        <v>1293</v>
      </c>
      <c r="G2076" s="958">
        <f>SUM(G2077:G2082)</f>
        <v>12130</v>
      </c>
      <c r="H2076" s="958">
        <f>SUM(H2077:H2082)</f>
        <v>12130</v>
      </c>
      <c r="I2076" s="962">
        <f t="shared" ref="I2076:I2086" si="88">(H2076/G2076)*100</f>
        <v>100</v>
      </c>
    </row>
    <row r="2077" spans="1:23" ht="14.25" x14ac:dyDescent="0.2">
      <c r="A2077" s="438"/>
      <c r="B2077" s="725"/>
      <c r="C2077" s="725"/>
      <c r="D2077" s="763" t="s">
        <v>737</v>
      </c>
      <c r="E2077" s="2224" t="s">
        <v>996</v>
      </c>
      <c r="F2077" s="940">
        <v>131</v>
      </c>
      <c r="G2077" s="940">
        <v>131</v>
      </c>
      <c r="H2077" s="940">
        <v>131</v>
      </c>
      <c r="I2077" s="936">
        <f t="shared" si="88"/>
        <v>100</v>
      </c>
    </row>
    <row r="2078" spans="1:23" ht="14.25" x14ac:dyDescent="0.2">
      <c r="A2078" s="438"/>
      <c r="B2078" s="725"/>
      <c r="C2078" s="725"/>
      <c r="D2078" s="595" t="s">
        <v>732</v>
      </c>
      <c r="E2078" s="483" t="s">
        <v>85</v>
      </c>
      <c r="F2078" s="940">
        <v>1162</v>
      </c>
      <c r="G2078" s="940">
        <v>1147</v>
      </c>
      <c r="H2078" s="940">
        <v>1147</v>
      </c>
      <c r="I2078" s="936">
        <f t="shared" si="88"/>
        <v>100</v>
      </c>
    </row>
    <row r="2079" spans="1:23" ht="14.25" x14ac:dyDescent="0.2">
      <c r="A2079" s="438"/>
      <c r="B2079" s="725"/>
      <c r="C2079" s="725"/>
      <c r="D2079" s="1251" t="s">
        <v>1175</v>
      </c>
      <c r="E2079" s="1363" t="s">
        <v>1539</v>
      </c>
      <c r="F2079" s="940"/>
      <c r="G2079" s="940">
        <v>31</v>
      </c>
      <c r="H2079" s="940">
        <v>31</v>
      </c>
      <c r="I2079" s="936">
        <f t="shared" si="88"/>
        <v>100</v>
      </c>
    </row>
    <row r="2080" spans="1:23" ht="14.25" x14ac:dyDescent="0.2">
      <c r="A2080" s="438"/>
      <c r="B2080" s="725"/>
      <c r="C2080" s="725"/>
      <c r="D2080" s="1250" t="s">
        <v>875</v>
      </c>
      <c r="E2080" s="1525" t="s">
        <v>889</v>
      </c>
      <c r="F2080" s="940"/>
      <c r="G2080" s="940">
        <v>75</v>
      </c>
      <c r="H2080" s="940">
        <v>75</v>
      </c>
      <c r="I2080" s="936">
        <f t="shared" si="88"/>
        <v>100</v>
      </c>
    </row>
    <row r="2081" spans="1:20" ht="14.25" x14ac:dyDescent="0.2">
      <c r="A2081" s="438"/>
      <c r="B2081" s="725"/>
      <c r="C2081" s="725"/>
      <c r="D2081" s="1250" t="s">
        <v>1871</v>
      </c>
      <c r="E2081" s="1525" t="s">
        <v>1902</v>
      </c>
      <c r="F2081" s="940"/>
      <c r="G2081" s="940">
        <v>78</v>
      </c>
      <c r="H2081" s="940">
        <v>78</v>
      </c>
      <c r="I2081" s="936">
        <f t="shared" si="88"/>
        <v>100</v>
      </c>
    </row>
    <row r="2082" spans="1:20" ht="14.25" x14ac:dyDescent="0.2">
      <c r="A2082" s="438"/>
      <c r="B2082" s="725"/>
      <c r="C2082" s="725"/>
      <c r="D2082" s="595" t="s">
        <v>1431</v>
      </c>
      <c r="E2082" s="483" t="s">
        <v>995</v>
      </c>
      <c r="F2082" s="940"/>
      <c r="G2082" s="940">
        <v>10668</v>
      </c>
      <c r="H2082" s="940">
        <v>10668</v>
      </c>
      <c r="I2082" s="936">
        <f t="shared" si="88"/>
        <v>100</v>
      </c>
    </row>
    <row r="2083" spans="1:20" ht="15" x14ac:dyDescent="0.25">
      <c r="A2083" s="438">
        <v>1222</v>
      </c>
      <c r="B2083" s="725">
        <v>3293</v>
      </c>
      <c r="C2083" s="1690">
        <v>5331</v>
      </c>
      <c r="D2083" s="955"/>
      <c r="E2083" s="724" t="s">
        <v>1208</v>
      </c>
      <c r="F2083" s="959">
        <v>0</v>
      </c>
      <c r="G2083" s="964">
        <f>G2084</f>
        <v>10</v>
      </c>
      <c r="H2083" s="964">
        <f>H2084</f>
        <v>10</v>
      </c>
      <c r="I2083" s="966">
        <f t="shared" si="88"/>
        <v>100</v>
      </c>
    </row>
    <row r="2084" spans="1:20" ht="18" customHeight="1" x14ac:dyDescent="0.2">
      <c r="A2084" s="438"/>
      <c r="B2084" s="725"/>
      <c r="C2084" s="725"/>
      <c r="D2084" s="826" t="s">
        <v>1434</v>
      </c>
      <c r="E2084" s="2240" t="s">
        <v>75</v>
      </c>
      <c r="F2084" s="946"/>
      <c r="G2084" s="940">
        <v>10</v>
      </c>
      <c r="H2084" s="940">
        <v>10</v>
      </c>
      <c r="I2084" s="936">
        <f t="shared" si="88"/>
        <v>100</v>
      </c>
    </row>
    <row r="2085" spans="1:20" ht="18" customHeight="1" x14ac:dyDescent="0.25">
      <c r="A2085" s="438">
        <v>1222</v>
      </c>
      <c r="B2085" s="725">
        <v>3541</v>
      </c>
      <c r="C2085" s="725">
        <v>5331</v>
      </c>
      <c r="D2085" s="826"/>
      <c r="E2085" s="724" t="s">
        <v>1208</v>
      </c>
      <c r="F2085" s="959">
        <v>0</v>
      </c>
      <c r="G2085" s="964">
        <v>70</v>
      </c>
      <c r="H2085" s="964">
        <v>70</v>
      </c>
      <c r="I2085" s="966">
        <f t="shared" si="88"/>
        <v>100</v>
      </c>
    </row>
    <row r="2086" spans="1:20" ht="15" customHeight="1" thickBot="1" x14ac:dyDescent="0.25">
      <c r="A2086" s="438"/>
      <c r="B2086" s="725"/>
      <c r="C2086" s="725"/>
      <c r="D2086" s="826" t="s">
        <v>451</v>
      </c>
      <c r="E2086" s="483" t="s">
        <v>1053</v>
      </c>
      <c r="F2086" s="946"/>
      <c r="G2086" s="940">
        <v>70</v>
      </c>
      <c r="H2086" s="940">
        <v>70</v>
      </c>
      <c r="I2086" s="936">
        <f t="shared" si="88"/>
        <v>100</v>
      </c>
    </row>
    <row r="2087" spans="1:20" ht="16.5" thickTop="1" thickBot="1" x14ac:dyDescent="0.3">
      <c r="A2087" s="2479" t="s">
        <v>1406</v>
      </c>
      <c r="B2087" s="2480"/>
      <c r="C2087" s="2480"/>
      <c r="D2087" s="2480"/>
      <c r="E2087" s="2480"/>
      <c r="F2087" s="937">
        <f>F2076+F2083</f>
        <v>1293</v>
      </c>
      <c r="G2087" s="937">
        <f>G2076+G2083+G2085</f>
        <v>12210</v>
      </c>
      <c r="H2087" s="937">
        <f>H2076+H2083+H2085</f>
        <v>12210</v>
      </c>
      <c r="I2087" s="938">
        <f>(H2087/G2087)*100</f>
        <v>100</v>
      </c>
      <c r="R2087" s="386">
        <f>F2087</f>
        <v>1293</v>
      </c>
      <c r="S2087" s="386">
        <f>G2087</f>
        <v>12210</v>
      </c>
      <c r="T2087" s="386">
        <f>H2087</f>
        <v>12210</v>
      </c>
    </row>
    <row r="2088" spans="1:20" ht="13.5" thickTop="1" x14ac:dyDescent="0.2"/>
    <row r="2094" spans="1:20" ht="13.5" thickBot="1" x14ac:dyDescent="0.25">
      <c r="A2094" s="445" t="s">
        <v>179</v>
      </c>
      <c r="I2094" s="1688" t="s">
        <v>205</v>
      </c>
    </row>
    <row r="2095" spans="1:20" ht="14.25" thickTop="1" thickBot="1" x14ac:dyDescent="0.25">
      <c r="A2095" s="675" t="s">
        <v>792</v>
      </c>
      <c r="B2095" s="866" t="s">
        <v>206</v>
      </c>
      <c r="C2095" s="676" t="s">
        <v>207</v>
      </c>
      <c r="D2095" s="678" t="s">
        <v>888</v>
      </c>
      <c r="E2095" s="678" t="s">
        <v>208</v>
      </c>
      <c r="F2095" s="678" t="s">
        <v>209</v>
      </c>
      <c r="G2095" s="678" t="s">
        <v>1116</v>
      </c>
      <c r="H2095" s="678" t="s">
        <v>1117</v>
      </c>
      <c r="I2095" s="931" t="s">
        <v>1118</v>
      </c>
    </row>
    <row r="2096" spans="1:20" ht="14.25" thickTop="1" thickBot="1" x14ac:dyDescent="0.25">
      <c r="A2096" s="609">
        <v>1</v>
      </c>
      <c r="B2096" s="610">
        <v>2</v>
      </c>
      <c r="C2096" s="610">
        <v>3</v>
      </c>
      <c r="D2096" s="610">
        <v>4</v>
      </c>
      <c r="E2096" s="610">
        <v>5</v>
      </c>
      <c r="F2096" s="581">
        <v>6</v>
      </c>
      <c r="G2096" s="581">
        <v>7</v>
      </c>
      <c r="H2096" s="582">
        <v>8</v>
      </c>
      <c r="I2096" s="680" t="s">
        <v>960</v>
      </c>
    </row>
    <row r="2097" spans="1:19" ht="15.75" thickTop="1" x14ac:dyDescent="0.25">
      <c r="A2097" s="1703">
        <v>1223</v>
      </c>
      <c r="B2097" s="960">
        <v>3122</v>
      </c>
      <c r="C2097" s="960">
        <v>5331</v>
      </c>
      <c r="D2097" s="965"/>
      <c r="E2097" s="1000" t="s">
        <v>1208</v>
      </c>
      <c r="F2097" s="958">
        <f>SUM(F2098:F2102)</f>
        <v>1566</v>
      </c>
      <c r="G2097" s="958">
        <f>SUM(G2098:G2102)</f>
        <v>17944</v>
      </c>
      <c r="H2097" s="958">
        <f>SUM(H2098:H2102)</f>
        <v>17944</v>
      </c>
      <c r="I2097" s="962">
        <f t="shared" ref="I2097:I2121" si="89">(H2097/G2097)*100</f>
        <v>100</v>
      </c>
    </row>
    <row r="2098" spans="1:19" ht="14.25" x14ac:dyDescent="0.2">
      <c r="A2098" s="438"/>
      <c r="B2098" s="725"/>
      <c r="C2098" s="725"/>
      <c r="D2098" s="595" t="s">
        <v>732</v>
      </c>
      <c r="E2098" s="483" t="s">
        <v>85</v>
      </c>
      <c r="F2098" s="357">
        <v>1566</v>
      </c>
      <c r="G2098" s="940">
        <v>1535</v>
      </c>
      <c r="H2098" s="940">
        <v>1535</v>
      </c>
      <c r="I2098" s="936">
        <f t="shared" si="89"/>
        <v>100</v>
      </c>
    </row>
    <row r="2099" spans="1:19" ht="14.25" x14ac:dyDescent="0.2">
      <c r="A2099" s="438"/>
      <c r="B2099" s="833"/>
      <c r="C2099" s="833"/>
      <c r="D2099" s="1250" t="s">
        <v>875</v>
      </c>
      <c r="E2099" s="1525" t="s">
        <v>889</v>
      </c>
      <c r="F2099" s="357"/>
      <c r="G2099" s="946">
        <v>310</v>
      </c>
      <c r="H2099" s="940">
        <v>310</v>
      </c>
      <c r="I2099" s="936">
        <f t="shared" si="89"/>
        <v>100</v>
      </c>
    </row>
    <row r="2100" spans="1:19" ht="14.25" x14ac:dyDescent="0.2">
      <c r="A2100" s="438"/>
      <c r="B2100" s="833"/>
      <c r="C2100" s="833"/>
      <c r="D2100" s="1250" t="s">
        <v>1871</v>
      </c>
      <c r="E2100" s="1525" t="s">
        <v>1902</v>
      </c>
      <c r="F2100" s="357"/>
      <c r="G2100" s="946">
        <v>795</v>
      </c>
      <c r="H2100" s="940">
        <v>795</v>
      </c>
      <c r="I2100" s="936">
        <f t="shared" si="89"/>
        <v>100</v>
      </c>
    </row>
    <row r="2101" spans="1:19" ht="28.5" x14ac:dyDescent="0.2">
      <c r="A2101" s="438"/>
      <c r="B2101" s="833"/>
      <c r="C2101" s="833"/>
      <c r="D2101" s="2194" t="s">
        <v>1873</v>
      </c>
      <c r="E2101" s="2269" t="s">
        <v>1907</v>
      </c>
      <c r="F2101" s="357"/>
      <c r="G2101" s="946">
        <v>13</v>
      </c>
      <c r="H2101" s="940">
        <v>13</v>
      </c>
      <c r="I2101" s="936">
        <f t="shared" si="89"/>
        <v>100</v>
      </c>
    </row>
    <row r="2102" spans="1:19" ht="15" x14ac:dyDescent="0.25">
      <c r="A2102" s="438"/>
      <c r="B2102" s="833"/>
      <c r="C2102" s="833"/>
      <c r="D2102" s="595" t="s">
        <v>1431</v>
      </c>
      <c r="E2102" s="483" t="s">
        <v>995</v>
      </c>
      <c r="F2102" s="933"/>
      <c r="G2102" s="946">
        <v>15291</v>
      </c>
      <c r="H2102" s="940">
        <v>15291</v>
      </c>
      <c r="I2102" s="936">
        <f t="shared" si="89"/>
        <v>100</v>
      </c>
    </row>
    <row r="2103" spans="1:19" ht="15" x14ac:dyDescent="0.25">
      <c r="A2103" s="438">
        <v>1223</v>
      </c>
      <c r="B2103" s="833">
        <v>3123</v>
      </c>
      <c r="C2103" s="833">
        <v>5331</v>
      </c>
      <c r="D2103" s="972"/>
      <c r="E2103" s="886" t="s">
        <v>1208</v>
      </c>
      <c r="F2103" s="948">
        <f>SUM(F2104:F2112)</f>
        <v>2544</v>
      </c>
      <c r="G2103" s="948">
        <f>SUM(G2104:G2112)</f>
        <v>11343</v>
      </c>
      <c r="H2103" s="948">
        <f>SUM(H2104:H2112)</f>
        <v>11343</v>
      </c>
      <c r="I2103" s="949">
        <f t="shared" si="89"/>
        <v>100</v>
      </c>
    </row>
    <row r="2104" spans="1:19" ht="14.25" x14ac:dyDescent="0.2">
      <c r="A2104" s="438"/>
      <c r="B2104" s="833"/>
      <c r="C2104" s="833"/>
      <c r="D2104" s="763" t="s">
        <v>737</v>
      </c>
      <c r="E2104" s="2224" t="s">
        <v>996</v>
      </c>
      <c r="F2104" s="946">
        <v>894</v>
      </c>
      <c r="G2104" s="946">
        <v>896</v>
      </c>
      <c r="H2104" s="946">
        <v>896</v>
      </c>
      <c r="I2104" s="941">
        <f t="shared" si="89"/>
        <v>100</v>
      </c>
    </row>
    <row r="2105" spans="1:19" ht="14.25" x14ac:dyDescent="0.2">
      <c r="A2105" s="438"/>
      <c r="B2105" s="833"/>
      <c r="C2105" s="833"/>
      <c r="D2105" s="595" t="s">
        <v>732</v>
      </c>
      <c r="E2105" s="483" t="s">
        <v>85</v>
      </c>
      <c r="F2105" s="946">
        <v>1650</v>
      </c>
      <c r="G2105" s="946">
        <v>1618</v>
      </c>
      <c r="H2105" s="946">
        <v>1618</v>
      </c>
      <c r="I2105" s="941">
        <f t="shared" si="89"/>
        <v>100</v>
      </c>
    </row>
    <row r="2106" spans="1:19" ht="14.25" x14ac:dyDescent="0.2">
      <c r="A2106" s="438"/>
      <c r="B2106" s="833"/>
      <c r="C2106" s="833"/>
      <c r="D2106" s="595" t="s">
        <v>836</v>
      </c>
      <c r="E2106" s="483" t="s">
        <v>89</v>
      </c>
      <c r="F2106" s="946"/>
      <c r="G2106" s="946">
        <v>32</v>
      </c>
      <c r="H2106" s="946">
        <v>32</v>
      </c>
      <c r="I2106" s="941">
        <f t="shared" si="89"/>
        <v>100</v>
      </c>
    </row>
    <row r="2107" spans="1:19" ht="14.25" x14ac:dyDescent="0.2">
      <c r="A2107" s="438"/>
      <c r="B2107" s="833"/>
      <c r="C2107" s="833"/>
      <c r="D2107" s="1251" t="s">
        <v>1175</v>
      </c>
      <c r="E2107" s="1363" t="s">
        <v>1539</v>
      </c>
      <c r="F2107" s="946"/>
      <c r="G2107" s="946">
        <v>62</v>
      </c>
      <c r="H2107" s="946">
        <v>62</v>
      </c>
      <c r="I2107" s="941">
        <f t="shared" si="89"/>
        <v>100</v>
      </c>
    </row>
    <row r="2108" spans="1:19" ht="28.5" x14ac:dyDescent="0.2">
      <c r="A2108" s="438"/>
      <c r="B2108" s="833"/>
      <c r="C2108" s="833"/>
      <c r="D2108" s="2194" t="s">
        <v>1873</v>
      </c>
      <c r="E2108" s="2269" t="s">
        <v>1907</v>
      </c>
      <c r="F2108" s="946"/>
      <c r="G2108" s="946">
        <v>12</v>
      </c>
      <c r="H2108" s="946">
        <v>12</v>
      </c>
      <c r="I2108" s="941">
        <f t="shared" si="89"/>
        <v>100</v>
      </c>
    </row>
    <row r="2109" spans="1:19" ht="14.25" x14ac:dyDescent="0.2">
      <c r="A2109" s="438"/>
      <c r="B2109" s="833"/>
      <c r="C2109" s="833"/>
      <c r="D2109" s="2446" t="s">
        <v>1879</v>
      </c>
      <c r="E2109" s="2486" t="s">
        <v>1919</v>
      </c>
      <c r="F2109" s="946"/>
      <c r="G2109" s="946"/>
      <c r="H2109" s="946"/>
      <c r="I2109" s="941"/>
    </row>
    <row r="2110" spans="1:19" ht="14.25" customHeight="1" x14ac:dyDescent="0.2">
      <c r="A2110" s="438"/>
      <c r="B2110" s="833"/>
      <c r="C2110" s="833"/>
      <c r="D2110" s="2485"/>
      <c r="E2110" s="2487"/>
      <c r="F2110" s="946"/>
      <c r="G2110" s="946">
        <v>100</v>
      </c>
      <c r="H2110" s="946">
        <v>100</v>
      </c>
      <c r="I2110" s="941">
        <f t="shared" si="89"/>
        <v>100</v>
      </c>
    </row>
    <row r="2111" spans="1:19" ht="14.25" x14ac:dyDescent="0.2">
      <c r="A2111" s="438"/>
      <c r="B2111" s="833"/>
      <c r="C2111" s="833"/>
      <c r="D2111" s="2485"/>
      <c r="E2111" s="2487"/>
      <c r="F2111" s="946"/>
      <c r="G2111" s="946"/>
      <c r="H2111" s="946"/>
      <c r="I2111" s="941"/>
    </row>
    <row r="2112" spans="1:19" ht="14.25" x14ac:dyDescent="0.2">
      <c r="A2112" s="438"/>
      <c r="B2112" s="833"/>
      <c r="C2112" s="833"/>
      <c r="D2112" s="595" t="s">
        <v>1431</v>
      </c>
      <c r="E2112" s="483" t="s">
        <v>995</v>
      </c>
      <c r="F2112" s="946"/>
      <c r="G2112" s="946">
        <v>8623</v>
      </c>
      <c r="H2112" s="946">
        <v>8623</v>
      </c>
      <c r="I2112" s="941">
        <f t="shared" si="89"/>
        <v>100</v>
      </c>
      <c r="R2112" s="2481"/>
      <c r="S2112" s="2483"/>
    </row>
    <row r="2113" spans="1:23" ht="15" x14ac:dyDescent="0.25">
      <c r="A2113" s="438">
        <v>1223</v>
      </c>
      <c r="B2113" s="833">
        <v>3124</v>
      </c>
      <c r="C2113" s="833">
        <v>5331</v>
      </c>
      <c r="D2113" s="972"/>
      <c r="E2113" s="886" t="s">
        <v>1208</v>
      </c>
      <c r="F2113" s="948">
        <f>SUM(F2114:F2115)</f>
        <v>1162</v>
      </c>
      <c r="G2113" s="948">
        <f>SUM(G2114:G2115)</f>
        <v>9437</v>
      </c>
      <c r="H2113" s="948">
        <f>SUM(H2114:H2115)</f>
        <v>9437</v>
      </c>
      <c r="I2113" s="949">
        <f t="shared" si="89"/>
        <v>100</v>
      </c>
      <c r="R2113" s="2482"/>
      <c r="S2113" s="2484"/>
    </row>
    <row r="2114" spans="1:23" ht="14.25" x14ac:dyDescent="0.2">
      <c r="A2114" s="438"/>
      <c r="B2114" s="833"/>
      <c r="C2114" s="833"/>
      <c r="D2114" s="595" t="s">
        <v>732</v>
      </c>
      <c r="E2114" s="483" t="s">
        <v>85</v>
      </c>
      <c r="F2114" s="946">
        <v>1162</v>
      </c>
      <c r="G2114" s="946">
        <v>1162</v>
      </c>
      <c r="H2114" s="946">
        <v>1162</v>
      </c>
      <c r="I2114" s="941">
        <f t="shared" si="89"/>
        <v>100</v>
      </c>
      <c r="R2114" s="2482"/>
      <c r="S2114" s="2484"/>
    </row>
    <row r="2115" spans="1:23" ht="14.25" x14ac:dyDescent="0.2">
      <c r="A2115" s="438"/>
      <c r="B2115" s="833"/>
      <c r="C2115" s="1691"/>
      <c r="D2115" s="595" t="s">
        <v>1431</v>
      </c>
      <c r="E2115" s="483" t="s">
        <v>995</v>
      </c>
      <c r="F2115" s="946"/>
      <c r="G2115" s="946">
        <v>8275</v>
      </c>
      <c r="H2115" s="946">
        <v>8275</v>
      </c>
      <c r="I2115" s="941">
        <f t="shared" si="89"/>
        <v>100</v>
      </c>
    </row>
    <row r="2116" spans="1:23" ht="15" x14ac:dyDescent="0.25">
      <c r="A2116" s="438">
        <v>1223</v>
      </c>
      <c r="B2116" s="833">
        <v>3142</v>
      </c>
      <c r="C2116" s="833">
        <v>5331</v>
      </c>
      <c r="D2116" s="972"/>
      <c r="E2116" s="886" t="s">
        <v>1208</v>
      </c>
      <c r="F2116" s="948">
        <f>SUM(F2117:F2118)</f>
        <v>400</v>
      </c>
      <c r="G2116" s="948">
        <f>SUM(G2117:G2118)</f>
        <v>1187</v>
      </c>
      <c r="H2116" s="948">
        <f>SUM(H2117:H2118)</f>
        <v>1187</v>
      </c>
      <c r="I2116" s="949">
        <f t="shared" si="89"/>
        <v>100</v>
      </c>
    </row>
    <row r="2117" spans="1:23" ht="14.25" x14ac:dyDescent="0.2">
      <c r="A2117" s="438"/>
      <c r="B2117" s="833"/>
      <c r="C2117" s="833"/>
      <c r="D2117" s="595" t="s">
        <v>732</v>
      </c>
      <c r="E2117" s="483" t="s">
        <v>85</v>
      </c>
      <c r="F2117" s="946">
        <v>400</v>
      </c>
      <c r="G2117" s="946">
        <v>400</v>
      </c>
      <c r="H2117" s="946">
        <v>400</v>
      </c>
      <c r="I2117" s="941">
        <f t="shared" si="89"/>
        <v>100</v>
      </c>
    </row>
    <row r="2118" spans="1:23" ht="14.25" x14ac:dyDescent="0.2">
      <c r="A2118" s="438"/>
      <c r="B2118" s="833"/>
      <c r="C2118" s="1691"/>
      <c r="D2118" s="595" t="s">
        <v>1431</v>
      </c>
      <c r="E2118" s="483" t="s">
        <v>995</v>
      </c>
      <c r="F2118" s="946"/>
      <c r="G2118" s="946">
        <v>787</v>
      </c>
      <c r="H2118" s="946">
        <v>787</v>
      </c>
      <c r="I2118" s="941">
        <f t="shared" si="89"/>
        <v>100</v>
      </c>
    </row>
    <row r="2119" spans="1:23" ht="15" x14ac:dyDescent="0.25">
      <c r="A2119" s="438">
        <v>1223</v>
      </c>
      <c r="B2119" s="833">
        <v>3147</v>
      </c>
      <c r="C2119" s="833">
        <v>5331</v>
      </c>
      <c r="D2119" s="972"/>
      <c r="E2119" s="886" t="s">
        <v>1208</v>
      </c>
      <c r="F2119" s="948">
        <f>SUM(F2120:F2121)</f>
        <v>300</v>
      </c>
      <c r="G2119" s="948">
        <f>SUM(G2120:G2121)</f>
        <v>2450</v>
      </c>
      <c r="H2119" s="948">
        <f>SUM(H2120:H2121)</f>
        <v>2450</v>
      </c>
      <c r="I2119" s="949">
        <f t="shared" si="89"/>
        <v>100</v>
      </c>
    </row>
    <row r="2120" spans="1:23" ht="14.25" x14ac:dyDescent="0.2">
      <c r="A2120" s="438"/>
      <c r="B2120" s="833"/>
      <c r="C2120" s="833"/>
      <c r="D2120" s="595" t="s">
        <v>732</v>
      </c>
      <c r="E2120" s="483" t="s">
        <v>85</v>
      </c>
      <c r="F2120" s="946">
        <v>300</v>
      </c>
      <c r="G2120" s="946">
        <v>300</v>
      </c>
      <c r="H2120" s="946">
        <v>300</v>
      </c>
      <c r="I2120" s="941">
        <f t="shared" si="89"/>
        <v>100</v>
      </c>
    </row>
    <row r="2121" spans="1:23" ht="18" customHeight="1" x14ac:dyDescent="0.2">
      <c r="A2121" s="438"/>
      <c r="B2121" s="833"/>
      <c r="C2121" s="1691"/>
      <c r="D2121" s="595" t="s">
        <v>1431</v>
      </c>
      <c r="E2121" s="483" t="s">
        <v>995</v>
      </c>
      <c r="F2121" s="946"/>
      <c r="G2121" s="946">
        <v>2150</v>
      </c>
      <c r="H2121" s="946">
        <v>2150</v>
      </c>
      <c r="I2121" s="941">
        <f t="shared" si="89"/>
        <v>100</v>
      </c>
    </row>
    <row r="2122" spans="1:23" ht="18" customHeight="1" x14ac:dyDescent="0.25">
      <c r="A2122" s="438">
        <v>1223</v>
      </c>
      <c r="B2122" s="725">
        <v>3293</v>
      </c>
      <c r="C2122" s="1691">
        <v>5331</v>
      </c>
      <c r="D2122" s="942"/>
      <c r="E2122" s="886" t="s">
        <v>1208</v>
      </c>
      <c r="F2122" s="948">
        <f>F2123</f>
        <v>0</v>
      </c>
      <c r="G2122" s="948">
        <f>G2123</f>
        <v>21</v>
      </c>
      <c r="H2122" s="948">
        <f>H2123</f>
        <v>21</v>
      </c>
      <c r="I2122" s="934">
        <f>(H2122/G2122)*100</f>
        <v>100</v>
      </c>
      <c r="R2122" s="386"/>
      <c r="S2122" s="386"/>
      <c r="T2122" s="386"/>
    </row>
    <row r="2123" spans="1:23" ht="18" customHeight="1" thickBot="1" x14ac:dyDescent="0.25">
      <c r="A2123" s="438"/>
      <c r="B2123" s="725"/>
      <c r="C2123" s="1690"/>
      <c r="D2123" s="957" t="s">
        <v>1434</v>
      </c>
      <c r="E2123" s="2240" t="s">
        <v>75</v>
      </c>
      <c r="F2123" s="940"/>
      <c r="G2123" s="940">
        <v>21</v>
      </c>
      <c r="H2123" s="940">
        <v>21</v>
      </c>
      <c r="I2123" s="936">
        <v>100</v>
      </c>
      <c r="R2123" s="386"/>
      <c r="S2123" s="386"/>
      <c r="T2123" s="386"/>
    </row>
    <row r="2124" spans="1:23" ht="16.5" thickTop="1" thickBot="1" x14ac:dyDescent="0.3">
      <c r="A2124" s="2479" t="s">
        <v>1406</v>
      </c>
      <c r="B2124" s="2480"/>
      <c r="C2124" s="2480"/>
      <c r="D2124" s="2480"/>
      <c r="E2124" s="2480"/>
      <c r="F2124" s="937">
        <f>SUM(F2119,F2116,F2113,F2097,F2122,F2103)</f>
        <v>5972</v>
      </c>
      <c r="G2124" s="937">
        <f>SUM(G2119,G2116,G2113,G2097,G2122,G2103)</f>
        <v>42382</v>
      </c>
      <c r="H2124" s="937">
        <f>SUM(H2119,H2116,H2113,H2097,H2122,H2103)</f>
        <v>42382</v>
      </c>
      <c r="I2124" s="938">
        <f>(H2124/G2124)*100</f>
        <v>100</v>
      </c>
      <c r="R2124" s="386">
        <f>F2124</f>
        <v>5972</v>
      </c>
      <c r="S2124" s="386">
        <f>G2124</f>
        <v>42382</v>
      </c>
      <c r="T2124" s="386">
        <f>H2124</f>
        <v>42382</v>
      </c>
    </row>
    <row r="2125" spans="1:23" ht="15.75" customHeight="1" thickTop="1" x14ac:dyDescent="0.25">
      <c r="A2125" s="438">
        <v>1223</v>
      </c>
      <c r="B2125" s="725">
        <v>3123</v>
      </c>
      <c r="C2125" s="725">
        <v>6351</v>
      </c>
      <c r="D2125" s="595"/>
      <c r="E2125" s="431" t="s">
        <v>1485</v>
      </c>
      <c r="F2125" s="933">
        <f>F2126</f>
        <v>0</v>
      </c>
      <c r="G2125" s="933">
        <f>G2126</f>
        <v>38</v>
      </c>
      <c r="H2125" s="933">
        <f>H2126</f>
        <v>38</v>
      </c>
      <c r="I2125" s="934">
        <v>100</v>
      </c>
    </row>
    <row r="2126" spans="1:23" ht="15.75" customHeight="1" thickBot="1" x14ac:dyDescent="0.3">
      <c r="A2126" s="438"/>
      <c r="B2126" s="725"/>
      <c r="C2126" s="725"/>
      <c r="D2126" s="1266" t="s">
        <v>230</v>
      </c>
      <c r="E2126" s="1371" t="s">
        <v>896</v>
      </c>
      <c r="F2126" s="933"/>
      <c r="G2126" s="940">
        <v>38</v>
      </c>
      <c r="H2126" s="940">
        <v>38</v>
      </c>
      <c r="I2126" s="936">
        <v>100</v>
      </c>
    </row>
    <row r="2127" spans="1:23" ht="16.5" thickTop="1" thickBot="1" x14ac:dyDescent="0.3">
      <c r="A2127" s="2479" t="s">
        <v>1407</v>
      </c>
      <c r="B2127" s="2480"/>
      <c r="C2127" s="2480"/>
      <c r="D2127" s="2480"/>
      <c r="E2127" s="2480"/>
      <c r="F2127" s="937">
        <v>0</v>
      </c>
      <c r="G2127" s="937">
        <f>G2125</f>
        <v>38</v>
      </c>
      <c r="H2127" s="937">
        <f>H2125</f>
        <v>38</v>
      </c>
      <c r="I2127" s="938">
        <f>(H2127/G2127)*100</f>
        <v>100</v>
      </c>
      <c r="U2127" s="386">
        <f>F2127</f>
        <v>0</v>
      </c>
      <c r="V2127" s="386">
        <f>G2127</f>
        <v>38</v>
      </c>
      <c r="W2127" s="386">
        <f>H2127</f>
        <v>38</v>
      </c>
    </row>
    <row r="2128" spans="1:23" s="107" customFormat="1" ht="15" customHeight="1" thickTop="1" x14ac:dyDescent="0.2">
      <c r="A2128" s="385"/>
      <c r="B2128" s="687"/>
      <c r="C2128" s="385"/>
      <c r="D2128" s="927"/>
      <c r="E2128" s="385"/>
      <c r="F2128" s="386"/>
      <c r="G2128" s="386"/>
      <c r="H2128" s="386"/>
      <c r="I2128" s="1688"/>
    </row>
    <row r="2129" spans="1:9" s="107" customFormat="1" ht="15" customHeight="1" x14ac:dyDescent="0.2">
      <c r="A2129" s="385"/>
      <c r="B2129" s="687"/>
      <c r="C2129" s="385"/>
      <c r="D2129" s="927"/>
      <c r="E2129" s="385"/>
      <c r="F2129" s="386"/>
      <c r="G2129" s="386"/>
      <c r="H2129" s="386"/>
      <c r="I2129" s="1688"/>
    </row>
    <row r="2130" spans="1:9" s="107" customFormat="1" ht="12" customHeight="1" x14ac:dyDescent="0.2">
      <c r="A2130" s="385"/>
      <c r="B2130" s="687"/>
      <c r="C2130" s="385"/>
      <c r="D2130" s="927"/>
      <c r="E2130" s="385"/>
      <c r="F2130" s="386"/>
      <c r="G2130" s="386"/>
      <c r="H2130" s="386"/>
      <c r="I2130" s="1688"/>
    </row>
    <row r="2131" spans="1:9" ht="13.5" thickBot="1" x14ac:dyDescent="0.25">
      <c r="A2131" s="445" t="s">
        <v>110</v>
      </c>
      <c r="I2131" s="1688" t="s">
        <v>205</v>
      </c>
    </row>
    <row r="2132" spans="1:9" ht="14.25" thickTop="1" thickBot="1" x14ac:dyDescent="0.25">
      <c r="A2132" s="675" t="s">
        <v>792</v>
      </c>
      <c r="B2132" s="866" t="s">
        <v>206</v>
      </c>
      <c r="C2132" s="676" t="s">
        <v>207</v>
      </c>
      <c r="D2132" s="678" t="s">
        <v>888</v>
      </c>
      <c r="E2132" s="678" t="s">
        <v>208</v>
      </c>
      <c r="F2132" s="678" t="s">
        <v>209</v>
      </c>
      <c r="G2132" s="678" t="s">
        <v>1116</v>
      </c>
      <c r="H2132" s="678" t="s">
        <v>1117</v>
      </c>
      <c r="I2132" s="931" t="s">
        <v>1118</v>
      </c>
    </row>
    <row r="2133" spans="1:9" ht="14.25" thickTop="1" thickBot="1" x14ac:dyDescent="0.25">
      <c r="A2133" s="609">
        <v>1</v>
      </c>
      <c r="B2133" s="610">
        <v>2</v>
      </c>
      <c r="C2133" s="610">
        <v>3</v>
      </c>
      <c r="D2133" s="610">
        <v>4</v>
      </c>
      <c r="E2133" s="610">
        <v>5</v>
      </c>
      <c r="F2133" s="581">
        <v>6</v>
      </c>
      <c r="G2133" s="581">
        <v>7</v>
      </c>
      <c r="H2133" s="582">
        <v>8</v>
      </c>
      <c r="I2133" s="680" t="s">
        <v>960</v>
      </c>
    </row>
    <row r="2134" spans="1:9" ht="15.75" thickTop="1" x14ac:dyDescent="0.25">
      <c r="A2134" s="1703">
        <v>1224</v>
      </c>
      <c r="B2134" s="960">
        <v>3122</v>
      </c>
      <c r="C2134" s="960">
        <v>5331</v>
      </c>
      <c r="D2134" s="965"/>
      <c r="E2134" s="1000" t="s">
        <v>1208</v>
      </c>
      <c r="F2134" s="958">
        <v>0</v>
      </c>
      <c r="G2134" s="958">
        <f>G2135+G2136</f>
        <v>1865</v>
      </c>
      <c r="H2134" s="958">
        <f>H2135+H2136</f>
        <v>1865</v>
      </c>
      <c r="I2134" s="962">
        <f>(H2134/G2134)*100</f>
        <v>100</v>
      </c>
    </row>
    <row r="2135" spans="1:9" ht="28.5" x14ac:dyDescent="0.2">
      <c r="A2135" s="438"/>
      <c r="B2135" s="725"/>
      <c r="C2135" s="725"/>
      <c r="D2135" s="2194" t="s">
        <v>1873</v>
      </c>
      <c r="E2135" s="2269" t="s">
        <v>1907</v>
      </c>
      <c r="F2135" s="940"/>
      <c r="G2135" s="940">
        <v>2</v>
      </c>
      <c r="H2135" s="940">
        <v>2</v>
      </c>
      <c r="I2135" s="936">
        <f>(H2135/G2135)*100</f>
        <v>100</v>
      </c>
    </row>
    <row r="2136" spans="1:9" ht="14.25" x14ac:dyDescent="0.2">
      <c r="A2136" s="438"/>
      <c r="B2136" s="725"/>
      <c r="C2136" s="725"/>
      <c r="D2136" s="595" t="s">
        <v>1431</v>
      </c>
      <c r="E2136" s="483" t="s">
        <v>995</v>
      </c>
      <c r="F2136" s="940"/>
      <c r="G2136" s="940">
        <v>1863</v>
      </c>
      <c r="H2136" s="940">
        <v>1863</v>
      </c>
      <c r="I2136" s="936">
        <f>(H2136/G2136)*100</f>
        <v>100</v>
      </c>
    </row>
    <row r="2137" spans="1:9" ht="15" x14ac:dyDescent="0.25">
      <c r="A2137" s="438">
        <v>1224</v>
      </c>
      <c r="B2137" s="725">
        <v>3123</v>
      </c>
      <c r="C2137" s="725">
        <v>5331</v>
      </c>
      <c r="D2137" s="932"/>
      <c r="E2137" s="886" t="s">
        <v>1208</v>
      </c>
      <c r="F2137" s="933">
        <f>SUM(F2138:F2141)</f>
        <v>1875</v>
      </c>
      <c r="G2137" s="933">
        <f>SUM(G2138:G2141)</f>
        <v>8197</v>
      </c>
      <c r="H2137" s="933">
        <f>SUM(H2138:H2141)</f>
        <v>8197</v>
      </c>
      <c r="I2137" s="934">
        <f t="shared" ref="I2137:I2147" si="90">(H2137/G2137)*100</f>
        <v>100</v>
      </c>
    </row>
    <row r="2138" spans="1:9" ht="14.25" x14ac:dyDescent="0.2">
      <c r="A2138" s="438"/>
      <c r="B2138" s="725"/>
      <c r="C2138" s="725"/>
      <c r="D2138" s="763" t="s">
        <v>737</v>
      </c>
      <c r="E2138" s="2224" t="s">
        <v>996</v>
      </c>
      <c r="F2138" s="940">
        <v>245</v>
      </c>
      <c r="G2138" s="940">
        <v>245</v>
      </c>
      <c r="H2138" s="940">
        <v>245</v>
      </c>
      <c r="I2138" s="936">
        <f t="shared" si="90"/>
        <v>100</v>
      </c>
    </row>
    <row r="2139" spans="1:9" ht="14.25" x14ac:dyDescent="0.2">
      <c r="A2139" s="438"/>
      <c r="B2139" s="725"/>
      <c r="C2139" s="725"/>
      <c r="D2139" s="595" t="s">
        <v>732</v>
      </c>
      <c r="E2139" s="483" t="s">
        <v>85</v>
      </c>
      <c r="F2139" s="940">
        <v>1630</v>
      </c>
      <c r="G2139" s="940">
        <v>1622</v>
      </c>
      <c r="H2139" s="940">
        <v>1622</v>
      </c>
      <c r="I2139" s="936">
        <f t="shared" si="90"/>
        <v>100</v>
      </c>
    </row>
    <row r="2140" spans="1:9" ht="14.25" x14ac:dyDescent="0.2">
      <c r="A2140" s="438"/>
      <c r="B2140" s="725"/>
      <c r="C2140" s="725"/>
      <c r="D2140" s="1250" t="s">
        <v>1871</v>
      </c>
      <c r="E2140" s="1525" t="s">
        <v>1902</v>
      </c>
      <c r="F2140" s="940"/>
      <c r="G2140" s="940">
        <v>93</v>
      </c>
      <c r="H2140" s="940">
        <v>93</v>
      </c>
      <c r="I2140" s="936">
        <f t="shared" si="90"/>
        <v>100</v>
      </c>
    </row>
    <row r="2141" spans="1:9" ht="14.25" x14ac:dyDescent="0.2">
      <c r="A2141" s="438"/>
      <c r="B2141" s="725"/>
      <c r="C2141" s="725"/>
      <c r="D2141" s="595" t="s">
        <v>1431</v>
      </c>
      <c r="E2141" s="483" t="s">
        <v>995</v>
      </c>
      <c r="F2141" s="940"/>
      <c r="G2141" s="940">
        <v>6237</v>
      </c>
      <c r="H2141" s="940">
        <v>6237</v>
      </c>
      <c r="I2141" s="936">
        <f t="shared" si="90"/>
        <v>100</v>
      </c>
    </row>
    <row r="2142" spans="1:9" ht="15" x14ac:dyDescent="0.25">
      <c r="A2142" s="438">
        <v>1224</v>
      </c>
      <c r="B2142" s="833">
        <v>3142</v>
      </c>
      <c r="C2142" s="833">
        <v>5331</v>
      </c>
      <c r="D2142" s="972"/>
      <c r="E2142" s="724" t="s">
        <v>1208</v>
      </c>
      <c r="F2142" s="948">
        <f>SUM(F2143:F2144)</f>
        <v>340</v>
      </c>
      <c r="G2142" s="948">
        <f>SUM(G2143:G2144)</f>
        <v>811</v>
      </c>
      <c r="H2142" s="948">
        <f>SUM(H2143:H2144)</f>
        <v>811</v>
      </c>
      <c r="I2142" s="949">
        <f t="shared" si="90"/>
        <v>100</v>
      </c>
    </row>
    <row r="2143" spans="1:9" ht="14.25" x14ac:dyDescent="0.2">
      <c r="A2143" s="438"/>
      <c r="B2143" s="833"/>
      <c r="C2143" s="833"/>
      <c r="D2143" s="595" t="s">
        <v>732</v>
      </c>
      <c r="E2143" s="483" t="s">
        <v>85</v>
      </c>
      <c r="F2143" s="946">
        <v>340</v>
      </c>
      <c r="G2143" s="946">
        <v>340</v>
      </c>
      <c r="H2143" s="946">
        <v>340</v>
      </c>
      <c r="I2143" s="941">
        <f t="shared" si="90"/>
        <v>100</v>
      </c>
    </row>
    <row r="2144" spans="1:9" ht="14.25" x14ac:dyDescent="0.2">
      <c r="A2144" s="438"/>
      <c r="B2144" s="833"/>
      <c r="C2144" s="1691"/>
      <c r="D2144" s="595" t="s">
        <v>1431</v>
      </c>
      <c r="E2144" s="483" t="s">
        <v>995</v>
      </c>
      <c r="F2144" s="946"/>
      <c r="G2144" s="946">
        <v>471</v>
      </c>
      <c r="H2144" s="946">
        <v>471</v>
      </c>
      <c r="I2144" s="941">
        <f t="shared" si="90"/>
        <v>100</v>
      </c>
    </row>
    <row r="2145" spans="1:20" ht="15" x14ac:dyDescent="0.25">
      <c r="A2145" s="438">
        <v>1224</v>
      </c>
      <c r="B2145" s="833">
        <v>3147</v>
      </c>
      <c r="C2145" s="833">
        <v>5331</v>
      </c>
      <c r="D2145" s="972"/>
      <c r="E2145" s="724" t="s">
        <v>1208</v>
      </c>
      <c r="F2145" s="948">
        <f>SUM(F2146:F2147)</f>
        <v>730</v>
      </c>
      <c r="G2145" s="948">
        <f>SUM(G2146:G2147)</f>
        <v>2012</v>
      </c>
      <c r="H2145" s="948">
        <f>SUM(H2146:H2147)</f>
        <v>2012</v>
      </c>
      <c r="I2145" s="949">
        <f t="shared" si="90"/>
        <v>100</v>
      </c>
    </row>
    <row r="2146" spans="1:20" ht="14.25" x14ac:dyDescent="0.2">
      <c r="A2146" s="438"/>
      <c r="B2146" s="833"/>
      <c r="C2146" s="833"/>
      <c r="D2146" s="595" t="s">
        <v>732</v>
      </c>
      <c r="E2146" s="483" t="s">
        <v>85</v>
      </c>
      <c r="F2146" s="946">
        <v>730</v>
      </c>
      <c r="G2146" s="946">
        <v>730</v>
      </c>
      <c r="H2146" s="946">
        <v>730</v>
      </c>
      <c r="I2146" s="941">
        <f t="shared" si="90"/>
        <v>100</v>
      </c>
    </row>
    <row r="2147" spans="1:20" ht="13.5" customHeight="1" thickBot="1" x14ac:dyDescent="0.25">
      <c r="A2147" s="438"/>
      <c r="B2147" s="833"/>
      <c r="C2147" s="1691"/>
      <c r="D2147" s="595" t="s">
        <v>1431</v>
      </c>
      <c r="E2147" s="483" t="s">
        <v>995</v>
      </c>
      <c r="F2147" s="946"/>
      <c r="G2147" s="946">
        <v>1282</v>
      </c>
      <c r="H2147" s="946">
        <v>1282</v>
      </c>
      <c r="I2147" s="941">
        <f t="shared" si="90"/>
        <v>100</v>
      </c>
    </row>
    <row r="2148" spans="1:20" ht="16.5" thickTop="1" thickBot="1" x14ac:dyDescent="0.3">
      <c r="A2148" s="2479" t="s">
        <v>1406</v>
      </c>
      <c r="B2148" s="2480"/>
      <c r="C2148" s="2480"/>
      <c r="D2148" s="2480"/>
      <c r="E2148" s="2480"/>
      <c r="F2148" s="937">
        <f>SUM(F2137,F2142,F2145,F2134)</f>
        <v>2945</v>
      </c>
      <c r="G2148" s="937">
        <f>SUM(G2137,G2142,G2145,G2134)</f>
        <v>12885</v>
      </c>
      <c r="H2148" s="937">
        <f>SUM(H2137,H2142,H2145,H2134)</f>
        <v>12885</v>
      </c>
      <c r="I2148" s="938">
        <f>(H2148/G2148)*100</f>
        <v>100</v>
      </c>
      <c r="R2148" s="386">
        <f>F2148</f>
        <v>2945</v>
      </c>
      <c r="S2148" s="386">
        <f>G2148</f>
        <v>12885</v>
      </c>
      <c r="T2148" s="386">
        <f>H2148</f>
        <v>12885</v>
      </c>
    </row>
    <row r="2149" spans="1:20" s="387" customFormat="1" ht="13.5" thickTop="1" x14ac:dyDescent="0.2">
      <c r="A2149" s="385"/>
      <c r="B2149" s="687"/>
      <c r="C2149" s="385"/>
      <c r="D2149" s="927"/>
      <c r="E2149" s="385"/>
      <c r="F2149" s="386"/>
      <c r="G2149" s="386"/>
      <c r="H2149" s="386"/>
      <c r="I2149" s="1688"/>
    </row>
    <row r="2150" spans="1:20" s="387" customFormat="1" x14ac:dyDescent="0.2">
      <c r="A2150" s="385"/>
      <c r="B2150" s="687"/>
      <c r="C2150" s="385"/>
      <c r="D2150" s="927"/>
      <c r="E2150" s="385"/>
      <c r="F2150" s="386"/>
      <c r="G2150" s="386"/>
      <c r="H2150" s="386"/>
      <c r="I2150" s="1688"/>
    </row>
    <row r="2151" spans="1:20" s="387" customFormat="1" x14ac:dyDescent="0.2">
      <c r="A2151" s="385"/>
      <c r="B2151" s="687"/>
      <c r="C2151" s="385"/>
      <c r="D2151" s="927"/>
      <c r="E2151" s="385"/>
      <c r="F2151" s="386"/>
      <c r="G2151" s="386"/>
      <c r="H2151" s="386"/>
      <c r="I2151" s="1688"/>
    </row>
    <row r="2152" spans="1:20" ht="13.5" thickBot="1" x14ac:dyDescent="0.25">
      <c r="A2152" s="445" t="s">
        <v>180</v>
      </c>
      <c r="I2152" s="1688" t="s">
        <v>205</v>
      </c>
    </row>
    <row r="2153" spans="1:20" ht="14.25" thickTop="1" thickBot="1" x14ac:dyDescent="0.25">
      <c r="A2153" s="675" t="s">
        <v>792</v>
      </c>
      <c r="B2153" s="866" t="s">
        <v>206</v>
      </c>
      <c r="C2153" s="676" t="s">
        <v>207</v>
      </c>
      <c r="D2153" s="678" t="s">
        <v>888</v>
      </c>
      <c r="E2153" s="678" t="s">
        <v>208</v>
      </c>
      <c r="F2153" s="678" t="s">
        <v>209</v>
      </c>
      <c r="G2153" s="678" t="s">
        <v>1116</v>
      </c>
      <c r="H2153" s="678" t="s">
        <v>1117</v>
      </c>
      <c r="I2153" s="931" t="s">
        <v>1118</v>
      </c>
    </row>
    <row r="2154" spans="1:20" ht="14.25" thickTop="1" thickBot="1" x14ac:dyDescent="0.25">
      <c r="A2154" s="609">
        <v>1</v>
      </c>
      <c r="B2154" s="610">
        <v>2</v>
      </c>
      <c r="C2154" s="610">
        <v>3</v>
      </c>
      <c r="D2154" s="610">
        <v>4</v>
      </c>
      <c r="E2154" s="610">
        <v>5</v>
      </c>
      <c r="F2154" s="581">
        <v>6</v>
      </c>
      <c r="G2154" s="581">
        <v>7</v>
      </c>
      <c r="H2154" s="582">
        <v>8</v>
      </c>
      <c r="I2154" s="680" t="s">
        <v>960</v>
      </c>
    </row>
    <row r="2155" spans="1:20" ht="15.75" thickTop="1" x14ac:dyDescent="0.25">
      <c r="A2155" s="1703">
        <v>1225</v>
      </c>
      <c r="B2155" s="960">
        <v>3124</v>
      </c>
      <c r="C2155" s="960">
        <v>5331</v>
      </c>
      <c r="D2155" s="965"/>
      <c r="E2155" s="1000" t="s">
        <v>1208</v>
      </c>
      <c r="F2155" s="958">
        <f>SUM(F2156:F2161)</f>
        <v>3446</v>
      </c>
      <c r="G2155" s="958">
        <f>SUM(G2156:G2161)</f>
        <v>23474</v>
      </c>
      <c r="H2155" s="958">
        <f>SUM(H2156:H2161)</f>
        <v>23474</v>
      </c>
      <c r="I2155" s="962">
        <f t="shared" ref="I2155:I2176" si="91">(H2155/G2155)*100</f>
        <v>100</v>
      </c>
    </row>
    <row r="2156" spans="1:20" ht="14.25" x14ac:dyDescent="0.2">
      <c r="A2156" s="438"/>
      <c r="B2156" s="725"/>
      <c r="C2156" s="725"/>
      <c r="D2156" s="763" t="s">
        <v>737</v>
      </c>
      <c r="E2156" s="2224" t="s">
        <v>996</v>
      </c>
      <c r="F2156" s="357">
        <v>906</v>
      </c>
      <c r="G2156" s="940">
        <v>906</v>
      </c>
      <c r="H2156" s="940">
        <v>906</v>
      </c>
      <c r="I2156" s="936">
        <f t="shared" si="91"/>
        <v>100</v>
      </c>
    </row>
    <row r="2157" spans="1:20" ht="14.25" x14ac:dyDescent="0.2">
      <c r="A2157" s="438"/>
      <c r="B2157" s="725"/>
      <c r="C2157" s="725"/>
      <c r="D2157" s="595" t="s">
        <v>732</v>
      </c>
      <c r="E2157" s="483" t="s">
        <v>85</v>
      </c>
      <c r="F2157" s="357">
        <v>2540</v>
      </c>
      <c r="G2157" s="940">
        <v>2540</v>
      </c>
      <c r="H2157" s="940">
        <v>2540</v>
      </c>
      <c r="I2157" s="936">
        <f t="shared" si="91"/>
        <v>100</v>
      </c>
    </row>
    <row r="2158" spans="1:20" ht="14.25" x14ac:dyDescent="0.2">
      <c r="A2158" s="438"/>
      <c r="B2158" s="833"/>
      <c r="C2158" s="833"/>
      <c r="D2158" s="1251" t="s">
        <v>1175</v>
      </c>
      <c r="E2158" s="1363" t="s">
        <v>1539</v>
      </c>
      <c r="F2158" s="950"/>
      <c r="G2158" s="946">
        <v>237</v>
      </c>
      <c r="H2158" s="946">
        <v>237</v>
      </c>
      <c r="I2158" s="936">
        <f t="shared" si="91"/>
        <v>100</v>
      </c>
    </row>
    <row r="2159" spans="1:20" ht="14.25" x14ac:dyDescent="0.2">
      <c r="A2159" s="438"/>
      <c r="B2159" s="833"/>
      <c r="C2159" s="833"/>
      <c r="D2159" s="1250" t="s">
        <v>875</v>
      </c>
      <c r="E2159" s="1525" t="s">
        <v>889</v>
      </c>
      <c r="F2159" s="950"/>
      <c r="G2159" s="946">
        <v>185</v>
      </c>
      <c r="H2159" s="946">
        <v>185</v>
      </c>
      <c r="I2159" s="936">
        <f t="shared" si="91"/>
        <v>100</v>
      </c>
    </row>
    <row r="2160" spans="1:20" ht="14.25" x14ac:dyDescent="0.2">
      <c r="A2160" s="438"/>
      <c r="B2160" s="833"/>
      <c r="C2160" s="833"/>
      <c r="D2160" s="1250" t="s">
        <v>1871</v>
      </c>
      <c r="E2160" s="1525" t="s">
        <v>1902</v>
      </c>
      <c r="F2160" s="950"/>
      <c r="G2160" s="946">
        <v>59</v>
      </c>
      <c r="H2160" s="946">
        <v>59</v>
      </c>
      <c r="I2160" s="936">
        <f t="shared" si="91"/>
        <v>100</v>
      </c>
    </row>
    <row r="2161" spans="1:20" ht="15.75" thickBot="1" x14ac:dyDescent="0.3">
      <c r="A2161" s="1692"/>
      <c r="B2161" s="1006"/>
      <c r="C2161" s="1006"/>
      <c r="D2161" s="778" t="s">
        <v>1431</v>
      </c>
      <c r="E2161" s="485" t="s">
        <v>995</v>
      </c>
      <c r="F2161" s="2290"/>
      <c r="G2161" s="1007">
        <v>19547</v>
      </c>
      <c r="H2161" s="1007">
        <v>19547</v>
      </c>
      <c r="I2161" s="968">
        <f t="shared" si="91"/>
        <v>100</v>
      </c>
    </row>
    <row r="2162" spans="1:20" ht="14.25" thickTop="1" thickBot="1" x14ac:dyDescent="0.25">
      <c r="A2162" s="445"/>
      <c r="I2162" s="1688" t="s">
        <v>205</v>
      </c>
    </row>
    <row r="2163" spans="1:20" ht="14.25" thickTop="1" thickBot="1" x14ac:dyDescent="0.25">
      <c r="A2163" s="675" t="s">
        <v>792</v>
      </c>
      <c r="B2163" s="866" t="s">
        <v>206</v>
      </c>
      <c r="C2163" s="676" t="s">
        <v>207</v>
      </c>
      <c r="D2163" s="678" t="s">
        <v>888</v>
      </c>
      <c r="E2163" s="678" t="s">
        <v>208</v>
      </c>
      <c r="F2163" s="678" t="s">
        <v>209</v>
      </c>
      <c r="G2163" s="678" t="s">
        <v>1116</v>
      </c>
      <c r="H2163" s="678" t="s">
        <v>1117</v>
      </c>
      <c r="I2163" s="931" t="s">
        <v>1118</v>
      </c>
    </row>
    <row r="2164" spans="1:20" ht="14.25" thickTop="1" thickBot="1" x14ac:dyDescent="0.25">
      <c r="A2164" s="609">
        <v>1</v>
      </c>
      <c r="B2164" s="610">
        <v>2</v>
      </c>
      <c r="C2164" s="610">
        <v>3</v>
      </c>
      <c r="D2164" s="610">
        <v>4</v>
      </c>
      <c r="E2164" s="610">
        <v>5</v>
      </c>
      <c r="F2164" s="581">
        <v>6</v>
      </c>
      <c r="G2164" s="581">
        <v>7</v>
      </c>
      <c r="H2164" s="582">
        <v>8</v>
      </c>
      <c r="I2164" s="680" t="s">
        <v>960</v>
      </c>
    </row>
    <row r="2165" spans="1:20" ht="15.75" thickTop="1" x14ac:dyDescent="0.25">
      <c r="A2165" s="438">
        <v>1225</v>
      </c>
      <c r="B2165" s="833">
        <v>3142</v>
      </c>
      <c r="C2165" s="833">
        <v>5331</v>
      </c>
      <c r="D2165" s="972"/>
      <c r="E2165" s="724" t="s">
        <v>1208</v>
      </c>
      <c r="F2165" s="948">
        <f>SUM(F2166:F2168)</f>
        <v>389</v>
      </c>
      <c r="G2165" s="948">
        <f>SUM(G2166:G2168)</f>
        <v>1353</v>
      </c>
      <c r="H2165" s="948">
        <f>SUM(H2166:H2168)</f>
        <v>1353</v>
      </c>
      <c r="I2165" s="949">
        <f t="shared" si="91"/>
        <v>100</v>
      </c>
    </row>
    <row r="2166" spans="1:20" ht="14.25" x14ac:dyDescent="0.2">
      <c r="A2166" s="438"/>
      <c r="B2166" s="833"/>
      <c r="C2166" s="833"/>
      <c r="D2166" s="595" t="s">
        <v>732</v>
      </c>
      <c r="E2166" s="483" t="s">
        <v>85</v>
      </c>
      <c r="F2166" s="946">
        <v>339</v>
      </c>
      <c r="G2166" s="946">
        <v>339</v>
      </c>
      <c r="H2166" s="946">
        <v>339</v>
      </c>
      <c r="I2166" s="941">
        <f t="shared" si="91"/>
        <v>100</v>
      </c>
    </row>
    <row r="2167" spans="1:20" ht="14.25" x14ac:dyDescent="0.2">
      <c r="A2167" s="438"/>
      <c r="B2167" s="833"/>
      <c r="C2167" s="833"/>
      <c r="D2167" s="595" t="s">
        <v>836</v>
      </c>
      <c r="E2167" s="483" t="s">
        <v>89</v>
      </c>
      <c r="F2167" s="946">
        <v>50</v>
      </c>
      <c r="G2167" s="946">
        <v>50</v>
      </c>
      <c r="H2167" s="946">
        <v>50</v>
      </c>
      <c r="I2167" s="941">
        <f t="shared" si="91"/>
        <v>100</v>
      </c>
    </row>
    <row r="2168" spans="1:20" ht="14.25" x14ac:dyDescent="0.2">
      <c r="A2168" s="438"/>
      <c r="B2168" s="833"/>
      <c r="C2168" s="833"/>
      <c r="D2168" s="595" t="s">
        <v>1431</v>
      </c>
      <c r="E2168" s="483" t="s">
        <v>995</v>
      </c>
      <c r="F2168" s="946"/>
      <c r="G2168" s="946">
        <v>964</v>
      </c>
      <c r="H2168" s="946">
        <v>964</v>
      </c>
      <c r="I2168" s="941">
        <f t="shared" si="91"/>
        <v>100</v>
      </c>
    </row>
    <row r="2169" spans="1:20" ht="15" x14ac:dyDescent="0.25">
      <c r="A2169" s="438">
        <v>1225</v>
      </c>
      <c r="B2169" s="833">
        <v>3145</v>
      </c>
      <c r="C2169" s="833">
        <v>5331</v>
      </c>
      <c r="D2169" s="972"/>
      <c r="E2169" s="724" t="s">
        <v>1208</v>
      </c>
      <c r="F2169" s="959">
        <f>SUM(F2170)</f>
        <v>406</v>
      </c>
      <c r="G2169" s="959">
        <f>SUM(G2170,G2171)</f>
        <v>7261</v>
      </c>
      <c r="H2169" s="959">
        <f>SUM(H2170,H2171)</f>
        <v>7261</v>
      </c>
      <c r="I2169" s="951">
        <f t="shared" si="91"/>
        <v>100</v>
      </c>
    </row>
    <row r="2170" spans="1:20" ht="14.25" x14ac:dyDescent="0.2">
      <c r="A2170" s="438"/>
      <c r="B2170" s="833"/>
      <c r="C2170" s="1691"/>
      <c r="D2170" s="595" t="s">
        <v>732</v>
      </c>
      <c r="E2170" s="483" t="s">
        <v>85</v>
      </c>
      <c r="F2170" s="946">
        <v>406</v>
      </c>
      <c r="G2170" s="946">
        <v>406</v>
      </c>
      <c r="H2170" s="946">
        <v>406</v>
      </c>
      <c r="I2170" s="941">
        <f t="shared" si="91"/>
        <v>100</v>
      </c>
    </row>
    <row r="2171" spans="1:20" s="2229" customFormat="1" ht="14.25" x14ac:dyDescent="0.2">
      <c r="A2171" s="2256"/>
      <c r="B2171" s="2291"/>
      <c r="C2171" s="2292"/>
      <c r="D2171" s="826" t="s">
        <v>1431</v>
      </c>
      <c r="E2171" s="2293" t="s">
        <v>995</v>
      </c>
      <c r="F2171" s="1528"/>
      <c r="G2171" s="1528">
        <v>6855</v>
      </c>
      <c r="H2171" s="1528">
        <v>6855</v>
      </c>
      <c r="I2171" s="1532">
        <f t="shared" si="91"/>
        <v>100</v>
      </c>
    </row>
    <row r="2172" spans="1:20" ht="15" x14ac:dyDescent="0.25">
      <c r="A2172" s="438">
        <v>1225</v>
      </c>
      <c r="B2172" s="725">
        <v>3293</v>
      </c>
      <c r="C2172" s="1691">
        <v>5331</v>
      </c>
      <c r="D2172" s="942"/>
      <c r="E2172" s="724" t="s">
        <v>1208</v>
      </c>
      <c r="F2172" s="959">
        <f>SUM(F2173)</f>
        <v>0</v>
      </c>
      <c r="G2172" s="959">
        <f>SUM(G2173)</f>
        <v>684</v>
      </c>
      <c r="H2172" s="959">
        <f>SUM(H2173)</f>
        <v>684</v>
      </c>
      <c r="I2172" s="951">
        <f t="shared" si="91"/>
        <v>100</v>
      </c>
    </row>
    <row r="2173" spans="1:20" ht="14.25" x14ac:dyDescent="0.2">
      <c r="A2173" s="438"/>
      <c r="B2173" s="833"/>
      <c r="C2173" s="1691"/>
      <c r="D2173" s="826" t="s">
        <v>1434</v>
      </c>
      <c r="E2173" s="2240" t="s">
        <v>75</v>
      </c>
      <c r="F2173" s="946"/>
      <c r="G2173" s="946">
        <v>684</v>
      </c>
      <c r="H2173" s="946">
        <v>684</v>
      </c>
      <c r="I2173" s="941">
        <f t="shared" si="91"/>
        <v>100</v>
      </c>
    </row>
    <row r="2174" spans="1:20" ht="15" x14ac:dyDescent="0.25">
      <c r="A2174" s="438">
        <v>1225</v>
      </c>
      <c r="B2174" s="833">
        <v>3429</v>
      </c>
      <c r="C2174" s="1691">
        <v>5331</v>
      </c>
      <c r="D2174" s="826"/>
      <c r="E2174" s="724" t="s">
        <v>1208</v>
      </c>
      <c r="F2174" s="959">
        <v>0</v>
      </c>
      <c r="G2174" s="959">
        <v>25</v>
      </c>
      <c r="H2174" s="959">
        <v>25</v>
      </c>
      <c r="I2174" s="951">
        <f t="shared" si="91"/>
        <v>100</v>
      </c>
    </row>
    <row r="2175" spans="1:20" ht="15" thickBot="1" x14ac:dyDescent="0.25">
      <c r="A2175" s="438"/>
      <c r="B2175" s="833"/>
      <c r="C2175" s="1691"/>
      <c r="D2175" s="763" t="s">
        <v>1520</v>
      </c>
      <c r="E2175" s="2240" t="s">
        <v>1926</v>
      </c>
      <c r="F2175" s="946"/>
      <c r="G2175" s="946">
        <v>25</v>
      </c>
      <c r="H2175" s="946">
        <v>25</v>
      </c>
      <c r="I2175" s="941">
        <f t="shared" si="91"/>
        <v>100</v>
      </c>
    </row>
    <row r="2176" spans="1:20" ht="16.5" thickTop="1" thickBot="1" x14ac:dyDescent="0.3">
      <c r="A2176" s="2479" t="s">
        <v>1406</v>
      </c>
      <c r="B2176" s="2480"/>
      <c r="C2176" s="2480"/>
      <c r="D2176" s="2480"/>
      <c r="E2176" s="2480"/>
      <c r="F2176" s="937">
        <f>F2155+F2165+F2169+F2172</f>
        <v>4241</v>
      </c>
      <c r="G2176" s="937">
        <f>G2155+G2165+G2169+G2172+G2174</f>
        <v>32797</v>
      </c>
      <c r="H2176" s="937">
        <f>H2155+H2165+H2169+H2172+H2174</f>
        <v>32797</v>
      </c>
      <c r="I2176" s="938">
        <f t="shared" si="91"/>
        <v>100</v>
      </c>
      <c r="R2176" s="386">
        <f>F2176</f>
        <v>4241</v>
      </c>
      <c r="S2176" s="386">
        <f>G2176</f>
        <v>32797</v>
      </c>
      <c r="T2176" s="386">
        <f>H2176</f>
        <v>32797</v>
      </c>
    </row>
    <row r="2177" spans="1:9" ht="13.5" thickTop="1" x14ac:dyDescent="0.2"/>
    <row r="2179" spans="1:9" s="2229" customFormat="1" ht="13.5" thickBot="1" x14ac:dyDescent="0.25">
      <c r="A2179" s="2268" t="s">
        <v>1286</v>
      </c>
      <c r="B2179" s="2245"/>
      <c r="D2179" s="2246"/>
      <c r="F2179" s="2244"/>
      <c r="G2179" s="2244"/>
      <c r="H2179" s="2244"/>
      <c r="I2179" s="2247" t="s">
        <v>205</v>
      </c>
    </row>
    <row r="2180" spans="1:9" ht="14.25" thickTop="1" thickBot="1" x14ac:dyDescent="0.25">
      <c r="A2180" s="675" t="s">
        <v>792</v>
      </c>
      <c r="B2180" s="866" t="s">
        <v>206</v>
      </c>
      <c r="C2180" s="676" t="s">
        <v>207</v>
      </c>
      <c r="D2180" s="678" t="s">
        <v>888</v>
      </c>
      <c r="E2180" s="678" t="s">
        <v>208</v>
      </c>
      <c r="F2180" s="678" t="s">
        <v>209</v>
      </c>
      <c r="G2180" s="678" t="s">
        <v>1116</v>
      </c>
      <c r="H2180" s="678" t="s">
        <v>1117</v>
      </c>
      <c r="I2180" s="931" t="s">
        <v>1118</v>
      </c>
    </row>
    <row r="2181" spans="1:9" ht="14.25" thickTop="1" thickBot="1" x14ac:dyDescent="0.25">
      <c r="A2181" s="609">
        <v>1</v>
      </c>
      <c r="B2181" s="610">
        <v>2</v>
      </c>
      <c r="C2181" s="610">
        <v>3</v>
      </c>
      <c r="D2181" s="610">
        <v>4</v>
      </c>
      <c r="E2181" s="610">
        <v>5</v>
      </c>
      <c r="F2181" s="581">
        <v>6</v>
      </c>
      <c r="G2181" s="581">
        <v>7</v>
      </c>
      <c r="H2181" s="582">
        <v>8</v>
      </c>
      <c r="I2181" s="680" t="s">
        <v>960</v>
      </c>
    </row>
    <row r="2182" spans="1:9" ht="15.75" thickTop="1" x14ac:dyDescent="0.25">
      <c r="A2182" s="1703">
        <v>1226</v>
      </c>
      <c r="B2182" s="960">
        <v>3122</v>
      </c>
      <c r="C2182" s="960">
        <v>5331</v>
      </c>
      <c r="D2182" s="965"/>
      <c r="E2182" s="1000" t="s">
        <v>1208</v>
      </c>
      <c r="F2182" s="958">
        <v>0</v>
      </c>
      <c r="G2182" s="958">
        <f>G2183+G2184</f>
        <v>2482</v>
      </c>
      <c r="H2182" s="958">
        <f>H2183+H2184</f>
        <v>2482</v>
      </c>
      <c r="I2182" s="962">
        <f>(H2182/G2182)*100</f>
        <v>100</v>
      </c>
    </row>
    <row r="2183" spans="1:9" ht="28.5" x14ac:dyDescent="0.2">
      <c r="A2183" s="438"/>
      <c r="B2183" s="725"/>
      <c r="C2183" s="725"/>
      <c r="D2183" s="2194" t="s">
        <v>1873</v>
      </c>
      <c r="E2183" s="2269" t="s">
        <v>1907</v>
      </c>
      <c r="F2183" s="940"/>
      <c r="G2183" s="940">
        <v>3</v>
      </c>
      <c r="H2183" s="940">
        <v>3</v>
      </c>
      <c r="I2183" s="936">
        <f>(H2183/G2183)*100</f>
        <v>100</v>
      </c>
    </row>
    <row r="2184" spans="1:9" ht="14.25" x14ac:dyDescent="0.2">
      <c r="A2184" s="438"/>
      <c r="B2184" s="725"/>
      <c r="C2184" s="725"/>
      <c r="D2184" s="595" t="s">
        <v>1431</v>
      </c>
      <c r="E2184" s="483" t="s">
        <v>995</v>
      </c>
      <c r="F2184" s="940"/>
      <c r="G2184" s="940">
        <v>2479</v>
      </c>
      <c r="H2184" s="940">
        <v>2479</v>
      </c>
      <c r="I2184" s="936">
        <v>100</v>
      </c>
    </row>
    <row r="2185" spans="1:9" ht="15" x14ac:dyDescent="0.25">
      <c r="A2185" s="438">
        <v>1226</v>
      </c>
      <c r="B2185" s="725">
        <v>3123</v>
      </c>
      <c r="C2185" s="725">
        <v>5331</v>
      </c>
      <c r="D2185" s="932"/>
      <c r="E2185" s="886" t="s">
        <v>1208</v>
      </c>
      <c r="F2185" s="933">
        <f>SUM(F2186:F2190)</f>
        <v>3442</v>
      </c>
      <c r="G2185" s="933">
        <f>SUM(G2186:G2190)</f>
        <v>16533</v>
      </c>
      <c r="H2185" s="933">
        <f>SUM(H2186:H2190)</f>
        <v>16533</v>
      </c>
      <c r="I2185" s="934">
        <f>(H2185/G2185)*100</f>
        <v>100</v>
      </c>
    </row>
    <row r="2186" spans="1:9" ht="14.25" x14ac:dyDescent="0.2">
      <c r="A2186" s="438"/>
      <c r="B2186" s="725"/>
      <c r="C2186" s="725"/>
      <c r="D2186" s="763" t="s">
        <v>737</v>
      </c>
      <c r="E2186" s="2224" t="s">
        <v>996</v>
      </c>
      <c r="F2186" s="940">
        <v>1348</v>
      </c>
      <c r="G2186" s="940">
        <v>1394</v>
      </c>
      <c r="H2186" s="940">
        <v>1394</v>
      </c>
      <c r="I2186" s="936">
        <f>(H2186/G2186)*100</f>
        <v>100</v>
      </c>
    </row>
    <row r="2187" spans="1:9" ht="14.25" x14ac:dyDescent="0.2">
      <c r="A2187" s="438"/>
      <c r="B2187" s="725"/>
      <c r="C2187" s="725"/>
      <c r="D2187" s="595" t="s">
        <v>732</v>
      </c>
      <c r="E2187" s="483" t="s">
        <v>85</v>
      </c>
      <c r="F2187" s="940">
        <v>2094</v>
      </c>
      <c r="G2187" s="940">
        <v>2094</v>
      </c>
      <c r="H2187" s="940">
        <v>2094</v>
      </c>
      <c r="I2187" s="936">
        <v>100</v>
      </c>
    </row>
    <row r="2188" spans="1:9" ht="14.25" x14ac:dyDescent="0.2">
      <c r="A2188" s="438"/>
      <c r="B2188" s="725"/>
      <c r="C2188" s="725"/>
      <c r="D2188" s="1251" t="s">
        <v>1175</v>
      </c>
      <c r="E2188" s="1363" t="s">
        <v>1539</v>
      </c>
      <c r="F2188" s="940"/>
      <c r="G2188" s="940">
        <v>146</v>
      </c>
      <c r="H2188" s="940">
        <v>146</v>
      </c>
      <c r="I2188" s="936">
        <v>100</v>
      </c>
    </row>
    <row r="2189" spans="1:9" ht="28.5" x14ac:dyDescent="0.2">
      <c r="A2189" s="438"/>
      <c r="B2189" s="725"/>
      <c r="C2189" s="725"/>
      <c r="D2189" s="2194" t="s">
        <v>1873</v>
      </c>
      <c r="E2189" s="2269" t="s">
        <v>1907</v>
      </c>
      <c r="F2189" s="940"/>
      <c r="G2189" s="940">
        <v>216</v>
      </c>
      <c r="H2189" s="940">
        <v>216</v>
      </c>
      <c r="I2189" s="936">
        <v>100</v>
      </c>
    </row>
    <row r="2190" spans="1:9" ht="14.25" x14ac:dyDescent="0.2">
      <c r="A2190" s="438"/>
      <c r="B2190" s="725"/>
      <c r="C2190" s="725"/>
      <c r="D2190" s="595" t="s">
        <v>1431</v>
      </c>
      <c r="E2190" s="483" t="s">
        <v>995</v>
      </c>
      <c r="F2190" s="940"/>
      <c r="G2190" s="940">
        <v>12683</v>
      </c>
      <c r="H2190" s="940">
        <v>12683</v>
      </c>
      <c r="I2190" s="936">
        <v>100</v>
      </c>
    </row>
    <row r="2191" spans="1:9" ht="15" x14ac:dyDescent="0.25">
      <c r="A2191" s="438">
        <v>1226</v>
      </c>
      <c r="B2191" s="833">
        <v>3142</v>
      </c>
      <c r="C2191" s="833">
        <v>5331</v>
      </c>
      <c r="D2191" s="972"/>
      <c r="E2191" s="724" t="s">
        <v>1208</v>
      </c>
      <c r="F2191" s="948">
        <f>SUM(F2192:F2195)</f>
        <v>1438</v>
      </c>
      <c r="G2191" s="948">
        <f>SUM(G2192:G2195)</f>
        <v>2663</v>
      </c>
      <c r="H2191" s="948">
        <f>SUM(H2192:H2195)</f>
        <v>2663</v>
      </c>
      <c r="I2191" s="949">
        <f>(H2191/G2191)*100</f>
        <v>100</v>
      </c>
    </row>
    <row r="2192" spans="1:9" ht="14.25" x14ac:dyDescent="0.2">
      <c r="A2192" s="438"/>
      <c r="B2192" s="833"/>
      <c r="C2192" s="833"/>
      <c r="D2192" s="763" t="s">
        <v>737</v>
      </c>
      <c r="E2192" s="2224" t="s">
        <v>996</v>
      </c>
      <c r="F2192" s="946">
        <v>162</v>
      </c>
      <c r="G2192" s="946">
        <v>239</v>
      </c>
      <c r="H2192" s="946">
        <v>239</v>
      </c>
      <c r="I2192" s="941">
        <f>(H2192/G2192)*100</f>
        <v>100</v>
      </c>
    </row>
    <row r="2193" spans="1:23" ht="14.25" x14ac:dyDescent="0.2">
      <c r="A2193" s="438"/>
      <c r="B2193" s="833"/>
      <c r="C2193" s="833"/>
      <c r="D2193" s="595" t="s">
        <v>732</v>
      </c>
      <c r="E2193" s="483" t="s">
        <v>85</v>
      </c>
      <c r="F2193" s="946">
        <v>1046</v>
      </c>
      <c r="G2193" s="946">
        <v>1046</v>
      </c>
      <c r="H2193" s="946">
        <v>1046</v>
      </c>
      <c r="I2193" s="941">
        <v>100</v>
      </c>
    </row>
    <row r="2194" spans="1:23" ht="14.25" x14ac:dyDescent="0.2">
      <c r="A2194" s="438"/>
      <c r="B2194" s="833"/>
      <c r="C2194" s="833"/>
      <c r="D2194" s="595" t="s">
        <v>836</v>
      </c>
      <c r="E2194" s="483" t="s">
        <v>89</v>
      </c>
      <c r="F2194" s="946">
        <v>230</v>
      </c>
      <c r="G2194" s="946">
        <v>230</v>
      </c>
      <c r="H2194" s="946">
        <v>230</v>
      </c>
      <c r="I2194" s="941">
        <v>100</v>
      </c>
    </row>
    <row r="2195" spans="1:23" ht="14.25" x14ac:dyDescent="0.2">
      <c r="A2195" s="438"/>
      <c r="B2195" s="833"/>
      <c r="C2195" s="833"/>
      <c r="D2195" s="595" t="s">
        <v>1431</v>
      </c>
      <c r="E2195" s="483" t="s">
        <v>995</v>
      </c>
      <c r="F2195" s="946"/>
      <c r="G2195" s="946">
        <v>1148</v>
      </c>
      <c r="H2195" s="946">
        <v>1148</v>
      </c>
      <c r="I2195" s="941">
        <v>100</v>
      </c>
    </row>
    <row r="2196" spans="1:23" ht="15" x14ac:dyDescent="0.25">
      <c r="A2196" s="438">
        <v>1226</v>
      </c>
      <c r="B2196" s="833">
        <v>3147</v>
      </c>
      <c r="C2196" s="833">
        <v>5331</v>
      </c>
      <c r="D2196" s="972"/>
      <c r="E2196" s="724" t="s">
        <v>1208</v>
      </c>
      <c r="F2196" s="948">
        <f>SUM(F2197:F2198)</f>
        <v>287</v>
      </c>
      <c r="G2196" s="948">
        <f>SUM(G2197:G2198)</f>
        <v>3032</v>
      </c>
      <c r="H2196" s="948">
        <f>SUM(H2197:H2198)</f>
        <v>3032</v>
      </c>
      <c r="I2196" s="949">
        <f t="shared" ref="I2196:I2201" si="92">(H2196/G2196)*100</f>
        <v>100</v>
      </c>
    </row>
    <row r="2197" spans="1:23" ht="14.25" x14ac:dyDescent="0.2">
      <c r="A2197" s="438"/>
      <c r="B2197" s="833"/>
      <c r="C2197" s="833"/>
      <c r="D2197" s="763" t="s">
        <v>737</v>
      </c>
      <c r="E2197" s="2224" t="s">
        <v>996</v>
      </c>
      <c r="F2197" s="946">
        <v>287</v>
      </c>
      <c r="G2197" s="946">
        <v>215</v>
      </c>
      <c r="H2197" s="946">
        <v>215</v>
      </c>
      <c r="I2197" s="941">
        <f t="shared" si="92"/>
        <v>100</v>
      </c>
    </row>
    <row r="2198" spans="1:23" ht="14.25" x14ac:dyDescent="0.2">
      <c r="A2198" s="438"/>
      <c r="B2198" s="833"/>
      <c r="C2198" s="1691"/>
      <c r="D2198" s="595" t="s">
        <v>1431</v>
      </c>
      <c r="E2198" s="483" t="s">
        <v>995</v>
      </c>
      <c r="F2198" s="946"/>
      <c r="G2198" s="946">
        <v>2817</v>
      </c>
      <c r="H2198" s="946">
        <v>2817</v>
      </c>
      <c r="I2198" s="941">
        <f t="shared" si="92"/>
        <v>100</v>
      </c>
    </row>
    <row r="2199" spans="1:23" ht="15" x14ac:dyDescent="0.25">
      <c r="A2199" s="438">
        <v>1226</v>
      </c>
      <c r="B2199" s="833">
        <v>3293</v>
      </c>
      <c r="C2199" s="833">
        <v>5331</v>
      </c>
      <c r="D2199" s="972"/>
      <c r="E2199" s="724" t="s">
        <v>1208</v>
      </c>
      <c r="F2199" s="948">
        <f>F2200</f>
        <v>0</v>
      </c>
      <c r="G2199" s="948">
        <f>G2200</f>
        <v>21</v>
      </c>
      <c r="H2199" s="948">
        <f>H2200</f>
        <v>21</v>
      </c>
      <c r="I2199" s="949">
        <f t="shared" si="92"/>
        <v>100</v>
      </c>
    </row>
    <row r="2200" spans="1:23" ht="15" thickBot="1" x14ac:dyDescent="0.25">
      <c r="A2200" s="438"/>
      <c r="B2200" s="833"/>
      <c r="C2200" s="833"/>
      <c r="D2200" s="826" t="s">
        <v>1434</v>
      </c>
      <c r="E2200" s="2240" t="s">
        <v>75</v>
      </c>
      <c r="F2200" s="946"/>
      <c r="G2200" s="946">
        <v>21</v>
      </c>
      <c r="H2200" s="946">
        <v>21</v>
      </c>
      <c r="I2200" s="941">
        <f t="shared" si="92"/>
        <v>100</v>
      </c>
    </row>
    <row r="2201" spans="1:23" ht="16.5" thickTop="1" thickBot="1" x14ac:dyDescent="0.3">
      <c r="A2201" s="2479" t="s">
        <v>1406</v>
      </c>
      <c r="B2201" s="2480"/>
      <c r="C2201" s="2480"/>
      <c r="D2201" s="2480"/>
      <c r="E2201" s="2480"/>
      <c r="F2201" s="937">
        <f>F2185+F2191+F2196+F2199+F2182</f>
        <v>5167</v>
      </c>
      <c r="G2201" s="937">
        <f>G2185+G2191+G2196+G2199+G2182</f>
        <v>24731</v>
      </c>
      <c r="H2201" s="937">
        <f>H2185+H2191+H2196+H2199+H2182</f>
        <v>24731</v>
      </c>
      <c r="I2201" s="938">
        <f t="shared" si="92"/>
        <v>100</v>
      </c>
      <c r="R2201" s="386">
        <f>F2201</f>
        <v>5167</v>
      </c>
      <c r="S2201" s="386">
        <f>G2201</f>
        <v>24731</v>
      </c>
      <c r="T2201" s="386">
        <f>H2201</f>
        <v>24731</v>
      </c>
    </row>
    <row r="2202" spans="1:23" ht="15.75" customHeight="1" thickTop="1" x14ac:dyDescent="0.25">
      <c r="A2202" s="438">
        <v>1226</v>
      </c>
      <c r="B2202" s="725">
        <v>3123</v>
      </c>
      <c r="C2202" s="725">
        <v>6351</v>
      </c>
      <c r="D2202" s="595"/>
      <c r="E2202" s="431" t="s">
        <v>1485</v>
      </c>
      <c r="F2202" s="933">
        <f>F2203</f>
        <v>0</v>
      </c>
      <c r="G2202" s="933">
        <f>G2203</f>
        <v>800</v>
      </c>
      <c r="H2202" s="933">
        <f>H2203</f>
        <v>800</v>
      </c>
      <c r="I2202" s="934">
        <v>100</v>
      </c>
    </row>
    <row r="2203" spans="1:23" ht="15.75" customHeight="1" thickBot="1" x14ac:dyDescent="0.3">
      <c r="A2203" s="438"/>
      <c r="B2203" s="725"/>
      <c r="C2203" s="725"/>
      <c r="D2203" s="1266" t="s">
        <v>230</v>
      </c>
      <c r="E2203" s="1371" t="s">
        <v>896</v>
      </c>
      <c r="F2203" s="933"/>
      <c r="G2203" s="940">
        <v>800</v>
      </c>
      <c r="H2203" s="940">
        <v>800</v>
      </c>
      <c r="I2203" s="936">
        <v>100</v>
      </c>
    </row>
    <row r="2204" spans="1:23" ht="16.5" thickTop="1" thickBot="1" x14ac:dyDescent="0.3">
      <c r="A2204" s="2479" t="s">
        <v>1407</v>
      </c>
      <c r="B2204" s="2480"/>
      <c r="C2204" s="2480"/>
      <c r="D2204" s="2480"/>
      <c r="E2204" s="2480"/>
      <c r="F2204" s="937">
        <v>0</v>
      </c>
      <c r="G2204" s="937">
        <f>G2202</f>
        <v>800</v>
      </c>
      <c r="H2204" s="937">
        <f>H2202</f>
        <v>800</v>
      </c>
      <c r="I2204" s="938">
        <f>(H2204/G2204)*100</f>
        <v>100</v>
      </c>
      <c r="U2204" s="386">
        <f>F2204</f>
        <v>0</v>
      </c>
      <c r="V2204" s="386">
        <f>G2204</f>
        <v>800</v>
      </c>
      <c r="W2204" s="386">
        <f>H2204</f>
        <v>800</v>
      </c>
    </row>
    <row r="2205" spans="1:23" s="2229" customFormat="1" ht="13.5" thickTop="1" x14ac:dyDescent="0.2">
      <c r="B2205" s="2245"/>
      <c r="D2205" s="2246"/>
      <c r="F2205" s="2244"/>
      <c r="G2205" s="2244"/>
      <c r="H2205" s="2244"/>
      <c r="I2205" s="2247"/>
    </row>
    <row r="2206" spans="1:23" s="387" customFormat="1" x14ac:dyDescent="0.2">
      <c r="A2206" s="385"/>
      <c r="B2206" s="687"/>
      <c r="C2206" s="385"/>
      <c r="D2206" s="927"/>
      <c r="E2206" s="385"/>
      <c r="F2206" s="386"/>
      <c r="G2206" s="386"/>
      <c r="H2206" s="386"/>
      <c r="I2206" s="1688"/>
    </row>
    <row r="2207" spans="1:23" ht="13.5" thickBot="1" x14ac:dyDescent="0.25">
      <c r="A2207" s="445" t="s">
        <v>220</v>
      </c>
      <c r="I2207" s="1688" t="s">
        <v>205</v>
      </c>
    </row>
    <row r="2208" spans="1:23" ht="14.25" thickTop="1" thickBot="1" x14ac:dyDescent="0.25">
      <c r="A2208" s="675" t="s">
        <v>792</v>
      </c>
      <c r="B2208" s="866" t="s">
        <v>206</v>
      </c>
      <c r="C2208" s="676" t="s">
        <v>207</v>
      </c>
      <c r="D2208" s="678" t="s">
        <v>888</v>
      </c>
      <c r="E2208" s="678" t="s">
        <v>208</v>
      </c>
      <c r="F2208" s="678" t="s">
        <v>209</v>
      </c>
      <c r="G2208" s="678" t="s">
        <v>1116</v>
      </c>
      <c r="H2208" s="678" t="s">
        <v>1117</v>
      </c>
      <c r="I2208" s="931" t="s">
        <v>1118</v>
      </c>
    </row>
    <row r="2209" spans="1:9" ht="14.25" thickTop="1" thickBot="1" x14ac:dyDescent="0.25">
      <c r="A2209" s="609">
        <v>1</v>
      </c>
      <c r="B2209" s="610">
        <v>2</v>
      </c>
      <c r="C2209" s="610">
        <v>3</v>
      </c>
      <c r="D2209" s="610">
        <v>4</v>
      </c>
      <c r="E2209" s="610">
        <v>5</v>
      </c>
      <c r="F2209" s="581">
        <v>6</v>
      </c>
      <c r="G2209" s="581">
        <v>7</v>
      </c>
      <c r="H2209" s="582">
        <v>8</v>
      </c>
      <c r="I2209" s="680" t="s">
        <v>960</v>
      </c>
    </row>
    <row r="2210" spans="1:9" ht="15.75" thickTop="1" x14ac:dyDescent="0.25">
      <c r="A2210" s="1703">
        <v>1227</v>
      </c>
      <c r="B2210" s="960">
        <v>3122</v>
      </c>
      <c r="C2210" s="960">
        <v>5331</v>
      </c>
      <c r="D2210" s="965"/>
      <c r="E2210" s="1000" t="s">
        <v>1208</v>
      </c>
      <c r="F2210" s="958">
        <v>0</v>
      </c>
      <c r="G2210" s="958">
        <f>G2212+G2211</f>
        <v>3162</v>
      </c>
      <c r="H2210" s="958">
        <f>H2212+H2211</f>
        <v>3162</v>
      </c>
      <c r="I2210" s="962">
        <f>(H2210/G2210)*100</f>
        <v>100</v>
      </c>
    </row>
    <row r="2211" spans="1:9" ht="29.25" x14ac:dyDescent="0.25">
      <c r="A2211" s="438"/>
      <c r="B2211" s="725"/>
      <c r="C2211" s="725"/>
      <c r="D2211" s="2194" t="s">
        <v>1873</v>
      </c>
      <c r="E2211" s="2269" t="s">
        <v>1907</v>
      </c>
      <c r="F2211" s="933"/>
      <c r="G2211" s="357">
        <v>2</v>
      </c>
      <c r="H2211" s="357">
        <v>2</v>
      </c>
      <c r="I2211" s="936">
        <v>100</v>
      </c>
    </row>
    <row r="2212" spans="1:9" ht="14.25" x14ac:dyDescent="0.2">
      <c r="A2212" s="438"/>
      <c r="B2212" s="725"/>
      <c r="C2212" s="725"/>
      <c r="D2212" s="595" t="s">
        <v>1431</v>
      </c>
      <c r="E2212" s="483" t="s">
        <v>995</v>
      </c>
      <c r="F2212" s="940"/>
      <c r="G2212" s="940">
        <v>3160</v>
      </c>
      <c r="H2212" s="940">
        <v>3160</v>
      </c>
      <c r="I2212" s="936">
        <v>100</v>
      </c>
    </row>
    <row r="2213" spans="1:9" ht="15" x14ac:dyDescent="0.25">
      <c r="A2213" s="438">
        <v>1227</v>
      </c>
      <c r="B2213" s="725">
        <v>3123</v>
      </c>
      <c r="C2213" s="725">
        <v>5331</v>
      </c>
      <c r="D2213" s="932"/>
      <c r="E2213" s="886" t="s">
        <v>1208</v>
      </c>
      <c r="F2213" s="933">
        <f>SUM(F2214:F2219)</f>
        <v>3605</v>
      </c>
      <c r="G2213" s="933">
        <f>SUM(G2214:G2219)</f>
        <v>8746</v>
      </c>
      <c r="H2213" s="933">
        <f>SUM(H2214:H2219)</f>
        <v>8746</v>
      </c>
      <c r="I2213" s="934">
        <f t="shared" ref="I2213:I2224" si="93">(H2213/G2213)*100</f>
        <v>100</v>
      </c>
    </row>
    <row r="2214" spans="1:9" ht="14.25" x14ac:dyDescent="0.2">
      <c r="A2214" s="438"/>
      <c r="B2214" s="725"/>
      <c r="C2214" s="725"/>
      <c r="D2214" s="763" t="s">
        <v>737</v>
      </c>
      <c r="E2214" s="2224" t="s">
        <v>996</v>
      </c>
      <c r="F2214" s="357">
        <v>946</v>
      </c>
      <c r="G2214" s="940">
        <v>946</v>
      </c>
      <c r="H2214" s="940">
        <v>946</v>
      </c>
      <c r="I2214" s="936">
        <f t="shared" si="93"/>
        <v>100</v>
      </c>
    </row>
    <row r="2215" spans="1:9" ht="14.25" x14ac:dyDescent="0.2">
      <c r="A2215" s="438"/>
      <c r="B2215" s="725"/>
      <c r="C2215" s="725"/>
      <c r="D2215" s="595" t="s">
        <v>732</v>
      </c>
      <c r="E2215" s="483" t="s">
        <v>85</v>
      </c>
      <c r="F2215" s="940">
        <v>2407</v>
      </c>
      <c r="G2215" s="940">
        <v>2407</v>
      </c>
      <c r="H2215" s="940">
        <v>2407</v>
      </c>
      <c r="I2215" s="936">
        <f t="shared" si="93"/>
        <v>100</v>
      </c>
    </row>
    <row r="2216" spans="1:9" ht="14.25" x14ac:dyDescent="0.2">
      <c r="A2216" s="438"/>
      <c r="B2216" s="725"/>
      <c r="C2216" s="725"/>
      <c r="D2216" s="595" t="s">
        <v>836</v>
      </c>
      <c r="E2216" s="483" t="s">
        <v>89</v>
      </c>
      <c r="F2216" s="940">
        <v>252</v>
      </c>
      <c r="G2216" s="940">
        <v>252</v>
      </c>
      <c r="H2216" s="940">
        <v>252</v>
      </c>
      <c r="I2216" s="936">
        <f t="shared" si="93"/>
        <v>100</v>
      </c>
    </row>
    <row r="2217" spans="1:9" ht="14.25" x14ac:dyDescent="0.2">
      <c r="A2217" s="438"/>
      <c r="B2217" s="725"/>
      <c r="C2217" s="725"/>
      <c r="D2217" s="1251" t="s">
        <v>1175</v>
      </c>
      <c r="E2217" s="1363" t="s">
        <v>1539</v>
      </c>
      <c r="F2217" s="940"/>
      <c r="G2217" s="940">
        <v>15</v>
      </c>
      <c r="H2217" s="940">
        <v>15</v>
      </c>
      <c r="I2217" s="936">
        <f t="shared" si="93"/>
        <v>100</v>
      </c>
    </row>
    <row r="2218" spans="1:9" ht="14.25" x14ac:dyDescent="0.2">
      <c r="A2218" s="438"/>
      <c r="B2218" s="725"/>
      <c r="C2218" s="725"/>
      <c r="D2218" s="1250" t="s">
        <v>1871</v>
      </c>
      <c r="E2218" s="1525" t="s">
        <v>1902</v>
      </c>
      <c r="F2218" s="940"/>
      <c r="G2218" s="940">
        <v>128</v>
      </c>
      <c r="H2218" s="940">
        <v>128</v>
      </c>
      <c r="I2218" s="936">
        <f t="shared" si="93"/>
        <v>100</v>
      </c>
    </row>
    <row r="2219" spans="1:9" ht="14.25" x14ac:dyDescent="0.2">
      <c r="A2219" s="438"/>
      <c r="B2219" s="725"/>
      <c r="C2219" s="725"/>
      <c r="D2219" s="595" t="s">
        <v>1431</v>
      </c>
      <c r="E2219" s="483" t="s">
        <v>995</v>
      </c>
      <c r="F2219" s="940"/>
      <c r="G2219" s="940">
        <v>4998</v>
      </c>
      <c r="H2219" s="940">
        <v>4998</v>
      </c>
      <c r="I2219" s="936">
        <f t="shared" si="93"/>
        <v>100</v>
      </c>
    </row>
    <row r="2220" spans="1:9" ht="15" x14ac:dyDescent="0.25">
      <c r="A2220" s="438">
        <v>1227</v>
      </c>
      <c r="B2220" s="833">
        <v>3142</v>
      </c>
      <c r="C2220" s="833">
        <v>5331</v>
      </c>
      <c r="D2220" s="972"/>
      <c r="E2220" s="724" t="s">
        <v>1208</v>
      </c>
      <c r="F2220" s="948">
        <f>SUM(F2221:F2222)</f>
        <v>306</v>
      </c>
      <c r="G2220" s="948">
        <f>SUM(G2221:G2223)</f>
        <v>758</v>
      </c>
      <c r="H2220" s="948">
        <f>SUM(H2221:H2223)</f>
        <v>758</v>
      </c>
      <c r="I2220" s="949">
        <f t="shared" si="93"/>
        <v>100</v>
      </c>
    </row>
    <row r="2221" spans="1:9" ht="14.25" x14ac:dyDescent="0.2">
      <c r="A2221" s="438"/>
      <c r="B2221" s="833"/>
      <c r="C2221" s="833"/>
      <c r="D2221" s="763" t="s">
        <v>737</v>
      </c>
      <c r="E2221" s="2224" t="s">
        <v>996</v>
      </c>
      <c r="F2221" s="946">
        <v>71</v>
      </c>
      <c r="G2221" s="946">
        <v>71</v>
      </c>
      <c r="H2221" s="946">
        <v>71</v>
      </c>
      <c r="I2221" s="941">
        <f t="shared" si="93"/>
        <v>100</v>
      </c>
    </row>
    <row r="2222" spans="1:9" ht="14.25" x14ac:dyDescent="0.2">
      <c r="A2222" s="438"/>
      <c r="B2222" s="833"/>
      <c r="C2222" s="833"/>
      <c r="D2222" s="595" t="s">
        <v>732</v>
      </c>
      <c r="E2222" s="483" t="s">
        <v>85</v>
      </c>
      <c r="F2222" s="946">
        <v>235</v>
      </c>
      <c r="G2222" s="946">
        <v>235</v>
      </c>
      <c r="H2222" s="946">
        <v>235</v>
      </c>
      <c r="I2222" s="941">
        <f t="shared" si="93"/>
        <v>100</v>
      </c>
    </row>
    <row r="2223" spans="1:9" ht="14.25" x14ac:dyDescent="0.2">
      <c r="A2223" s="438"/>
      <c r="B2223" s="833"/>
      <c r="C2223" s="1691"/>
      <c r="D2223" s="595" t="s">
        <v>1431</v>
      </c>
      <c r="E2223" s="483" t="s">
        <v>995</v>
      </c>
      <c r="F2223" s="946"/>
      <c r="G2223" s="946">
        <v>452</v>
      </c>
      <c r="H2223" s="946">
        <v>452</v>
      </c>
      <c r="I2223" s="941">
        <f t="shared" si="93"/>
        <v>100</v>
      </c>
    </row>
    <row r="2224" spans="1:9" ht="15" x14ac:dyDescent="0.25">
      <c r="A2224" s="438">
        <v>1227</v>
      </c>
      <c r="B2224" s="833">
        <v>3147</v>
      </c>
      <c r="C2224" s="833">
        <v>5331</v>
      </c>
      <c r="D2224" s="972"/>
      <c r="E2224" s="724" t="s">
        <v>1208</v>
      </c>
      <c r="F2224" s="948">
        <f>SUM(F2225:F2227)</f>
        <v>241</v>
      </c>
      <c r="G2224" s="948">
        <f>SUM(G2225:G2227)</f>
        <v>1376</v>
      </c>
      <c r="H2224" s="948">
        <f>SUM(H2225:H2227)</f>
        <v>1376</v>
      </c>
      <c r="I2224" s="949">
        <f t="shared" si="93"/>
        <v>100</v>
      </c>
    </row>
    <row r="2225" spans="1:20" ht="14.25" x14ac:dyDescent="0.2">
      <c r="A2225" s="438"/>
      <c r="B2225" s="833"/>
      <c r="C2225" s="833"/>
      <c r="D2225" s="763" t="s">
        <v>737</v>
      </c>
      <c r="E2225" s="2224" t="s">
        <v>996</v>
      </c>
      <c r="F2225" s="946">
        <v>83</v>
      </c>
      <c r="G2225" s="946">
        <v>83</v>
      </c>
      <c r="H2225" s="946">
        <v>83</v>
      </c>
      <c r="I2225" s="941">
        <v>100</v>
      </c>
    </row>
    <row r="2226" spans="1:20" ht="14.25" x14ac:dyDescent="0.2">
      <c r="A2226" s="438"/>
      <c r="B2226" s="833"/>
      <c r="C2226" s="833"/>
      <c r="D2226" s="595" t="s">
        <v>732</v>
      </c>
      <c r="E2226" s="483" t="s">
        <v>85</v>
      </c>
      <c r="F2226" s="946">
        <v>158</v>
      </c>
      <c r="G2226" s="946">
        <v>158</v>
      </c>
      <c r="H2226" s="946">
        <v>158</v>
      </c>
      <c r="I2226" s="941">
        <v>100</v>
      </c>
    </row>
    <row r="2227" spans="1:20" ht="14.25" x14ac:dyDescent="0.2">
      <c r="A2227" s="438"/>
      <c r="B2227" s="833"/>
      <c r="C2227" s="833"/>
      <c r="D2227" s="595" t="s">
        <v>1431</v>
      </c>
      <c r="E2227" s="483" t="s">
        <v>995</v>
      </c>
      <c r="F2227" s="946"/>
      <c r="G2227" s="946">
        <v>1135</v>
      </c>
      <c r="H2227" s="946">
        <v>1135</v>
      </c>
      <c r="I2227" s="941">
        <f>(H2227/G2227)*100</f>
        <v>100</v>
      </c>
    </row>
    <row r="2228" spans="1:20" ht="15.75" customHeight="1" x14ac:dyDescent="0.25">
      <c r="A2228" s="438">
        <v>1227</v>
      </c>
      <c r="B2228" s="833">
        <v>3293</v>
      </c>
      <c r="C2228" s="1691">
        <v>5331</v>
      </c>
      <c r="D2228" s="942"/>
      <c r="E2228" s="724" t="s">
        <v>1208</v>
      </c>
      <c r="F2228" s="933">
        <v>0</v>
      </c>
      <c r="G2228" s="948">
        <f>G2229</f>
        <v>26</v>
      </c>
      <c r="H2228" s="948">
        <f>H2229</f>
        <v>14</v>
      </c>
      <c r="I2228" s="934">
        <f>(H2228/G2228)*100</f>
        <v>53.846153846153847</v>
      </c>
    </row>
    <row r="2229" spans="1:20" ht="15.75" thickBot="1" x14ac:dyDescent="0.3">
      <c r="A2229" s="438"/>
      <c r="B2229" s="833"/>
      <c r="C2229" s="1691"/>
      <c r="D2229" s="826" t="s">
        <v>1434</v>
      </c>
      <c r="E2229" s="2240" t="s">
        <v>75</v>
      </c>
      <c r="F2229" s="933"/>
      <c r="G2229" s="950">
        <v>26</v>
      </c>
      <c r="H2229" s="357">
        <v>14</v>
      </c>
      <c r="I2229" s="941">
        <f>(H2229/G2229)*100</f>
        <v>53.846153846153847</v>
      </c>
    </row>
    <row r="2230" spans="1:20" ht="16.5" thickTop="1" thickBot="1" x14ac:dyDescent="0.3">
      <c r="A2230" s="2479" t="s">
        <v>1406</v>
      </c>
      <c r="B2230" s="2480"/>
      <c r="C2230" s="2480"/>
      <c r="D2230" s="2480"/>
      <c r="E2230" s="2480"/>
      <c r="F2230" s="937">
        <f>F2213+F2220+F2224+F2228</f>
        <v>4152</v>
      </c>
      <c r="G2230" s="937">
        <f>G2213+G2220+G2224+G2228+G2210</f>
        <v>14068</v>
      </c>
      <c r="H2230" s="937">
        <f>H2213+H2220+H2224+H2228+H2210</f>
        <v>14056</v>
      </c>
      <c r="I2230" s="938">
        <f>(H2230/G2230)*100</f>
        <v>99.914700028433316</v>
      </c>
      <c r="R2230" s="386">
        <f>F2230</f>
        <v>4152</v>
      </c>
      <c r="S2230" s="386">
        <f>G2230</f>
        <v>14068</v>
      </c>
      <c r="T2230" s="386">
        <f>H2230</f>
        <v>14056</v>
      </c>
    </row>
    <row r="2231" spans="1:20" s="387" customFormat="1" ht="13.5" thickTop="1" x14ac:dyDescent="0.2">
      <c r="A2231" s="385"/>
      <c r="B2231" s="687"/>
      <c r="C2231" s="385"/>
      <c r="D2231" s="927"/>
      <c r="E2231" s="385"/>
      <c r="F2231" s="386"/>
      <c r="G2231" s="386"/>
      <c r="H2231" s="386"/>
      <c r="I2231" s="1688"/>
    </row>
    <row r="2232" spans="1:20" ht="13.5" thickBot="1" x14ac:dyDescent="0.25">
      <c r="A2232" s="445" t="s">
        <v>1367</v>
      </c>
      <c r="I2232" s="1688" t="s">
        <v>205</v>
      </c>
    </row>
    <row r="2233" spans="1:20" ht="14.25" thickTop="1" thickBot="1" x14ac:dyDescent="0.25">
      <c r="A2233" s="675" t="s">
        <v>792</v>
      </c>
      <c r="B2233" s="866" t="s">
        <v>206</v>
      </c>
      <c r="C2233" s="676" t="s">
        <v>207</v>
      </c>
      <c r="D2233" s="678" t="s">
        <v>888</v>
      </c>
      <c r="E2233" s="678" t="s">
        <v>208</v>
      </c>
      <c r="F2233" s="678" t="s">
        <v>209</v>
      </c>
      <c r="G2233" s="678" t="s">
        <v>1116</v>
      </c>
      <c r="H2233" s="678" t="s">
        <v>1117</v>
      </c>
      <c r="I2233" s="931" t="s">
        <v>1118</v>
      </c>
    </row>
    <row r="2234" spans="1:20" ht="14.25" thickTop="1" thickBot="1" x14ac:dyDescent="0.25">
      <c r="A2234" s="609">
        <v>1</v>
      </c>
      <c r="B2234" s="610">
        <v>2</v>
      </c>
      <c r="C2234" s="610">
        <v>3</v>
      </c>
      <c r="D2234" s="610">
        <v>4</v>
      </c>
      <c r="E2234" s="610">
        <v>5</v>
      </c>
      <c r="F2234" s="581">
        <v>6</v>
      </c>
      <c r="G2234" s="581">
        <v>7</v>
      </c>
      <c r="H2234" s="582">
        <v>8</v>
      </c>
      <c r="I2234" s="680" t="s">
        <v>960</v>
      </c>
    </row>
    <row r="2235" spans="1:20" ht="15.75" thickTop="1" x14ac:dyDescent="0.25">
      <c r="A2235" s="1703">
        <v>1300</v>
      </c>
      <c r="B2235" s="960">
        <v>3231</v>
      </c>
      <c r="C2235" s="960">
        <v>5331</v>
      </c>
      <c r="D2235" s="965"/>
      <c r="E2235" s="1000" t="s">
        <v>1208</v>
      </c>
      <c r="F2235" s="958">
        <f>SUM(F2236:F2238)</f>
        <v>372</v>
      </c>
      <c r="G2235" s="958">
        <f>SUM(G2236:G2238)</f>
        <v>13749</v>
      </c>
      <c r="H2235" s="958">
        <f>SUM(H2236:H2238)</f>
        <v>13749</v>
      </c>
      <c r="I2235" s="962">
        <f>(H2235/G2235)*100</f>
        <v>100</v>
      </c>
    </row>
    <row r="2236" spans="1:20" ht="14.25" x14ac:dyDescent="0.2">
      <c r="A2236" s="438"/>
      <c r="B2236" s="725"/>
      <c r="C2236" s="725"/>
      <c r="D2236" s="763" t="s">
        <v>737</v>
      </c>
      <c r="E2236" s="2224" t="s">
        <v>996</v>
      </c>
      <c r="F2236" s="940">
        <v>372</v>
      </c>
      <c r="G2236" s="940">
        <v>390</v>
      </c>
      <c r="H2236" s="940">
        <v>390</v>
      </c>
      <c r="I2236" s="936">
        <f>(H2236/G2236)*100</f>
        <v>100</v>
      </c>
      <c r="R2236" s="386"/>
      <c r="S2236" s="386"/>
      <c r="T2236" s="386"/>
    </row>
    <row r="2237" spans="1:20" ht="14.25" x14ac:dyDescent="0.2">
      <c r="A2237" s="438"/>
      <c r="B2237" s="725"/>
      <c r="C2237" s="725"/>
      <c r="D2237" s="1250" t="s">
        <v>1871</v>
      </c>
      <c r="E2237" s="1525" t="s">
        <v>1902</v>
      </c>
      <c r="F2237" s="940"/>
      <c r="G2237" s="940">
        <v>279</v>
      </c>
      <c r="H2237" s="940">
        <v>279</v>
      </c>
      <c r="I2237" s="936">
        <f>(H2237/G2237)*100</f>
        <v>100</v>
      </c>
      <c r="R2237" s="386"/>
      <c r="S2237" s="386"/>
      <c r="T2237" s="386"/>
    </row>
    <row r="2238" spans="1:20" ht="18" customHeight="1" thickBot="1" x14ac:dyDescent="0.25">
      <c r="A2238" s="438"/>
      <c r="B2238" s="725"/>
      <c r="C2238" s="1690"/>
      <c r="D2238" s="595" t="s">
        <v>1431</v>
      </c>
      <c r="E2238" s="483" t="s">
        <v>995</v>
      </c>
      <c r="F2238" s="940"/>
      <c r="G2238" s="940">
        <v>13080</v>
      </c>
      <c r="H2238" s="940">
        <v>13080</v>
      </c>
      <c r="I2238" s="936">
        <f>(H2238/G2238)*100</f>
        <v>100</v>
      </c>
    </row>
    <row r="2239" spans="1:20" ht="16.5" thickTop="1" thickBot="1" x14ac:dyDescent="0.3">
      <c r="A2239" s="2479" t="s">
        <v>1406</v>
      </c>
      <c r="B2239" s="2480"/>
      <c r="C2239" s="2480"/>
      <c r="D2239" s="2480"/>
      <c r="E2239" s="2480"/>
      <c r="F2239" s="937">
        <f>SUM(F2235)</f>
        <v>372</v>
      </c>
      <c r="G2239" s="937">
        <f>SUM(G2235)</f>
        <v>13749</v>
      </c>
      <c r="H2239" s="937">
        <f>SUM(H2235)</f>
        <v>13749</v>
      </c>
      <c r="I2239" s="938">
        <f>(H2239/G2239)*100</f>
        <v>100</v>
      </c>
      <c r="R2239" s="386">
        <f>F2239</f>
        <v>372</v>
      </c>
      <c r="S2239" s="386">
        <f>G2239</f>
        <v>13749</v>
      </c>
      <c r="T2239" s="386">
        <f>H2239</f>
        <v>13749</v>
      </c>
    </row>
    <row r="2240" spans="1:20" s="107" customFormat="1" ht="20.25" customHeight="1" thickTop="1" x14ac:dyDescent="0.2">
      <c r="A2240" s="385"/>
      <c r="B2240" s="687"/>
      <c r="C2240" s="385"/>
      <c r="D2240" s="927"/>
      <c r="E2240" s="385"/>
      <c r="F2240" s="386"/>
      <c r="G2240" s="386"/>
      <c r="H2240" s="386"/>
      <c r="I2240" s="1688"/>
    </row>
    <row r="2241" spans="1:20" s="387" customFormat="1" x14ac:dyDescent="0.2">
      <c r="A2241" s="385"/>
      <c r="B2241" s="687"/>
      <c r="C2241" s="385"/>
      <c r="D2241" s="927"/>
      <c r="E2241" s="385"/>
      <c r="F2241" s="386"/>
      <c r="G2241" s="386"/>
      <c r="H2241" s="386"/>
      <c r="I2241" s="1688"/>
    </row>
    <row r="2242" spans="1:20" ht="13.5" thickBot="1" x14ac:dyDescent="0.25">
      <c r="A2242" s="445" t="s">
        <v>1368</v>
      </c>
      <c r="I2242" s="1688" t="s">
        <v>205</v>
      </c>
    </row>
    <row r="2243" spans="1:20" ht="14.25" thickTop="1" thickBot="1" x14ac:dyDescent="0.25">
      <c r="A2243" s="675" t="s">
        <v>792</v>
      </c>
      <c r="B2243" s="866" t="s">
        <v>206</v>
      </c>
      <c r="C2243" s="676" t="s">
        <v>207</v>
      </c>
      <c r="D2243" s="678" t="s">
        <v>888</v>
      </c>
      <c r="E2243" s="678" t="s">
        <v>208</v>
      </c>
      <c r="F2243" s="678" t="s">
        <v>209</v>
      </c>
      <c r="G2243" s="678" t="s">
        <v>1116</v>
      </c>
      <c r="H2243" s="678" t="s">
        <v>1117</v>
      </c>
      <c r="I2243" s="931" t="s">
        <v>1118</v>
      </c>
    </row>
    <row r="2244" spans="1:20" ht="14.25" thickTop="1" thickBot="1" x14ac:dyDescent="0.25">
      <c r="A2244" s="609">
        <v>1</v>
      </c>
      <c r="B2244" s="610">
        <v>2</v>
      </c>
      <c r="C2244" s="610">
        <v>3</v>
      </c>
      <c r="D2244" s="610">
        <v>4</v>
      </c>
      <c r="E2244" s="610">
        <v>5</v>
      </c>
      <c r="F2244" s="581">
        <v>6</v>
      </c>
      <c r="G2244" s="581">
        <v>7</v>
      </c>
      <c r="H2244" s="582">
        <v>8</v>
      </c>
      <c r="I2244" s="680" t="s">
        <v>960</v>
      </c>
    </row>
    <row r="2245" spans="1:20" ht="15.75" thickTop="1" x14ac:dyDescent="0.25">
      <c r="A2245" s="1703">
        <v>1301</v>
      </c>
      <c r="B2245" s="960">
        <v>3231</v>
      </c>
      <c r="C2245" s="960">
        <v>5331</v>
      </c>
      <c r="D2245" s="965"/>
      <c r="E2245" s="1000" t="s">
        <v>1208</v>
      </c>
      <c r="F2245" s="958">
        <f>SUM(F2246:F2248)</f>
        <v>1281</v>
      </c>
      <c r="G2245" s="958">
        <f>SUM(G2246:G2248)</f>
        <v>27503</v>
      </c>
      <c r="H2245" s="958">
        <f>SUM(H2246:H2248)</f>
        <v>27503</v>
      </c>
      <c r="I2245" s="962">
        <f>(H2245/G2245)*100</f>
        <v>100</v>
      </c>
    </row>
    <row r="2246" spans="1:20" ht="14.25" x14ac:dyDescent="0.2">
      <c r="A2246" s="438"/>
      <c r="B2246" s="725"/>
      <c r="C2246" s="725"/>
      <c r="D2246" s="763" t="s">
        <v>737</v>
      </c>
      <c r="E2246" s="2224" t="s">
        <v>996</v>
      </c>
      <c r="F2246" s="940">
        <v>1281</v>
      </c>
      <c r="G2246" s="940">
        <v>1298</v>
      </c>
      <c r="H2246" s="940">
        <v>1298</v>
      </c>
      <c r="I2246" s="936">
        <f>(H2246/G2246)*100</f>
        <v>100</v>
      </c>
    </row>
    <row r="2247" spans="1:20" ht="14.25" x14ac:dyDescent="0.2">
      <c r="A2247" s="438"/>
      <c r="B2247" s="725"/>
      <c r="C2247" s="725"/>
      <c r="D2247" s="1250" t="s">
        <v>1871</v>
      </c>
      <c r="E2247" s="1525" t="s">
        <v>1902</v>
      </c>
      <c r="F2247" s="940"/>
      <c r="G2247" s="940">
        <v>621</v>
      </c>
      <c r="H2247" s="940">
        <v>621</v>
      </c>
      <c r="I2247" s="936">
        <f>(H2247/G2247)*100</f>
        <v>100</v>
      </c>
    </row>
    <row r="2248" spans="1:20" ht="18" customHeight="1" thickBot="1" x14ac:dyDescent="0.25">
      <c r="A2248" s="438"/>
      <c r="B2248" s="725"/>
      <c r="C2248" s="725"/>
      <c r="D2248" s="595" t="s">
        <v>1431</v>
      </c>
      <c r="E2248" s="483" t="s">
        <v>995</v>
      </c>
      <c r="F2248" s="940"/>
      <c r="G2248" s="940">
        <v>25584</v>
      </c>
      <c r="H2248" s="940">
        <v>25584</v>
      </c>
      <c r="I2248" s="936">
        <f>(H2248/G2248)*100</f>
        <v>100</v>
      </c>
    </row>
    <row r="2249" spans="1:20" ht="16.5" thickTop="1" thickBot="1" x14ac:dyDescent="0.3">
      <c r="A2249" s="2479" t="s">
        <v>1406</v>
      </c>
      <c r="B2249" s="2480"/>
      <c r="C2249" s="2480"/>
      <c r="D2249" s="2480"/>
      <c r="E2249" s="2480"/>
      <c r="F2249" s="937">
        <f>SUM(F2245)</f>
        <v>1281</v>
      </c>
      <c r="G2249" s="937">
        <f>SUM(G2245)</f>
        <v>27503</v>
      </c>
      <c r="H2249" s="937">
        <f>SUM(H2245)</f>
        <v>27503</v>
      </c>
      <c r="I2249" s="938">
        <f>(H2249/G2249)*100</f>
        <v>100</v>
      </c>
      <c r="R2249" s="386">
        <f>F2249</f>
        <v>1281</v>
      </c>
      <c r="S2249" s="386">
        <f>G2249</f>
        <v>27503</v>
      </c>
      <c r="T2249" s="386">
        <f>H2249</f>
        <v>27503</v>
      </c>
    </row>
    <row r="2250" spans="1:20" s="107" customFormat="1" ht="20.25" customHeight="1" thickTop="1" x14ac:dyDescent="0.2">
      <c r="A2250" s="385"/>
      <c r="B2250" s="687"/>
      <c r="C2250" s="385"/>
      <c r="D2250" s="927"/>
      <c r="E2250" s="385"/>
      <c r="F2250" s="386"/>
      <c r="G2250" s="386"/>
      <c r="H2250" s="386"/>
      <c r="I2250" s="1688"/>
    </row>
    <row r="2251" spans="1:20" s="387" customFormat="1" x14ac:dyDescent="0.2">
      <c r="A2251" s="385"/>
      <c r="B2251" s="687"/>
      <c r="C2251" s="385"/>
      <c r="D2251" s="927"/>
      <c r="E2251" s="385"/>
      <c r="F2251" s="386"/>
      <c r="G2251" s="386"/>
      <c r="H2251" s="386"/>
      <c r="I2251" s="1688"/>
    </row>
    <row r="2252" spans="1:20" ht="13.5" thickBot="1" x14ac:dyDescent="0.25">
      <c r="A2252" s="445" t="s">
        <v>181</v>
      </c>
      <c r="I2252" s="1688" t="s">
        <v>205</v>
      </c>
    </row>
    <row r="2253" spans="1:20" ht="14.25" thickTop="1" thickBot="1" x14ac:dyDescent="0.25">
      <c r="A2253" s="675" t="s">
        <v>792</v>
      </c>
      <c r="B2253" s="866" t="s">
        <v>206</v>
      </c>
      <c r="C2253" s="676" t="s">
        <v>207</v>
      </c>
      <c r="D2253" s="678" t="s">
        <v>888</v>
      </c>
      <c r="E2253" s="678" t="s">
        <v>208</v>
      </c>
      <c r="F2253" s="678" t="s">
        <v>209</v>
      </c>
      <c r="G2253" s="678" t="s">
        <v>1116</v>
      </c>
      <c r="H2253" s="678" t="s">
        <v>1117</v>
      </c>
      <c r="I2253" s="931" t="s">
        <v>1118</v>
      </c>
    </row>
    <row r="2254" spans="1:20" ht="14.25" thickTop="1" thickBot="1" x14ac:dyDescent="0.25">
      <c r="A2254" s="609">
        <v>1</v>
      </c>
      <c r="B2254" s="610">
        <v>2</v>
      </c>
      <c r="C2254" s="610">
        <v>3</v>
      </c>
      <c r="D2254" s="610">
        <v>4</v>
      </c>
      <c r="E2254" s="610">
        <v>5</v>
      </c>
      <c r="F2254" s="581">
        <v>6</v>
      </c>
      <c r="G2254" s="581">
        <v>7</v>
      </c>
      <c r="H2254" s="582">
        <v>8</v>
      </c>
      <c r="I2254" s="680" t="s">
        <v>960</v>
      </c>
    </row>
    <row r="2255" spans="1:20" ht="15.75" thickTop="1" x14ac:dyDescent="0.25">
      <c r="A2255" s="1703">
        <v>1302</v>
      </c>
      <c r="B2255" s="960">
        <v>3231</v>
      </c>
      <c r="C2255" s="960">
        <v>5331</v>
      </c>
      <c r="D2255" s="965"/>
      <c r="E2255" s="1000" t="s">
        <v>1208</v>
      </c>
      <c r="F2255" s="958">
        <f>SUM(F2256:F2259)</f>
        <v>112</v>
      </c>
      <c r="G2255" s="958">
        <f>SUM(G2256:G2259)</f>
        <v>4364</v>
      </c>
      <c r="H2255" s="958">
        <f>SUM(H2256:H2259)</f>
        <v>4364</v>
      </c>
      <c r="I2255" s="962">
        <f t="shared" ref="I2255:I2260" si="94">(H2255/G2255)*100</f>
        <v>100</v>
      </c>
    </row>
    <row r="2256" spans="1:20" ht="14.25" x14ac:dyDescent="0.2">
      <c r="A2256" s="438"/>
      <c r="B2256" s="725"/>
      <c r="C2256" s="725"/>
      <c r="D2256" s="763" t="s">
        <v>737</v>
      </c>
      <c r="E2256" s="2224" t="s">
        <v>996</v>
      </c>
      <c r="F2256" s="940">
        <v>112</v>
      </c>
      <c r="G2256" s="940">
        <v>112</v>
      </c>
      <c r="H2256" s="940">
        <v>112</v>
      </c>
      <c r="I2256" s="936">
        <f t="shared" si="94"/>
        <v>100</v>
      </c>
    </row>
    <row r="2257" spans="1:20" ht="14.25" x14ac:dyDescent="0.2">
      <c r="A2257" s="438"/>
      <c r="B2257" s="833"/>
      <c r="C2257" s="833"/>
      <c r="D2257" s="1250" t="s">
        <v>1871</v>
      </c>
      <c r="E2257" s="1525" t="s">
        <v>1902</v>
      </c>
      <c r="F2257" s="946"/>
      <c r="G2257" s="946">
        <v>208</v>
      </c>
      <c r="H2257" s="946">
        <v>208</v>
      </c>
      <c r="I2257" s="936">
        <f t="shared" si="94"/>
        <v>100</v>
      </c>
    </row>
    <row r="2258" spans="1:20" ht="14.25" x14ac:dyDescent="0.2">
      <c r="A2258" s="438"/>
      <c r="B2258" s="833"/>
      <c r="C2258" s="833"/>
      <c r="D2258" s="826" t="s">
        <v>1435</v>
      </c>
      <c r="E2258" s="2240" t="s">
        <v>529</v>
      </c>
      <c r="F2258" s="946"/>
      <c r="G2258" s="946">
        <v>170</v>
      </c>
      <c r="H2258" s="946">
        <v>170</v>
      </c>
      <c r="I2258" s="936">
        <f t="shared" si="94"/>
        <v>100</v>
      </c>
    </row>
    <row r="2259" spans="1:20" ht="15" thickBot="1" x14ac:dyDescent="0.25">
      <c r="A2259" s="438"/>
      <c r="B2259" s="833"/>
      <c r="C2259" s="1691"/>
      <c r="D2259" s="595" t="s">
        <v>1431</v>
      </c>
      <c r="E2259" s="483" t="s">
        <v>995</v>
      </c>
      <c r="F2259" s="946"/>
      <c r="G2259" s="946">
        <v>3874</v>
      </c>
      <c r="H2259" s="946">
        <v>3874</v>
      </c>
      <c r="I2259" s="941">
        <f t="shared" si="94"/>
        <v>100</v>
      </c>
    </row>
    <row r="2260" spans="1:20" ht="16.5" thickTop="1" thickBot="1" x14ac:dyDescent="0.3">
      <c r="A2260" s="2479" t="s">
        <v>1406</v>
      </c>
      <c r="B2260" s="2480"/>
      <c r="C2260" s="2480"/>
      <c r="D2260" s="2480"/>
      <c r="E2260" s="2480"/>
      <c r="F2260" s="937">
        <f>F2255</f>
        <v>112</v>
      </c>
      <c r="G2260" s="937">
        <f>G2255</f>
        <v>4364</v>
      </c>
      <c r="H2260" s="937">
        <f>H2255</f>
        <v>4364</v>
      </c>
      <c r="I2260" s="938">
        <f t="shared" si="94"/>
        <v>100</v>
      </c>
      <c r="R2260" s="386">
        <f>F2260</f>
        <v>112</v>
      </c>
      <c r="S2260" s="386">
        <f>G2260</f>
        <v>4364</v>
      </c>
      <c r="T2260" s="386">
        <f>H2260</f>
        <v>4364</v>
      </c>
    </row>
    <row r="2261" spans="1:20" s="107" customFormat="1" ht="18.75" customHeight="1" thickTop="1" x14ac:dyDescent="0.2">
      <c r="A2261" s="385"/>
      <c r="B2261" s="687"/>
      <c r="C2261" s="385"/>
      <c r="D2261" s="927"/>
      <c r="E2261" s="385"/>
      <c r="F2261" s="386"/>
      <c r="G2261" s="386"/>
      <c r="H2261" s="386"/>
      <c r="I2261" s="1688"/>
    </row>
    <row r="2262" spans="1:20" s="387" customFormat="1" x14ac:dyDescent="0.2">
      <c r="A2262" s="385"/>
      <c r="B2262" s="687"/>
      <c r="C2262" s="385"/>
      <c r="D2262" s="927"/>
      <c r="E2262" s="385"/>
      <c r="F2262" s="386"/>
      <c r="G2262" s="386"/>
      <c r="H2262" s="386"/>
      <c r="I2262" s="1688"/>
    </row>
    <row r="2263" spans="1:20" ht="13.5" thickBot="1" x14ac:dyDescent="0.25">
      <c r="A2263" s="445" t="s">
        <v>819</v>
      </c>
      <c r="I2263" s="1688" t="s">
        <v>205</v>
      </c>
    </row>
    <row r="2264" spans="1:20" ht="14.25" thickTop="1" thickBot="1" x14ac:dyDescent="0.25">
      <c r="A2264" s="675" t="s">
        <v>792</v>
      </c>
      <c r="B2264" s="866" t="s">
        <v>206</v>
      </c>
      <c r="C2264" s="676" t="s">
        <v>207</v>
      </c>
      <c r="D2264" s="678" t="s">
        <v>888</v>
      </c>
      <c r="E2264" s="678" t="s">
        <v>208</v>
      </c>
      <c r="F2264" s="678" t="s">
        <v>209</v>
      </c>
      <c r="G2264" s="678" t="s">
        <v>1116</v>
      </c>
      <c r="H2264" s="678" t="s">
        <v>1117</v>
      </c>
      <c r="I2264" s="931" t="s">
        <v>1118</v>
      </c>
    </row>
    <row r="2265" spans="1:20" ht="14.25" thickTop="1" thickBot="1" x14ac:dyDescent="0.25">
      <c r="A2265" s="609">
        <v>1</v>
      </c>
      <c r="B2265" s="610">
        <v>2</v>
      </c>
      <c r="C2265" s="610">
        <v>3</v>
      </c>
      <c r="D2265" s="610">
        <v>4</v>
      </c>
      <c r="E2265" s="610">
        <v>5</v>
      </c>
      <c r="F2265" s="581">
        <v>6</v>
      </c>
      <c r="G2265" s="581">
        <v>7</v>
      </c>
      <c r="H2265" s="582">
        <v>8</v>
      </c>
      <c r="I2265" s="680" t="s">
        <v>960</v>
      </c>
    </row>
    <row r="2266" spans="1:20" ht="18" customHeight="1" thickTop="1" x14ac:dyDescent="0.25">
      <c r="A2266" s="1703">
        <v>1303</v>
      </c>
      <c r="B2266" s="960">
        <v>3231</v>
      </c>
      <c r="C2266" s="960">
        <v>5331</v>
      </c>
      <c r="D2266" s="965"/>
      <c r="E2266" s="1000" t="s">
        <v>1208</v>
      </c>
      <c r="F2266" s="958">
        <f>SUM(F2267:F2269)</f>
        <v>130</v>
      </c>
      <c r="G2266" s="958">
        <f>SUM(G2267:G2269)</f>
        <v>7071</v>
      </c>
      <c r="H2266" s="958">
        <f>SUM(H2267:H2269)</f>
        <v>7071</v>
      </c>
      <c r="I2266" s="962">
        <f>(H2266/G2266)*100</f>
        <v>100</v>
      </c>
    </row>
    <row r="2267" spans="1:20" ht="14.25" x14ac:dyDescent="0.2">
      <c r="A2267" s="438"/>
      <c r="B2267" s="725"/>
      <c r="C2267" s="725"/>
      <c r="D2267" s="763" t="s">
        <v>737</v>
      </c>
      <c r="E2267" s="2224" t="s">
        <v>996</v>
      </c>
      <c r="F2267" s="940">
        <v>130</v>
      </c>
      <c r="G2267" s="940">
        <v>135</v>
      </c>
      <c r="H2267" s="940">
        <v>135</v>
      </c>
      <c r="I2267" s="936">
        <f>(H2267/G2267)*100</f>
        <v>100</v>
      </c>
    </row>
    <row r="2268" spans="1:20" ht="14.25" x14ac:dyDescent="0.2">
      <c r="A2268" s="438"/>
      <c r="B2268" s="725"/>
      <c r="C2268" s="953"/>
      <c r="D2268" s="1250" t="s">
        <v>1871</v>
      </c>
      <c r="E2268" s="1525" t="s">
        <v>1902</v>
      </c>
      <c r="F2268" s="940"/>
      <c r="G2268" s="940">
        <v>148</v>
      </c>
      <c r="H2268" s="940">
        <v>148</v>
      </c>
      <c r="I2268" s="936">
        <f>(H2268/G2268)*100</f>
        <v>100</v>
      </c>
    </row>
    <row r="2269" spans="1:20" ht="15" thickBot="1" x14ac:dyDescent="0.25">
      <c r="A2269" s="1719"/>
      <c r="B2269" s="943"/>
      <c r="C2269" s="1024"/>
      <c r="D2269" s="595" t="s">
        <v>1431</v>
      </c>
      <c r="E2269" s="483" t="s">
        <v>995</v>
      </c>
      <c r="F2269" s="944"/>
      <c r="G2269" s="944">
        <v>6788</v>
      </c>
      <c r="H2269" s="944">
        <v>6788</v>
      </c>
      <c r="I2269" s="945">
        <f>(H2269/G2269)*100</f>
        <v>100</v>
      </c>
    </row>
    <row r="2270" spans="1:20" ht="16.5" thickTop="1" thickBot="1" x14ac:dyDescent="0.3">
      <c r="A2270" s="2479" t="s">
        <v>1406</v>
      </c>
      <c r="B2270" s="2480"/>
      <c r="C2270" s="2480"/>
      <c r="D2270" s="2480"/>
      <c r="E2270" s="2480"/>
      <c r="F2270" s="937">
        <f>SUM(F2266)</f>
        <v>130</v>
      </c>
      <c r="G2270" s="937">
        <f>SUM(G2266)</f>
        <v>7071</v>
      </c>
      <c r="H2270" s="937">
        <f>SUM(H2266)</f>
        <v>7071</v>
      </c>
      <c r="I2270" s="938">
        <f>(H2270/G2270)*100</f>
        <v>100</v>
      </c>
      <c r="R2270" s="386">
        <f>F2270</f>
        <v>130</v>
      </c>
      <c r="S2270" s="386">
        <f>G2270</f>
        <v>7071</v>
      </c>
      <c r="T2270" s="386">
        <f>H2270</f>
        <v>7071</v>
      </c>
    </row>
    <row r="2271" spans="1:20" ht="13.5" thickTop="1" x14ac:dyDescent="0.2"/>
    <row r="2273" spans="1:20" s="387" customFormat="1" x14ac:dyDescent="0.2">
      <c r="A2273" s="385"/>
      <c r="B2273" s="687"/>
      <c r="C2273" s="385"/>
      <c r="D2273" s="927"/>
      <c r="E2273" s="385"/>
      <c r="F2273" s="386"/>
      <c r="G2273" s="386"/>
      <c r="H2273" s="386"/>
      <c r="I2273" s="1688"/>
    </row>
    <row r="2274" spans="1:20" ht="13.5" thickBot="1" x14ac:dyDescent="0.25">
      <c r="A2274" s="445" t="s">
        <v>182</v>
      </c>
      <c r="I2274" s="1688" t="s">
        <v>205</v>
      </c>
    </row>
    <row r="2275" spans="1:20" ht="14.25" thickTop="1" thickBot="1" x14ac:dyDescent="0.25">
      <c r="A2275" s="675" t="s">
        <v>792</v>
      </c>
      <c r="B2275" s="866" t="s">
        <v>206</v>
      </c>
      <c r="C2275" s="676" t="s">
        <v>207</v>
      </c>
      <c r="D2275" s="678" t="s">
        <v>888</v>
      </c>
      <c r="E2275" s="678" t="s">
        <v>208</v>
      </c>
      <c r="F2275" s="678" t="s">
        <v>209</v>
      </c>
      <c r="G2275" s="678" t="s">
        <v>1116</v>
      </c>
      <c r="H2275" s="678" t="s">
        <v>1117</v>
      </c>
      <c r="I2275" s="931" t="s">
        <v>1118</v>
      </c>
    </row>
    <row r="2276" spans="1:20" ht="14.25" thickTop="1" thickBot="1" x14ac:dyDescent="0.25">
      <c r="A2276" s="609">
        <v>1</v>
      </c>
      <c r="B2276" s="610">
        <v>2</v>
      </c>
      <c r="C2276" s="610">
        <v>3</v>
      </c>
      <c r="D2276" s="610">
        <v>4</v>
      </c>
      <c r="E2276" s="610">
        <v>5</v>
      </c>
      <c r="F2276" s="581">
        <v>6</v>
      </c>
      <c r="G2276" s="581">
        <v>7</v>
      </c>
      <c r="H2276" s="582">
        <v>8</v>
      </c>
      <c r="I2276" s="680" t="s">
        <v>960</v>
      </c>
    </row>
    <row r="2277" spans="1:20" ht="15.75" thickTop="1" x14ac:dyDescent="0.25">
      <c r="A2277" s="1703">
        <v>1304</v>
      </c>
      <c r="B2277" s="960">
        <v>3231</v>
      </c>
      <c r="C2277" s="960">
        <v>5331</v>
      </c>
      <c r="D2277" s="965"/>
      <c r="E2277" s="1000" t="s">
        <v>1208</v>
      </c>
      <c r="F2277" s="958">
        <f>SUM(F2278:F2281)</f>
        <v>200</v>
      </c>
      <c r="G2277" s="958">
        <f>SUM(G2278:G2281)</f>
        <v>10651</v>
      </c>
      <c r="H2277" s="958">
        <f>SUM(H2278:H2281)</f>
        <v>10651</v>
      </c>
      <c r="I2277" s="962">
        <f t="shared" ref="I2277:I2284" si="95">(H2277/G2277)*100</f>
        <v>100</v>
      </c>
    </row>
    <row r="2278" spans="1:20" ht="18" customHeight="1" x14ac:dyDescent="0.2">
      <c r="A2278" s="438"/>
      <c r="B2278" s="725"/>
      <c r="C2278" s="725"/>
      <c r="D2278" s="763" t="s">
        <v>737</v>
      </c>
      <c r="E2278" s="2224" t="s">
        <v>996</v>
      </c>
      <c r="F2278" s="940">
        <v>99</v>
      </c>
      <c r="G2278" s="940">
        <v>99</v>
      </c>
      <c r="H2278" s="940">
        <v>99</v>
      </c>
      <c r="I2278" s="936">
        <f t="shared" si="95"/>
        <v>100</v>
      </c>
    </row>
    <row r="2279" spans="1:20" ht="14.25" x14ac:dyDescent="0.2">
      <c r="A2279" s="438"/>
      <c r="B2279" s="725"/>
      <c r="C2279" s="725"/>
      <c r="D2279" s="595" t="s">
        <v>732</v>
      </c>
      <c r="E2279" s="483" t="s">
        <v>85</v>
      </c>
      <c r="F2279" s="940">
        <v>101</v>
      </c>
      <c r="G2279" s="940">
        <v>101</v>
      </c>
      <c r="H2279" s="940">
        <v>101</v>
      </c>
      <c r="I2279" s="936">
        <f t="shared" si="95"/>
        <v>100</v>
      </c>
    </row>
    <row r="2280" spans="1:20" ht="14.25" x14ac:dyDescent="0.2">
      <c r="A2280" s="438"/>
      <c r="B2280" s="725"/>
      <c r="C2280" s="725"/>
      <c r="D2280" s="1250" t="s">
        <v>1871</v>
      </c>
      <c r="E2280" s="1525" t="s">
        <v>1902</v>
      </c>
      <c r="F2280" s="940"/>
      <c r="G2280" s="940">
        <v>216</v>
      </c>
      <c r="H2280" s="940">
        <v>216</v>
      </c>
      <c r="I2280" s="936">
        <f t="shared" si="95"/>
        <v>100</v>
      </c>
    </row>
    <row r="2281" spans="1:20" ht="14.25" x14ac:dyDescent="0.2">
      <c r="A2281" s="438"/>
      <c r="B2281" s="725"/>
      <c r="C2281" s="1690"/>
      <c r="D2281" s="595" t="s">
        <v>1431</v>
      </c>
      <c r="E2281" s="483" t="s">
        <v>995</v>
      </c>
      <c r="F2281" s="940"/>
      <c r="G2281" s="940">
        <v>10235</v>
      </c>
      <c r="H2281" s="940">
        <v>10235</v>
      </c>
      <c r="I2281" s="936">
        <f t="shared" si="95"/>
        <v>100</v>
      </c>
    </row>
    <row r="2282" spans="1:20" ht="15" x14ac:dyDescent="0.25">
      <c r="A2282" s="438">
        <v>1304</v>
      </c>
      <c r="B2282" s="725">
        <v>3299</v>
      </c>
      <c r="C2282" s="1690">
        <v>5331</v>
      </c>
      <c r="D2282" s="595"/>
      <c r="E2282" s="724" t="s">
        <v>1208</v>
      </c>
      <c r="F2282" s="964">
        <v>0</v>
      </c>
      <c r="G2282" s="964">
        <v>15</v>
      </c>
      <c r="H2282" s="964">
        <v>15</v>
      </c>
      <c r="I2282" s="966">
        <f t="shared" si="95"/>
        <v>100</v>
      </c>
    </row>
    <row r="2283" spans="1:20" ht="15" thickBot="1" x14ac:dyDescent="0.25">
      <c r="A2283" s="438"/>
      <c r="B2283" s="725"/>
      <c r="C2283" s="1690"/>
      <c r="D2283" s="1251" t="s">
        <v>1429</v>
      </c>
      <c r="E2283" s="1524" t="s">
        <v>508</v>
      </c>
      <c r="F2283" s="940"/>
      <c r="G2283" s="940">
        <v>15</v>
      </c>
      <c r="H2283" s="940">
        <v>15</v>
      </c>
      <c r="I2283" s="936">
        <f t="shared" si="95"/>
        <v>100</v>
      </c>
    </row>
    <row r="2284" spans="1:20" ht="16.5" thickTop="1" thickBot="1" x14ac:dyDescent="0.3">
      <c r="A2284" s="2479" t="s">
        <v>1406</v>
      </c>
      <c r="B2284" s="2480"/>
      <c r="C2284" s="2480"/>
      <c r="D2284" s="2480"/>
      <c r="E2284" s="2480"/>
      <c r="F2284" s="937">
        <f>F2277+F2282</f>
        <v>200</v>
      </c>
      <c r="G2284" s="937">
        <f>G2277+G2282</f>
        <v>10666</v>
      </c>
      <c r="H2284" s="937">
        <f>H2277+H2282</f>
        <v>10666</v>
      </c>
      <c r="I2284" s="938">
        <f t="shared" si="95"/>
        <v>100</v>
      </c>
      <c r="R2284" s="386">
        <f>F2284</f>
        <v>200</v>
      </c>
      <c r="S2284" s="386">
        <f>G2284</f>
        <v>10666</v>
      </c>
      <c r="T2284" s="386">
        <f>H2284</f>
        <v>10666</v>
      </c>
    </row>
    <row r="2285" spans="1:20" s="107" customFormat="1" ht="20.25" customHeight="1" thickTop="1" x14ac:dyDescent="0.2">
      <c r="A2285" s="385"/>
      <c r="B2285" s="687"/>
      <c r="C2285" s="385"/>
      <c r="D2285" s="927"/>
      <c r="E2285" s="385"/>
      <c r="F2285" s="386"/>
      <c r="G2285" s="386"/>
      <c r="H2285" s="386"/>
      <c r="I2285" s="1688"/>
    </row>
    <row r="2286" spans="1:20" s="387" customFormat="1" x14ac:dyDescent="0.2">
      <c r="A2286" s="385"/>
      <c r="B2286" s="687"/>
      <c r="C2286" s="385"/>
      <c r="D2286" s="927"/>
      <c r="E2286" s="385"/>
      <c r="F2286" s="386"/>
      <c r="G2286" s="386"/>
      <c r="H2286" s="386"/>
      <c r="I2286" s="1688"/>
    </row>
    <row r="2287" spans="1:20" ht="13.5" thickBot="1" x14ac:dyDescent="0.25">
      <c r="A2287" s="445" t="s">
        <v>183</v>
      </c>
      <c r="I2287" s="1688" t="s">
        <v>205</v>
      </c>
    </row>
    <row r="2288" spans="1:20" ht="14.25" thickTop="1" thickBot="1" x14ac:dyDescent="0.25">
      <c r="A2288" s="675" t="s">
        <v>792</v>
      </c>
      <c r="B2288" s="866" t="s">
        <v>206</v>
      </c>
      <c r="C2288" s="676" t="s">
        <v>207</v>
      </c>
      <c r="D2288" s="678" t="s">
        <v>888</v>
      </c>
      <c r="E2288" s="678" t="s">
        <v>208</v>
      </c>
      <c r="F2288" s="678" t="s">
        <v>209</v>
      </c>
      <c r="G2288" s="678" t="s">
        <v>1116</v>
      </c>
      <c r="H2288" s="678" t="s">
        <v>1117</v>
      </c>
      <c r="I2288" s="931" t="s">
        <v>1118</v>
      </c>
    </row>
    <row r="2289" spans="1:20" ht="14.25" thickTop="1" thickBot="1" x14ac:dyDescent="0.25">
      <c r="A2289" s="609">
        <v>1</v>
      </c>
      <c r="B2289" s="610">
        <v>2</v>
      </c>
      <c r="C2289" s="610">
        <v>3</v>
      </c>
      <c r="D2289" s="610">
        <v>4</v>
      </c>
      <c r="E2289" s="610">
        <v>5</v>
      </c>
      <c r="F2289" s="581">
        <v>6</v>
      </c>
      <c r="G2289" s="581">
        <v>7</v>
      </c>
      <c r="H2289" s="582">
        <v>8</v>
      </c>
      <c r="I2289" s="680" t="s">
        <v>960</v>
      </c>
    </row>
    <row r="2290" spans="1:20" ht="15.75" thickTop="1" x14ac:dyDescent="0.25">
      <c r="A2290" s="1703">
        <v>1305</v>
      </c>
      <c r="B2290" s="960">
        <v>3231</v>
      </c>
      <c r="C2290" s="960">
        <v>5331</v>
      </c>
      <c r="D2290" s="965"/>
      <c r="E2290" s="1000" t="s">
        <v>1208</v>
      </c>
      <c r="F2290" s="958">
        <f>SUM(F2291:F2294)</f>
        <v>71</v>
      </c>
      <c r="G2290" s="958">
        <f>SUM(G2291:G2294)</f>
        <v>4421</v>
      </c>
      <c r="H2290" s="958">
        <f>SUM(H2291:H2294)</f>
        <v>4421</v>
      </c>
      <c r="I2290" s="962">
        <f t="shared" ref="I2290:I2295" si="96">(H2290/G2290)*100</f>
        <v>100</v>
      </c>
    </row>
    <row r="2291" spans="1:20" ht="18" customHeight="1" x14ac:dyDescent="0.2">
      <c r="A2291" s="438"/>
      <c r="B2291" s="725"/>
      <c r="C2291" s="725"/>
      <c r="D2291" s="763" t="s">
        <v>737</v>
      </c>
      <c r="E2291" s="2224" t="s">
        <v>996</v>
      </c>
      <c r="F2291" s="940">
        <v>22</v>
      </c>
      <c r="G2291" s="940">
        <v>22</v>
      </c>
      <c r="H2291" s="940">
        <v>22</v>
      </c>
      <c r="I2291" s="936">
        <f t="shared" si="96"/>
        <v>100</v>
      </c>
    </row>
    <row r="2292" spans="1:20" ht="14.25" x14ac:dyDescent="0.2">
      <c r="A2292" s="438"/>
      <c r="B2292" s="725"/>
      <c r="C2292" s="725"/>
      <c r="D2292" s="595" t="s">
        <v>732</v>
      </c>
      <c r="E2292" s="483" t="s">
        <v>85</v>
      </c>
      <c r="F2292" s="940">
        <v>49</v>
      </c>
      <c r="G2292" s="940">
        <v>49</v>
      </c>
      <c r="H2292" s="940">
        <v>49</v>
      </c>
      <c r="I2292" s="936">
        <f t="shared" si="96"/>
        <v>100</v>
      </c>
    </row>
    <row r="2293" spans="1:20" ht="14.25" x14ac:dyDescent="0.2">
      <c r="A2293" s="438"/>
      <c r="B2293" s="725"/>
      <c r="C2293" s="725"/>
      <c r="D2293" s="1250" t="s">
        <v>1871</v>
      </c>
      <c r="E2293" s="1525" t="s">
        <v>1902</v>
      </c>
      <c r="F2293" s="940"/>
      <c r="G2293" s="940">
        <v>61</v>
      </c>
      <c r="H2293" s="940">
        <v>61</v>
      </c>
      <c r="I2293" s="936">
        <f t="shared" si="96"/>
        <v>100</v>
      </c>
    </row>
    <row r="2294" spans="1:20" ht="15" thickBot="1" x14ac:dyDescent="0.25">
      <c r="A2294" s="438"/>
      <c r="B2294" s="725"/>
      <c r="C2294" s="1690"/>
      <c r="D2294" s="595" t="s">
        <v>1431</v>
      </c>
      <c r="E2294" s="483" t="s">
        <v>995</v>
      </c>
      <c r="F2294" s="940"/>
      <c r="G2294" s="940">
        <v>4289</v>
      </c>
      <c r="H2294" s="940">
        <v>4289</v>
      </c>
      <c r="I2294" s="936">
        <f t="shared" si="96"/>
        <v>100</v>
      </c>
    </row>
    <row r="2295" spans="1:20" ht="16.5" thickTop="1" thickBot="1" x14ac:dyDescent="0.3">
      <c r="A2295" s="2479" t="s">
        <v>1406</v>
      </c>
      <c r="B2295" s="2480"/>
      <c r="C2295" s="2480"/>
      <c r="D2295" s="2480"/>
      <c r="E2295" s="2480"/>
      <c r="F2295" s="937">
        <f>F2290</f>
        <v>71</v>
      </c>
      <c r="G2295" s="937">
        <f>G2290</f>
        <v>4421</v>
      </c>
      <c r="H2295" s="937">
        <f>H2290</f>
        <v>4421</v>
      </c>
      <c r="I2295" s="938">
        <f t="shared" si="96"/>
        <v>100</v>
      </c>
      <c r="R2295" s="386">
        <f>F2295</f>
        <v>71</v>
      </c>
      <c r="S2295" s="386">
        <f>G2295</f>
        <v>4421</v>
      </c>
      <c r="T2295" s="386">
        <f>H2295</f>
        <v>4421</v>
      </c>
    </row>
    <row r="2296" spans="1:20" s="107" customFormat="1" ht="13.5" customHeight="1" thickTop="1" x14ac:dyDescent="0.2">
      <c r="A2296" s="385"/>
      <c r="B2296" s="687"/>
      <c r="C2296" s="385"/>
      <c r="D2296" s="927"/>
      <c r="E2296" s="385"/>
      <c r="F2296" s="386"/>
      <c r="G2296" s="386"/>
      <c r="H2296" s="386"/>
      <c r="I2296" s="1688"/>
    </row>
    <row r="2297" spans="1:20" s="107" customFormat="1" ht="13.5" customHeight="1" x14ac:dyDescent="0.2">
      <c r="A2297" s="385"/>
      <c r="B2297" s="687"/>
      <c r="C2297" s="385"/>
      <c r="D2297" s="927"/>
      <c r="E2297" s="385"/>
      <c r="F2297" s="386"/>
      <c r="G2297" s="386"/>
      <c r="H2297" s="386"/>
      <c r="I2297" s="1688"/>
    </row>
    <row r="2298" spans="1:20" s="107" customFormat="1" ht="13.5" customHeight="1" x14ac:dyDescent="0.2">
      <c r="A2298" s="385"/>
      <c r="B2298" s="687"/>
      <c r="C2298" s="385"/>
      <c r="D2298" s="927"/>
      <c r="E2298" s="385"/>
      <c r="F2298" s="386"/>
      <c r="G2298" s="386"/>
      <c r="H2298" s="386"/>
      <c r="I2298" s="1688"/>
    </row>
    <row r="2299" spans="1:20" s="107" customFormat="1" ht="13.5" customHeight="1" x14ac:dyDescent="0.2">
      <c r="A2299" s="385"/>
      <c r="B2299" s="687"/>
      <c r="C2299" s="385"/>
      <c r="D2299" s="927"/>
      <c r="E2299" s="385"/>
      <c r="F2299" s="386"/>
      <c r="G2299" s="386"/>
      <c r="H2299" s="386"/>
      <c r="I2299" s="1688"/>
    </row>
    <row r="2300" spans="1:20" s="387" customFormat="1" x14ac:dyDescent="0.2">
      <c r="A2300" s="385"/>
      <c r="B2300" s="687"/>
      <c r="C2300" s="385"/>
      <c r="D2300" s="927"/>
      <c r="E2300" s="385"/>
      <c r="F2300" s="386"/>
      <c r="G2300" s="386"/>
      <c r="H2300" s="386"/>
      <c r="I2300" s="1688"/>
    </row>
    <row r="2301" spans="1:20" ht="13.5" thickBot="1" x14ac:dyDescent="0.25">
      <c r="A2301" s="445" t="s">
        <v>1369</v>
      </c>
      <c r="I2301" s="1688" t="s">
        <v>205</v>
      </c>
    </row>
    <row r="2302" spans="1:20" ht="14.25" thickTop="1" thickBot="1" x14ac:dyDescent="0.25">
      <c r="A2302" s="675" t="s">
        <v>792</v>
      </c>
      <c r="B2302" s="866" t="s">
        <v>206</v>
      </c>
      <c r="C2302" s="676" t="s">
        <v>207</v>
      </c>
      <c r="D2302" s="678" t="s">
        <v>888</v>
      </c>
      <c r="E2302" s="678" t="s">
        <v>208</v>
      </c>
      <c r="F2302" s="678" t="s">
        <v>209</v>
      </c>
      <c r="G2302" s="678" t="s">
        <v>1116</v>
      </c>
      <c r="H2302" s="678" t="s">
        <v>1117</v>
      </c>
      <c r="I2302" s="931" t="s">
        <v>1118</v>
      </c>
    </row>
    <row r="2303" spans="1:20" ht="14.25" thickTop="1" thickBot="1" x14ac:dyDescent="0.25">
      <c r="A2303" s="609">
        <v>1</v>
      </c>
      <c r="B2303" s="610">
        <v>2</v>
      </c>
      <c r="C2303" s="610">
        <v>3</v>
      </c>
      <c r="D2303" s="610">
        <v>4</v>
      </c>
      <c r="E2303" s="610">
        <v>5</v>
      </c>
      <c r="F2303" s="581">
        <v>6</v>
      </c>
      <c r="G2303" s="581">
        <v>7</v>
      </c>
      <c r="H2303" s="582">
        <v>8</v>
      </c>
      <c r="I2303" s="680" t="s">
        <v>960</v>
      </c>
    </row>
    <row r="2304" spans="1:20" ht="15.75" thickTop="1" x14ac:dyDescent="0.25">
      <c r="A2304" s="1703">
        <v>1306</v>
      </c>
      <c r="B2304" s="960">
        <v>3231</v>
      </c>
      <c r="C2304" s="960">
        <v>5331</v>
      </c>
      <c r="D2304" s="965"/>
      <c r="E2304" s="1000" t="s">
        <v>1208</v>
      </c>
      <c r="F2304" s="958">
        <f>SUM(F2305:F2307)</f>
        <v>82</v>
      </c>
      <c r="G2304" s="958">
        <f>SUM(G2305:G2307)</f>
        <v>3303</v>
      </c>
      <c r="H2304" s="958">
        <f>SUM(H2305:H2307)</f>
        <v>3303</v>
      </c>
      <c r="I2304" s="962">
        <f t="shared" ref="I2304:I2310" si="97">(H2304/G2304)*100</f>
        <v>100</v>
      </c>
    </row>
    <row r="2305" spans="1:20" ht="14.25" x14ac:dyDescent="0.2">
      <c r="A2305" s="438"/>
      <c r="B2305" s="725"/>
      <c r="C2305" s="725"/>
      <c r="D2305" s="595" t="s">
        <v>732</v>
      </c>
      <c r="E2305" s="483" t="s">
        <v>85</v>
      </c>
      <c r="F2305" s="940">
        <v>82</v>
      </c>
      <c r="G2305" s="940">
        <v>82</v>
      </c>
      <c r="H2305" s="940">
        <v>82</v>
      </c>
      <c r="I2305" s="936">
        <f t="shared" si="97"/>
        <v>100</v>
      </c>
    </row>
    <row r="2306" spans="1:20" ht="14.25" x14ac:dyDescent="0.2">
      <c r="A2306" s="438"/>
      <c r="B2306" s="833"/>
      <c r="C2306" s="833"/>
      <c r="D2306" s="1250" t="s">
        <v>1871</v>
      </c>
      <c r="E2306" s="1525" t="s">
        <v>1902</v>
      </c>
      <c r="F2306" s="946"/>
      <c r="G2306" s="946">
        <v>33</v>
      </c>
      <c r="H2306" s="946">
        <v>33</v>
      </c>
      <c r="I2306" s="936">
        <f t="shared" si="97"/>
        <v>100</v>
      </c>
    </row>
    <row r="2307" spans="1:20" ht="14.25" x14ac:dyDescent="0.2">
      <c r="A2307" s="438"/>
      <c r="B2307" s="833"/>
      <c r="C2307" s="1691"/>
      <c r="D2307" s="595" t="s">
        <v>1431</v>
      </c>
      <c r="E2307" s="483" t="s">
        <v>995</v>
      </c>
      <c r="F2307" s="946"/>
      <c r="G2307" s="946">
        <v>3188</v>
      </c>
      <c r="H2307" s="946">
        <v>3188</v>
      </c>
      <c r="I2307" s="941">
        <f t="shared" si="97"/>
        <v>100</v>
      </c>
    </row>
    <row r="2308" spans="1:20" ht="15" x14ac:dyDescent="0.25">
      <c r="A2308" s="438">
        <v>1306</v>
      </c>
      <c r="B2308" s="833">
        <v>3299</v>
      </c>
      <c r="C2308" s="1691">
        <v>5331</v>
      </c>
      <c r="D2308" s="595"/>
      <c r="E2308" s="724" t="s">
        <v>1208</v>
      </c>
      <c r="F2308" s="959">
        <v>0</v>
      </c>
      <c r="G2308" s="959">
        <v>15</v>
      </c>
      <c r="H2308" s="959">
        <v>15</v>
      </c>
      <c r="I2308" s="951">
        <f t="shared" si="97"/>
        <v>100</v>
      </c>
    </row>
    <row r="2309" spans="1:20" ht="15" thickBot="1" x14ac:dyDescent="0.25">
      <c r="A2309" s="438"/>
      <c r="B2309" s="833"/>
      <c r="C2309" s="1691"/>
      <c r="D2309" s="1251" t="s">
        <v>1429</v>
      </c>
      <c r="E2309" s="1714" t="s">
        <v>508</v>
      </c>
      <c r="F2309" s="946"/>
      <c r="G2309" s="946">
        <v>15</v>
      </c>
      <c r="H2309" s="946">
        <v>15</v>
      </c>
      <c r="I2309" s="941">
        <f t="shared" si="97"/>
        <v>100</v>
      </c>
    </row>
    <row r="2310" spans="1:20" ht="16.5" thickTop="1" thickBot="1" x14ac:dyDescent="0.3">
      <c r="A2310" s="2479" t="s">
        <v>1406</v>
      </c>
      <c r="B2310" s="2480"/>
      <c r="C2310" s="2480"/>
      <c r="D2310" s="2480"/>
      <c r="E2310" s="2480"/>
      <c r="F2310" s="937">
        <f>F2304+F2308</f>
        <v>82</v>
      </c>
      <c r="G2310" s="937">
        <f>G2304+G2308</f>
        <v>3318</v>
      </c>
      <c r="H2310" s="937">
        <f>H2304+H2308</f>
        <v>3318</v>
      </c>
      <c r="I2310" s="938">
        <f t="shared" si="97"/>
        <v>100</v>
      </c>
      <c r="R2310" s="386">
        <f>F2310</f>
        <v>82</v>
      </c>
      <c r="S2310" s="386">
        <f>G2310</f>
        <v>3318</v>
      </c>
      <c r="T2310" s="386">
        <f>H2310</f>
        <v>3318</v>
      </c>
    </row>
    <row r="2311" spans="1:20" s="107" customFormat="1" ht="16.5" customHeight="1" thickTop="1" x14ac:dyDescent="0.2">
      <c r="A2311" s="385"/>
      <c r="B2311" s="687"/>
      <c r="C2311" s="385"/>
      <c r="D2311" s="927"/>
      <c r="E2311" s="385"/>
      <c r="F2311" s="386"/>
      <c r="G2311" s="386"/>
      <c r="H2311" s="386"/>
      <c r="I2311" s="1688"/>
    </row>
    <row r="2312" spans="1:20" s="387" customFormat="1" x14ac:dyDescent="0.2">
      <c r="A2312" s="385"/>
      <c r="B2312" s="687"/>
      <c r="C2312" s="385"/>
      <c r="D2312" s="927"/>
      <c r="E2312" s="385"/>
      <c r="F2312" s="386"/>
      <c r="G2312" s="386"/>
      <c r="H2312" s="386"/>
      <c r="I2312" s="1688"/>
    </row>
    <row r="2313" spans="1:20" ht="13.5" thickBot="1" x14ac:dyDescent="0.25">
      <c r="A2313" s="445" t="s">
        <v>1370</v>
      </c>
      <c r="I2313" s="1688" t="s">
        <v>205</v>
      </c>
    </row>
    <row r="2314" spans="1:20" ht="14.25" thickTop="1" thickBot="1" x14ac:dyDescent="0.25">
      <c r="A2314" s="675" t="s">
        <v>792</v>
      </c>
      <c r="B2314" s="866" t="s">
        <v>206</v>
      </c>
      <c r="C2314" s="676" t="s">
        <v>207</v>
      </c>
      <c r="D2314" s="678" t="s">
        <v>888</v>
      </c>
      <c r="E2314" s="678" t="s">
        <v>208</v>
      </c>
      <c r="F2314" s="678" t="s">
        <v>209</v>
      </c>
      <c r="G2314" s="678" t="s">
        <v>1116</v>
      </c>
      <c r="H2314" s="678" t="s">
        <v>1117</v>
      </c>
      <c r="I2314" s="931" t="s">
        <v>1118</v>
      </c>
    </row>
    <row r="2315" spans="1:20" ht="14.25" thickTop="1" thickBot="1" x14ac:dyDescent="0.25">
      <c r="A2315" s="609">
        <v>1</v>
      </c>
      <c r="B2315" s="610">
        <v>2</v>
      </c>
      <c r="C2315" s="610">
        <v>3</v>
      </c>
      <c r="D2315" s="610">
        <v>4</v>
      </c>
      <c r="E2315" s="610">
        <v>5</v>
      </c>
      <c r="F2315" s="581">
        <v>6</v>
      </c>
      <c r="G2315" s="581">
        <v>7</v>
      </c>
      <c r="H2315" s="582">
        <v>8</v>
      </c>
      <c r="I2315" s="680" t="s">
        <v>960</v>
      </c>
    </row>
    <row r="2316" spans="1:20" ht="15.75" thickTop="1" x14ac:dyDescent="0.25">
      <c r="A2316" s="1703">
        <v>1307</v>
      </c>
      <c r="B2316" s="960">
        <v>3231</v>
      </c>
      <c r="C2316" s="960">
        <v>5331</v>
      </c>
      <c r="D2316" s="965"/>
      <c r="E2316" s="1000" t="s">
        <v>1208</v>
      </c>
      <c r="F2316" s="958">
        <f>SUM(F2317:F2321)</f>
        <v>262</v>
      </c>
      <c r="G2316" s="958">
        <f>SUM(G2317:G2321)</f>
        <v>13346</v>
      </c>
      <c r="H2316" s="958">
        <f>SUM(H2317:H2321)</f>
        <v>13346</v>
      </c>
      <c r="I2316" s="962">
        <f t="shared" ref="I2316:I2322" si="98">(H2316/G2316)*100</f>
        <v>100</v>
      </c>
    </row>
    <row r="2317" spans="1:20" ht="14.25" x14ac:dyDescent="0.2">
      <c r="A2317" s="438"/>
      <c r="B2317" s="725"/>
      <c r="C2317" s="725"/>
      <c r="D2317" s="763" t="s">
        <v>737</v>
      </c>
      <c r="E2317" s="2224" t="s">
        <v>996</v>
      </c>
      <c r="F2317" s="940">
        <v>74</v>
      </c>
      <c r="G2317" s="940">
        <v>74</v>
      </c>
      <c r="H2317" s="940">
        <v>74</v>
      </c>
      <c r="I2317" s="936">
        <f t="shared" si="98"/>
        <v>100</v>
      </c>
    </row>
    <row r="2318" spans="1:20" ht="18" customHeight="1" x14ac:dyDescent="0.2">
      <c r="A2318" s="438"/>
      <c r="B2318" s="725"/>
      <c r="C2318" s="725"/>
      <c r="D2318" s="595" t="s">
        <v>732</v>
      </c>
      <c r="E2318" s="483" t="s">
        <v>85</v>
      </c>
      <c r="F2318" s="940">
        <v>188</v>
      </c>
      <c r="G2318" s="940">
        <v>188</v>
      </c>
      <c r="H2318" s="940">
        <v>188</v>
      </c>
      <c r="I2318" s="936">
        <f t="shared" si="98"/>
        <v>100</v>
      </c>
    </row>
    <row r="2319" spans="1:20" ht="13.5" customHeight="1" x14ac:dyDescent="0.2">
      <c r="A2319" s="438"/>
      <c r="B2319" s="725"/>
      <c r="C2319" s="725"/>
      <c r="D2319" s="1250" t="s">
        <v>1871</v>
      </c>
      <c r="E2319" s="1525" t="s">
        <v>1902</v>
      </c>
      <c r="F2319" s="940"/>
      <c r="G2319" s="940">
        <v>227</v>
      </c>
      <c r="H2319" s="940">
        <v>227</v>
      </c>
      <c r="I2319" s="936">
        <f t="shared" si="98"/>
        <v>100</v>
      </c>
    </row>
    <row r="2320" spans="1:20" ht="14.25" x14ac:dyDescent="0.2">
      <c r="A2320" s="438"/>
      <c r="B2320" s="725"/>
      <c r="C2320" s="725"/>
      <c r="D2320" s="826" t="s">
        <v>1435</v>
      </c>
      <c r="E2320" s="2294" t="s">
        <v>529</v>
      </c>
      <c r="F2320" s="940"/>
      <c r="G2320" s="940">
        <v>201</v>
      </c>
      <c r="H2320" s="940">
        <v>201</v>
      </c>
      <c r="I2320" s="936">
        <f t="shared" si="98"/>
        <v>100</v>
      </c>
    </row>
    <row r="2321" spans="1:20" ht="15" thickBot="1" x14ac:dyDescent="0.25">
      <c r="A2321" s="438"/>
      <c r="B2321" s="725"/>
      <c r="C2321" s="1690"/>
      <c r="D2321" s="595" t="s">
        <v>1431</v>
      </c>
      <c r="E2321" s="483" t="s">
        <v>995</v>
      </c>
      <c r="F2321" s="940"/>
      <c r="G2321" s="940">
        <v>12656</v>
      </c>
      <c r="H2321" s="940">
        <v>12656</v>
      </c>
      <c r="I2321" s="936">
        <f t="shared" si="98"/>
        <v>100</v>
      </c>
    </row>
    <row r="2322" spans="1:20" ht="16.5" thickTop="1" thickBot="1" x14ac:dyDescent="0.3">
      <c r="A2322" s="2479" t="s">
        <v>1406</v>
      </c>
      <c r="B2322" s="2480"/>
      <c r="C2322" s="2480"/>
      <c r="D2322" s="2480"/>
      <c r="E2322" s="2480"/>
      <c r="F2322" s="937">
        <f>F2316</f>
        <v>262</v>
      </c>
      <c r="G2322" s="937">
        <f>G2316</f>
        <v>13346</v>
      </c>
      <c r="H2322" s="937">
        <f>H2316</f>
        <v>13346</v>
      </c>
      <c r="I2322" s="938">
        <f t="shared" si="98"/>
        <v>100</v>
      </c>
      <c r="R2322" s="386">
        <f>F2322</f>
        <v>262</v>
      </c>
      <c r="S2322" s="386">
        <f>G2322</f>
        <v>13346</v>
      </c>
      <c r="T2322" s="386">
        <f>H2322</f>
        <v>13346</v>
      </c>
    </row>
    <row r="2323" spans="1:20" s="107" customFormat="1" ht="20.25" customHeight="1" thickTop="1" x14ac:dyDescent="0.2">
      <c r="A2323" s="385"/>
      <c r="B2323" s="687"/>
      <c r="C2323" s="385"/>
      <c r="D2323" s="927"/>
      <c r="E2323" s="385"/>
      <c r="F2323" s="386"/>
      <c r="G2323" s="386"/>
      <c r="H2323" s="386"/>
      <c r="I2323" s="1688"/>
    </row>
    <row r="2324" spans="1:20" s="387" customFormat="1" x14ac:dyDescent="0.2">
      <c r="A2324" s="385"/>
      <c r="B2324" s="687"/>
      <c r="C2324" s="385"/>
      <c r="D2324" s="927"/>
      <c r="E2324" s="385"/>
      <c r="F2324" s="386"/>
      <c r="G2324" s="386"/>
      <c r="H2324" s="386"/>
      <c r="I2324" s="1688"/>
    </row>
    <row r="2325" spans="1:20" ht="13.5" thickBot="1" x14ac:dyDescent="0.25">
      <c r="A2325" s="445" t="s">
        <v>1371</v>
      </c>
      <c r="I2325" s="1688" t="s">
        <v>205</v>
      </c>
    </row>
    <row r="2326" spans="1:20" ht="14.25" thickTop="1" thickBot="1" x14ac:dyDescent="0.25">
      <c r="A2326" s="675" t="s">
        <v>792</v>
      </c>
      <c r="B2326" s="866" t="s">
        <v>206</v>
      </c>
      <c r="C2326" s="676" t="s">
        <v>207</v>
      </c>
      <c r="D2326" s="678" t="s">
        <v>888</v>
      </c>
      <c r="E2326" s="678" t="s">
        <v>208</v>
      </c>
      <c r="F2326" s="678" t="s">
        <v>209</v>
      </c>
      <c r="G2326" s="678" t="s">
        <v>1116</v>
      </c>
      <c r="H2326" s="678" t="s">
        <v>1117</v>
      </c>
      <c r="I2326" s="931" t="s">
        <v>1118</v>
      </c>
    </row>
    <row r="2327" spans="1:20" ht="14.25" thickTop="1" thickBot="1" x14ac:dyDescent="0.25">
      <c r="A2327" s="609">
        <v>1</v>
      </c>
      <c r="B2327" s="610">
        <v>2</v>
      </c>
      <c r="C2327" s="610">
        <v>3</v>
      </c>
      <c r="D2327" s="610">
        <v>4</v>
      </c>
      <c r="E2327" s="610">
        <v>5</v>
      </c>
      <c r="F2327" s="581">
        <v>6</v>
      </c>
      <c r="G2327" s="581">
        <v>7</v>
      </c>
      <c r="H2327" s="582">
        <v>8</v>
      </c>
      <c r="I2327" s="680" t="s">
        <v>960</v>
      </c>
    </row>
    <row r="2328" spans="1:20" ht="15.75" thickTop="1" x14ac:dyDescent="0.25">
      <c r="A2328" s="1703">
        <v>1308</v>
      </c>
      <c r="B2328" s="960">
        <v>3231</v>
      </c>
      <c r="C2328" s="960">
        <v>5331</v>
      </c>
      <c r="D2328" s="965"/>
      <c r="E2328" s="1000" t="s">
        <v>1208</v>
      </c>
      <c r="F2328" s="958">
        <f>SUM(F2329:F2331)</f>
        <v>25</v>
      </c>
      <c r="G2328" s="958">
        <f>SUM(G2329:G2331)</f>
        <v>4850</v>
      </c>
      <c r="H2328" s="958">
        <f>SUM(H2329:H2331)</f>
        <v>4850</v>
      </c>
      <c r="I2328" s="962">
        <f>(H2328/G2328)*100</f>
        <v>100</v>
      </c>
    </row>
    <row r="2329" spans="1:20" ht="14.25" x14ac:dyDescent="0.2">
      <c r="A2329" s="438"/>
      <c r="B2329" s="725"/>
      <c r="C2329" s="725"/>
      <c r="D2329" s="595" t="s">
        <v>732</v>
      </c>
      <c r="E2329" s="483" t="s">
        <v>85</v>
      </c>
      <c r="F2329" s="940">
        <v>25</v>
      </c>
      <c r="G2329" s="940">
        <v>25</v>
      </c>
      <c r="H2329" s="940">
        <v>25</v>
      </c>
      <c r="I2329" s="936">
        <v>100</v>
      </c>
    </row>
    <row r="2330" spans="1:20" ht="14.25" x14ac:dyDescent="0.2">
      <c r="A2330" s="438"/>
      <c r="B2330" s="725"/>
      <c r="C2330" s="725"/>
      <c r="D2330" s="1250" t="s">
        <v>1871</v>
      </c>
      <c r="E2330" s="1525" t="s">
        <v>1902</v>
      </c>
      <c r="F2330" s="940"/>
      <c r="G2330" s="940">
        <v>49</v>
      </c>
      <c r="H2330" s="940">
        <v>49</v>
      </c>
      <c r="I2330" s="936">
        <v>100</v>
      </c>
    </row>
    <row r="2331" spans="1:20" ht="15" thickBot="1" x14ac:dyDescent="0.25">
      <c r="A2331" s="438"/>
      <c r="B2331" s="725"/>
      <c r="C2331" s="725"/>
      <c r="D2331" s="595" t="s">
        <v>1431</v>
      </c>
      <c r="E2331" s="483" t="s">
        <v>995</v>
      </c>
      <c r="F2331" s="940"/>
      <c r="G2331" s="940">
        <v>4776</v>
      </c>
      <c r="H2331" s="940">
        <v>4776</v>
      </c>
      <c r="I2331" s="936">
        <f>(H2331/G2331)*100</f>
        <v>100</v>
      </c>
    </row>
    <row r="2332" spans="1:20" ht="16.5" thickTop="1" thickBot="1" x14ac:dyDescent="0.3">
      <c r="A2332" s="2479" t="s">
        <v>1406</v>
      </c>
      <c r="B2332" s="2480"/>
      <c r="C2332" s="2480"/>
      <c r="D2332" s="2480"/>
      <c r="E2332" s="2480"/>
      <c r="F2332" s="937">
        <f>SUM(F2328)</f>
        <v>25</v>
      </c>
      <c r="G2332" s="937">
        <f>SUM(G2328)</f>
        <v>4850</v>
      </c>
      <c r="H2332" s="937">
        <f>SUM(H2328)</f>
        <v>4850</v>
      </c>
      <c r="I2332" s="938">
        <f>(H2332/G2332)*100</f>
        <v>100</v>
      </c>
      <c r="R2332" s="386">
        <f>F2332</f>
        <v>25</v>
      </c>
      <c r="S2332" s="386">
        <f>G2332</f>
        <v>4850</v>
      </c>
      <c r="T2332" s="386">
        <f>H2332</f>
        <v>4850</v>
      </c>
    </row>
    <row r="2333" spans="1:20" ht="15.75" thickTop="1" x14ac:dyDescent="0.25">
      <c r="A2333" s="371"/>
      <c r="B2333" s="371"/>
      <c r="C2333" s="371"/>
      <c r="D2333" s="371"/>
      <c r="E2333" s="371"/>
      <c r="F2333" s="181"/>
      <c r="G2333" s="181"/>
      <c r="H2333" s="181"/>
      <c r="I2333" s="210"/>
      <c r="R2333" s="386"/>
      <c r="S2333" s="386"/>
      <c r="T2333" s="386"/>
    </row>
    <row r="2334" spans="1:20" ht="15" x14ac:dyDescent="0.25">
      <c r="A2334" s="371"/>
      <c r="B2334" s="371"/>
      <c r="C2334" s="371"/>
      <c r="D2334" s="371"/>
      <c r="E2334" s="371"/>
      <c r="F2334" s="181"/>
      <c r="G2334" s="181"/>
      <c r="H2334" s="181"/>
      <c r="I2334" s="210"/>
      <c r="R2334" s="386"/>
      <c r="S2334" s="386"/>
      <c r="T2334" s="386"/>
    </row>
    <row r="2335" spans="1:20" s="387" customFormat="1" x14ac:dyDescent="0.2">
      <c r="A2335" s="385"/>
      <c r="B2335" s="687"/>
      <c r="C2335" s="385"/>
      <c r="D2335" s="927"/>
      <c r="E2335" s="385"/>
      <c r="F2335" s="386"/>
      <c r="G2335" s="386"/>
      <c r="H2335" s="386"/>
      <c r="I2335" s="1688"/>
    </row>
    <row r="2336" spans="1:20" ht="13.5" thickBot="1" x14ac:dyDescent="0.25">
      <c r="A2336" s="445" t="s">
        <v>184</v>
      </c>
      <c r="I2336" s="1688" t="s">
        <v>205</v>
      </c>
    </row>
    <row r="2337" spans="1:20" ht="14.25" thickTop="1" thickBot="1" x14ac:dyDescent="0.25">
      <c r="A2337" s="675" t="s">
        <v>792</v>
      </c>
      <c r="B2337" s="866" t="s">
        <v>206</v>
      </c>
      <c r="C2337" s="676" t="s">
        <v>207</v>
      </c>
      <c r="D2337" s="678" t="s">
        <v>888</v>
      </c>
      <c r="E2337" s="678" t="s">
        <v>208</v>
      </c>
      <c r="F2337" s="678" t="s">
        <v>209</v>
      </c>
      <c r="G2337" s="678" t="s">
        <v>1116</v>
      </c>
      <c r="H2337" s="678" t="s">
        <v>1117</v>
      </c>
      <c r="I2337" s="931" t="s">
        <v>1118</v>
      </c>
    </row>
    <row r="2338" spans="1:20" ht="14.25" thickTop="1" thickBot="1" x14ac:dyDescent="0.25">
      <c r="A2338" s="609">
        <v>1</v>
      </c>
      <c r="B2338" s="610">
        <v>2</v>
      </c>
      <c r="C2338" s="610">
        <v>3</v>
      </c>
      <c r="D2338" s="610">
        <v>4</v>
      </c>
      <c r="E2338" s="610">
        <v>5</v>
      </c>
      <c r="F2338" s="581">
        <v>6</v>
      </c>
      <c r="G2338" s="581">
        <v>7</v>
      </c>
      <c r="H2338" s="582">
        <v>8</v>
      </c>
      <c r="I2338" s="680" t="s">
        <v>960</v>
      </c>
    </row>
    <row r="2339" spans="1:20" ht="15.75" thickTop="1" x14ac:dyDescent="0.25">
      <c r="A2339" s="1703">
        <v>1309</v>
      </c>
      <c r="B2339" s="960">
        <v>3231</v>
      </c>
      <c r="C2339" s="960">
        <v>5331</v>
      </c>
      <c r="D2339" s="965"/>
      <c r="E2339" s="1000" t="s">
        <v>1208</v>
      </c>
      <c r="F2339" s="958">
        <f>SUM(F2340:F2343)</f>
        <v>352</v>
      </c>
      <c r="G2339" s="958">
        <f>SUM(G2340:G2343)</f>
        <v>17334</v>
      </c>
      <c r="H2339" s="958">
        <f>SUM(H2340:H2343)</f>
        <v>17334</v>
      </c>
      <c r="I2339" s="962">
        <f t="shared" ref="I2339:I2344" si="99">(H2339/G2339)*100</f>
        <v>100</v>
      </c>
    </row>
    <row r="2340" spans="1:20" ht="18" customHeight="1" x14ac:dyDescent="0.2">
      <c r="A2340" s="438"/>
      <c r="B2340" s="725"/>
      <c r="C2340" s="725"/>
      <c r="D2340" s="763" t="s">
        <v>737</v>
      </c>
      <c r="E2340" s="2224" t="s">
        <v>996</v>
      </c>
      <c r="F2340" s="940">
        <v>297</v>
      </c>
      <c r="G2340" s="940">
        <v>297</v>
      </c>
      <c r="H2340" s="940">
        <v>297</v>
      </c>
      <c r="I2340" s="936">
        <f t="shared" si="99"/>
        <v>100</v>
      </c>
      <c r="Q2340" s="386"/>
    </row>
    <row r="2341" spans="1:20" ht="14.25" x14ac:dyDescent="0.2">
      <c r="A2341" s="438"/>
      <c r="B2341" s="725"/>
      <c r="C2341" s="725"/>
      <c r="D2341" s="595" t="s">
        <v>732</v>
      </c>
      <c r="E2341" s="483" t="s">
        <v>85</v>
      </c>
      <c r="F2341" s="940">
        <v>55</v>
      </c>
      <c r="G2341" s="940">
        <v>55</v>
      </c>
      <c r="H2341" s="940">
        <v>55</v>
      </c>
      <c r="I2341" s="936">
        <f t="shared" si="99"/>
        <v>100</v>
      </c>
    </row>
    <row r="2342" spans="1:20" ht="14.25" x14ac:dyDescent="0.2">
      <c r="A2342" s="438"/>
      <c r="B2342" s="725"/>
      <c r="C2342" s="725"/>
      <c r="D2342" s="1250" t="s">
        <v>1871</v>
      </c>
      <c r="E2342" s="1525" t="s">
        <v>1902</v>
      </c>
      <c r="F2342" s="940"/>
      <c r="G2342" s="940">
        <v>282</v>
      </c>
      <c r="H2342" s="940">
        <v>282</v>
      </c>
      <c r="I2342" s="936">
        <f t="shared" si="99"/>
        <v>100</v>
      </c>
    </row>
    <row r="2343" spans="1:20" ht="15" thickBot="1" x14ac:dyDescent="0.25">
      <c r="A2343" s="438"/>
      <c r="B2343" s="725"/>
      <c r="C2343" s="1690"/>
      <c r="D2343" s="595" t="s">
        <v>1431</v>
      </c>
      <c r="E2343" s="483" t="s">
        <v>995</v>
      </c>
      <c r="F2343" s="940"/>
      <c r="G2343" s="940">
        <v>16700</v>
      </c>
      <c r="H2343" s="940">
        <v>16700</v>
      </c>
      <c r="I2343" s="936">
        <f t="shared" si="99"/>
        <v>100</v>
      </c>
    </row>
    <row r="2344" spans="1:20" s="107" customFormat="1" ht="20.25" customHeight="1" thickTop="1" thickBot="1" x14ac:dyDescent="0.3">
      <c r="A2344" s="2479" t="s">
        <v>1406</v>
      </c>
      <c r="B2344" s="2480"/>
      <c r="C2344" s="2480"/>
      <c r="D2344" s="2480"/>
      <c r="E2344" s="2480"/>
      <c r="F2344" s="937">
        <f>SUM(F2339)</f>
        <v>352</v>
      </c>
      <c r="G2344" s="937">
        <f>SUM(G2339)</f>
        <v>17334</v>
      </c>
      <c r="H2344" s="937">
        <f>SUM(H2339)</f>
        <v>17334</v>
      </c>
      <c r="I2344" s="938">
        <f t="shared" si="99"/>
        <v>100</v>
      </c>
      <c r="R2344" s="386">
        <f>F2344</f>
        <v>352</v>
      </c>
      <c r="S2344" s="386">
        <f>G2344</f>
        <v>17334</v>
      </c>
      <c r="T2344" s="386">
        <f>H2344</f>
        <v>17334</v>
      </c>
    </row>
    <row r="2345" spans="1:20" s="387" customFormat="1" ht="13.5" thickTop="1" x14ac:dyDescent="0.2">
      <c r="A2345" s="385"/>
      <c r="B2345" s="687"/>
      <c r="C2345" s="385"/>
      <c r="D2345" s="927"/>
      <c r="E2345" s="385"/>
      <c r="F2345" s="386"/>
      <c r="G2345" s="386"/>
      <c r="H2345" s="386"/>
      <c r="I2345" s="1688"/>
    </row>
    <row r="2346" spans="1:20" s="387" customFormat="1" x14ac:dyDescent="0.2">
      <c r="A2346" s="385"/>
      <c r="B2346" s="687"/>
      <c r="C2346" s="385"/>
      <c r="D2346" s="927"/>
      <c r="E2346" s="385"/>
      <c r="F2346" s="386"/>
      <c r="G2346" s="386"/>
      <c r="H2346" s="386"/>
      <c r="I2346" s="1688"/>
    </row>
    <row r="2347" spans="1:20" ht="13.5" thickBot="1" x14ac:dyDescent="0.25">
      <c r="A2347" s="445" t="s">
        <v>255</v>
      </c>
      <c r="I2347" s="1688" t="s">
        <v>205</v>
      </c>
    </row>
    <row r="2348" spans="1:20" ht="14.25" thickTop="1" thickBot="1" x14ac:dyDescent="0.25">
      <c r="A2348" s="675" t="s">
        <v>792</v>
      </c>
      <c r="B2348" s="866" t="s">
        <v>206</v>
      </c>
      <c r="C2348" s="676" t="s">
        <v>207</v>
      </c>
      <c r="D2348" s="678" t="s">
        <v>888</v>
      </c>
      <c r="E2348" s="678" t="s">
        <v>208</v>
      </c>
      <c r="F2348" s="678" t="s">
        <v>209</v>
      </c>
      <c r="G2348" s="678" t="s">
        <v>1116</v>
      </c>
      <c r="H2348" s="678" t="s">
        <v>1117</v>
      </c>
      <c r="I2348" s="931" t="s">
        <v>1118</v>
      </c>
    </row>
    <row r="2349" spans="1:20" ht="14.25" thickTop="1" thickBot="1" x14ac:dyDescent="0.25">
      <c r="A2349" s="609">
        <v>1</v>
      </c>
      <c r="B2349" s="610">
        <v>2</v>
      </c>
      <c r="C2349" s="610">
        <v>3</v>
      </c>
      <c r="D2349" s="610">
        <v>4</v>
      </c>
      <c r="E2349" s="610">
        <v>5</v>
      </c>
      <c r="F2349" s="581">
        <v>6</v>
      </c>
      <c r="G2349" s="581">
        <v>7</v>
      </c>
      <c r="H2349" s="582">
        <v>8</v>
      </c>
      <c r="I2349" s="680" t="s">
        <v>960</v>
      </c>
    </row>
    <row r="2350" spans="1:20" ht="15.75" thickTop="1" x14ac:dyDescent="0.25">
      <c r="A2350" s="1703">
        <v>1310</v>
      </c>
      <c r="B2350" s="960">
        <v>3231</v>
      </c>
      <c r="C2350" s="960">
        <v>5331</v>
      </c>
      <c r="D2350" s="965"/>
      <c r="E2350" s="1000" t="s">
        <v>1208</v>
      </c>
      <c r="F2350" s="958">
        <f>SUM(F2351:F2354)</f>
        <v>69</v>
      </c>
      <c r="G2350" s="958">
        <f>SUM(G2351:G2354)</f>
        <v>5826</v>
      </c>
      <c r="H2350" s="958">
        <f>SUM(H2351:H2354)</f>
        <v>5826</v>
      </c>
      <c r="I2350" s="962">
        <f t="shared" ref="I2350:I2355" si="100">(H2350/G2350)*100</f>
        <v>100</v>
      </c>
    </row>
    <row r="2351" spans="1:20" ht="18" customHeight="1" x14ac:dyDescent="0.2">
      <c r="A2351" s="438"/>
      <c r="B2351" s="725"/>
      <c r="C2351" s="725"/>
      <c r="D2351" s="763" t="s">
        <v>737</v>
      </c>
      <c r="E2351" s="2224" t="s">
        <v>996</v>
      </c>
      <c r="F2351" s="940">
        <v>18</v>
      </c>
      <c r="G2351" s="940">
        <v>17</v>
      </c>
      <c r="H2351" s="940">
        <v>17</v>
      </c>
      <c r="I2351" s="936">
        <f t="shared" si="100"/>
        <v>100</v>
      </c>
    </row>
    <row r="2352" spans="1:20" ht="14.25" x14ac:dyDescent="0.2">
      <c r="A2352" s="438"/>
      <c r="B2352" s="725"/>
      <c r="C2352" s="725"/>
      <c r="D2352" s="595" t="s">
        <v>732</v>
      </c>
      <c r="E2352" s="483" t="s">
        <v>85</v>
      </c>
      <c r="F2352" s="940">
        <v>51</v>
      </c>
      <c r="G2352" s="940">
        <v>51</v>
      </c>
      <c r="H2352" s="940">
        <v>51</v>
      </c>
      <c r="I2352" s="936">
        <f t="shared" si="100"/>
        <v>100</v>
      </c>
    </row>
    <row r="2353" spans="1:20" ht="14.25" x14ac:dyDescent="0.2">
      <c r="A2353" s="438"/>
      <c r="B2353" s="725"/>
      <c r="C2353" s="725"/>
      <c r="D2353" s="1250" t="s">
        <v>1871</v>
      </c>
      <c r="E2353" s="1525" t="s">
        <v>1902</v>
      </c>
      <c r="F2353" s="940"/>
      <c r="G2353" s="940">
        <v>51</v>
      </c>
      <c r="H2353" s="940">
        <v>51</v>
      </c>
      <c r="I2353" s="936">
        <f t="shared" si="100"/>
        <v>100</v>
      </c>
    </row>
    <row r="2354" spans="1:20" ht="15" thickBot="1" x14ac:dyDescent="0.25">
      <c r="A2354" s="1719"/>
      <c r="B2354" s="943"/>
      <c r="C2354" s="1720"/>
      <c r="D2354" s="595" t="s">
        <v>1431</v>
      </c>
      <c r="E2354" s="483" t="s">
        <v>995</v>
      </c>
      <c r="F2354" s="944"/>
      <c r="G2354" s="944">
        <v>5707</v>
      </c>
      <c r="H2354" s="944">
        <v>5707</v>
      </c>
      <c r="I2354" s="945">
        <f t="shared" si="100"/>
        <v>100</v>
      </c>
    </row>
    <row r="2355" spans="1:20" ht="16.5" thickTop="1" thickBot="1" x14ac:dyDescent="0.3">
      <c r="A2355" s="2479" t="s">
        <v>1406</v>
      </c>
      <c r="B2355" s="2480"/>
      <c r="C2355" s="2480"/>
      <c r="D2355" s="2480"/>
      <c r="E2355" s="2480"/>
      <c r="F2355" s="937">
        <f>SUM(F2350)</f>
        <v>69</v>
      </c>
      <c r="G2355" s="937">
        <f>SUM(G2350)</f>
        <v>5826</v>
      </c>
      <c r="H2355" s="937">
        <f>SUM(H2350)</f>
        <v>5826</v>
      </c>
      <c r="I2355" s="938">
        <f t="shared" si="100"/>
        <v>100</v>
      </c>
      <c r="R2355" s="386">
        <f>F2355</f>
        <v>69</v>
      </c>
      <c r="S2355" s="386">
        <f>G2355</f>
        <v>5826</v>
      </c>
      <c r="T2355" s="386">
        <f>H2355</f>
        <v>5826</v>
      </c>
    </row>
    <row r="2356" spans="1:20" ht="15.75" thickTop="1" x14ac:dyDescent="0.25">
      <c r="A2356" s="371"/>
      <c r="B2356" s="371"/>
      <c r="C2356" s="371"/>
      <c r="D2356" s="371"/>
      <c r="E2356" s="371"/>
      <c r="F2356" s="181"/>
      <c r="G2356" s="181"/>
      <c r="H2356" s="181"/>
      <c r="I2356" s="210"/>
      <c r="R2356" s="386"/>
      <c r="S2356" s="386"/>
      <c r="T2356" s="386"/>
    </row>
    <row r="2357" spans="1:20" s="107" customFormat="1" ht="12.75" customHeight="1" x14ac:dyDescent="0.2">
      <c r="A2357" s="385"/>
      <c r="B2357" s="687"/>
      <c r="C2357" s="385"/>
      <c r="D2357" s="927"/>
      <c r="E2357" s="385"/>
      <c r="F2357" s="386"/>
      <c r="G2357" s="386"/>
      <c r="H2357" s="386"/>
      <c r="I2357" s="1688"/>
    </row>
    <row r="2358" spans="1:20" ht="13.5" thickBot="1" x14ac:dyDescent="0.25">
      <c r="A2358" s="445" t="s">
        <v>1372</v>
      </c>
      <c r="I2358" s="1688" t="s">
        <v>205</v>
      </c>
    </row>
    <row r="2359" spans="1:20" ht="14.25" thickTop="1" thickBot="1" x14ac:dyDescent="0.25">
      <c r="A2359" s="675" t="s">
        <v>792</v>
      </c>
      <c r="B2359" s="866" t="s">
        <v>206</v>
      </c>
      <c r="C2359" s="676" t="s">
        <v>207</v>
      </c>
      <c r="D2359" s="678" t="s">
        <v>888</v>
      </c>
      <c r="E2359" s="678" t="s">
        <v>208</v>
      </c>
      <c r="F2359" s="678" t="s">
        <v>209</v>
      </c>
      <c r="G2359" s="678" t="s">
        <v>1116</v>
      </c>
      <c r="H2359" s="678" t="s">
        <v>1117</v>
      </c>
      <c r="I2359" s="931" t="s">
        <v>1118</v>
      </c>
    </row>
    <row r="2360" spans="1:20" s="2229" customFormat="1" ht="15.75" customHeight="1" thickTop="1" thickBot="1" x14ac:dyDescent="0.25">
      <c r="A2360" s="609">
        <v>1</v>
      </c>
      <c r="B2360" s="610">
        <v>2</v>
      </c>
      <c r="C2360" s="610">
        <v>3</v>
      </c>
      <c r="D2360" s="610">
        <v>4</v>
      </c>
      <c r="E2360" s="610">
        <v>5</v>
      </c>
      <c r="F2360" s="581">
        <v>6</v>
      </c>
      <c r="G2360" s="581">
        <v>7</v>
      </c>
      <c r="H2360" s="582">
        <v>8</v>
      </c>
      <c r="I2360" s="680" t="s">
        <v>960</v>
      </c>
    </row>
    <row r="2361" spans="1:20" ht="18" customHeight="1" thickTop="1" x14ac:dyDescent="0.25">
      <c r="A2361" s="1703">
        <v>1311</v>
      </c>
      <c r="B2361" s="960">
        <v>3231</v>
      </c>
      <c r="C2361" s="960">
        <v>5331</v>
      </c>
      <c r="D2361" s="965"/>
      <c r="E2361" s="1000" t="s">
        <v>1208</v>
      </c>
      <c r="F2361" s="958">
        <f>SUM(F2362:F2364)</f>
        <v>131</v>
      </c>
      <c r="G2361" s="958">
        <f>SUM(G2362:G2364)</f>
        <v>6907</v>
      </c>
      <c r="H2361" s="958">
        <f>SUM(H2362:H2364)</f>
        <v>6907</v>
      </c>
      <c r="I2361" s="962">
        <f>(H2361/G2361)*100</f>
        <v>100</v>
      </c>
    </row>
    <row r="2362" spans="1:20" ht="13.5" customHeight="1" x14ac:dyDescent="0.2">
      <c r="A2362" s="438"/>
      <c r="B2362" s="725"/>
      <c r="C2362" s="725"/>
      <c r="D2362" s="763" t="s">
        <v>737</v>
      </c>
      <c r="E2362" s="2224" t="s">
        <v>996</v>
      </c>
      <c r="F2362" s="940">
        <v>131</v>
      </c>
      <c r="G2362" s="940">
        <v>131</v>
      </c>
      <c r="H2362" s="940">
        <v>131</v>
      </c>
      <c r="I2362" s="936">
        <f>(H2362/G2362)*100</f>
        <v>100</v>
      </c>
    </row>
    <row r="2363" spans="1:20" ht="13.5" customHeight="1" x14ac:dyDescent="0.2">
      <c r="A2363" s="438"/>
      <c r="B2363" s="725"/>
      <c r="C2363" s="725"/>
      <c r="D2363" s="1250" t="s">
        <v>1871</v>
      </c>
      <c r="E2363" s="1525" t="s">
        <v>1902</v>
      </c>
      <c r="F2363" s="940"/>
      <c r="G2363" s="940">
        <v>118</v>
      </c>
      <c r="H2363" s="940">
        <v>118</v>
      </c>
      <c r="I2363" s="936">
        <f>(H2363/G2363)*100</f>
        <v>100</v>
      </c>
    </row>
    <row r="2364" spans="1:20" ht="13.5" customHeight="1" thickBot="1" x14ac:dyDescent="0.25">
      <c r="A2364" s="438"/>
      <c r="B2364" s="725"/>
      <c r="C2364" s="1690"/>
      <c r="D2364" s="595" t="s">
        <v>1431</v>
      </c>
      <c r="E2364" s="483" t="s">
        <v>995</v>
      </c>
      <c r="F2364" s="940"/>
      <c r="G2364" s="940">
        <v>6658</v>
      </c>
      <c r="H2364" s="940">
        <v>6658</v>
      </c>
      <c r="I2364" s="936">
        <f>(H2364/G2364)*100</f>
        <v>100</v>
      </c>
    </row>
    <row r="2365" spans="1:20" ht="17.25" customHeight="1" thickTop="1" thickBot="1" x14ac:dyDescent="0.3">
      <c r="A2365" s="2479" t="s">
        <v>1406</v>
      </c>
      <c r="B2365" s="2480"/>
      <c r="C2365" s="2480"/>
      <c r="D2365" s="2480"/>
      <c r="E2365" s="2480"/>
      <c r="F2365" s="937">
        <f>SUM(F2361)</f>
        <v>131</v>
      </c>
      <c r="G2365" s="937">
        <f>SUM(G2361)</f>
        <v>6907</v>
      </c>
      <c r="H2365" s="937">
        <f>SUM(H2361)</f>
        <v>6907</v>
      </c>
      <c r="I2365" s="938">
        <f>(H2365/G2365)*100</f>
        <v>100</v>
      </c>
      <c r="R2365" s="386">
        <f>F2365</f>
        <v>131</v>
      </c>
      <c r="S2365" s="386">
        <f>G2365</f>
        <v>6907</v>
      </c>
      <c r="T2365" s="386">
        <f>H2365</f>
        <v>6907</v>
      </c>
    </row>
    <row r="2366" spans="1:20" ht="15.75" customHeight="1" thickTop="1" x14ac:dyDescent="0.2"/>
    <row r="2367" spans="1:20" ht="15.75" customHeight="1" x14ac:dyDescent="0.2"/>
    <row r="2368" spans="1:20" ht="15.75" customHeight="1" x14ac:dyDescent="0.2"/>
    <row r="2369" spans="1:20" ht="15.75" customHeight="1" x14ac:dyDescent="0.2"/>
    <row r="2370" spans="1:20" s="107" customFormat="1" ht="15.75" customHeight="1" x14ac:dyDescent="0.2">
      <c r="A2370" s="385"/>
      <c r="B2370" s="687"/>
      <c r="C2370" s="385"/>
      <c r="D2370" s="927"/>
      <c r="E2370" s="385"/>
      <c r="F2370" s="386"/>
      <c r="G2370" s="386"/>
      <c r="H2370" s="386"/>
      <c r="I2370" s="1688"/>
    </row>
    <row r="2371" spans="1:20" ht="13.5" thickBot="1" x14ac:dyDescent="0.25">
      <c r="A2371" s="445" t="s">
        <v>1373</v>
      </c>
      <c r="I2371" s="1688" t="s">
        <v>205</v>
      </c>
    </row>
    <row r="2372" spans="1:20" ht="14.25" thickTop="1" thickBot="1" x14ac:dyDescent="0.25">
      <c r="A2372" s="675" t="s">
        <v>792</v>
      </c>
      <c r="B2372" s="866" t="s">
        <v>206</v>
      </c>
      <c r="C2372" s="676" t="s">
        <v>207</v>
      </c>
      <c r="D2372" s="678" t="s">
        <v>888</v>
      </c>
      <c r="E2372" s="678" t="s">
        <v>208</v>
      </c>
      <c r="F2372" s="678" t="s">
        <v>209</v>
      </c>
      <c r="G2372" s="678" t="s">
        <v>1116</v>
      </c>
      <c r="H2372" s="678" t="s">
        <v>1117</v>
      </c>
      <c r="I2372" s="931" t="s">
        <v>1118</v>
      </c>
    </row>
    <row r="2373" spans="1:20" ht="14.25" thickTop="1" thickBot="1" x14ac:dyDescent="0.25">
      <c r="A2373" s="609">
        <v>1</v>
      </c>
      <c r="B2373" s="610">
        <v>2</v>
      </c>
      <c r="C2373" s="610">
        <v>3</v>
      </c>
      <c r="D2373" s="610">
        <v>4</v>
      </c>
      <c r="E2373" s="610">
        <v>5</v>
      </c>
      <c r="F2373" s="581">
        <v>6</v>
      </c>
      <c r="G2373" s="581">
        <v>7</v>
      </c>
      <c r="H2373" s="582">
        <v>8</v>
      </c>
      <c r="I2373" s="680" t="s">
        <v>960</v>
      </c>
    </row>
    <row r="2374" spans="1:20" ht="15.75" thickTop="1" x14ac:dyDescent="0.25">
      <c r="A2374" s="1703">
        <v>1312</v>
      </c>
      <c r="B2374" s="960">
        <v>3231</v>
      </c>
      <c r="C2374" s="960">
        <v>5331</v>
      </c>
      <c r="D2374" s="965"/>
      <c r="E2374" s="1000" t="s">
        <v>1208</v>
      </c>
      <c r="F2374" s="1025">
        <f>SUM(F2375:F2378)</f>
        <v>159</v>
      </c>
      <c r="G2374" s="1025">
        <f>SUM(G2375:G2378)</f>
        <v>11438</v>
      </c>
      <c r="H2374" s="1025">
        <f>SUM(H2375:H2378)</f>
        <v>11438</v>
      </c>
      <c r="I2374" s="1026">
        <f t="shared" ref="I2374:I2379" si="101">(H2374/G2374)*100</f>
        <v>100</v>
      </c>
    </row>
    <row r="2375" spans="1:20" ht="18" customHeight="1" x14ac:dyDescent="0.2">
      <c r="A2375" s="438"/>
      <c r="B2375" s="725"/>
      <c r="C2375" s="725"/>
      <c r="D2375" s="763" t="s">
        <v>737</v>
      </c>
      <c r="E2375" s="2224" t="s">
        <v>996</v>
      </c>
      <c r="F2375" s="357">
        <v>33</v>
      </c>
      <c r="G2375" s="357">
        <v>33</v>
      </c>
      <c r="H2375" s="357">
        <v>33</v>
      </c>
      <c r="I2375" s="967">
        <f t="shared" si="101"/>
        <v>100</v>
      </c>
    </row>
    <row r="2376" spans="1:20" ht="14.25" x14ac:dyDescent="0.2">
      <c r="A2376" s="438"/>
      <c r="B2376" s="725"/>
      <c r="C2376" s="725"/>
      <c r="D2376" s="595" t="s">
        <v>732</v>
      </c>
      <c r="E2376" s="483" t="s">
        <v>85</v>
      </c>
      <c r="F2376" s="357">
        <v>126</v>
      </c>
      <c r="G2376" s="357">
        <v>126</v>
      </c>
      <c r="H2376" s="357">
        <v>126</v>
      </c>
      <c r="I2376" s="967">
        <f t="shared" si="101"/>
        <v>100</v>
      </c>
    </row>
    <row r="2377" spans="1:20" ht="14.25" x14ac:dyDescent="0.2">
      <c r="A2377" s="438"/>
      <c r="B2377" s="833"/>
      <c r="C2377" s="833"/>
      <c r="D2377" s="1250" t="s">
        <v>1871</v>
      </c>
      <c r="E2377" s="1525" t="s">
        <v>1902</v>
      </c>
      <c r="F2377" s="950"/>
      <c r="G2377" s="950">
        <v>121</v>
      </c>
      <c r="H2377" s="950">
        <v>121</v>
      </c>
      <c r="I2377" s="967">
        <f t="shared" si="101"/>
        <v>100</v>
      </c>
    </row>
    <row r="2378" spans="1:20" ht="15.75" thickBot="1" x14ac:dyDescent="0.3">
      <c r="A2378" s="438"/>
      <c r="B2378" s="833"/>
      <c r="C2378" s="833"/>
      <c r="D2378" s="595" t="s">
        <v>1431</v>
      </c>
      <c r="E2378" s="483" t="s">
        <v>995</v>
      </c>
      <c r="F2378" s="959"/>
      <c r="G2378" s="950">
        <v>11158</v>
      </c>
      <c r="H2378" s="950">
        <v>11158</v>
      </c>
      <c r="I2378" s="379">
        <f t="shared" si="101"/>
        <v>100</v>
      </c>
    </row>
    <row r="2379" spans="1:20" ht="16.5" thickTop="1" thickBot="1" x14ac:dyDescent="0.3">
      <c r="A2379" s="2479" t="s">
        <v>1406</v>
      </c>
      <c r="B2379" s="2480"/>
      <c r="C2379" s="2480"/>
      <c r="D2379" s="2480"/>
      <c r="E2379" s="2480"/>
      <c r="F2379" s="1004">
        <f>SUM(F2374)</f>
        <v>159</v>
      </c>
      <c r="G2379" s="1004">
        <f>G2374</f>
        <v>11438</v>
      </c>
      <c r="H2379" s="1004">
        <f>H2374</f>
        <v>11438</v>
      </c>
      <c r="I2379" s="1005">
        <f t="shared" si="101"/>
        <v>100</v>
      </c>
      <c r="R2379" s="386">
        <f>F2379</f>
        <v>159</v>
      </c>
      <c r="S2379" s="386">
        <f>G2379</f>
        <v>11438</v>
      </c>
      <c r="T2379" s="386">
        <f>H2379</f>
        <v>11438</v>
      </c>
    </row>
    <row r="2380" spans="1:20" ht="13.5" thickTop="1" x14ac:dyDescent="0.2"/>
    <row r="2381" spans="1:20" s="387" customFormat="1" x14ac:dyDescent="0.2">
      <c r="A2381" s="385"/>
      <c r="B2381" s="687"/>
      <c r="C2381" s="385"/>
      <c r="D2381" s="927"/>
      <c r="E2381" s="385"/>
      <c r="F2381" s="386"/>
      <c r="G2381" s="386"/>
      <c r="H2381" s="386"/>
      <c r="I2381" s="1688"/>
    </row>
    <row r="2382" spans="1:20" ht="13.5" thickBot="1" x14ac:dyDescent="0.25">
      <c r="A2382" s="445" t="s">
        <v>1374</v>
      </c>
      <c r="I2382" s="1688" t="s">
        <v>205</v>
      </c>
    </row>
    <row r="2383" spans="1:20" ht="14.25" thickTop="1" thickBot="1" x14ac:dyDescent="0.25">
      <c r="A2383" s="675" t="s">
        <v>792</v>
      </c>
      <c r="B2383" s="866" t="s">
        <v>206</v>
      </c>
      <c r="C2383" s="676" t="s">
        <v>207</v>
      </c>
      <c r="D2383" s="678" t="s">
        <v>888</v>
      </c>
      <c r="E2383" s="678" t="s">
        <v>208</v>
      </c>
      <c r="F2383" s="678" t="s">
        <v>209</v>
      </c>
      <c r="G2383" s="678" t="s">
        <v>1116</v>
      </c>
      <c r="H2383" s="678" t="s">
        <v>1117</v>
      </c>
      <c r="I2383" s="931" t="s">
        <v>1118</v>
      </c>
    </row>
    <row r="2384" spans="1:20" ht="14.25" thickTop="1" thickBot="1" x14ac:dyDescent="0.25">
      <c r="A2384" s="609">
        <v>1</v>
      </c>
      <c r="B2384" s="610">
        <v>2</v>
      </c>
      <c r="C2384" s="610">
        <v>3</v>
      </c>
      <c r="D2384" s="610">
        <v>4</v>
      </c>
      <c r="E2384" s="610">
        <v>5</v>
      </c>
      <c r="F2384" s="581">
        <v>6</v>
      </c>
      <c r="G2384" s="581">
        <v>7</v>
      </c>
      <c r="H2384" s="582">
        <v>8</v>
      </c>
      <c r="I2384" s="680" t="s">
        <v>960</v>
      </c>
    </row>
    <row r="2385" spans="1:20" ht="15.75" thickTop="1" x14ac:dyDescent="0.25">
      <c r="A2385" s="1703">
        <v>1313</v>
      </c>
      <c r="B2385" s="960">
        <v>3231</v>
      </c>
      <c r="C2385" s="960">
        <v>5331</v>
      </c>
      <c r="D2385" s="965"/>
      <c r="E2385" s="1000" t="s">
        <v>1208</v>
      </c>
      <c r="F2385" s="958">
        <f>SUM(F2386:F2389)</f>
        <v>202</v>
      </c>
      <c r="G2385" s="958">
        <f>SUM(G2386:G2389)</f>
        <v>13985</v>
      </c>
      <c r="H2385" s="958">
        <f>SUM(H2386:H2389)</f>
        <v>13985</v>
      </c>
      <c r="I2385" s="962">
        <f t="shared" ref="I2385:I2390" si="102">(H2385/G2385)*100</f>
        <v>100</v>
      </c>
    </row>
    <row r="2386" spans="1:20" ht="18" customHeight="1" x14ac:dyDescent="0.2">
      <c r="A2386" s="438"/>
      <c r="B2386" s="725"/>
      <c r="C2386" s="725"/>
      <c r="D2386" s="763" t="s">
        <v>737</v>
      </c>
      <c r="E2386" s="2224" t="s">
        <v>996</v>
      </c>
      <c r="F2386" s="940">
        <v>49</v>
      </c>
      <c r="G2386" s="940">
        <v>48</v>
      </c>
      <c r="H2386" s="940">
        <v>48</v>
      </c>
      <c r="I2386" s="936">
        <f t="shared" si="102"/>
        <v>100</v>
      </c>
    </row>
    <row r="2387" spans="1:20" ht="14.25" x14ac:dyDescent="0.2">
      <c r="A2387" s="438"/>
      <c r="B2387" s="725"/>
      <c r="C2387" s="725"/>
      <c r="D2387" s="595" t="s">
        <v>732</v>
      </c>
      <c r="E2387" s="483" t="s">
        <v>85</v>
      </c>
      <c r="F2387" s="940">
        <v>153</v>
      </c>
      <c r="G2387" s="940">
        <v>153</v>
      </c>
      <c r="H2387" s="940">
        <v>153</v>
      </c>
      <c r="I2387" s="936">
        <f t="shared" si="102"/>
        <v>100</v>
      </c>
    </row>
    <row r="2388" spans="1:20" ht="14.25" x14ac:dyDescent="0.2">
      <c r="A2388" s="438"/>
      <c r="B2388" s="725"/>
      <c r="C2388" s="725"/>
      <c r="D2388" s="1250" t="s">
        <v>1871</v>
      </c>
      <c r="E2388" s="1525" t="s">
        <v>1902</v>
      </c>
      <c r="F2388" s="940"/>
      <c r="G2388" s="940">
        <v>235</v>
      </c>
      <c r="H2388" s="940">
        <v>235</v>
      </c>
      <c r="I2388" s="936">
        <f t="shared" si="102"/>
        <v>100</v>
      </c>
    </row>
    <row r="2389" spans="1:20" ht="15" thickBot="1" x14ac:dyDescent="0.25">
      <c r="A2389" s="438"/>
      <c r="B2389" s="725"/>
      <c r="C2389" s="1690"/>
      <c r="D2389" s="595" t="s">
        <v>1431</v>
      </c>
      <c r="E2389" s="483" t="s">
        <v>995</v>
      </c>
      <c r="F2389" s="940"/>
      <c r="G2389" s="940">
        <v>13549</v>
      </c>
      <c r="H2389" s="940">
        <v>13549</v>
      </c>
      <c r="I2389" s="936">
        <f t="shared" si="102"/>
        <v>100</v>
      </c>
    </row>
    <row r="2390" spans="1:20" ht="16.5" thickTop="1" thickBot="1" x14ac:dyDescent="0.3">
      <c r="A2390" s="2479" t="s">
        <v>1406</v>
      </c>
      <c r="B2390" s="2480"/>
      <c r="C2390" s="2480"/>
      <c r="D2390" s="2480"/>
      <c r="E2390" s="2480"/>
      <c r="F2390" s="937">
        <f>SUM(F2385)</f>
        <v>202</v>
      </c>
      <c r="G2390" s="937">
        <f>G2385</f>
        <v>13985</v>
      </c>
      <c r="H2390" s="937">
        <f>H2385</f>
        <v>13985</v>
      </c>
      <c r="I2390" s="938">
        <f t="shared" si="102"/>
        <v>100</v>
      </c>
      <c r="R2390" s="386">
        <f>F2390</f>
        <v>202</v>
      </c>
      <c r="S2390" s="386">
        <f>G2390</f>
        <v>13985</v>
      </c>
      <c r="T2390" s="386">
        <f>H2390</f>
        <v>13985</v>
      </c>
    </row>
    <row r="2391" spans="1:20" ht="13.5" thickTop="1" x14ac:dyDescent="0.2"/>
    <row r="2392" spans="1:20" s="107" customFormat="1" ht="14.25" customHeight="1" x14ac:dyDescent="0.2">
      <c r="A2392" s="385"/>
      <c r="B2392" s="687"/>
      <c r="C2392" s="385"/>
      <c r="D2392" s="927"/>
      <c r="E2392" s="385"/>
      <c r="F2392" s="386"/>
      <c r="G2392" s="386"/>
      <c r="H2392" s="386"/>
      <c r="I2392" s="1688"/>
    </row>
    <row r="2393" spans="1:20" ht="13.5" thickBot="1" x14ac:dyDescent="0.25">
      <c r="A2393" s="445" t="s">
        <v>185</v>
      </c>
      <c r="I2393" s="1688" t="s">
        <v>205</v>
      </c>
    </row>
    <row r="2394" spans="1:20" ht="14.25" thickTop="1" thickBot="1" x14ac:dyDescent="0.25">
      <c r="A2394" s="675" t="s">
        <v>792</v>
      </c>
      <c r="B2394" s="866" t="s">
        <v>206</v>
      </c>
      <c r="C2394" s="676" t="s">
        <v>207</v>
      </c>
      <c r="D2394" s="678" t="s">
        <v>888</v>
      </c>
      <c r="E2394" s="678" t="s">
        <v>208</v>
      </c>
      <c r="F2394" s="678" t="s">
        <v>209</v>
      </c>
      <c r="G2394" s="678" t="s">
        <v>1116</v>
      </c>
      <c r="H2394" s="678" t="s">
        <v>1117</v>
      </c>
      <c r="I2394" s="931" t="s">
        <v>1118</v>
      </c>
    </row>
    <row r="2395" spans="1:20" ht="14.25" thickTop="1" thickBot="1" x14ac:dyDescent="0.25">
      <c r="A2395" s="609">
        <v>1</v>
      </c>
      <c r="B2395" s="610">
        <v>2</v>
      </c>
      <c r="C2395" s="610">
        <v>3</v>
      </c>
      <c r="D2395" s="610">
        <v>4</v>
      </c>
      <c r="E2395" s="610">
        <v>5</v>
      </c>
      <c r="F2395" s="581">
        <v>6</v>
      </c>
      <c r="G2395" s="581">
        <v>7</v>
      </c>
      <c r="H2395" s="582">
        <v>8</v>
      </c>
      <c r="I2395" s="680" t="s">
        <v>960</v>
      </c>
    </row>
    <row r="2396" spans="1:20" ht="15.75" thickTop="1" x14ac:dyDescent="0.25">
      <c r="A2396" s="1703">
        <v>1314</v>
      </c>
      <c r="B2396" s="960">
        <v>3231</v>
      </c>
      <c r="C2396" s="960">
        <v>5331</v>
      </c>
      <c r="D2396" s="965"/>
      <c r="E2396" s="1000" t="s">
        <v>1208</v>
      </c>
      <c r="F2396" s="958">
        <f>SUM(F2397:F2400)</f>
        <v>223</v>
      </c>
      <c r="G2396" s="958">
        <f>SUM(G2397:G2400)</f>
        <v>4532</v>
      </c>
      <c r="H2396" s="958">
        <f>SUM(H2397:H2400)</f>
        <v>4532</v>
      </c>
      <c r="I2396" s="962">
        <f t="shared" ref="I2396:I2401" si="103">(H2396/G2396)*100</f>
        <v>100</v>
      </c>
    </row>
    <row r="2397" spans="1:20" ht="18" customHeight="1" x14ac:dyDescent="0.2">
      <c r="A2397" s="438"/>
      <c r="B2397" s="725"/>
      <c r="C2397" s="725"/>
      <c r="D2397" s="763" t="s">
        <v>737</v>
      </c>
      <c r="E2397" s="2224" t="s">
        <v>996</v>
      </c>
      <c r="F2397" s="940">
        <v>72</v>
      </c>
      <c r="G2397" s="940">
        <v>43</v>
      </c>
      <c r="H2397" s="940">
        <v>43</v>
      </c>
      <c r="I2397" s="936">
        <f t="shared" si="103"/>
        <v>100</v>
      </c>
    </row>
    <row r="2398" spans="1:20" ht="14.25" x14ac:dyDescent="0.2">
      <c r="A2398" s="438"/>
      <c r="B2398" s="725"/>
      <c r="C2398" s="725"/>
      <c r="D2398" s="595" t="s">
        <v>732</v>
      </c>
      <c r="E2398" s="483" t="s">
        <v>85</v>
      </c>
      <c r="F2398" s="940">
        <v>151</v>
      </c>
      <c r="G2398" s="940">
        <v>151</v>
      </c>
      <c r="H2398" s="940">
        <v>151</v>
      </c>
      <c r="I2398" s="936">
        <f t="shared" si="103"/>
        <v>100</v>
      </c>
    </row>
    <row r="2399" spans="1:20" ht="14.25" x14ac:dyDescent="0.2">
      <c r="A2399" s="438"/>
      <c r="B2399" s="725"/>
      <c r="C2399" s="725"/>
      <c r="D2399" s="1250" t="s">
        <v>1871</v>
      </c>
      <c r="E2399" s="1525" t="s">
        <v>1902</v>
      </c>
      <c r="F2399" s="940"/>
      <c r="G2399" s="940">
        <v>79</v>
      </c>
      <c r="H2399" s="940">
        <v>79</v>
      </c>
      <c r="I2399" s="936">
        <f t="shared" si="103"/>
        <v>100</v>
      </c>
    </row>
    <row r="2400" spans="1:20" ht="15" thickBot="1" x14ac:dyDescent="0.25">
      <c r="A2400" s="438"/>
      <c r="B2400" s="725"/>
      <c r="C2400" s="1690"/>
      <c r="D2400" s="595" t="s">
        <v>1431</v>
      </c>
      <c r="E2400" s="483" t="s">
        <v>995</v>
      </c>
      <c r="F2400" s="940"/>
      <c r="G2400" s="940">
        <v>4259</v>
      </c>
      <c r="H2400" s="940">
        <v>4259</v>
      </c>
      <c r="I2400" s="936">
        <f t="shared" si="103"/>
        <v>100</v>
      </c>
    </row>
    <row r="2401" spans="1:20" ht="16.5" thickTop="1" thickBot="1" x14ac:dyDescent="0.3">
      <c r="A2401" s="2479" t="s">
        <v>1406</v>
      </c>
      <c r="B2401" s="2480"/>
      <c r="C2401" s="2480"/>
      <c r="D2401" s="2480"/>
      <c r="E2401" s="2480"/>
      <c r="F2401" s="937">
        <f>SUM(F2396)</f>
        <v>223</v>
      </c>
      <c r="G2401" s="937">
        <f>SUM(G2396)</f>
        <v>4532</v>
      </c>
      <c r="H2401" s="937">
        <f>SUM(H2396)</f>
        <v>4532</v>
      </c>
      <c r="I2401" s="938">
        <f t="shared" si="103"/>
        <v>100</v>
      </c>
      <c r="R2401" s="386">
        <f>F2401</f>
        <v>223</v>
      </c>
      <c r="S2401" s="386">
        <f>G2401</f>
        <v>4532</v>
      </c>
      <c r="T2401" s="386">
        <f>H2401</f>
        <v>4532</v>
      </c>
    </row>
    <row r="2402" spans="1:20" ht="13.5" thickTop="1" x14ac:dyDescent="0.2"/>
    <row r="2404" spans="1:20" ht="13.5" thickBot="1" x14ac:dyDescent="0.25">
      <c r="A2404" s="445" t="s">
        <v>1477</v>
      </c>
      <c r="I2404" s="1688" t="s">
        <v>205</v>
      </c>
    </row>
    <row r="2405" spans="1:20" ht="14.25" thickTop="1" thickBot="1" x14ac:dyDescent="0.25">
      <c r="A2405" s="675" t="s">
        <v>792</v>
      </c>
      <c r="B2405" s="866" t="s">
        <v>206</v>
      </c>
      <c r="C2405" s="676" t="s">
        <v>207</v>
      </c>
      <c r="D2405" s="678" t="s">
        <v>888</v>
      </c>
      <c r="E2405" s="678" t="s">
        <v>208</v>
      </c>
      <c r="F2405" s="678" t="s">
        <v>209</v>
      </c>
      <c r="G2405" s="678" t="s">
        <v>1116</v>
      </c>
      <c r="H2405" s="678" t="s">
        <v>1117</v>
      </c>
      <c r="I2405" s="931" t="s">
        <v>1118</v>
      </c>
    </row>
    <row r="2406" spans="1:20" ht="14.25" thickTop="1" thickBot="1" x14ac:dyDescent="0.25">
      <c r="A2406" s="609">
        <v>1</v>
      </c>
      <c r="B2406" s="610">
        <v>2</v>
      </c>
      <c r="C2406" s="610">
        <v>3</v>
      </c>
      <c r="D2406" s="610">
        <v>4</v>
      </c>
      <c r="E2406" s="610">
        <v>5</v>
      </c>
      <c r="F2406" s="581">
        <v>6</v>
      </c>
      <c r="G2406" s="581">
        <v>7</v>
      </c>
      <c r="H2406" s="582">
        <v>8</v>
      </c>
      <c r="I2406" s="680" t="s">
        <v>960</v>
      </c>
    </row>
    <row r="2407" spans="1:20" ht="15.75" thickTop="1" x14ac:dyDescent="0.25">
      <c r="A2407" s="1703">
        <v>1315</v>
      </c>
      <c r="B2407" s="960">
        <v>3231</v>
      </c>
      <c r="C2407" s="960">
        <v>5331</v>
      </c>
      <c r="D2407" s="965"/>
      <c r="E2407" s="1000" t="s">
        <v>1208</v>
      </c>
      <c r="F2407" s="958">
        <f>SUM(F2408:F2411)</f>
        <v>140</v>
      </c>
      <c r="G2407" s="958">
        <f>SUM(G2408:G2411)</f>
        <v>1994</v>
      </c>
      <c r="H2407" s="958">
        <f>SUM(H2408:H2411)</f>
        <v>1994</v>
      </c>
      <c r="I2407" s="962">
        <f t="shared" ref="I2407:I2412" si="104">(H2407/G2407)*100</f>
        <v>100</v>
      </c>
    </row>
    <row r="2408" spans="1:20" ht="18" customHeight="1" x14ac:dyDescent="0.2">
      <c r="A2408" s="438"/>
      <c r="B2408" s="725"/>
      <c r="C2408" s="725"/>
      <c r="D2408" s="763" t="s">
        <v>737</v>
      </c>
      <c r="E2408" s="2224" t="s">
        <v>996</v>
      </c>
      <c r="F2408" s="940">
        <v>41</v>
      </c>
      <c r="G2408" s="940">
        <v>41</v>
      </c>
      <c r="H2408" s="940">
        <v>41</v>
      </c>
      <c r="I2408" s="936">
        <f t="shared" si="104"/>
        <v>100</v>
      </c>
    </row>
    <row r="2409" spans="1:20" ht="14.25" x14ac:dyDescent="0.2">
      <c r="A2409" s="438"/>
      <c r="B2409" s="725"/>
      <c r="C2409" s="725"/>
      <c r="D2409" s="595" t="s">
        <v>732</v>
      </c>
      <c r="E2409" s="483" t="s">
        <v>85</v>
      </c>
      <c r="F2409" s="940">
        <v>99</v>
      </c>
      <c r="G2409" s="940">
        <v>99</v>
      </c>
      <c r="H2409" s="940">
        <v>99</v>
      </c>
      <c r="I2409" s="936">
        <f t="shared" si="104"/>
        <v>100</v>
      </c>
    </row>
    <row r="2410" spans="1:20" ht="14.25" x14ac:dyDescent="0.2">
      <c r="A2410" s="438"/>
      <c r="B2410" s="725"/>
      <c r="C2410" s="725"/>
      <c r="D2410" s="1250" t="s">
        <v>1871</v>
      </c>
      <c r="E2410" s="1525" t="s">
        <v>1902</v>
      </c>
      <c r="F2410" s="940"/>
      <c r="G2410" s="940">
        <v>29</v>
      </c>
      <c r="H2410" s="940">
        <v>29</v>
      </c>
      <c r="I2410" s="936">
        <f t="shared" si="104"/>
        <v>100</v>
      </c>
    </row>
    <row r="2411" spans="1:20" ht="15" thickBot="1" x14ac:dyDescent="0.25">
      <c r="A2411" s="438"/>
      <c r="B2411" s="725"/>
      <c r="C2411" s="1690"/>
      <c r="D2411" s="595" t="s">
        <v>1431</v>
      </c>
      <c r="E2411" s="483" t="s">
        <v>995</v>
      </c>
      <c r="F2411" s="940"/>
      <c r="G2411" s="940">
        <v>1825</v>
      </c>
      <c r="H2411" s="940">
        <v>1825</v>
      </c>
      <c r="I2411" s="936">
        <f t="shared" si="104"/>
        <v>100</v>
      </c>
    </row>
    <row r="2412" spans="1:20" ht="16.5" thickTop="1" thickBot="1" x14ac:dyDescent="0.3">
      <c r="A2412" s="2479" t="s">
        <v>1406</v>
      </c>
      <c r="B2412" s="2480"/>
      <c r="C2412" s="2480"/>
      <c r="D2412" s="2480"/>
      <c r="E2412" s="2480"/>
      <c r="F2412" s="937">
        <f>SUM(F2407)</f>
        <v>140</v>
      </c>
      <c r="G2412" s="937">
        <f>G2407</f>
        <v>1994</v>
      </c>
      <c r="H2412" s="937">
        <f>H2407</f>
        <v>1994</v>
      </c>
      <c r="I2412" s="938">
        <f t="shared" si="104"/>
        <v>100</v>
      </c>
      <c r="R2412" s="386">
        <f>F2412</f>
        <v>140</v>
      </c>
      <c r="S2412" s="386">
        <f>G2412</f>
        <v>1994</v>
      </c>
      <c r="T2412" s="386">
        <f>H2412</f>
        <v>1994</v>
      </c>
    </row>
    <row r="2413" spans="1:20" s="2229" customFormat="1" ht="13.5" thickTop="1" x14ac:dyDescent="0.2">
      <c r="B2413" s="2245"/>
      <c r="D2413" s="2246"/>
      <c r="F2413" s="2244"/>
      <c r="G2413" s="2244"/>
      <c r="H2413" s="2244"/>
      <c r="I2413" s="2247"/>
    </row>
    <row r="2415" spans="1:20" ht="13.5" thickBot="1" x14ac:dyDescent="0.25">
      <c r="A2415" s="445" t="s">
        <v>1478</v>
      </c>
      <c r="I2415" s="1688" t="s">
        <v>205</v>
      </c>
    </row>
    <row r="2416" spans="1:20" ht="14.25" thickTop="1" thickBot="1" x14ac:dyDescent="0.25">
      <c r="A2416" s="675" t="s">
        <v>792</v>
      </c>
      <c r="B2416" s="866" t="s">
        <v>206</v>
      </c>
      <c r="C2416" s="676" t="s">
        <v>207</v>
      </c>
      <c r="D2416" s="678" t="s">
        <v>888</v>
      </c>
      <c r="E2416" s="678" t="s">
        <v>208</v>
      </c>
      <c r="F2416" s="678" t="s">
        <v>209</v>
      </c>
      <c r="G2416" s="678" t="s">
        <v>1116</v>
      </c>
      <c r="H2416" s="678" t="s">
        <v>1117</v>
      </c>
      <c r="I2416" s="931" t="s">
        <v>1118</v>
      </c>
    </row>
    <row r="2417" spans="1:20" ht="14.25" thickTop="1" thickBot="1" x14ac:dyDescent="0.25">
      <c r="A2417" s="609">
        <v>1</v>
      </c>
      <c r="B2417" s="610">
        <v>2</v>
      </c>
      <c r="C2417" s="610">
        <v>3</v>
      </c>
      <c r="D2417" s="610">
        <v>4</v>
      </c>
      <c r="E2417" s="610">
        <v>5</v>
      </c>
      <c r="F2417" s="581">
        <v>6</v>
      </c>
      <c r="G2417" s="581">
        <v>7</v>
      </c>
      <c r="H2417" s="582">
        <v>8</v>
      </c>
      <c r="I2417" s="680" t="s">
        <v>960</v>
      </c>
    </row>
    <row r="2418" spans="1:20" ht="15.75" thickTop="1" x14ac:dyDescent="0.25">
      <c r="A2418" s="1703">
        <v>1316</v>
      </c>
      <c r="B2418" s="960">
        <v>3231</v>
      </c>
      <c r="C2418" s="960">
        <v>5331</v>
      </c>
      <c r="D2418" s="965"/>
      <c r="E2418" s="1000" t="s">
        <v>1208</v>
      </c>
      <c r="F2418" s="958">
        <f>SUM(F2419:F2421)</f>
        <v>54</v>
      </c>
      <c r="G2418" s="958">
        <f>G2420+G2419+G2421</f>
        <v>1644</v>
      </c>
      <c r="H2418" s="958">
        <f>H2420+H2419+H2421</f>
        <v>1644</v>
      </c>
      <c r="I2418" s="962">
        <f>(H2418/G2418)*100</f>
        <v>100</v>
      </c>
    </row>
    <row r="2419" spans="1:20" ht="14.25" x14ac:dyDescent="0.2">
      <c r="A2419" s="438"/>
      <c r="B2419" s="725"/>
      <c r="C2419" s="725"/>
      <c r="D2419" s="595" t="s">
        <v>732</v>
      </c>
      <c r="E2419" s="483" t="s">
        <v>85</v>
      </c>
      <c r="F2419" s="940">
        <v>54</v>
      </c>
      <c r="G2419" s="940">
        <v>54</v>
      </c>
      <c r="H2419" s="940">
        <v>54</v>
      </c>
      <c r="I2419" s="936">
        <f>(H2419/G2419)*100</f>
        <v>100</v>
      </c>
    </row>
    <row r="2420" spans="1:20" ht="14.25" x14ac:dyDescent="0.2">
      <c r="A2420" s="438"/>
      <c r="B2420" s="725"/>
      <c r="C2420" s="725"/>
      <c r="D2420" s="1250" t="s">
        <v>1871</v>
      </c>
      <c r="E2420" s="1525" t="s">
        <v>1902</v>
      </c>
      <c r="F2420" s="940"/>
      <c r="G2420" s="940">
        <v>47</v>
      </c>
      <c r="H2420" s="940">
        <v>47</v>
      </c>
      <c r="I2420" s="936">
        <f>(H2420/G2420)*100</f>
        <v>100</v>
      </c>
    </row>
    <row r="2421" spans="1:20" ht="15" thickBot="1" x14ac:dyDescent="0.25">
      <c r="A2421" s="438"/>
      <c r="B2421" s="725"/>
      <c r="C2421" s="1690"/>
      <c r="D2421" s="595" t="s">
        <v>1431</v>
      </c>
      <c r="E2421" s="483" t="s">
        <v>995</v>
      </c>
      <c r="F2421" s="940"/>
      <c r="G2421" s="940">
        <v>1543</v>
      </c>
      <c r="H2421" s="940">
        <v>1543</v>
      </c>
      <c r="I2421" s="936">
        <v>100</v>
      </c>
    </row>
    <row r="2422" spans="1:20" ht="16.5" thickTop="1" thickBot="1" x14ac:dyDescent="0.3">
      <c r="A2422" s="2479" t="s">
        <v>1406</v>
      </c>
      <c r="B2422" s="2480"/>
      <c r="C2422" s="2480"/>
      <c r="D2422" s="2480"/>
      <c r="E2422" s="2480"/>
      <c r="F2422" s="937">
        <f>SUM(F2418)</f>
        <v>54</v>
      </c>
      <c r="G2422" s="937">
        <f>SUM(G2418)</f>
        <v>1644</v>
      </c>
      <c r="H2422" s="937">
        <f>SUM(H2418)</f>
        <v>1644</v>
      </c>
      <c r="I2422" s="938">
        <f>(H2422/G2422)*100</f>
        <v>100</v>
      </c>
      <c r="R2422" s="386">
        <f>F2422</f>
        <v>54</v>
      </c>
      <c r="S2422" s="386">
        <f>G2422</f>
        <v>1644</v>
      </c>
      <c r="T2422" s="386">
        <f>H2422</f>
        <v>1644</v>
      </c>
    </row>
    <row r="2423" spans="1:20" s="2229" customFormat="1" ht="13.5" thickTop="1" x14ac:dyDescent="0.2">
      <c r="B2423" s="2245"/>
      <c r="D2423" s="2246"/>
      <c r="F2423" s="2244"/>
      <c r="G2423" s="2244"/>
      <c r="H2423" s="2244"/>
      <c r="I2423" s="2247"/>
    </row>
    <row r="2424" spans="1:20" s="387" customFormat="1" x14ac:dyDescent="0.2">
      <c r="A2424" s="385"/>
      <c r="B2424" s="687"/>
      <c r="C2424" s="385"/>
      <c r="D2424" s="927"/>
      <c r="E2424" s="385"/>
      <c r="F2424" s="386"/>
      <c r="G2424" s="386"/>
      <c r="H2424" s="386"/>
      <c r="I2424" s="1688"/>
    </row>
    <row r="2425" spans="1:20" ht="13.5" thickBot="1" x14ac:dyDescent="0.25">
      <c r="A2425" s="445" t="s">
        <v>260</v>
      </c>
      <c r="I2425" s="1688" t="s">
        <v>205</v>
      </c>
    </row>
    <row r="2426" spans="1:20" ht="14.25" thickTop="1" thickBot="1" x14ac:dyDescent="0.25">
      <c r="A2426" s="675" t="s">
        <v>792</v>
      </c>
      <c r="B2426" s="866" t="s">
        <v>206</v>
      </c>
      <c r="C2426" s="676" t="s">
        <v>207</v>
      </c>
      <c r="D2426" s="678" t="s">
        <v>888</v>
      </c>
      <c r="E2426" s="678" t="s">
        <v>208</v>
      </c>
      <c r="F2426" s="678" t="s">
        <v>209</v>
      </c>
      <c r="G2426" s="678" t="s">
        <v>1116</v>
      </c>
      <c r="H2426" s="678" t="s">
        <v>1117</v>
      </c>
      <c r="I2426" s="931" t="s">
        <v>1118</v>
      </c>
    </row>
    <row r="2427" spans="1:20" ht="14.25" thickTop="1" thickBot="1" x14ac:dyDescent="0.25">
      <c r="A2427" s="609">
        <v>1</v>
      </c>
      <c r="B2427" s="610">
        <v>2</v>
      </c>
      <c r="C2427" s="610">
        <v>3</v>
      </c>
      <c r="D2427" s="610">
        <v>4</v>
      </c>
      <c r="E2427" s="610">
        <v>5</v>
      </c>
      <c r="F2427" s="581">
        <v>6</v>
      </c>
      <c r="G2427" s="581">
        <v>7</v>
      </c>
      <c r="H2427" s="582">
        <v>8</v>
      </c>
      <c r="I2427" s="680" t="s">
        <v>960</v>
      </c>
    </row>
    <row r="2428" spans="1:20" ht="15.75" thickTop="1" x14ac:dyDescent="0.25">
      <c r="A2428" s="438">
        <v>1350</v>
      </c>
      <c r="B2428" s="833">
        <v>3421</v>
      </c>
      <c r="C2428" s="1691">
        <v>5331</v>
      </c>
      <c r="D2428" s="955"/>
      <c r="E2428" s="724" t="s">
        <v>1208</v>
      </c>
      <c r="F2428" s="964">
        <f>SUM(F2429:F2435)</f>
        <v>1560</v>
      </c>
      <c r="G2428" s="964">
        <f>SUM(G2429:G2435)</f>
        <v>14092</v>
      </c>
      <c r="H2428" s="964">
        <f>SUM(H2429:H2435)</f>
        <v>14092</v>
      </c>
      <c r="I2428" s="966">
        <v>100</v>
      </c>
    </row>
    <row r="2429" spans="1:20" ht="14.25" x14ac:dyDescent="0.2">
      <c r="A2429" s="438"/>
      <c r="B2429" s="725"/>
      <c r="C2429" s="725"/>
      <c r="D2429" s="763" t="s">
        <v>737</v>
      </c>
      <c r="E2429" s="2224" t="s">
        <v>996</v>
      </c>
      <c r="F2429" s="940">
        <v>324</v>
      </c>
      <c r="G2429" s="940">
        <v>415</v>
      </c>
      <c r="H2429" s="940">
        <v>415</v>
      </c>
      <c r="I2429" s="936">
        <f t="shared" ref="I2429:I2434" si="105">(H2429/G2429)*100</f>
        <v>100</v>
      </c>
    </row>
    <row r="2430" spans="1:20" ht="14.25" x14ac:dyDescent="0.2">
      <c r="A2430" s="438"/>
      <c r="B2430" s="725"/>
      <c r="C2430" s="725"/>
      <c r="D2430" s="763" t="s">
        <v>451</v>
      </c>
      <c r="E2430" s="2224" t="s">
        <v>1053</v>
      </c>
      <c r="F2430" s="940"/>
      <c r="G2430" s="940">
        <v>12</v>
      </c>
      <c r="H2430" s="940">
        <v>12</v>
      </c>
      <c r="I2430" s="936">
        <f t="shared" si="105"/>
        <v>100</v>
      </c>
    </row>
    <row r="2431" spans="1:20" ht="14.25" x14ac:dyDescent="0.2">
      <c r="A2431" s="438"/>
      <c r="B2431" s="725"/>
      <c r="C2431" s="953"/>
      <c r="D2431" s="595" t="s">
        <v>732</v>
      </c>
      <c r="E2431" s="483" t="s">
        <v>85</v>
      </c>
      <c r="F2431" s="940">
        <v>1101</v>
      </c>
      <c r="G2431" s="940">
        <v>1096</v>
      </c>
      <c r="H2431" s="940">
        <v>1096</v>
      </c>
      <c r="I2431" s="936">
        <f t="shared" si="105"/>
        <v>100</v>
      </c>
    </row>
    <row r="2432" spans="1:20" ht="14.25" x14ac:dyDescent="0.2">
      <c r="A2432" s="438"/>
      <c r="B2432" s="725"/>
      <c r="C2432" s="953"/>
      <c r="D2432" s="595" t="s">
        <v>1430</v>
      </c>
      <c r="E2432" s="483" t="s">
        <v>29</v>
      </c>
      <c r="F2432" s="940">
        <v>135</v>
      </c>
      <c r="G2432" s="940">
        <v>135</v>
      </c>
      <c r="H2432" s="940">
        <v>135</v>
      </c>
      <c r="I2432" s="936">
        <f t="shared" si="105"/>
        <v>100</v>
      </c>
    </row>
    <row r="2433" spans="1:20" ht="14.25" x14ac:dyDescent="0.2">
      <c r="A2433" s="438"/>
      <c r="B2433" s="725"/>
      <c r="C2433" s="725"/>
      <c r="D2433" s="1250" t="s">
        <v>1871</v>
      </c>
      <c r="E2433" s="1525" t="s">
        <v>1902</v>
      </c>
      <c r="F2433" s="940"/>
      <c r="G2433" s="940">
        <v>714</v>
      </c>
      <c r="H2433" s="940">
        <v>714</v>
      </c>
      <c r="I2433" s="936">
        <f t="shared" si="105"/>
        <v>100</v>
      </c>
    </row>
    <row r="2434" spans="1:20" ht="14.25" x14ac:dyDescent="0.2">
      <c r="A2434" s="438"/>
      <c r="B2434" s="725"/>
      <c r="C2434" s="953"/>
      <c r="D2434" s="826" t="s">
        <v>1435</v>
      </c>
      <c r="E2434" s="2295" t="s">
        <v>529</v>
      </c>
      <c r="F2434" s="940"/>
      <c r="G2434" s="940">
        <v>375</v>
      </c>
      <c r="H2434" s="940">
        <v>375</v>
      </c>
      <c r="I2434" s="936">
        <f t="shared" si="105"/>
        <v>100</v>
      </c>
    </row>
    <row r="2435" spans="1:20" ht="18" customHeight="1" x14ac:dyDescent="0.2">
      <c r="A2435" s="438"/>
      <c r="B2435" s="725"/>
      <c r="C2435" s="953"/>
      <c r="D2435" s="595" t="s">
        <v>1431</v>
      </c>
      <c r="E2435" s="483" t="s">
        <v>995</v>
      </c>
      <c r="F2435" s="940"/>
      <c r="G2435" s="940">
        <v>11345</v>
      </c>
      <c r="H2435" s="940">
        <v>11345</v>
      </c>
      <c r="I2435" s="936">
        <v>100</v>
      </c>
    </row>
    <row r="2436" spans="1:20" ht="15" x14ac:dyDescent="0.25">
      <c r="A2436" s="438">
        <v>1350</v>
      </c>
      <c r="B2436" s="833">
        <v>3429</v>
      </c>
      <c r="C2436" s="1691">
        <v>5331</v>
      </c>
      <c r="D2436" s="955"/>
      <c r="E2436" s="724" t="s">
        <v>1208</v>
      </c>
      <c r="F2436" s="948">
        <f>F2437</f>
        <v>0</v>
      </c>
      <c r="G2436" s="948">
        <f>G2437</f>
        <v>200</v>
      </c>
      <c r="H2436" s="948">
        <f>H2437</f>
        <v>200</v>
      </c>
      <c r="I2436" s="949">
        <v>100</v>
      </c>
    </row>
    <row r="2437" spans="1:20" ht="15" thickBot="1" x14ac:dyDescent="0.25">
      <c r="A2437" s="438"/>
      <c r="B2437" s="725"/>
      <c r="C2437" s="1690"/>
      <c r="D2437" s="763" t="s">
        <v>319</v>
      </c>
      <c r="E2437" s="956" t="s">
        <v>256</v>
      </c>
      <c r="F2437" s="940"/>
      <c r="G2437" s="940">
        <v>200</v>
      </c>
      <c r="H2437" s="940">
        <v>200</v>
      </c>
      <c r="I2437" s="936">
        <v>100</v>
      </c>
    </row>
    <row r="2438" spans="1:20" ht="16.5" thickTop="1" thickBot="1" x14ac:dyDescent="0.3">
      <c r="A2438" s="2479" t="s">
        <v>1406</v>
      </c>
      <c r="B2438" s="2480"/>
      <c r="C2438" s="2480"/>
      <c r="D2438" s="2480"/>
      <c r="E2438" s="2480"/>
      <c r="F2438" s="937">
        <f>F2428+F2436</f>
        <v>1560</v>
      </c>
      <c r="G2438" s="937">
        <f>G2428+G2436</f>
        <v>14292</v>
      </c>
      <c r="H2438" s="937">
        <f>H2428+H2436</f>
        <v>14292</v>
      </c>
      <c r="I2438" s="938">
        <f>(H2438/G2438)*100</f>
        <v>100</v>
      </c>
      <c r="R2438" s="386">
        <f>F2438</f>
        <v>1560</v>
      </c>
      <c r="S2438" s="386">
        <f>G2438</f>
        <v>14292</v>
      </c>
      <c r="T2438" s="386">
        <f>H2438</f>
        <v>14292</v>
      </c>
    </row>
    <row r="2439" spans="1:20" s="107" customFormat="1" ht="12.75" customHeight="1" thickTop="1" x14ac:dyDescent="0.2">
      <c r="A2439" s="385"/>
      <c r="B2439" s="687"/>
      <c r="C2439" s="385"/>
      <c r="D2439" s="927"/>
      <c r="E2439" s="385"/>
      <c r="F2439" s="386"/>
      <c r="G2439" s="386"/>
      <c r="H2439" s="386"/>
      <c r="I2439" s="1688"/>
    </row>
    <row r="2440" spans="1:20" s="387" customFormat="1" x14ac:dyDescent="0.2">
      <c r="A2440" s="385"/>
      <c r="B2440" s="687"/>
      <c r="C2440" s="385"/>
      <c r="D2440" s="927"/>
      <c r="E2440" s="385"/>
      <c r="F2440" s="386"/>
      <c r="G2440" s="386"/>
      <c r="H2440" s="386"/>
      <c r="I2440" s="1688"/>
    </row>
    <row r="2441" spans="1:20" s="387" customFormat="1" x14ac:dyDescent="0.2">
      <c r="A2441" s="385"/>
      <c r="B2441" s="687"/>
      <c r="C2441" s="385"/>
      <c r="D2441" s="927"/>
      <c r="E2441" s="385"/>
      <c r="F2441" s="386"/>
      <c r="G2441" s="386"/>
      <c r="H2441" s="386"/>
      <c r="I2441" s="1688"/>
    </row>
    <row r="2442" spans="1:20" ht="13.5" thickBot="1" x14ac:dyDescent="0.25">
      <c r="A2442" s="445" t="s">
        <v>462</v>
      </c>
      <c r="I2442" s="1688" t="s">
        <v>205</v>
      </c>
    </row>
    <row r="2443" spans="1:20" ht="14.25" thickTop="1" thickBot="1" x14ac:dyDescent="0.25">
      <c r="A2443" s="675" t="s">
        <v>792</v>
      </c>
      <c r="B2443" s="866" t="s">
        <v>206</v>
      </c>
      <c r="C2443" s="676" t="s">
        <v>207</v>
      </c>
      <c r="D2443" s="678" t="s">
        <v>888</v>
      </c>
      <c r="E2443" s="678" t="s">
        <v>208</v>
      </c>
      <c r="F2443" s="678" t="s">
        <v>209</v>
      </c>
      <c r="G2443" s="678" t="s">
        <v>1116</v>
      </c>
      <c r="H2443" s="678" t="s">
        <v>1117</v>
      </c>
      <c r="I2443" s="931" t="s">
        <v>1118</v>
      </c>
    </row>
    <row r="2444" spans="1:20" ht="14.25" thickTop="1" thickBot="1" x14ac:dyDescent="0.25">
      <c r="A2444" s="609">
        <v>1</v>
      </c>
      <c r="B2444" s="610">
        <v>2</v>
      </c>
      <c r="C2444" s="610">
        <v>3</v>
      </c>
      <c r="D2444" s="610">
        <v>4</v>
      </c>
      <c r="E2444" s="610">
        <v>5</v>
      </c>
      <c r="F2444" s="581">
        <v>6</v>
      </c>
      <c r="G2444" s="581">
        <v>7</v>
      </c>
      <c r="H2444" s="582">
        <v>8</v>
      </c>
      <c r="I2444" s="680" t="s">
        <v>960</v>
      </c>
    </row>
    <row r="2445" spans="1:20" ht="15.75" thickTop="1" x14ac:dyDescent="0.25">
      <c r="A2445" s="438">
        <v>1351</v>
      </c>
      <c r="B2445" s="725">
        <v>3421</v>
      </c>
      <c r="C2445" s="725">
        <v>5331</v>
      </c>
      <c r="D2445" s="932"/>
      <c r="E2445" s="886" t="s">
        <v>1208</v>
      </c>
      <c r="F2445" s="933">
        <f>SUM(F2446:F2449)</f>
        <v>282</v>
      </c>
      <c r="G2445" s="933">
        <f>SUM(G2446:G2449)</f>
        <v>4669</v>
      </c>
      <c r="H2445" s="933">
        <f>SUM(H2446:H2449)</f>
        <v>4669</v>
      </c>
      <c r="I2445" s="934">
        <v>100</v>
      </c>
    </row>
    <row r="2446" spans="1:20" ht="18" customHeight="1" x14ac:dyDescent="0.2">
      <c r="A2446" s="438"/>
      <c r="B2446" s="725"/>
      <c r="C2446" s="725"/>
      <c r="D2446" s="763" t="s">
        <v>737</v>
      </c>
      <c r="E2446" s="2224" t="s">
        <v>996</v>
      </c>
      <c r="F2446" s="940">
        <v>6</v>
      </c>
      <c r="G2446" s="940">
        <v>1</v>
      </c>
      <c r="H2446" s="940">
        <v>1</v>
      </c>
      <c r="I2446" s="936">
        <f t="shared" ref="I2446:I2452" si="106">(H2446/G2446)*100</f>
        <v>100</v>
      </c>
    </row>
    <row r="2447" spans="1:20" ht="14.25" x14ac:dyDescent="0.2">
      <c r="A2447" s="438"/>
      <c r="B2447" s="725"/>
      <c r="C2447" s="725"/>
      <c r="D2447" s="595" t="s">
        <v>732</v>
      </c>
      <c r="E2447" s="483" t="s">
        <v>85</v>
      </c>
      <c r="F2447" s="940">
        <v>276</v>
      </c>
      <c r="G2447" s="940">
        <v>256</v>
      </c>
      <c r="H2447" s="940">
        <v>256</v>
      </c>
      <c r="I2447" s="936">
        <f t="shared" si="106"/>
        <v>100</v>
      </c>
    </row>
    <row r="2448" spans="1:20" ht="14.25" x14ac:dyDescent="0.2">
      <c r="A2448" s="438"/>
      <c r="B2448" s="725"/>
      <c r="C2448" s="725"/>
      <c r="D2448" s="1250" t="s">
        <v>1871</v>
      </c>
      <c r="E2448" s="1525" t="s">
        <v>1902</v>
      </c>
      <c r="F2448" s="940"/>
      <c r="G2448" s="940">
        <v>153</v>
      </c>
      <c r="H2448" s="940">
        <v>153</v>
      </c>
      <c r="I2448" s="936">
        <f t="shared" si="106"/>
        <v>100</v>
      </c>
    </row>
    <row r="2449" spans="1:20" ht="14.25" x14ac:dyDescent="0.2">
      <c r="A2449" s="438"/>
      <c r="B2449" s="725"/>
      <c r="C2449" s="1690"/>
      <c r="D2449" s="595" t="s">
        <v>1431</v>
      </c>
      <c r="E2449" s="483" t="s">
        <v>995</v>
      </c>
      <c r="F2449" s="940"/>
      <c r="G2449" s="940">
        <v>4259</v>
      </c>
      <c r="H2449" s="940">
        <v>4259</v>
      </c>
      <c r="I2449" s="936">
        <f t="shared" si="106"/>
        <v>100</v>
      </c>
    </row>
    <row r="2450" spans="1:20" ht="15" x14ac:dyDescent="0.25">
      <c r="A2450" s="438">
        <v>1351</v>
      </c>
      <c r="B2450" s="725">
        <v>3792</v>
      </c>
      <c r="C2450" s="1690">
        <v>5331</v>
      </c>
      <c r="D2450" s="595"/>
      <c r="E2450" s="886" t="s">
        <v>1208</v>
      </c>
      <c r="F2450" s="964">
        <v>0</v>
      </c>
      <c r="G2450" s="964">
        <v>25</v>
      </c>
      <c r="H2450" s="964">
        <v>25</v>
      </c>
      <c r="I2450" s="966">
        <f t="shared" si="106"/>
        <v>100</v>
      </c>
    </row>
    <row r="2451" spans="1:20" ht="15" thickBot="1" x14ac:dyDescent="0.25">
      <c r="A2451" s="438"/>
      <c r="B2451" s="725"/>
      <c r="C2451" s="1690"/>
      <c r="D2451" s="595" t="s">
        <v>1677</v>
      </c>
      <c r="E2451" s="486" t="s">
        <v>1420</v>
      </c>
      <c r="F2451" s="940"/>
      <c r="G2451" s="940">
        <v>25</v>
      </c>
      <c r="H2451" s="940">
        <v>25</v>
      </c>
      <c r="I2451" s="936">
        <f t="shared" si="106"/>
        <v>100</v>
      </c>
    </row>
    <row r="2452" spans="1:20" ht="16.5" thickTop="1" thickBot="1" x14ac:dyDescent="0.3">
      <c r="A2452" s="2479" t="s">
        <v>1406</v>
      </c>
      <c r="B2452" s="2480"/>
      <c r="C2452" s="2480"/>
      <c r="D2452" s="2480"/>
      <c r="E2452" s="2480"/>
      <c r="F2452" s="937">
        <f>F2445</f>
        <v>282</v>
      </c>
      <c r="G2452" s="937">
        <f>G2445+G2450</f>
        <v>4694</v>
      </c>
      <c r="H2452" s="937">
        <f>H2445+H2450</f>
        <v>4694</v>
      </c>
      <c r="I2452" s="938">
        <f t="shared" si="106"/>
        <v>100</v>
      </c>
      <c r="R2452" s="386">
        <f>F2452</f>
        <v>282</v>
      </c>
      <c r="S2452" s="386">
        <f>G2452</f>
        <v>4694</v>
      </c>
      <c r="T2452" s="386">
        <f>H2452</f>
        <v>4694</v>
      </c>
    </row>
    <row r="2453" spans="1:20" s="107" customFormat="1" ht="15" customHeight="1" thickTop="1" x14ac:dyDescent="0.2">
      <c r="A2453" s="385"/>
      <c r="B2453" s="687"/>
      <c r="C2453" s="385"/>
      <c r="D2453" s="927"/>
      <c r="E2453" s="385"/>
      <c r="F2453" s="386"/>
      <c r="G2453" s="386"/>
      <c r="H2453" s="386"/>
      <c r="I2453" s="1688"/>
    </row>
    <row r="2454" spans="1:20" s="107" customFormat="1" ht="15" customHeight="1" x14ac:dyDescent="0.2">
      <c r="A2454" s="385"/>
      <c r="B2454" s="687"/>
      <c r="C2454" s="385"/>
      <c r="D2454" s="927"/>
      <c r="E2454" s="385"/>
      <c r="F2454" s="386"/>
      <c r="G2454" s="386"/>
      <c r="H2454" s="386"/>
      <c r="I2454" s="1688"/>
    </row>
    <row r="2455" spans="1:20" s="387" customFormat="1" x14ac:dyDescent="0.2">
      <c r="A2455" s="385"/>
      <c r="B2455" s="687"/>
      <c r="C2455" s="385"/>
      <c r="D2455" s="927"/>
      <c r="E2455" s="385"/>
      <c r="F2455" s="386"/>
      <c r="G2455" s="386"/>
      <c r="H2455" s="386"/>
      <c r="I2455" s="1688"/>
    </row>
    <row r="2456" spans="1:20" ht="13.5" thickBot="1" x14ac:dyDescent="0.25">
      <c r="A2456" s="445" t="s">
        <v>160</v>
      </c>
      <c r="I2456" s="1688" t="s">
        <v>205</v>
      </c>
    </row>
    <row r="2457" spans="1:20" ht="14.25" thickTop="1" thickBot="1" x14ac:dyDescent="0.25">
      <c r="A2457" s="675" t="s">
        <v>792</v>
      </c>
      <c r="B2457" s="866" t="s">
        <v>206</v>
      </c>
      <c r="C2457" s="676" t="s">
        <v>207</v>
      </c>
      <c r="D2457" s="678" t="s">
        <v>888</v>
      </c>
      <c r="E2457" s="678" t="s">
        <v>208</v>
      </c>
      <c r="F2457" s="678" t="s">
        <v>209</v>
      </c>
      <c r="G2457" s="678" t="s">
        <v>1116</v>
      </c>
      <c r="H2457" s="678" t="s">
        <v>1117</v>
      </c>
      <c r="I2457" s="931" t="s">
        <v>1118</v>
      </c>
    </row>
    <row r="2458" spans="1:20" ht="14.25" thickTop="1" thickBot="1" x14ac:dyDescent="0.25">
      <c r="A2458" s="609">
        <v>1</v>
      </c>
      <c r="B2458" s="610">
        <v>2</v>
      </c>
      <c r="C2458" s="610">
        <v>3</v>
      </c>
      <c r="D2458" s="610">
        <v>4</v>
      </c>
      <c r="E2458" s="610">
        <v>5</v>
      </c>
      <c r="F2458" s="581">
        <v>6</v>
      </c>
      <c r="G2458" s="581">
        <v>7</v>
      </c>
      <c r="H2458" s="582">
        <v>8</v>
      </c>
      <c r="I2458" s="680" t="s">
        <v>960</v>
      </c>
    </row>
    <row r="2459" spans="1:20" ht="15.75" thickTop="1" x14ac:dyDescent="0.25">
      <c r="A2459" s="438">
        <v>1352</v>
      </c>
      <c r="B2459" s="725">
        <v>3421</v>
      </c>
      <c r="C2459" s="725">
        <v>5331</v>
      </c>
      <c r="D2459" s="932"/>
      <c r="E2459" s="886" t="s">
        <v>1208</v>
      </c>
      <c r="F2459" s="933">
        <f>SUM(F2460:F2463)</f>
        <v>468</v>
      </c>
      <c r="G2459" s="933">
        <f>SUM(G2460:G2463)</f>
        <v>3435</v>
      </c>
      <c r="H2459" s="933">
        <f>SUM(H2460:H2463)</f>
        <v>3435</v>
      </c>
      <c r="I2459" s="934">
        <v>100</v>
      </c>
    </row>
    <row r="2460" spans="1:20" ht="18" customHeight="1" x14ac:dyDescent="0.2">
      <c r="A2460" s="438"/>
      <c r="B2460" s="725"/>
      <c r="C2460" s="725"/>
      <c r="D2460" s="763" t="s">
        <v>737</v>
      </c>
      <c r="E2460" s="2224" t="s">
        <v>996</v>
      </c>
      <c r="F2460" s="357">
        <v>42</v>
      </c>
      <c r="G2460" s="940">
        <v>42</v>
      </c>
      <c r="H2460" s="940">
        <v>42</v>
      </c>
      <c r="I2460" s="936">
        <f t="shared" ref="I2460:I2466" si="107">(H2460/G2460)*100</f>
        <v>100</v>
      </c>
    </row>
    <row r="2461" spans="1:20" ht="14.25" x14ac:dyDescent="0.2">
      <c r="A2461" s="438"/>
      <c r="B2461" s="725"/>
      <c r="C2461" s="725"/>
      <c r="D2461" s="595" t="s">
        <v>732</v>
      </c>
      <c r="E2461" s="483" t="s">
        <v>85</v>
      </c>
      <c r="F2461" s="940">
        <v>426</v>
      </c>
      <c r="G2461" s="940">
        <v>421</v>
      </c>
      <c r="H2461" s="940">
        <v>421</v>
      </c>
      <c r="I2461" s="936">
        <f t="shared" si="107"/>
        <v>100</v>
      </c>
    </row>
    <row r="2462" spans="1:20" ht="14.25" x14ac:dyDescent="0.2">
      <c r="A2462" s="438"/>
      <c r="B2462" s="725"/>
      <c r="C2462" s="725"/>
      <c r="D2462" s="1250" t="s">
        <v>1871</v>
      </c>
      <c r="E2462" s="1525" t="s">
        <v>1902</v>
      </c>
      <c r="F2462" s="940"/>
      <c r="G2462" s="940">
        <v>22</v>
      </c>
      <c r="H2462" s="940">
        <v>22</v>
      </c>
      <c r="I2462" s="936">
        <f t="shared" si="107"/>
        <v>100</v>
      </c>
    </row>
    <row r="2463" spans="1:20" ht="14.25" x14ac:dyDescent="0.2">
      <c r="A2463" s="438"/>
      <c r="B2463" s="725"/>
      <c r="C2463" s="725"/>
      <c r="D2463" s="595" t="s">
        <v>1431</v>
      </c>
      <c r="E2463" s="483" t="s">
        <v>995</v>
      </c>
      <c r="F2463" s="940"/>
      <c r="G2463" s="940">
        <v>2950</v>
      </c>
      <c r="H2463" s="940">
        <v>2950</v>
      </c>
      <c r="I2463" s="936">
        <f t="shared" si="107"/>
        <v>100</v>
      </c>
    </row>
    <row r="2464" spans="1:20" ht="15" x14ac:dyDescent="0.25">
      <c r="A2464" s="438">
        <v>1352</v>
      </c>
      <c r="B2464" s="725">
        <v>3792</v>
      </c>
      <c r="C2464" s="725">
        <v>5331</v>
      </c>
      <c r="D2464" s="595"/>
      <c r="E2464" s="886" t="s">
        <v>1208</v>
      </c>
      <c r="F2464" s="964">
        <v>0</v>
      </c>
      <c r="G2464" s="964">
        <v>5</v>
      </c>
      <c r="H2464" s="964">
        <v>5</v>
      </c>
      <c r="I2464" s="966">
        <f t="shared" si="107"/>
        <v>100</v>
      </c>
    </row>
    <row r="2465" spans="1:20" ht="15" thickBot="1" x14ac:dyDescent="0.25">
      <c r="A2465" s="438"/>
      <c r="B2465" s="725"/>
      <c r="C2465" s="725"/>
      <c r="D2465" s="595" t="s">
        <v>1677</v>
      </c>
      <c r="E2465" s="486" t="s">
        <v>1420</v>
      </c>
      <c r="F2465" s="940"/>
      <c r="G2465" s="940">
        <v>5</v>
      </c>
      <c r="H2465" s="940">
        <v>5</v>
      </c>
      <c r="I2465" s="936">
        <f t="shared" si="107"/>
        <v>100</v>
      </c>
    </row>
    <row r="2466" spans="1:20" ht="16.5" thickTop="1" thickBot="1" x14ac:dyDescent="0.3">
      <c r="A2466" s="2479" t="s">
        <v>1406</v>
      </c>
      <c r="B2466" s="2480"/>
      <c r="C2466" s="2480"/>
      <c r="D2466" s="2480"/>
      <c r="E2466" s="2480"/>
      <c r="F2466" s="937">
        <f>F2459+F2464</f>
        <v>468</v>
      </c>
      <c r="G2466" s="937">
        <f>G2459+G2464</f>
        <v>3440</v>
      </c>
      <c r="H2466" s="937">
        <f>H2459+H2464</f>
        <v>3440</v>
      </c>
      <c r="I2466" s="938">
        <f t="shared" si="107"/>
        <v>100</v>
      </c>
      <c r="R2466" s="386">
        <f>F2466</f>
        <v>468</v>
      </c>
      <c r="S2466" s="386">
        <f>G2466</f>
        <v>3440</v>
      </c>
      <c r="T2466" s="386">
        <f>H2466</f>
        <v>3440</v>
      </c>
    </row>
    <row r="2467" spans="1:20" s="387" customFormat="1" ht="13.5" thickTop="1" x14ac:dyDescent="0.2">
      <c r="A2467" s="385"/>
      <c r="B2467" s="687"/>
      <c r="C2467" s="385"/>
      <c r="D2467" s="927"/>
      <c r="E2467" s="385"/>
      <c r="F2467" s="386"/>
      <c r="G2467" s="386"/>
      <c r="H2467" s="386"/>
      <c r="I2467" s="1688"/>
    </row>
    <row r="2468" spans="1:20" s="387" customFormat="1" x14ac:dyDescent="0.2">
      <c r="A2468" s="385"/>
      <c r="B2468" s="687"/>
      <c r="C2468" s="385"/>
      <c r="D2468" s="927"/>
      <c r="E2468" s="385"/>
      <c r="F2468" s="386"/>
      <c r="G2468" s="386"/>
      <c r="H2468" s="386"/>
      <c r="I2468" s="1688"/>
    </row>
    <row r="2469" spans="1:20" s="387" customFormat="1" x14ac:dyDescent="0.2">
      <c r="A2469" s="385"/>
      <c r="B2469" s="687"/>
      <c r="C2469" s="385"/>
      <c r="D2469" s="927"/>
      <c r="E2469" s="385"/>
      <c r="F2469" s="386"/>
      <c r="G2469" s="386"/>
      <c r="H2469" s="386"/>
      <c r="I2469" s="1688"/>
    </row>
    <row r="2470" spans="1:20" ht="13.5" thickBot="1" x14ac:dyDescent="0.25">
      <c r="A2470" s="445" t="s">
        <v>837</v>
      </c>
      <c r="I2470" s="1688" t="s">
        <v>205</v>
      </c>
    </row>
    <row r="2471" spans="1:20" ht="14.25" thickTop="1" thickBot="1" x14ac:dyDescent="0.25">
      <c r="A2471" s="675" t="s">
        <v>792</v>
      </c>
      <c r="B2471" s="866" t="s">
        <v>206</v>
      </c>
      <c r="C2471" s="676" t="s">
        <v>207</v>
      </c>
      <c r="D2471" s="678" t="s">
        <v>888</v>
      </c>
      <c r="E2471" s="678" t="s">
        <v>208</v>
      </c>
      <c r="F2471" s="678" t="s">
        <v>209</v>
      </c>
      <c r="G2471" s="678" t="s">
        <v>1116</v>
      </c>
      <c r="H2471" s="678" t="s">
        <v>1117</v>
      </c>
      <c r="I2471" s="931" t="s">
        <v>1118</v>
      </c>
    </row>
    <row r="2472" spans="1:20" ht="14.25" thickTop="1" thickBot="1" x14ac:dyDescent="0.25">
      <c r="A2472" s="609">
        <v>1</v>
      </c>
      <c r="B2472" s="610">
        <v>2</v>
      </c>
      <c r="C2472" s="610">
        <v>3</v>
      </c>
      <c r="D2472" s="610">
        <v>4</v>
      </c>
      <c r="E2472" s="610">
        <v>5</v>
      </c>
      <c r="F2472" s="581">
        <v>6</v>
      </c>
      <c r="G2472" s="581">
        <v>7</v>
      </c>
      <c r="H2472" s="582">
        <v>8</v>
      </c>
      <c r="I2472" s="680" t="s">
        <v>960</v>
      </c>
    </row>
    <row r="2473" spans="1:20" ht="15.75" thickTop="1" x14ac:dyDescent="0.25">
      <c r="A2473" s="438">
        <v>1353</v>
      </c>
      <c r="B2473" s="725">
        <v>3421</v>
      </c>
      <c r="C2473" s="725">
        <v>5331</v>
      </c>
      <c r="D2473" s="932"/>
      <c r="E2473" s="886" t="s">
        <v>1208</v>
      </c>
      <c r="F2473" s="933">
        <f>SUM(F2474:F2479)</f>
        <v>846</v>
      </c>
      <c r="G2473" s="933">
        <f>SUM(G2474:G2479)</f>
        <v>7795</v>
      </c>
      <c r="H2473" s="933">
        <f>SUM(H2474:H2479)</f>
        <v>7795</v>
      </c>
      <c r="I2473" s="934">
        <v>100</v>
      </c>
    </row>
    <row r="2474" spans="1:20" ht="14.25" x14ac:dyDescent="0.2">
      <c r="A2474" s="438"/>
      <c r="B2474" s="725"/>
      <c r="C2474" s="725"/>
      <c r="D2474" s="763" t="s">
        <v>737</v>
      </c>
      <c r="E2474" s="2224" t="s">
        <v>996</v>
      </c>
      <c r="F2474" s="940">
        <v>91</v>
      </c>
      <c r="G2474" s="940">
        <v>91</v>
      </c>
      <c r="H2474" s="940">
        <v>91</v>
      </c>
      <c r="I2474" s="936">
        <f t="shared" ref="I2474:I2482" si="108">(H2474/G2474)*100</f>
        <v>100</v>
      </c>
    </row>
    <row r="2475" spans="1:20" ht="14.25" x14ac:dyDescent="0.2">
      <c r="A2475" s="438"/>
      <c r="B2475" s="725"/>
      <c r="C2475" s="725"/>
      <c r="D2475" s="763" t="s">
        <v>451</v>
      </c>
      <c r="E2475" s="2224" t="s">
        <v>1053</v>
      </c>
      <c r="F2475" s="940"/>
      <c r="G2475" s="940">
        <v>12</v>
      </c>
      <c r="H2475" s="940">
        <v>12</v>
      </c>
      <c r="I2475" s="936">
        <f t="shared" si="108"/>
        <v>100</v>
      </c>
    </row>
    <row r="2476" spans="1:20" ht="13.5" customHeight="1" x14ac:dyDescent="0.2">
      <c r="A2476" s="438"/>
      <c r="B2476" s="725"/>
      <c r="C2476" s="725"/>
      <c r="D2476" s="595" t="s">
        <v>732</v>
      </c>
      <c r="E2476" s="483" t="s">
        <v>85</v>
      </c>
      <c r="F2476" s="940">
        <v>755</v>
      </c>
      <c r="G2476" s="940">
        <v>739</v>
      </c>
      <c r="H2476" s="940">
        <v>739</v>
      </c>
      <c r="I2476" s="936">
        <f t="shared" si="108"/>
        <v>100</v>
      </c>
    </row>
    <row r="2477" spans="1:20" ht="13.5" customHeight="1" x14ac:dyDescent="0.2">
      <c r="A2477" s="438"/>
      <c r="B2477" s="725"/>
      <c r="C2477" s="725"/>
      <c r="D2477" s="1250" t="s">
        <v>1871</v>
      </c>
      <c r="E2477" s="1525" t="s">
        <v>1902</v>
      </c>
      <c r="F2477" s="940"/>
      <c r="G2477" s="940">
        <v>256</v>
      </c>
      <c r="H2477" s="940">
        <v>256</v>
      </c>
      <c r="I2477" s="936">
        <f t="shared" si="108"/>
        <v>100</v>
      </c>
      <c r="R2477" s="386"/>
      <c r="S2477" s="386"/>
      <c r="T2477" s="386"/>
    </row>
    <row r="2478" spans="1:20" ht="14.25" x14ac:dyDescent="0.2">
      <c r="A2478" s="438"/>
      <c r="B2478" s="725"/>
      <c r="C2478" s="725"/>
      <c r="D2478" s="826" t="s">
        <v>1435</v>
      </c>
      <c r="E2478" s="2295" t="s">
        <v>529</v>
      </c>
      <c r="F2478" s="940"/>
      <c r="G2478" s="940">
        <v>228</v>
      </c>
      <c r="H2478" s="940">
        <v>228</v>
      </c>
      <c r="I2478" s="936">
        <f t="shared" si="108"/>
        <v>100</v>
      </c>
    </row>
    <row r="2479" spans="1:20" ht="14.25" x14ac:dyDescent="0.2">
      <c r="A2479" s="438"/>
      <c r="B2479" s="725"/>
      <c r="C2479" s="725"/>
      <c r="D2479" s="595" t="s">
        <v>1431</v>
      </c>
      <c r="E2479" s="483" t="s">
        <v>995</v>
      </c>
      <c r="F2479" s="940"/>
      <c r="G2479" s="940">
        <v>6469</v>
      </c>
      <c r="H2479" s="940">
        <v>6469</v>
      </c>
      <c r="I2479" s="936">
        <f t="shared" si="108"/>
        <v>100</v>
      </c>
    </row>
    <row r="2480" spans="1:20" ht="15" x14ac:dyDescent="0.25">
      <c r="A2480" s="438">
        <v>1353</v>
      </c>
      <c r="B2480" s="725">
        <v>3792</v>
      </c>
      <c r="C2480" s="725">
        <v>5331</v>
      </c>
      <c r="D2480" s="595"/>
      <c r="E2480" s="886" t="s">
        <v>1208</v>
      </c>
      <c r="F2480" s="964">
        <v>0</v>
      </c>
      <c r="G2480" s="964">
        <v>20</v>
      </c>
      <c r="H2480" s="964">
        <v>20</v>
      </c>
      <c r="I2480" s="966">
        <f t="shared" si="108"/>
        <v>100</v>
      </c>
    </row>
    <row r="2481" spans="1:20" ht="15" thickBot="1" x14ac:dyDescent="0.25">
      <c r="A2481" s="438"/>
      <c r="B2481" s="725"/>
      <c r="C2481" s="725"/>
      <c r="D2481" s="595" t="s">
        <v>1677</v>
      </c>
      <c r="E2481" s="486" t="s">
        <v>1420</v>
      </c>
      <c r="F2481" s="940"/>
      <c r="G2481" s="940">
        <v>20</v>
      </c>
      <c r="H2481" s="940">
        <v>20</v>
      </c>
      <c r="I2481" s="936">
        <f t="shared" si="108"/>
        <v>100</v>
      </c>
    </row>
    <row r="2482" spans="1:20" s="107" customFormat="1" ht="20.25" customHeight="1" thickTop="1" thickBot="1" x14ac:dyDescent="0.3">
      <c r="A2482" s="2479" t="s">
        <v>1406</v>
      </c>
      <c r="B2482" s="2480"/>
      <c r="C2482" s="2480"/>
      <c r="D2482" s="2480"/>
      <c r="E2482" s="2480"/>
      <c r="F2482" s="937">
        <f>F2473+F2480</f>
        <v>846</v>
      </c>
      <c r="G2482" s="937">
        <f>G2473+G2480</f>
        <v>7815</v>
      </c>
      <c r="H2482" s="937">
        <f>H2473+H2480</f>
        <v>7815</v>
      </c>
      <c r="I2482" s="938">
        <f t="shared" si="108"/>
        <v>100</v>
      </c>
      <c r="R2482" s="386">
        <f>F2482</f>
        <v>846</v>
      </c>
      <c r="S2482" s="386">
        <f>G2482</f>
        <v>7815</v>
      </c>
      <c r="T2482" s="386">
        <f>H2482</f>
        <v>7815</v>
      </c>
    </row>
    <row r="2483" spans="1:20" s="387" customFormat="1" ht="13.5" thickTop="1" x14ac:dyDescent="0.2">
      <c r="A2483" s="385"/>
      <c r="B2483" s="687"/>
      <c r="C2483" s="385"/>
      <c r="D2483" s="927"/>
      <c r="E2483" s="385"/>
      <c r="F2483" s="386"/>
      <c r="G2483" s="386"/>
      <c r="H2483" s="386"/>
      <c r="I2483" s="1688"/>
    </row>
    <row r="2484" spans="1:20" s="387" customFormat="1" x14ac:dyDescent="0.2">
      <c r="A2484" s="385"/>
      <c r="B2484" s="687"/>
      <c r="C2484" s="385"/>
      <c r="D2484" s="927"/>
      <c r="E2484" s="385"/>
      <c r="F2484" s="386"/>
      <c r="G2484" s="386"/>
      <c r="H2484" s="386"/>
      <c r="I2484" s="1688"/>
    </row>
    <row r="2485" spans="1:20" s="387" customFormat="1" x14ac:dyDescent="0.2">
      <c r="A2485" s="385"/>
      <c r="B2485" s="687"/>
      <c r="C2485" s="385"/>
      <c r="D2485" s="927"/>
      <c r="E2485" s="385"/>
      <c r="F2485" s="386"/>
      <c r="G2485" s="386"/>
      <c r="H2485" s="386"/>
      <c r="I2485" s="1688"/>
    </row>
    <row r="2486" spans="1:20" ht="13.5" thickBot="1" x14ac:dyDescent="0.25">
      <c r="A2486" s="445" t="s">
        <v>161</v>
      </c>
      <c r="I2486" s="1688" t="s">
        <v>205</v>
      </c>
    </row>
    <row r="2487" spans="1:20" ht="14.25" thickTop="1" thickBot="1" x14ac:dyDescent="0.25">
      <c r="A2487" s="675" t="s">
        <v>792</v>
      </c>
      <c r="B2487" s="866" t="s">
        <v>206</v>
      </c>
      <c r="C2487" s="676" t="s">
        <v>207</v>
      </c>
      <c r="D2487" s="678" t="s">
        <v>888</v>
      </c>
      <c r="E2487" s="678" t="s">
        <v>208</v>
      </c>
      <c r="F2487" s="678" t="s">
        <v>209</v>
      </c>
      <c r="G2487" s="678" t="s">
        <v>1116</v>
      </c>
      <c r="H2487" s="678" t="s">
        <v>1117</v>
      </c>
      <c r="I2487" s="931" t="s">
        <v>1118</v>
      </c>
    </row>
    <row r="2488" spans="1:20" ht="14.25" thickTop="1" thickBot="1" x14ac:dyDescent="0.25">
      <c r="A2488" s="609">
        <v>1</v>
      </c>
      <c r="B2488" s="610">
        <v>2</v>
      </c>
      <c r="C2488" s="610">
        <v>3</v>
      </c>
      <c r="D2488" s="610">
        <v>4</v>
      </c>
      <c r="E2488" s="610">
        <v>5</v>
      </c>
      <c r="F2488" s="581">
        <v>6</v>
      </c>
      <c r="G2488" s="581">
        <v>7</v>
      </c>
      <c r="H2488" s="582">
        <v>8</v>
      </c>
      <c r="I2488" s="680" t="s">
        <v>960</v>
      </c>
    </row>
    <row r="2489" spans="1:20" ht="15.75" thickTop="1" x14ac:dyDescent="0.25">
      <c r="A2489" s="438">
        <v>1354</v>
      </c>
      <c r="B2489" s="725">
        <v>3421</v>
      </c>
      <c r="C2489" s="725">
        <v>5331</v>
      </c>
      <c r="D2489" s="932"/>
      <c r="E2489" s="886" t="s">
        <v>1208</v>
      </c>
      <c r="F2489" s="933">
        <f>SUM(F2490:F2493)</f>
        <v>550</v>
      </c>
      <c r="G2489" s="933">
        <f>SUM(G2490:G2493)</f>
        <v>4209</v>
      </c>
      <c r="H2489" s="933">
        <f>SUM(H2490:H2493)</f>
        <v>4209</v>
      </c>
      <c r="I2489" s="934">
        <v>100</v>
      </c>
    </row>
    <row r="2490" spans="1:20" ht="18" customHeight="1" x14ac:dyDescent="0.2">
      <c r="A2490" s="438"/>
      <c r="B2490" s="725"/>
      <c r="C2490" s="725"/>
      <c r="D2490" s="763" t="s">
        <v>737</v>
      </c>
      <c r="E2490" s="2224" t="s">
        <v>996</v>
      </c>
      <c r="F2490" s="940">
        <v>13</v>
      </c>
      <c r="G2490" s="940">
        <v>12</v>
      </c>
      <c r="H2490" s="940">
        <v>12</v>
      </c>
      <c r="I2490" s="936">
        <f>(H2490/G2490)*100</f>
        <v>100</v>
      </c>
    </row>
    <row r="2491" spans="1:20" ht="14.25" x14ac:dyDescent="0.2">
      <c r="A2491" s="438"/>
      <c r="B2491" s="725"/>
      <c r="C2491" s="725"/>
      <c r="D2491" s="595" t="s">
        <v>732</v>
      </c>
      <c r="E2491" s="483" t="s">
        <v>85</v>
      </c>
      <c r="F2491" s="940">
        <v>537</v>
      </c>
      <c r="G2491" s="940">
        <v>537</v>
      </c>
      <c r="H2491" s="940">
        <v>537</v>
      </c>
      <c r="I2491" s="936">
        <f>(H2491/G2491)*100</f>
        <v>100</v>
      </c>
    </row>
    <row r="2492" spans="1:20" ht="14.25" x14ac:dyDescent="0.2">
      <c r="A2492" s="438"/>
      <c r="B2492" s="725"/>
      <c r="C2492" s="725"/>
      <c r="D2492" s="1250" t="s">
        <v>1871</v>
      </c>
      <c r="E2492" s="1525" t="s">
        <v>1902</v>
      </c>
      <c r="F2492" s="940"/>
      <c r="G2492" s="940">
        <v>165</v>
      </c>
      <c r="H2492" s="940">
        <v>165</v>
      </c>
      <c r="I2492" s="936">
        <f>(H2492/G2492)*100</f>
        <v>100</v>
      </c>
    </row>
    <row r="2493" spans="1:20" ht="15" thickBot="1" x14ac:dyDescent="0.25">
      <c r="A2493" s="438"/>
      <c r="B2493" s="725"/>
      <c r="C2493" s="1690"/>
      <c r="D2493" s="595" t="s">
        <v>1431</v>
      </c>
      <c r="E2493" s="483" t="s">
        <v>995</v>
      </c>
      <c r="F2493" s="940"/>
      <c r="G2493" s="940">
        <v>3495</v>
      </c>
      <c r="H2493" s="940">
        <v>3495</v>
      </c>
      <c r="I2493" s="936">
        <f>(H2493/G2493)*100</f>
        <v>100</v>
      </c>
    </row>
    <row r="2494" spans="1:20" s="107" customFormat="1" ht="20.25" customHeight="1" thickTop="1" thickBot="1" x14ac:dyDescent="0.3">
      <c r="A2494" s="2479" t="s">
        <v>1406</v>
      </c>
      <c r="B2494" s="2480"/>
      <c r="C2494" s="2480"/>
      <c r="D2494" s="2480"/>
      <c r="E2494" s="2480"/>
      <c r="F2494" s="937">
        <f>F2489</f>
        <v>550</v>
      </c>
      <c r="G2494" s="937">
        <f>G2489</f>
        <v>4209</v>
      </c>
      <c r="H2494" s="937">
        <f>H2489</f>
        <v>4209</v>
      </c>
      <c r="I2494" s="938">
        <f>(H2494/G2494)*100</f>
        <v>100</v>
      </c>
      <c r="R2494" s="386">
        <f>F2494</f>
        <v>550</v>
      </c>
      <c r="S2494" s="386">
        <f>G2494</f>
        <v>4209</v>
      </c>
      <c r="T2494" s="386">
        <f>H2494</f>
        <v>4209</v>
      </c>
    </row>
    <row r="2495" spans="1:20" s="387" customFormat="1" ht="13.5" thickTop="1" x14ac:dyDescent="0.2">
      <c r="A2495" s="385"/>
      <c r="B2495" s="687"/>
      <c r="C2495" s="385"/>
      <c r="D2495" s="927"/>
      <c r="E2495" s="385"/>
      <c r="F2495" s="386"/>
      <c r="G2495" s="386"/>
      <c r="H2495" s="386"/>
      <c r="I2495" s="1688"/>
    </row>
    <row r="2496" spans="1:20" s="387" customFormat="1" x14ac:dyDescent="0.2">
      <c r="A2496" s="385"/>
      <c r="B2496" s="687"/>
      <c r="C2496" s="385"/>
      <c r="D2496" s="927"/>
      <c r="E2496" s="385"/>
      <c r="F2496" s="386"/>
      <c r="G2496" s="386"/>
      <c r="H2496" s="386"/>
      <c r="I2496" s="1688"/>
    </row>
    <row r="2497" spans="1:20" s="387" customFormat="1" x14ac:dyDescent="0.2">
      <c r="A2497" s="385"/>
      <c r="B2497" s="687"/>
      <c r="C2497" s="385"/>
      <c r="D2497" s="927"/>
      <c r="E2497" s="385"/>
      <c r="F2497" s="386"/>
      <c r="G2497" s="386"/>
      <c r="H2497" s="386"/>
      <c r="I2497" s="1688"/>
    </row>
    <row r="2498" spans="1:20" ht="13.5" thickBot="1" x14ac:dyDescent="0.25">
      <c r="A2498" s="445" t="s">
        <v>953</v>
      </c>
      <c r="I2498" s="1688" t="s">
        <v>205</v>
      </c>
    </row>
    <row r="2499" spans="1:20" ht="14.25" thickTop="1" thickBot="1" x14ac:dyDescent="0.25">
      <c r="A2499" s="675" t="s">
        <v>792</v>
      </c>
      <c r="B2499" s="866" t="s">
        <v>206</v>
      </c>
      <c r="C2499" s="676" t="s">
        <v>207</v>
      </c>
      <c r="D2499" s="678" t="s">
        <v>888</v>
      </c>
      <c r="E2499" s="678" t="s">
        <v>208</v>
      </c>
      <c r="F2499" s="678" t="s">
        <v>209</v>
      </c>
      <c r="G2499" s="678" t="s">
        <v>1116</v>
      </c>
      <c r="H2499" s="678" t="s">
        <v>1117</v>
      </c>
      <c r="I2499" s="931" t="s">
        <v>1118</v>
      </c>
    </row>
    <row r="2500" spans="1:20" ht="14.25" thickTop="1" thickBot="1" x14ac:dyDescent="0.25">
      <c r="A2500" s="609">
        <v>1</v>
      </c>
      <c r="B2500" s="610">
        <v>2</v>
      </c>
      <c r="C2500" s="610">
        <v>3</v>
      </c>
      <c r="D2500" s="610">
        <v>4</v>
      </c>
      <c r="E2500" s="610">
        <v>5</v>
      </c>
      <c r="F2500" s="581">
        <v>6</v>
      </c>
      <c r="G2500" s="581">
        <v>7</v>
      </c>
      <c r="H2500" s="582">
        <v>8</v>
      </c>
      <c r="I2500" s="680" t="s">
        <v>960</v>
      </c>
    </row>
    <row r="2501" spans="1:20" ht="15.75" thickTop="1" x14ac:dyDescent="0.25">
      <c r="A2501" s="438">
        <v>1355</v>
      </c>
      <c r="B2501" s="833">
        <v>3421</v>
      </c>
      <c r="C2501" s="833">
        <v>5331</v>
      </c>
      <c r="D2501" s="972"/>
      <c r="E2501" s="724" t="s">
        <v>1208</v>
      </c>
      <c r="F2501" s="948">
        <f>SUM(F2502:F2507)</f>
        <v>1004</v>
      </c>
      <c r="G2501" s="948">
        <f>SUM(G2502:G2507)</f>
        <v>8058</v>
      </c>
      <c r="H2501" s="948">
        <f>SUM(H2502:H2507)</f>
        <v>8058</v>
      </c>
      <c r="I2501" s="949">
        <f t="shared" ref="I2501:I2508" si="109">(H2501/G2501)*100</f>
        <v>100</v>
      </c>
    </row>
    <row r="2502" spans="1:20" ht="14.25" x14ac:dyDescent="0.2">
      <c r="A2502" s="438"/>
      <c r="B2502" s="725"/>
      <c r="C2502" s="725"/>
      <c r="D2502" s="763" t="s">
        <v>737</v>
      </c>
      <c r="E2502" s="2224" t="s">
        <v>996</v>
      </c>
      <c r="F2502" s="940">
        <v>79</v>
      </c>
      <c r="G2502" s="940">
        <v>79</v>
      </c>
      <c r="H2502" s="940">
        <v>79</v>
      </c>
      <c r="I2502" s="936">
        <f t="shared" si="109"/>
        <v>100</v>
      </c>
    </row>
    <row r="2503" spans="1:20" ht="12.75" customHeight="1" x14ac:dyDescent="0.2">
      <c r="A2503" s="438"/>
      <c r="B2503" s="725"/>
      <c r="C2503" s="725"/>
      <c r="D2503" s="763" t="s">
        <v>451</v>
      </c>
      <c r="E2503" s="2224" t="s">
        <v>1053</v>
      </c>
      <c r="F2503" s="940"/>
      <c r="G2503" s="940">
        <v>14</v>
      </c>
      <c r="H2503" s="940">
        <v>14</v>
      </c>
      <c r="I2503" s="936">
        <f t="shared" si="109"/>
        <v>100</v>
      </c>
    </row>
    <row r="2504" spans="1:20" ht="15" customHeight="1" x14ac:dyDescent="0.2">
      <c r="A2504" s="438"/>
      <c r="B2504" s="725"/>
      <c r="C2504" s="725"/>
      <c r="D2504" s="595" t="s">
        <v>732</v>
      </c>
      <c r="E2504" s="483" t="s">
        <v>85</v>
      </c>
      <c r="F2504" s="940">
        <v>925</v>
      </c>
      <c r="G2504" s="940">
        <v>870</v>
      </c>
      <c r="H2504" s="940">
        <v>870</v>
      </c>
      <c r="I2504" s="936">
        <f t="shared" si="109"/>
        <v>100</v>
      </c>
    </row>
    <row r="2505" spans="1:20" ht="15" customHeight="1" x14ac:dyDescent="0.2">
      <c r="A2505" s="438"/>
      <c r="B2505" s="725"/>
      <c r="C2505" s="725"/>
      <c r="D2505" s="1250" t="s">
        <v>1871</v>
      </c>
      <c r="E2505" s="1525" t="s">
        <v>1902</v>
      </c>
      <c r="F2505" s="940"/>
      <c r="G2505" s="940">
        <v>270</v>
      </c>
      <c r="H2505" s="940">
        <v>270</v>
      </c>
      <c r="I2505" s="936">
        <f t="shared" si="109"/>
        <v>100</v>
      </c>
      <c r="R2505" s="386"/>
      <c r="S2505" s="386"/>
      <c r="T2505" s="386"/>
    </row>
    <row r="2506" spans="1:20" ht="14.25" x14ac:dyDescent="0.2">
      <c r="A2506" s="438"/>
      <c r="B2506" s="725"/>
      <c r="C2506" s="725"/>
      <c r="D2506" s="826" t="s">
        <v>1435</v>
      </c>
      <c r="E2506" s="2295" t="s">
        <v>529</v>
      </c>
      <c r="F2506" s="940"/>
      <c r="G2506" s="940">
        <v>216</v>
      </c>
      <c r="H2506" s="940">
        <v>216</v>
      </c>
      <c r="I2506" s="936">
        <f t="shared" si="109"/>
        <v>100</v>
      </c>
    </row>
    <row r="2507" spans="1:20" ht="15" thickBot="1" x14ac:dyDescent="0.25">
      <c r="A2507" s="438"/>
      <c r="B2507" s="725"/>
      <c r="C2507" s="1690"/>
      <c r="D2507" s="595" t="s">
        <v>1431</v>
      </c>
      <c r="E2507" s="483" t="s">
        <v>995</v>
      </c>
      <c r="F2507" s="940"/>
      <c r="G2507" s="940">
        <v>6609</v>
      </c>
      <c r="H2507" s="940">
        <v>6609</v>
      </c>
      <c r="I2507" s="936">
        <f t="shared" si="109"/>
        <v>100</v>
      </c>
    </row>
    <row r="2508" spans="1:20" s="107" customFormat="1" ht="20.25" customHeight="1" thickTop="1" thickBot="1" x14ac:dyDescent="0.3">
      <c r="A2508" s="2479" t="s">
        <v>1406</v>
      </c>
      <c r="B2508" s="2480"/>
      <c r="C2508" s="2480"/>
      <c r="D2508" s="2480"/>
      <c r="E2508" s="2480"/>
      <c r="F2508" s="937">
        <f>F2501</f>
        <v>1004</v>
      </c>
      <c r="G2508" s="937">
        <f>G2501</f>
        <v>8058</v>
      </c>
      <c r="H2508" s="937">
        <f>H2501</f>
        <v>8058</v>
      </c>
      <c r="I2508" s="938">
        <f t="shared" si="109"/>
        <v>100</v>
      </c>
      <c r="R2508" s="386">
        <f>F2508</f>
        <v>1004</v>
      </c>
      <c r="S2508" s="386">
        <f>G2508</f>
        <v>8058</v>
      </c>
      <c r="T2508" s="386">
        <f>H2508</f>
        <v>8058</v>
      </c>
    </row>
    <row r="2509" spans="1:20" s="387" customFormat="1" ht="13.5" thickTop="1" x14ac:dyDescent="0.2">
      <c r="A2509" s="385"/>
      <c r="B2509" s="687"/>
      <c r="C2509" s="385"/>
      <c r="D2509" s="927"/>
      <c r="E2509" s="385"/>
      <c r="F2509" s="386"/>
      <c r="G2509" s="386"/>
      <c r="H2509" s="386"/>
      <c r="I2509" s="1688"/>
    </row>
    <row r="2510" spans="1:20" s="387" customFormat="1" x14ac:dyDescent="0.2">
      <c r="A2510" s="385"/>
      <c r="B2510" s="687"/>
      <c r="C2510" s="385"/>
      <c r="D2510" s="927"/>
      <c r="E2510" s="385"/>
      <c r="F2510" s="386"/>
      <c r="G2510" s="386"/>
      <c r="H2510" s="386"/>
      <c r="I2510" s="1688"/>
    </row>
    <row r="2511" spans="1:20" s="387" customFormat="1" x14ac:dyDescent="0.2">
      <c r="A2511" s="385"/>
      <c r="B2511" s="687"/>
      <c r="C2511" s="385"/>
      <c r="D2511" s="927"/>
      <c r="E2511" s="385"/>
      <c r="F2511" s="386"/>
      <c r="G2511" s="386"/>
      <c r="H2511" s="386"/>
      <c r="I2511" s="1688"/>
    </row>
    <row r="2512" spans="1:20" s="387" customFormat="1" x14ac:dyDescent="0.2">
      <c r="A2512" s="385"/>
      <c r="B2512" s="687"/>
      <c r="C2512" s="385"/>
      <c r="D2512" s="927"/>
      <c r="E2512" s="385"/>
      <c r="F2512" s="386"/>
      <c r="G2512" s="386"/>
      <c r="H2512" s="386"/>
      <c r="I2512" s="1688"/>
    </row>
    <row r="2513" spans="1:20" ht="13.5" thickBot="1" x14ac:dyDescent="0.25">
      <c r="A2513" s="445" t="s">
        <v>856</v>
      </c>
      <c r="I2513" s="1688" t="s">
        <v>205</v>
      </c>
    </row>
    <row r="2514" spans="1:20" ht="14.25" thickTop="1" thickBot="1" x14ac:dyDescent="0.25">
      <c r="A2514" s="675" t="s">
        <v>792</v>
      </c>
      <c r="B2514" s="866" t="s">
        <v>206</v>
      </c>
      <c r="C2514" s="676" t="s">
        <v>207</v>
      </c>
      <c r="D2514" s="678" t="s">
        <v>888</v>
      </c>
      <c r="E2514" s="678" t="s">
        <v>208</v>
      </c>
      <c r="F2514" s="678" t="s">
        <v>209</v>
      </c>
      <c r="G2514" s="678" t="s">
        <v>1116</v>
      </c>
      <c r="H2514" s="678" t="s">
        <v>1117</v>
      </c>
      <c r="I2514" s="931" t="s">
        <v>1118</v>
      </c>
    </row>
    <row r="2515" spans="1:20" ht="14.25" thickTop="1" thickBot="1" x14ac:dyDescent="0.25">
      <c r="A2515" s="609">
        <v>1</v>
      </c>
      <c r="B2515" s="610">
        <v>2</v>
      </c>
      <c r="C2515" s="610">
        <v>3</v>
      </c>
      <c r="D2515" s="610">
        <v>4</v>
      </c>
      <c r="E2515" s="610">
        <v>5</v>
      </c>
      <c r="F2515" s="581">
        <v>6</v>
      </c>
      <c r="G2515" s="581">
        <v>7</v>
      </c>
      <c r="H2515" s="582">
        <v>8</v>
      </c>
      <c r="I2515" s="680" t="s">
        <v>960</v>
      </c>
    </row>
    <row r="2516" spans="1:20" ht="15.75" thickTop="1" x14ac:dyDescent="0.25">
      <c r="A2516" s="1703">
        <v>1400</v>
      </c>
      <c r="B2516" s="960">
        <v>3299</v>
      </c>
      <c r="C2516" s="960">
        <v>5331</v>
      </c>
      <c r="D2516" s="965"/>
      <c r="E2516" s="1000" t="s">
        <v>1208</v>
      </c>
      <c r="F2516" s="958">
        <f>SUM(F2517:F2517)</f>
        <v>0</v>
      </c>
      <c r="G2516" s="958">
        <f>G2517</f>
        <v>4</v>
      </c>
      <c r="H2516" s="958">
        <f>H2517</f>
        <v>4</v>
      </c>
      <c r="I2516" s="962">
        <f>(H2516/G2516)*100</f>
        <v>100</v>
      </c>
    </row>
    <row r="2517" spans="1:20" ht="14.25" x14ac:dyDescent="0.2">
      <c r="A2517" s="438"/>
      <c r="B2517" s="725"/>
      <c r="C2517" s="725"/>
      <c r="D2517" s="1251" t="s">
        <v>1429</v>
      </c>
      <c r="E2517" s="1524" t="s">
        <v>508</v>
      </c>
      <c r="F2517" s="940"/>
      <c r="G2517" s="940">
        <v>4</v>
      </c>
      <c r="H2517" s="940">
        <v>4</v>
      </c>
      <c r="I2517" s="936">
        <v>7</v>
      </c>
    </row>
    <row r="2518" spans="1:20" ht="15" x14ac:dyDescent="0.25">
      <c r="A2518" s="438">
        <v>1400</v>
      </c>
      <c r="B2518" s="725">
        <v>4322</v>
      </c>
      <c r="C2518" s="725">
        <v>5331</v>
      </c>
      <c r="D2518" s="932"/>
      <c r="E2518" s="886" t="s">
        <v>1208</v>
      </c>
      <c r="F2518" s="933">
        <f>SUM(F2519:F2522)</f>
        <v>4200</v>
      </c>
      <c r="G2518" s="933">
        <f>SUM(G2519:G2522)</f>
        <v>16357</v>
      </c>
      <c r="H2518" s="933">
        <f>SUM(H2519:H2522)</f>
        <v>16357</v>
      </c>
      <c r="I2518" s="934">
        <v>100</v>
      </c>
    </row>
    <row r="2519" spans="1:20" ht="14.25" x14ac:dyDescent="0.2">
      <c r="A2519" s="438"/>
      <c r="B2519" s="725"/>
      <c r="C2519" s="725"/>
      <c r="D2519" s="763" t="s">
        <v>737</v>
      </c>
      <c r="E2519" s="2224" t="s">
        <v>996</v>
      </c>
      <c r="F2519" s="940">
        <v>576</v>
      </c>
      <c r="G2519" s="940">
        <v>582</v>
      </c>
      <c r="H2519" s="940">
        <v>582</v>
      </c>
      <c r="I2519" s="936">
        <f>(H2519/G2519)*100</f>
        <v>100</v>
      </c>
    </row>
    <row r="2520" spans="1:20" ht="14.25" x14ac:dyDescent="0.2">
      <c r="A2520" s="438"/>
      <c r="B2520" s="725"/>
      <c r="C2520" s="725"/>
      <c r="D2520" s="595" t="s">
        <v>732</v>
      </c>
      <c r="E2520" s="483" t="s">
        <v>85</v>
      </c>
      <c r="F2520" s="940">
        <v>3624</v>
      </c>
      <c r="G2520" s="940">
        <v>3621</v>
      </c>
      <c r="H2520" s="940">
        <v>3621</v>
      </c>
      <c r="I2520" s="936">
        <f>(H2520/G2520)*100</f>
        <v>100</v>
      </c>
    </row>
    <row r="2521" spans="1:20" ht="14.25" x14ac:dyDescent="0.2">
      <c r="A2521" s="438"/>
      <c r="B2521" s="725"/>
      <c r="C2521" s="725"/>
      <c r="D2521" s="1250" t="s">
        <v>1871</v>
      </c>
      <c r="E2521" s="1525" t="s">
        <v>1902</v>
      </c>
      <c r="F2521" s="940"/>
      <c r="G2521" s="940">
        <v>734</v>
      </c>
      <c r="H2521" s="940">
        <v>734</v>
      </c>
      <c r="I2521" s="936">
        <f>(H2521/G2521)*100</f>
        <v>100</v>
      </c>
    </row>
    <row r="2522" spans="1:20" ht="15" thickBot="1" x14ac:dyDescent="0.25">
      <c r="A2522" s="438"/>
      <c r="B2522" s="725"/>
      <c r="C2522" s="725"/>
      <c r="D2522" s="595" t="s">
        <v>1431</v>
      </c>
      <c r="E2522" s="483" t="s">
        <v>995</v>
      </c>
      <c r="F2522" s="940"/>
      <c r="G2522" s="940">
        <v>11420</v>
      </c>
      <c r="H2522" s="940">
        <v>11420</v>
      </c>
      <c r="I2522" s="936">
        <f>(H2522/G2522)*100</f>
        <v>100</v>
      </c>
    </row>
    <row r="2523" spans="1:20" ht="16.5" thickTop="1" thickBot="1" x14ac:dyDescent="0.3">
      <c r="A2523" s="2479" t="s">
        <v>1406</v>
      </c>
      <c r="B2523" s="2480"/>
      <c r="C2523" s="2480"/>
      <c r="D2523" s="2480"/>
      <c r="E2523" s="2480"/>
      <c r="F2523" s="937">
        <f>F2518+F2516</f>
        <v>4200</v>
      </c>
      <c r="G2523" s="937">
        <f>G2518+G2516</f>
        <v>16361</v>
      </c>
      <c r="H2523" s="937">
        <f>H2518+H2516</f>
        <v>16361</v>
      </c>
      <c r="I2523" s="938">
        <f>(H2523/G2523)*100</f>
        <v>100</v>
      </c>
      <c r="R2523" s="386">
        <f>F2523</f>
        <v>4200</v>
      </c>
      <c r="S2523" s="386">
        <f>G2523</f>
        <v>16361</v>
      </c>
      <c r="T2523" s="386">
        <f>H2523</f>
        <v>16361</v>
      </c>
    </row>
    <row r="2524" spans="1:20" ht="13.5" thickTop="1" x14ac:dyDescent="0.2"/>
    <row r="2527" spans="1:20" ht="13.5" thickBot="1" x14ac:dyDescent="0.25">
      <c r="A2527" s="445" t="s">
        <v>857</v>
      </c>
      <c r="B2527" s="1027"/>
      <c r="C2527" s="445"/>
      <c r="D2527" s="2296"/>
      <c r="E2527" s="445"/>
      <c r="I2527" s="1688" t="s">
        <v>205</v>
      </c>
    </row>
    <row r="2528" spans="1:20" ht="14.25" thickTop="1" thickBot="1" x14ac:dyDescent="0.25">
      <c r="A2528" s="675" t="s">
        <v>792</v>
      </c>
      <c r="B2528" s="866" t="s">
        <v>206</v>
      </c>
      <c r="C2528" s="676" t="s">
        <v>207</v>
      </c>
      <c r="D2528" s="678" t="s">
        <v>888</v>
      </c>
      <c r="E2528" s="678" t="s">
        <v>208</v>
      </c>
      <c r="F2528" s="678" t="s">
        <v>209</v>
      </c>
      <c r="G2528" s="678" t="s">
        <v>1116</v>
      </c>
      <c r="H2528" s="678" t="s">
        <v>1117</v>
      </c>
      <c r="I2528" s="931" t="s">
        <v>1118</v>
      </c>
    </row>
    <row r="2529" spans="1:20" ht="14.25" thickTop="1" thickBot="1" x14ac:dyDescent="0.25">
      <c r="A2529" s="609">
        <v>1</v>
      </c>
      <c r="B2529" s="610">
        <v>2</v>
      </c>
      <c r="C2529" s="610">
        <v>3</v>
      </c>
      <c r="D2529" s="610">
        <v>4</v>
      </c>
      <c r="E2529" s="610">
        <v>5</v>
      </c>
      <c r="F2529" s="581">
        <v>6</v>
      </c>
      <c r="G2529" s="581">
        <v>7</v>
      </c>
      <c r="H2529" s="582">
        <v>8</v>
      </c>
      <c r="I2529" s="680" t="s">
        <v>960</v>
      </c>
    </row>
    <row r="2530" spans="1:20" ht="15.75" thickTop="1" x14ac:dyDescent="0.25">
      <c r="A2530" s="438">
        <v>1401</v>
      </c>
      <c r="B2530" s="725">
        <v>4322</v>
      </c>
      <c r="C2530" s="725">
        <v>5331</v>
      </c>
      <c r="D2530" s="932"/>
      <c r="E2530" s="886" t="s">
        <v>1208</v>
      </c>
      <c r="F2530" s="933">
        <f>SUM(F2531:F2534)</f>
        <v>1540</v>
      </c>
      <c r="G2530" s="933">
        <f>SUM(G2531:G2534)</f>
        <v>5437</v>
      </c>
      <c r="H2530" s="933">
        <f>SUM(H2531:H2534)</f>
        <v>5437</v>
      </c>
      <c r="I2530" s="934">
        <v>100</v>
      </c>
    </row>
    <row r="2531" spans="1:20" ht="18" customHeight="1" x14ac:dyDescent="0.2">
      <c r="A2531" s="438"/>
      <c r="B2531" s="725"/>
      <c r="C2531" s="725"/>
      <c r="D2531" s="763" t="s">
        <v>737</v>
      </c>
      <c r="E2531" s="2224" t="s">
        <v>996</v>
      </c>
      <c r="F2531" s="940">
        <v>277</v>
      </c>
      <c r="G2531" s="940">
        <v>280</v>
      </c>
      <c r="H2531" s="940">
        <v>280</v>
      </c>
      <c r="I2531" s="936">
        <f>(H2531/G2531)*100</f>
        <v>100</v>
      </c>
    </row>
    <row r="2532" spans="1:20" ht="14.25" x14ac:dyDescent="0.2">
      <c r="A2532" s="438"/>
      <c r="B2532" s="725"/>
      <c r="C2532" s="725"/>
      <c r="D2532" s="595" t="s">
        <v>732</v>
      </c>
      <c r="E2532" s="483" t="s">
        <v>85</v>
      </c>
      <c r="F2532" s="940">
        <v>1263</v>
      </c>
      <c r="G2532" s="940">
        <v>1260</v>
      </c>
      <c r="H2532" s="940">
        <v>1260</v>
      </c>
      <c r="I2532" s="936">
        <f>(H2532/G2532)*100</f>
        <v>100</v>
      </c>
    </row>
    <row r="2533" spans="1:20" ht="14.25" x14ac:dyDescent="0.2">
      <c r="A2533" s="438"/>
      <c r="B2533" s="725"/>
      <c r="C2533" s="725"/>
      <c r="D2533" s="1250" t="s">
        <v>1871</v>
      </c>
      <c r="E2533" s="1525" t="s">
        <v>1902</v>
      </c>
      <c r="F2533" s="940"/>
      <c r="G2533" s="940">
        <v>10</v>
      </c>
      <c r="H2533" s="940">
        <v>10</v>
      </c>
      <c r="I2533" s="936">
        <f>(H2533/G2533)*100</f>
        <v>100</v>
      </c>
    </row>
    <row r="2534" spans="1:20" ht="15" thickBot="1" x14ac:dyDescent="0.25">
      <c r="A2534" s="438"/>
      <c r="B2534" s="725"/>
      <c r="C2534" s="1690"/>
      <c r="D2534" s="595" t="s">
        <v>1431</v>
      </c>
      <c r="E2534" s="483" t="s">
        <v>995</v>
      </c>
      <c r="F2534" s="940"/>
      <c r="G2534" s="940">
        <v>3887</v>
      </c>
      <c r="H2534" s="940">
        <v>3887</v>
      </c>
      <c r="I2534" s="936">
        <f>(H2534/G2534)*100</f>
        <v>100</v>
      </c>
    </row>
    <row r="2535" spans="1:20" ht="16.5" thickTop="1" thickBot="1" x14ac:dyDescent="0.3">
      <c r="A2535" s="2479" t="s">
        <v>1406</v>
      </c>
      <c r="B2535" s="2480"/>
      <c r="C2535" s="2480"/>
      <c r="D2535" s="2480"/>
      <c r="E2535" s="2480"/>
      <c r="F2535" s="937">
        <f>F2530</f>
        <v>1540</v>
      </c>
      <c r="G2535" s="937">
        <f>G2530</f>
        <v>5437</v>
      </c>
      <c r="H2535" s="937">
        <f>H2530</f>
        <v>5437</v>
      </c>
      <c r="I2535" s="938">
        <f>(H2535/G2535)*100</f>
        <v>100</v>
      </c>
      <c r="R2535" s="386">
        <f>F2535</f>
        <v>1540</v>
      </c>
      <c r="S2535" s="386">
        <f>G2535</f>
        <v>5437</v>
      </c>
      <c r="T2535" s="386">
        <f>H2535</f>
        <v>5437</v>
      </c>
    </row>
    <row r="2536" spans="1:20" ht="13.5" thickTop="1" x14ac:dyDescent="0.2"/>
    <row r="2539" spans="1:20" ht="13.5" thickBot="1" x14ac:dyDescent="0.25">
      <c r="A2539" s="445" t="s">
        <v>858</v>
      </c>
      <c r="I2539" s="1688" t="s">
        <v>205</v>
      </c>
    </row>
    <row r="2540" spans="1:20" ht="14.25" thickTop="1" thickBot="1" x14ac:dyDescent="0.25">
      <c r="A2540" s="675" t="s">
        <v>792</v>
      </c>
      <c r="B2540" s="866" t="s">
        <v>206</v>
      </c>
      <c r="C2540" s="676" t="s">
        <v>207</v>
      </c>
      <c r="D2540" s="678" t="s">
        <v>888</v>
      </c>
      <c r="E2540" s="678" t="s">
        <v>208</v>
      </c>
      <c r="F2540" s="678" t="s">
        <v>209</v>
      </c>
      <c r="G2540" s="678" t="s">
        <v>1116</v>
      </c>
      <c r="H2540" s="678" t="s">
        <v>1117</v>
      </c>
      <c r="I2540" s="931" t="s">
        <v>1118</v>
      </c>
    </row>
    <row r="2541" spans="1:20" ht="14.25" thickTop="1" thickBot="1" x14ac:dyDescent="0.25">
      <c r="A2541" s="609">
        <v>1</v>
      </c>
      <c r="B2541" s="610">
        <v>2</v>
      </c>
      <c r="C2541" s="610">
        <v>3</v>
      </c>
      <c r="D2541" s="610">
        <v>4</v>
      </c>
      <c r="E2541" s="610">
        <v>5</v>
      </c>
      <c r="F2541" s="581">
        <v>6</v>
      </c>
      <c r="G2541" s="581">
        <v>7</v>
      </c>
      <c r="H2541" s="582">
        <v>8</v>
      </c>
      <c r="I2541" s="680" t="s">
        <v>960</v>
      </c>
    </row>
    <row r="2542" spans="1:20" ht="15.75" thickTop="1" x14ac:dyDescent="0.25">
      <c r="A2542" s="438">
        <v>1402</v>
      </c>
      <c r="B2542" s="725">
        <v>4322</v>
      </c>
      <c r="C2542" s="725">
        <v>5331</v>
      </c>
      <c r="D2542" s="932"/>
      <c r="E2542" s="886" t="s">
        <v>1208</v>
      </c>
      <c r="F2542" s="933">
        <f>SUM(F2543:F2546)</f>
        <v>1869</v>
      </c>
      <c r="G2542" s="933">
        <f>SUM(G2543:G2546)</f>
        <v>7909</v>
      </c>
      <c r="H2542" s="933">
        <f>SUM(H2543:H2546)</f>
        <v>7909</v>
      </c>
      <c r="I2542" s="934">
        <v>100</v>
      </c>
    </row>
    <row r="2543" spans="1:20" ht="18" customHeight="1" x14ac:dyDescent="0.2">
      <c r="A2543" s="438"/>
      <c r="B2543" s="725"/>
      <c r="C2543" s="725"/>
      <c r="D2543" s="763" t="s">
        <v>737</v>
      </c>
      <c r="E2543" s="2224" t="s">
        <v>996</v>
      </c>
      <c r="F2543" s="940">
        <v>135</v>
      </c>
      <c r="G2543" s="940">
        <v>65</v>
      </c>
      <c r="H2543" s="940">
        <v>65</v>
      </c>
      <c r="I2543" s="936">
        <f>(H2543/G2543)*100</f>
        <v>100</v>
      </c>
    </row>
    <row r="2544" spans="1:20" ht="14.25" x14ac:dyDescent="0.2">
      <c r="A2544" s="438"/>
      <c r="B2544" s="725"/>
      <c r="C2544" s="725"/>
      <c r="D2544" s="595" t="s">
        <v>732</v>
      </c>
      <c r="E2544" s="483" t="s">
        <v>85</v>
      </c>
      <c r="F2544" s="940">
        <v>1734</v>
      </c>
      <c r="G2544" s="940">
        <v>1733</v>
      </c>
      <c r="H2544" s="940">
        <v>1733</v>
      </c>
      <c r="I2544" s="936">
        <f>(H2544/G2544)*100</f>
        <v>100</v>
      </c>
    </row>
    <row r="2545" spans="1:20" ht="14.25" x14ac:dyDescent="0.2">
      <c r="A2545" s="438"/>
      <c r="B2545" s="725"/>
      <c r="C2545" s="953"/>
      <c r="D2545" s="1250" t="s">
        <v>1871</v>
      </c>
      <c r="E2545" s="1525" t="s">
        <v>1902</v>
      </c>
      <c r="F2545" s="940"/>
      <c r="G2545" s="940">
        <v>412</v>
      </c>
      <c r="H2545" s="940">
        <v>412</v>
      </c>
      <c r="I2545" s="936">
        <f>(H2545/G2545)*100</f>
        <v>100</v>
      </c>
    </row>
    <row r="2546" spans="1:20" ht="15" thickBot="1" x14ac:dyDescent="0.25">
      <c r="A2546" s="438"/>
      <c r="B2546" s="725"/>
      <c r="C2546" s="953"/>
      <c r="D2546" s="595" t="s">
        <v>1431</v>
      </c>
      <c r="E2546" s="483" t="s">
        <v>995</v>
      </c>
      <c r="F2546" s="940"/>
      <c r="G2546" s="940">
        <v>5699</v>
      </c>
      <c r="H2546" s="940">
        <v>5699</v>
      </c>
      <c r="I2546" s="936">
        <f>(H2546/G2546)*100</f>
        <v>100</v>
      </c>
    </row>
    <row r="2547" spans="1:20" ht="16.5" thickTop="1" thickBot="1" x14ac:dyDescent="0.3">
      <c r="A2547" s="2479" t="s">
        <v>1406</v>
      </c>
      <c r="B2547" s="2480"/>
      <c r="C2547" s="2480"/>
      <c r="D2547" s="2480"/>
      <c r="E2547" s="2480"/>
      <c r="F2547" s="937">
        <f>F2542</f>
        <v>1869</v>
      </c>
      <c r="G2547" s="937">
        <f>G2542</f>
        <v>7909</v>
      </c>
      <c r="H2547" s="937">
        <f>H2542</f>
        <v>7909</v>
      </c>
      <c r="I2547" s="938">
        <f>(H2547/G2547)*100</f>
        <v>100</v>
      </c>
      <c r="R2547" s="386">
        <f>F2547</f>
        <v>1869</v>
      </c>
      <c r="S2547" s="386">
        <f>G2547</f>
        <v>7909</v>
      </c>
      <c r="T2547" s="386">
        <f>H2547</f>
        <v>7909</v>
      </c>
    </row>
    <row r="2548" spans="1:20" ht="13.5" thickTop="1" x14ac:dyDescent="0.2"/>
    <row r="2551" spans="1:20" ht="13.5" thickBot="1" x14ac:dyDescent="0.25">
      <c r="A2551" s="445" t="s">
        <v>859</v>
      </c>
      <c r="I2551" s="1688" t="s">
        <v>205</v>
      </c>
    </row>
    <row r="2552" spans="1:20" ht="14.25" thickTop="1" thickBot="1" x14ac:dyDescent="0.25">
      <c r="A2552" s="675" t="s">
        <v>792</v>
      </c>
      <c r="B2552" s="866" t="s">
        <v>206</v>
      </c>
      <c r="C2552" s="676" t="s">
        <v>207</v>
      </c>
      <c r="D2552" s="678" t="s">
        <v>888</v>
      </c>
      <c r="E2552" s="678" t="s">
        <v>208</v>
      </c>
      <c r="F2552" s="678" t="s">
        <v>209</v>
      </c>
      <c r="G2552" s="678" t="s">
        <v>1116</v>
      </c>
      <c r="H2552" s="678" t="s">
        <v>1117</v>
      </c>
      <c r="I2552" s="931" t="s">
        <v>1118</v>
      </c>
    </row>
    <row r="2553" spans="1:20" ht="14.25" thickTop="1" thickBot="1" x14ac:dyDescent="0.25">
      <c r="A2553" s="609">
        <v>1</v>
      </c>
      <c r="B2553" s="610">
        <v>2</v>
      </c>
      <c r="C2553" s="610">
        <v>3</v>
      </c>
      <c r="D2553" s="610">
        <v>4</v>
      </c>
      <c r="E2553" s="610">
        <v>5</v>
      </c>
      <c r="F2553" s="581">
        <v>6</v>
      </c>
      <c r="G2553" s="581">
        <v>7</v>
      </c>
      <c r="H2553" s="582">
        <v>8</v>
      </c>
      <c r="I2553" s="680" t="s">
        <v>960</v>
      </c>
    </row>
    <row r="2554" spans="1:20" ht="15.75" thickTop="1" x14ac:dyDescent="0.25">
      <c r="A2554" s="438">
        <v>1403</v>
      </c>
      <c r="B2554" s="725">
        <v>4322</v>
      </c>
      <c r="C2554" s="725">
        <v>5331</v>
      </c>
      <c r="D2554" s="932"/>
      <c r="E2554" s="886" t="s">
        <v>1208</v>
      </c>
      <c r="F2554" s="933">
        <f>SUM(F2555:F2558)</f>
        <v>2053</v>
      </c>
      <c r="G2554" s="933">
        <f>SUM(G2555:G2558)</f>
        <v>9953</v>
      </c>
      <c r="H2554" s="933">
        <f>SUM(H2555:H2558)</f>
        <v>9953</v>
      </c>
      <c r="I2554" s="934">
        <v>100</v>
      </c>
    </row>
    <row r="2555" spans="1:20" ht="18" customHeight="1" x14ac:dyDescent="0.2">
      <c r="A2555" s="438"/>
      <c r="B2555" s="725"/>
      <c r="C2555" s="725"/>
      <c r="D2555" s="763" t="s">
        <v>737</v>
      </c>
      <c r="E2555" s="2224" t="s">
        <v>996</v>
      </c>
      <c r="F2555" s="940">
        <v>173</v>
      </c>
      <c r="G2555" s="940">
        <v>189</v>
      </c>
      <c r="H2555" s="940">
        <v>189</v>
      </c>
      <c r="I2555" s="936">
        <f>(H2555/G2555)*100</f>
        <v>100</v>
      </c>
    </row>
    <row r="2556" spans="1:20" ht="14.25" x14ac:dyDescent="0.2">
      <c r="A2556" s="438"/>
      <c r="B2556" s="725"/>
      <c r="C2556" s="725"/>
      <c r="D2556" s="595" t="s">
        <v>732</v>
      </c>
      <c r="E2556" s="483" t="s">
        <v>85</v>
      </c>
      <c r="F2556" s="940">
        <v>1880</v>
      </c>
      <c r="G2556" s="940">
        <v>1880</v>
      </c>
      <c r="H2556" s="940">
        <v>1880</v>
      </c>
      <c r="I2556" s="936">
        <f>(H2556/G2556)*100</f>
        <v>100</v>
      </c>
    </row>
    <row r="2557" spans="1:20" ht="14.25" x14ac:dyDescent="0.2">
      <c r="A2557" s="438"/>
      <c r="B2557" s="725"/>
      <c r="C2557" s="725"/>
      <c r="D2557" s="1250" t="s">
        <v>1871</v>
      </c>
      <c r="E2557" s="1525" t="s">
        <v>1902</v>
      </c>
      <c r="F2557" s="940"/>
      <c r="G2557" s="940">
        <v>308</v>
      </c>
      <c r="H2557" s="940">
        <v>308</v>
      </c>
      <c r="I2557" s="936">
        <f>(H2557/G2557)*100</f>
        <v>100</v>
      </c>
    </row>
    <row r="2558" spans="1:20" ht="15" thickBot="1" x14ac:dyDescent="0.25">
      <c r="A2558" s="438"/>
      <c r="B2558" s="725"/>
      <c r="C2558" s="1690"/>
      <c r="D2558" s="595" t="s">
        <v>1431</v>
      </c>
      <c r="E2558" s="483" t="s">
        <v>995</v>
      </c>
      <c r="F2558" s="940"/>
      <c r="G2558" s="940">
        <v>7576</v>
      </c>
      <c r="H2558" s="940">
        <v>7576</v>
      </c>
      <c r="I2558" s="936">
        <f>(H2558/G2558)*100</f>
        <v>100</v>
      </c>
    </row>
    <row r="2559" spans="1:20" ht="16.5" thickTop="1" thickBot="1" x14ac:dyDescent="0.3">
      <c r="A2559" s="2479" t="s">
        <v>1406</v>
      </c>
      <c r="B2559" s="2480"/>
      <c r="C2559" s="2480"/>
      <c r="D2559" s="2480"/>
      <c r="E2559" s="2480"/>
      <c r="F2559" s="937">
        <f>F2554</f>
        <v>2053</v>
      </c>
      <c r="G2559" s="937">
        <f>G2554</f>
        <v>9953</v>
      </c>
      <c r="H2559" s="937">
        <f>H2554</f>
        <v>9953</v>
      </c>
      <c r="I2559" s="938">
        <f>(H2559/G2559)*100</f>
        <v>100</v>
      </c>
      <c r="R2559" s="386">
        <f>F2559</f>
        <v>2053</v>
      </c>
      <c r="S2559" s="386">
        <f>G2559</f>
        <v>9953</v>
      </c>
      <c r="T2559" s="386">
        <f>H2559</f>
        <v>9953</v>
      </c>
    </row>
    <row r="2560" spans="1:20" ht="13.5" thickTop="1" x14ac:dyDescent="0.2"/>
    <row r="2563" spans="1:20" ht="13.5" thickBot="1" x14ac:dyDescent="0.25">
      <c r="A2563" s="445" t="s">
        <v>957</v>
      </c>
      <c r="I2563" s="1688" t="s">
        <v>205</v>
      </c>
    </row>
    <row r="2564" spans="1:20" ht="14.25" thickTop="1" thickBot="1" x14ac:dyDescent="0.25">
      <c r="A2564" s="675" t="s">
        <v>792</v>
      </c>
      <c r="B2564" s="866" t="s">
        <v>206</v>
      </c>
      <c r="C2564" s="676" t="s">
        <v>207</v>
      </c>
      <c r="D2564" s="678" t="s">
        <v>888</v>
      </c>
      <c r="E2564" s="678" t="s">
        <v>208</v>
      </c>
      <c r="F2564" s="678" t="s">
        <v>209</v>
      </c>
      <c r="G2564" s="678" t="s">
        <v>1116</v>
      </c>
      <c r="H2564" s="678" t="s">
        <v>1117</v>
      </c>
      <c r="I2564" s="931" t="s">
        <v>1118</v>
      </c>
    </row>
    <row r="2565" spans="1:20" ht="14.25" thickTop="1" thickBot="1" x14ac:dyDescent="0.25">
      <c r="A2565" s="609">
        <v>1</v>
      </c>
      <c r="B2565" s="610">
        <v>2</v>
      </c>
      <c r="C2565" s="610">
        <v>3</v>
      </c>
      <c r="D2565" s="610">
        <v>4</v>
      </c>
      <c r="E2565" s="610">
        <v>5</v>
      </c>
      <c r="F2565" s="581">
        <v>6</v>
      </c>
      <c r="G2565" s="581">
        <v>7</v>
      </c>
      <c r="H2565" s="582">
        <v>8</v>
      </c>
      <c r="I2565" s="680" t="s">
        <v>960</v>
      </c>
    </row>
    <row r="2566" spans="1:20" ht="15.75" thickTop="1" x14ac:dyDescent="0.25">
      <c r="A2566" s="438">
        <v>1404</v>
      </c>
      <c r="B2566" s="725">
        <v>4322</v>
      </c>
      <c r="C2566" s="725">
        <v>5331</v>
      </c>
      <c r="D2566" s="932"/>
      <c r="E2566" s="886" t="s">
        <v>1208</v>
      </c>
      <c r="F2566" s="933">
        <f>SUM(F2567:F2570)</f>
        <v>1720</v>
      </c>
      <c r="G2566" s="933">
        <f>SUM(G2567:G2570)</f>
        <v>7599</v>
      </c>
      <c r="H2566" s="933">
        <f>SUM(H2567:H2570)</f>
        <v>7599</v>
      </c>
      <c r="I2566" s="934">
        <v>100</v>
      </c>
    </row>
    <row r="2567" spans="1:20" ht="18" customHeight="1" x14ac:dyDescent="0.2">
      <c r="A2567" s="438"/>
      <c r="B2567" s="725"/>
      <c r="C2567" s="725"/>
      <c r="D2567" s="763" t="s">
        <v>737</v>
      </c>
      <c r="E2567" s="2224" t="s">
        <v>996</v>
      </c>
      <c r="F2567" s="940">
        <v>321</v>
      </c>
      <c r="G2567" s="940">
        <v>321</v>
      </c>
      <c r="H2567" s="940">
        <v>321</v>
      </c>
      <c r="I2567" s="936">
        <f>(H2567/G2567)*100</f>
        <v>100</v>
      </c>
    </row>
    <row r="2568" spans="1:20" ht="14.25" x14ac:dyDescent="0.2">
      <c r="A2568" s="438"/>
      <c r="B2568" s="725"/>
      <c r="C2568" s="725"/>
      <c r="D2568" s="595" t="s">
        <v>732</v>
      </c>
      <c r="E2568" s="483" t="s">
        <v>85</v>
      </c>
      <c r="F2568" s="940">
        <v>1399</v>
      </c>
      <c r="G2568" s="940">
        <v>1399</v>
      </c>
      <c r="H2568" s="940">
        <v>1399</v>
      </c>
      <c r="I2568" s="936">
        <f>(H2568/G2568)*100</f>
        <v>100</v>
      </c>
    </row>
    <row r="2569" spans="1:20" ht="14.25" x14ac:dyDescent="0.2">
      <c r="A2569" s="438"/>
      <c r="B2569" s="725"/>
      <c r="C2569" s="725"/>
      <c r="D2569" s="1250" t="s">
        <v>1871</v>
      </c>
      <c r="E2569" s="1525" t="s">
        <v>1902</v>
      </c>
      <c r="F2569" s="940"/>
      <c r="G2569" s="940">
        <v>192</v>
      </c>
      <c r="H2569" s="940">
        <v>192</v>
      </c>
      <c r="I2569" s="936">
        <f>(H2569/G2569)*100</f>
        <v>100</v>
      </c>
    </row>
    <row r="2570" spans="1:20" ht="15" thickBot="1" x14ac:dyDescent="0.25">
      <c r="A2570" s="438"/>
      <c r="B2570" s="725"/>
      <c r="C2570" s="1690"/>
      <c r="D2570" s="595" t="s">
        <v>1431</v>
      </c>
      <c r="E2570" s="483" t="s">
        <v>995</v>
      </c>
      <c r="F2570" s="940"/>
      <c r="G2570" s="940">
        <v>5687</v>
      </c>
      <c r="H2570" s="940">
        <v>5687</v>
      </c>
      <c r="I2570" s="936">
        <f>(H2570/G2570)*100</f>
        <v>100</v>
      </c>
    </row>
    <row r="2571" spans="1:20" ht="16.5" thickTop="1" thickBot="1" x14ac:dyDescent="0.3">
      <c r="A2571" s="2479" t="s">
        <v>1406</v>
      </c>
      <c r="B2571" s="2480"/>
      <c r="C2571" s="2480"/>
      <c r="D2571" s="2480"/>
      <c r="E2571" s="2480"/>
      <c r="F2571" s="937">
        <f>F2566</f>
        <v>1720</v>
      </c>
      <c r="G2571" s="937">
        <f>G2566</f>
        <v>7599</v>
      </c>
      <c r="H2571" s="937">
        <f>H2566</f>
        <v>7599</v>
      </c>
      <c r="I2571" s="938">
        <f>(H2571/G2571)*100</f>
        <v>100</v>
      </c>
      <c r="R2571" s="386">
        <f>F2571</f>
        <v>1720</v>
      </c>
      <c r="S2571" s="386">
        <f>G2571</f>
        <v>7599</v>
      </c>
      <c r="T2571" s="386">
        <f>H2571</f>
        <v>7599</v>
      </c>
    </row>
    <row r="2572" spans="1:20" ht="13.5" thickTop="1" x14ac:dyDescent="0.2"/>
    <row r="2575" spans="1:20" ht="13.5" thickBot="1" x14ac:dyDescent="0.25">
      <c r="A2575" s="445" t="s">
        <v>1138</v>
      </c>
      <c r="I2575" s="1688" t="s">
        <v>205</v>
      </c>
    </row>
    <row r="2576" spans="1:20" ht="14.25" thickTop="1" thickBot="1" x14ac:dyDescent="0.25">
      <c r="A2576" s="675" t="s">
        <v>792</v>
      </c>
      <c r="B2576" s="866" t="s">
        <v>206</v>
      </c>
      <c r="C2576" s="676" t="s">
        <v>207</v>
      </c>
      <c r="D2576" s="678" t="s">
        <v>888</v>
      </c>
      <c r="E2576" s="678" t="s">
        <v>208</v>
      </c>
      <c r="F2576" s="678" t="s">
        <v>209</v>
      </c>
      <c r="G2576" s="678" t="s">
        <v>1116</v>
      </c>
      <c r="H2576" s="678" t="s">
        <v>1117</v>
      </c>
      <c r="I2576" s="931" t="s">
        <v>1118</v>
      </c>
    </row>
    <row r="2577" spans="1:20" ht="14.25" thickTop="1" thickBot="1" x14ac:dyDescent="0.25">
      <c r="A2577" s="609">
        <v>1</v>
      </c>
      <c r="B2577" s="610">
        <v>2</v>
      </c>
      <c r="C2577" s="610">
        <v>3</v>
      </c>
      <c r="D2577" s="610">
        <v>4</v>
      </c>
      <c r="E2577" s="610">
        <v>5</v>
      </c>
      <c r="F2577" s="581">
        <v>6</v>
      </c>
      <c r="G2577" s="581">
        <v>7</v>
      </c>
      <c r="H2577" s="582">
        <v>8</v>
      </c>
      <c r="I2577" s="680" t="s">
        <v>960</v>
      </c>
    </row>
    <row r="2578" spans="1:20" ht="15.75" thickTop="1" x14ac:dyDescent="0.25">
      <c r="A2578" s="438">
        <v>1405</v>
      </c>
      <c r="B2578" s="725">
        <v>4322</v>
      </c>
      <c r="C2578" s="725">
        <v>5331</v>
      </c>
      <c r="D2578" s="932"/>
      <c r="E2578" s="1000" t="s">
        <v>1208</v>
      </c>
      <c r="F2578" s="933">
        <f>SUM(F2579:F2582)</f>
        <v>1795</v>
      </c>
      <c r="G2578" s="933">
        <f>SUM(G2579:G2582)</f>
        <v>8425</v>
      </c>
      <c r="H2578" s="933">
        <f>SUM(H2579:H2582)</f>
        <v>8425</v>
      </c>
      <c r="I2578" s="934">
        <f t="shared" ref="I2578:I2583" si="110">(H2578/G2578)*100</f>
        <v>100</v>
      </c>
    </row>
    <row r="2579" spans="1:20" ht="18" customHeight="1" x14ac:dyDescent="0.2">
      <c r="A2579" s="438"/>
      <c r="B2579" s="725"/>
      <c r="C2579" s="725"/>
      <c r="D2579" s="763" t="s">
        <v>737</v>
      </c>
      <c r="E2579" s="2224" t="s">
        <v>996</v>
      </c>
      <c r="F2579" s="940">
        <v>35</v>
      </c>
      <c r="G2579" s="940">
        <v>35</v>
      </c>
      <c r="H2579" s="940">
        <v>35</v>
      </c>
      <c r="I2579" s="936">
        <f t="shared" si="110"/>
        <v>100</v>
      </c>
    </row>
    <row r="2580" spans="1:20" ht="14.25" x14ac:dyDescent="0.2">
      <c r="A2580" s="438"/>
      <c r="B2580" s="725"/>
      <c r="C2580" s="725"/>
      <c r="D2580" s="595" t="s">
        <v>732</v>
      </c>
      <c r="E2580" s="483" t="s">
        <v>85</v>
      </c>
      <c r="F2580" s="940">
        <v>1760</v>
      </c>
      <c r="G2580" s="940">
        <v>1760</v>
      </c>
      <c r="H2580" s="940">
        <v>1760</v>
      </c>
      <c r="I2580" s="936">
        <f t="shared" si="110"/>
        <v>100</v>
      </c>
    </row>
    <row r="2581" spans="1:20" ht="14.25" x14ac:dyDescent="0.2">
      <c r="A2581" s="438"/>
      <c r="B2581" s="725"/>
      <c r="C2581" s="725"/>
      <c r="D2581" s="1250" t="s">
        <v>1871</v>
      </c>
      <c r="E2581" s="1525" t="s">
        <v>1902</v>
      </c>
      <c r="F2581" s="940"/>
      <c r="G2581" s="940">
        <v>385</v>
      </c>
      <c r="H2581" s="940">
        <v>385</v>
      </c>
      <c r="I2581" s="936">
        <f t="shared" si="110"/>
        <v>100</v>
      </c>
    </row>
    <row r="2582" spans="1:20" ht="15" thickBot="1" x14ac:dyDescent="0.25">
      <c r="A2582" s="438"/>
      <c r="B2582" s="725"/>
      <c r="C2582" s="1690"/>
      <c r="D2582" s="595" t="s">
        <v>1431</v>
      </c>
      <c r="E2582" s="483" t="s">
        <v>995</v>
      </c>
      <c r="F2582" s="940"/>
      <c r="G2582" s="940">
        <v>6245</v>
      </c>
      <c r="H2582" s="940">
        <v>6245</v>
      </c>
      <c r="I2582" s="936">
        <f t="shared" si="110"/>
        <v>100</v>
      </c>
    </row>
    <row r="2583" spans="1:20" ht="16.5" thickTop="1" thickBot="1" x14ac:dyDescent="0.3">
      <c r="A2583" s="2479" t="s">
        <v>1406</v>
      </c>
      <c r="B2583" s="2480"/>
      <c r="C2583" s="2480"/>
      <c r="D2583" s="2480"/>
      <c r="E2583" s="2480"/>
      <c r="F2583" s="937">
        <f>F2578</f>
        <v>1795</v>
      </c>
      <c r="G2583" s="937">
        <f>G2578</f>
        <v>8425</v>
      </c>
      <c r="H2583" s="937">
        <f>H2578</f>
        <v>8425</v>
      </c>
      <c r="I2583" s="938">
        <f t="shared" si="110"/>
        <v>100</v>
      </c>
      <c r="R2583" s="386">
        <f>F2583</f>
        <v>1795</v>
      </c>
      <c r="S2583" s="386">
        <f>G2583</f>
        <v>8425</v>
      </c>
      <c r="T2583" s="386">
        <f>H2583</f>
        <v>8425</v>
      </c>
    </row>
    <row r="2584" spans="1:20" ht="14.25" thickTop="1" thickBot="1" x14ac:dyDescent="0.25">
      <c r="A2584" s="445" t="s">
        <v>1139</v>
      </c>
      <c r="I2584" s="1688" t="s">
        <v>205</v>
      </c>
    </row>
    <row r="2585" spans="1:20" ht="14.25" thickTop="1" thickBot="1" x14ac:dyDescent="0.25">
      <c r="A2585" s="675" t="s">
        <v>792</v>
      </c>
      <c r="B2585" s="866" t="s">
        <v>206</v>
      </c>
      <c r="C2585" s="676" t="s">
        <v>207</v>
      </c>
      <c r="D2585" s="678" t="s">
        <v>888</v>
      </c>
      <c r="E2585" s="678" t="s">
        <v>208</v>
      </c>
      <c r="F2585" s="678" t="s">
        <v>209</v>
      </c>
      <c r="G2585" s="678" t="s">
        <v>1116</v>
      </c>
      <c r="H2585" s="678" t="s">
        <v>1117</v>
      </c>
      <c r="I2585" s="931" t="s">
        <v>1118</v>
      </c>
    </row>
    <row r="2586" spans="1:20" ht="14.25" thickTop="1" thickBot="1" x14ac:dyDescent="0.25">
      <c r="A2586" s="609">
        <v>1</v>
      </c>
      <c r="B2586" s="610">
        <v>2</v>
      </c>
      <c r="C2586" s="610">
        <v>3</v>
      </c>
      <c r="D2586" s="610">
        <v>4</v>
      </c>
      <c r="E2586" s="610">
        <v>5</v>
      </c>
      <c r="F2586" s="581">
        <v>6</v>
      </c>
      <c r="G2586" s="581">
        <v>7</v>
      </c>
      <c r="H2586" s="582">
        <v>8</v>
      </c>
      <c r="I2586" s="680" t="s">
        <v>960</v>
      </c>
    </row>
    <row r="2587" spans="1:20" ht="15.75" thickTop="1" x14ac:dyDescent="0.25">
      <c r="A2587" s="438">
        <v>1407</v>
      </c>
      <c r="B2587" s="725">
        <v>4322</v>
      </c>
      <c r="C2587" s="725">
        <v>5331</v>
      </c>
      <c r="D2587" s="932"/>
      <c r="E2587" s="1000" t="s">
        <v>1208</v>
      </c>
      <c r="F2587" s="933">
        <f>SUM(F2588:F2591)</f>
        <v>1740</v>
      </c>
      <c r="G2587" s="933">
        <f>SUM(G2588:G2591)</f>
        <v>7394</v>
      </c>
      <c r="H2587" s="933">
        <f>SUM(H2588:H2591)</f>
        <v>7394</v>
      </c>
      <c r="I2587" s="934">
        <f t="shared" ref="I2587:I2592" si="111">(H2587/G2587)*100</f>
        <v>100</v>
      </c>
    </row>
    <row r="2588" spans="1:20" ht="18" customHeight="1" x14ac:dyDescent="0.2">
      <c r="A2588" s="438"/>
      <c r="B2588" s="725"/>
      <c r="C2588" s="725"/>
      <c r="D2588" s="763" t="s">
        <v>737</v>
      </c>
      <c r="E2588" s="2224" t="s">
        <v>996</v>
      </c>
      <c r="F2588" s="940">
        <v>180</v>
      </c>
      <c r="G2588" s="940">
        <v>130</v>
      </c>
      <c r="H2588" s="940">
        <v>130</v>
      </c>
      <c r="I2588" s="936">
        <f t="shared" si="111"/>
        <v>100</v>
      </c>
    </row>
    <row r="2589" spans="1:20" ht="14.25" x14ac:dyDescent="0.2">
      <c r="A2589" s="438"/>
      <c r="B2589" s="725"/>
      <c r="C2589" s="725"/>
      <c r="D2589" s="595" t="s">
        <v>732</v>
      </c>
      <c r="E2589" s="483" t="s">
        <v>85</v>
      </c>
      <c r="F2589" s="940">
        <v>1560</v>
      </c>
      <c r="G2589" s="940">
        <v>1560</v>
      </c>
      <c r="H2589" s="940">
        <v>1560</v>
      </c>
      <c r="I2589" s="936">
        <f t="shared" si="111"/>
        <v>100</v>
      </c>
    </row>
    <row r="2590" spans="1:20" ht="14.25" x14ac:dyDescent="0.2">
      <c r="A2590" s="438"/>
      <c r="B2590" s="725"/>
      <c r="C2590" s="725"/>
      <c r="D2590" s="1250" t="s">
        <v>1871</v>
      </c>
      <c r="E2590" s="1525" t="s">
        <v>1902</v>
      </c>
      <c r="F2590" s="940"/>
      <c r="G2590" s="940">
        <v>16</v>
      </c>
      <c r="H2590" s="940">
        <v>16</v>
      </c>
      <c r="I2590" s="936">
        <f t="shared" si="111"/>
        <v>100</v>
      </c>
    </row>
    <row r="2591" spans="1:20" ht="15" thickBot="1" x14ac:dyDescent="0.25">
      <c r="A2591" s="438"/>
      <c r="B2591" s="725"/>
      <c r="C2591" s="725"/>
      <c r="D2591" s="595" t="s">
        <v>1431</v>
      </c>
      <c r="E2591" s="483" t="s">
        <v>995</v>
      </c>
      <c r="F2591" s="940"/>
      <c r="G2591" s="940">
        <v>5688</v>
      </c>
      <c r="H2591" s="940">
        <v>5688</v>
      </c>
      <c r="I2591" s="936">
        <f t="shared" si="111"/>
        <v>100</v>
      </c>
    </row>
    <row r="2592" spans="1:20" ht="16.5" thickTop="1" thickBot="1" x14ac:dyDescent="0.3">
      <c r="A2592" s="2479" t="s">
        <v>1406</v>
      </c>
      <c r="B2592" s="2480"/>
      <c r="C2592" s="2480"/>
      <c r="D2592" s="2480"/>
      <c r="E2592" s="2480"/>
      <c r="F2592" s="937">
        <f>SUM(F2587)</f>
        <v>1740</v>
      </c>
      <c r="G2592" s="937">
        <f>SUM(G2587)</f>
        <v>7394</v>
      </c>
      <c r="H2592" s="937">
        <f>SUM(H2587)</f>
        <v>7394</v>
      </c>
      <c r="I2592" s="938">
        <f t="shared" si="111"/>
        <v>100</v>
      </c>
      <c r="R2592" s="386">
        <f>F2592</f>
        <v>1740</v>
      </c>
      <c r="S2592" s="386">
        <f>G2592</f>
        <v>7394</v>
      </c>
      <c r="T2592" s="386">
        <f>H2592</f>
        <v>7394</v>
      </c>
    </row>
    <row r="2593" spans="1:20" ht="13.5" thickTop="1" x14ac:dyDescent="0.2"/>
    <row r="2595" spans="1:20" ht="13.5" thickBot="1" x14ac:dyDescent="0.25">
      <c r="A2595" s="445" t="s">
        <v>1140</v>
      </c>
      <c r="I2595" s="1688" t="s">
        <v>205</v>
      </c>
    </row>
    <row r="2596" spans="1:20" ht="14.25" thickTop="1" thickBot="1" x14ac:dyDescent="0.25">
      <c r="A2596" s="675" t="s">
        <v>792</v>
      </c>
      <c r="B2596" s="866" t="s">
        <v>206</v>
      </c>
      <c r="C2596" s="676" t="s">
        <v>207</v>
      </c>
      <c r="D2596" s="678" t="s">
        <v>888</v>
      </c>
      <c r="E2596" s="678" t="s">
        <v>208</v>
      </c>
      <c r="F2596" s="678" t="s">
        <v>209</v>
      </c>
      <c r="G2596" s="678" t="s">
        <v>1116</v>
      </c>
      <c r="H2596" s="678" t="s">
        <v>1117</v>
      </c>
      <c r="I2596" s="931" t="s">
        <v>1118</v>
      </c>
    </row>
    <row r="2597" spans="1:20" ht="14.25" thickTop="1" thickBot="1" x14ac:dyDescent="0.25">
      <c r="A2597" s="609">
        <v>1</v>
      </c>
      <c r="B2597" s="610">
        <v>2</v>
      </c>
      <c r="C2597" s="610">
        <v>3</v>
      </c>
      <c r="D2597" s="610">
        <v>4</v>
      </c>
      <c r="E2597" s="610">
        <v>5</v>
      </c>
      <c r="F2597" s="581">
        <v>6</v>
      </c>
      <c r="G2597" s="581">
        <v>7</v>
      </c>
      <c r="H2597" s="582">
        <v>8</v>
      </c>
      <c r="I2597" s="680" t="s">
        <v>960</v>
      </c>
    </row>
    <row r="2598" spans="1:20" ht="15.75" thickTop="1" x14ac:dyDescent="0.25">
      <c r="A2598" s="438">
        <v>1408</v>
      </c>
      <c r="B2598" s="725">
        <v>4322</v>
      </c>
      <c r="C2598" s="725">
        <v>5331</v>
      </c>
      <c r="D2598" s="932"/>
      <c r="E2598" s="886" t="s">
        <v>1208</v>
      </c>
      <c r="F2598" s="933">
        <f>SUM(F2599:F2601)</f>
        <v>1929</v>
      </c>
      <c r="G2598" s="933">
        <f>SUM(G2599:G2601)</f>
        <v>9620</v>
      </c>
      <c r="H2598" s="933">
        <f>SUM(H2599:H2601)</f>
        <v>9620</v>
      </c>
      <c r="I2598" s="934">
        <v>100</v>
      </c>
    </row>
    <row r="2599" spans="1:20" ht="18" customHeight="1" x14ac:dyDescent="0.2">
      <c r="A2599" s="438"/>
      <c r="B2599" s="725"/>
      <c r="C2599" s="725"/>
      <c r="D2599" s="595" t="s">
        <v>732</v>
      </c>
      <c r="E2599" s="483" t="s">
        <v>85</v>
      </c>
      <c r="F2599" s="940">
        <v>1929</v>
      </c>
      <c r="G2599" s="940">
        <v>1919</v>
      </c>
      <c r="H2599" s="940">
        <v>1919</v>
      </c>
      <c r="I2599" s="936">
        <f>(H2599/G2599)*100</f>
        <v>100</v>
      </c>
    </row>
    <row r="2600" spans="1:20" ht="18" customHeight="1" x14ac:dyDescent="0.2">
      <c r="A2600" s="438"/>
      <c r="B2600" s="725"/>
      <c r="C2600" s="725"/>
      <c r="D2600" s="1250" t="s">
        <v>1871</v>
      </c>
      <c r="E2600" s="1525" t="s">
        <v>1902</v>
      </c>
      <c r="F2600" s="940"/>
      <c r="G2600" s="940">
        <v>277</v>
      </c>
      <c r="H2600" s="940">
        <v>277</v>
      </c>
      <c r="I2600" s="936">
        <f>(H2600/G2600)*100</f>
        <v>100</v>
      </c>
    </row>
    <row r="2601" spans="1:20" ht="15" thickBot="1" x14ac:dyDescent="0.25">
      <c r="A2601" s="438"/>
      <c r="B2601" s="725"/>
      <c r="C2601" s="725"/>
      <c r="D2601" s="595" t="s">
        <v>1431</v>
      </c>
      <c r="E2601" s="483" t="s">
        <v>995</v>
      </c>
      <c r="F2601" s="940"/>
      <c r="G2601" s="940">
        <v>7424</v>
      </c>
      <c r="H2601" s="940">
        <v>7424</v>
      </c>
      <c r="I2601" s="936">
        <f>(H2601/G2601)*100</f>
        <v>100</v>
      </c>
    </row>
    <row r="2602" spans="1:20" ht="16.5" thickTop="1" thickBot="1" x14ac:dyDescent="0.3">
      <c r="A2602" s="2479" t="s">
        <v>1406</v>
      </c>
      <c r="B2602" s="2480"/>
      <c r="C2602" s="2480"/>
      <c r="D2602" s="2480"/>
      <c r="E2602" s="2480"/>
      <c r="F2602" s="937">
        <f>F2598</f>
        <v>1929</v>
      </c>
      <c r="G2602" s="937">
        <f>G2598</f>
        <v>9620</v>
      </c>
      <c r="H2602" s="937">
        <f>H2598</f>
        <v>9620</v>
      </c>
      <c r="I2602" s="938">
        <f>(H2602/G2602)*100</f>
        <v>100</v>
      </c>
      <c r="R2602" s="386">
        <f>F2602</f>
        <v>1929</v>
      </c>
      <c r="S2602" s="386">
        <f>G2602</f>
        <v>9620</v>
      </c>
      <c r="T2602" s="386">
        <f>H2602</f>
        <v>9620</v>
      </c>
    </row>
    <row r="2603" spans="1:20" ht="13.5" thickTop="1" x14ac:dyDescent="0.2"/>
    <row r="2605" spans="1:20" ht="13.5" thickBot="1" x14ac:dyDescent="0.25">
      <c r="A2605" s="445" t="s">
        <v>1927</v>
      </c>
      <c r="I2605" s="1688" t="s">
        <v>205</v>
      </c>
    </row>
    <row r="2606" spans="1:20" ht="14.25" thickTop="1" thickBot="1" x14ac:dyDescent="0.25">
      <c r="A2606" s="675" t="s">
        <v>792</v>
      </c>
      <c r="B2606" s="866" t="s">
        <v>206</v>
      </c>
      <c r="C2606" s="676" t="s">
        <v>207</v>
      </c>
      <c r="D2606" s="678" t="s">
        <v>888</v>
      </c>
      <c r="E2606" s="678" t="s">
        <v>208</v>
      </c>
      <c r="F2606" s="678" t="s">
        <v>209</v>
      </c>
      <c r="G2606" s="678" t="s">
        <v>1116</v>
      </c>
      <c r="H2606" s="678" t="s">
        <v>1117</v>
      </c>
      <c r="I2606" s="931" t="s">
        <v>1118</v>
      </c>
    </row>
    <row r="2607" spans="1:20" ht="14.25" thickTop="1" thickBot="1" x14ac:dyDescent="0.25">
      <c r="A2607" s="609">
        <v>1</v>
      </c>
      <c r="B2607" s="610">
        <v>2</v>
      </c>
      <c r="C2607" s="610">
        <v>3</v>
      </c>
      <c r="D2607" s="610">
        <v>4</v>
      </c>
      <c r="E2607" s="610">
        <v>5</v>
      </c>
      <c r="F2607" s="581">
        <v>6</v>
      </c>
      <c r="G2607" s="581">
        <v>7</v>
      </c>
      <c r="H2607" s="582">
        <v>8</v>
      </c>
      <c r="I2607" s="680" t="s">
        <v>960</v>
      </c>
    </row>
    <row r="2608" spans="1:20" ht="15.75" thickTop="1" x14ac:dyDescent="0.25">
      <c r="A2608" s="438">
        <v>1420</v>
      </c>
      <c r="B2608" s="725">
        <v>3141</v>
      </c>
      <c r="C2608" s="725">
        <v>5331</v>
      </c>
      <c r="D2608" s="932"/>
      <c r="E2608" s="1000" t="s">
        <v>1208</v>
      </c>
      <c r="F2608" s="933">
        <v>0</v>
      </c>
      <c r="G2608" s="933">
        <v>477</v>
      </c>
      <c r="H2608" s="933">
        <v>477</v>
      </c>
      <c r="I2608" s="934">
        <f t="shared" ref="I2608:I2614" si="112">(H2608/G2608)*100</f>
        <v>100</v>
      </c>
    </row>
    <row r="2609" spans="1:20" ht="14.25" x14ac:dyDescent="0.2">
      <c r="A2609" s="438"/>
      <c r="B2609" s="725"/>
      <c r="C2609" s="725"/>
      <c r="D2609" s="595" t="s">
        <v>1431</v>
      </c>
      <c r="E2609" s="483" t="s">
        <v>995</v>
      </c>
      <c r="F2609" s="357"/>
      <c r="G2609" s="357">
        <v>477</v>
      </c>
      <c r="H2609" s="357">
        <v>477</v>
      </c>
      <c r="I2609" s="936">
        <f t="shared" si="112"/>
        <v>100</v>
      </c>
    </row>
    <row r="2610" spans="1:20" ht="15" x14ac:dyDescent="0.25">
      <c r="A2610" s="438">
        <v>1420</v>
      </c>
      <c r="B2610" s="725">
        <v>3142</v>
      </c>
      <c r="C2610" s="725">
        <v>5331</v>
      </c>
      <c r="D2610" s="1164"/>
      <c r="E2610" s="886" t="s">
        <v>1208</v>
      </c>
      <c r="F2610" s="933">
        <v>0</v>
      </c>
      <c r="G2610" s="933">
        <f>G2611+G2612+G2613</f>
        <v>4511</v>
      </c>
      <c r="H2610" s="933">
        <f>H2611+H2612+H2613</f>
        <v>4511</v>
      </c>
      <c r="I2610" s="966">
        <f t="shared" si="112"/>
        <v>100</v>
      </c>
    </row>
    <row r="2611" spans="1:20" ht="14.25" x14ac:dyDescent="0.2">
      <c r="A2611" s="438"/>
      <c r="B2611" s="725"/>
      <c r="C2611" s="725"/>
      <c r="D2611" s="763" t="s">
        <v>737</v>
      </c>
      <c r="E2611" s="2224" t="s">
        <v>996</v>
      </c>
      <c r="F2611" s="940"/>
      <c r="G2611" s="940">
        <v>2079</v>
      </c>
      <c r="H2611" s="940">
        <v>2079</v>
      </c>
      <c r="I2611" s="936">
        <f t="shared" si="112"/>
        <v>100</v>
      </c>
    </row>
    <row r="2612" spans="1:20" ht="14.25" x14ac:dyDescent="0.2">
      <c r="A2612" s="438"/>
      <c r="B2612" s="725"/>
      <c r="C2612" s="725"/>
      <c r="D2612" s="595" t="s">
        <v>732</v>
      </c>
      <c r="E2612" s="483" t="s">
        <v>85</v>
      </c>
      <c r="F2612" s="940"/>
      <c r="G2612" s="940">
        <v>950</v>
      </c>
      <c r="H2612" s="940">
        <v>950</v>
      </c>
      <c r="I2612" s="936">
        <f t="shared" si="112"/>
        <v>100</v>
      </c>
    </row>
    <row r="2613" spans="1:20" ht="15" thickBot="1" x14ac:dyDescent="0.25">
      <c r="A2613" s="438"/>
      <c r="B2613" s="725"/>
      <c r="C2613" s="725"/>
      <c r="D2613" s="595" t="s">
        <v>1431</v>
      </c>
      <c r="E2613" s="483" t="s">
        <v>995</v>
      </c>
      <c r="F2613" s="940"/>
      <c r="G2613" s="940">
        <v>1482</v>
      </c>
      <c r="H2613" s="940">
        <v>1482</v>
      </c>
      <c r="I2613" s="936">
        <f t="shared" si="112"/>
        <v>100</v>
      </c>
    </row>
    <row r="2614" spans="1:20" ht="16.5" thickTop="1" thickBot="1" x14ac:dyDescent="0.3">
      <c r="A2614" s="2479" t="s">
        <v>1406</v>
      </c>
      <c r="B2614" s="2480"/>
      <c r="C2614" s="2480"/>
      <c r="D2614" s="2480"/>
      <c r="E2614" s="2480"/>
      <c r="F2614" s="937">
        <f>SUM(F2608)</f>
        <v>0</v>
      </c>
      <c r="G2614" s="937">
        <f>G2608+G2610</f>
        <v>4988</v>
      </c>
      <c r="H2614" s="937">
        <f>H2608+H2610</f>
        <v>4988</v>
      </c>
      <c r="I2614" s="938">
        <f t="shared" si="112"/>
        <v>100</v>
      </c>
      <c r="R2614" s="386">
        <f>F2614</f>
        <v>0</v>
      </c>
      <c r="S2614" s="386">
        <f>G2614</f>
        <v>4988</v>
      </c>
      <c r="T2614" s="386">
        <f>H2614</f>
        <v>4988</v>
      </c>
    </row>
    <row r="2615" spans="1:20" ht="13.5" thickTop="1" x14ac:dyDescent="0.2"/>
    <row r="2617" spans="1:20" ht="13.5" thickBot="1" x14ac:dyDescent="0.25">
      <c r="A2617" s="445" t="s">
        <v>1425</v>
      </c>
      <c r="I2617" s="1688" t="s">
        <v>205</v>
      </c>
    </row>
    <row r="2618" spans="1:20" ht="14.25" thickTop="1" thickBot="1" x14ac:dyDescent="0.25">
      <c r="A2618" s="675" t="s">
        <v>792</v>
      </c>
      <c r="B2618" s="866" t="s">
        <v>206</v>
      </c>
      <c r="C2618" s="676" t="s">
        <v>207</v>
      </c>
      <c r="D2618" s="678" t="s">
        <v>888</v>
      </c>
      <c r="E2618" s="678" t="s">
        <v>208</v>
      </c>
      <c r="F2618" s="678" t="s">
        <v>209</v>
      </c>
      <c r="G2618" s="678" t="s">
        <v>1116</v>
      </c>
      <c r="H2618" s="678" t="s">
        <v>1117</v>
      </c>
      <c r="I2618" s="931" t="s">
        <v>1118</v>
      </c>
    </row>
    <row r="2619" spans="1:20" ht="14.25" thickTop="1" thickBot="1" x14ac:dyDescent="0.25">
      <c r="A2619" s="609">
        <v>1</v>
      </c>
      <c r="B2619" s="610">
        <v>2</v>
      </c>
      <c r="C2619" s="610">
        <v>3</v>
      </c>
      <c r="D2619" s="610">
        <v>4</v>
      </c>
      <c r="E2619" s="610">
        <v>5</v>
      </c>
      <c r="F2619" s="581">
        <v>6</v>
      </c>
      <c r="G2619" s="581">
        <v>7</v>
      </c>
      <c r="H2619" s="582">
        <v>8</v>
      </c>
      <c r="I2619" s="680" t="s">
        <v>960</v>
      </c>
    </row>
    <row r="2620" spans="1:20" ht="15.75" thickTop="1" x14ac:dyDescent="0.25">
      <c r="A2620" s="1703">
        <v>1450</v>
      </c>
      <c r="B2620" s="960">
        <v>3146</v>
      </c>
      <c r="C2620" s="960">
        <v>5331</v>
      </c>
      <c r="D2620" s="965"/>
      <c r="E2620" s="1000" t="s">
        <v>1208</v>
      </c>
      <c r="F2620" s="958">
        <f>SUM(F2621:F2624)</f>
        <v>3021</v>
      </c>
      <c r="G2620" s="958">
        <f>SUM(G2621:G2624)</f>
        <v>27088</v>
      </c>
      <c r="H2620" s="958">
        <f>SUM(H2621:H2624)</f>
        <v>27088</v>
      </c>
      <c r="I2620" s="962">
        <f t="shared" ref="I2620:I2626" si="113">(H2620/G2620)*100</f>
        <v>100</v>
      </c>
    </row>
    <row r="2621" spans="1:20" ht="14.25" x14ac:dyDescent="0.2">
      <c r="A2621" s="438"/>
      <c r="B2621" s="725"/>
      <c r="C2621" s="725"/>
      <c r="D2621" s="763" t="s">
        <v>737</v>
      </c>
      <c r="E2621" s="2224" t="s">
        <v>996</v>
      </c>
      <c r="F2621" s="940">
        <v>79</v>
      </c>
      <c r="G2621" s="940">
        <v>79</v>
      </c>
      <c r="H2621" s="940">
        <v>79</v>
      </c>
      <c r="I2621" s="936">
        <f t="shared" si="113"/>
        <v>100</v>
      </c>
    </row>
    <row r="2622" spans="1:20" ht="14.25" x14ac:dyDescent="0.2">
      <c r="A2622" s="438"/>
      <c r="B2622" s="833"/>
      <c r="C2622" s="1691"/>
      <c r="D2622" s="595" t="s">
        <v>732</v>
      </c>
      <c r="E2622" s="483" t="s">
        <v>85</v>
      </c>
      <c r="F2622" s="946">
        <v>2942</v>
      </c>
      <c r="G2622" s="946">
        <v>2936</v>
      </c>
      <c r="H2622" s="946">
        <v>2936</v>
      </c>
      <c r="I2622" s="941">
        <f t="shared" si="113"/>
        <v>100</v>
      </c>
    </row>
    <row r="2623" spans="1:20" ht="14.25" x14ac:dyDescent="0.2">
      <c r="A2623" s="438"/>
      <c r="B2623" s="833"/>
      <c r="C2623" s="1691"/>
      <c r="D2623" s="1250" t="s">
        <v>1871</v>
      </c>
      <c r="E2623" s="1525" t="s">
        <v>1902</v>
      </c>
      <c r="F2623" s="946"/>
      <c r="G2623" s="946">
        <v>1087</v>
      </c>
      <c r="H2623" s="946">
        <v>1087</v>
      </c>
      <c r="I2623" s="941">
        <f t="shared" si="113"/>
        <v>100</v>
      </c>
    </row>
    <row r="2624" spans="1:20" ht="14.25" x14ac:dyDescent="0.2">
      <c r="A2624" s="438"/>
      <c r="B2624" s="833"/>
      <c r="C2624" s="1691"/>
      <c r="D2624" s="595" t="s">
        <v>1431</v>
      </c>
      <c r="E2624" s="483" t="s">
        <v>995</v>
      </c>
      <c r="F2624" s="946"/>
      <c r="G2624" s="946">
        <v>22986</v>
      </c>
      <c r="H2624" s="946">
        <v>22986</v>
      </c>
      <c r="I2624" s="941">
        <f t="shared" si="113"/>
        <v>100</v>
      </c>
    </row>
    <row r="2625" spans="1:20" ht="15" x14ac:dyDescent="0.25">
      <c r="A2625" s="438">
        <v>1450</v>
      </c>
      <c r="B2625" s="725">
        <v>5399</v>
      </c>
      <c r="C2625" s="1690">
        <v>5331</v>
      </c>
      <c r="D2625" s="595"/>
      <c r="E2625" s="886" t="s">
        <v>1208</v>
      </c>
      <c r="F2625" s="948">
        <v>0</v>
      </c>
      <c r="G2625" s="959">
        <v>70</v>
      </c>
      <c r="H2625" s="964">
        <v>70</v>
      </c>
      <c r="I2625" s="966">
        <f t="shared" si="113"/>
        <v>100</v>
      </c>
    </row>
    <row r="2626" spans="1:20" ht="15" thickBot="1" x14ac:dyDescent="0.25">
      <c r="A2626" s="438"/>
      <c r="B2626" s="725"/>
      <c r="C2626" s="1690"/>
      <c r="D2626" s="1541" t="s">
        <v>1101</v>
      </c>
      <c r="E2626" s="1542" t="s">
        <v>275</v>
      </c>
      <c r="F2626" s="940"/>
      <c r="G2626" s="940">
        <v>70</v>
      </c>
      <c r="H2626" s="940">
        <v>70</v>
      </c>
      <c r="I2626" s="945">
        <f t="shared" si="113"/>
        <v>100</v>
      </c>
    </row>
    <row r="2627" spans="1:20" ht="16.5" thickTop="1" thickBot="1" x14ac:dyDescent="0.3">
      <c r="A2627" s="2479" t="s">
        <v>1406</v>
      </c>
      <c r="B2627" s="2480"/>
      <c r="C2627" s="2480"/>
      <c r="D2627" s="2480"/>
      <c r="E2627" s="2480"/>
      <c r="F2627" s="937">
        <f>F2620+F2625</f>
        <v>3021</v>
      </c>
      <c r="G2627" s="937">
        <f>G2620+G2625</f>
        <v>27158</v>
      </c>
      <c r="H2627" s="937">
        <f>H2620+H2625</f>
        <v>27158</v>
      </c>
      <c r="I2627" s="938">
        <f>(H2627/G2627)*100</f>
        <v>100</v>
      </c>
      <c r="R2627" s="386">
        <f>F2627</f>
        <v>3021</v>
      </c>
      <c r="S2627" s="386">
        <f>G2627</f>
        <v>27158</v>
      </c>
      <c r="T2627" s="386">
        <f>H2627</f>
        <v>27158</v>
      </c>
    </row>
    <row r="2628" spans="1:20" ht="15.75" thickTop="1" x14ac:dyDescent="0.25">
      <c r="A2628" s="371"/>
      <c r="B2628" s="371"/>
      <c r="C2628" s="371"/>
      <c r="D2628" s="371"/>
      <c r="E2628" s="371"/>
      <c r="F2628" s="181"/>
      <c r="G2628" s="181"/>
      <c r="H2628" s="181"/>
      <c r="I2628" s="210"/>
      <c r="R2628" s="386"/>
      <c r="S2628" s="386"/>
      <c r="T2628" s="386"/>
    </row>
    <row r="2629" spans="1:20" ht="13.5" customHeight="1" x14ac:dyDescent="0.25">
      <c r="A2629" s="371"/>
      <c r="B2629" s="371"/>
      <c r="C2629" s="371"/>
      <c r="D2629" s="371"/>
      <c r="E2629" s="371"/>
      <c r="F2629" s="181"/>
      <c r="G2629" s="181"/>
      <c r="H2629" s="181"/>
      <c r="I2629" s="210"/>
      <c r="R2629" s="386"/>
      <c r="S2629" s="386"/>
      <c r="T2629" s="386"/>
    </row>
    <row r="2630" spans="1:20" ht="13.5" thickBot="1" x14ac:dyDescent="0.25">
      <c r="A2630" s="445" t="s">
        <v>1928</v>
      </c>
      <c r="I2630" s="1688" t="s">
        <v>205</v>
      </c>
    </row>
    <row r="2631" spans="1:20" ht="14.25" thickTop="1" thickBot="1" x14ac:dyDescent="0.25">
      <c r="A2631" s="675" t="s">
        <v>792</v>
      </c>
      <c r="B2631" s="866" t="s">
        <v>206</v>
      </c>
      <c r="C2631" s="676" t="s">
        <v>207</v>
      </c>
      <c r="D2631" s="678" t="s">
        <v>888</v>
      </c>
      <c r="E2631" s="678" t="s">
        <v>208</v>
      </c>
      <c r="F2631" s="678" t="s">
        <v>209</v>
      </c>
      <c r="G2631" s="678" t="s">
        <v>1116</v>
      </c>
      <c r="H2631" s="678" t="s">
        <v>1117</v>
      </c>
      <c r="I2631" s="931" t="s">
        <v>1118</v>
      </c>
    </row>
    <row r="2632" spans="1:20" ht="14.25" thickTop="1" thickBot="1" x14ac:dyDescent="0.25">
      <c r="A2632" s="609">
        <v>1</v>
      </c>
      <c r="B2632" s="610">
        <v>2</v>
      </c>
      <c r="C2632" s="610">
        <v>3</v>
      </c>
      <c r="D2632" s="610">
        <v>4</v>
      </c>
      <c r="E2632" s="610">
        <v>5</v>
      </c>
      <c r="F2632" s="581">
        <v>6</v>
      </c>
      <c r="G2632" s="581">
        <v>7</v>
      </c>
      <c r="H2632" s="582">
        <v>8</v>
      </c>
      <c r="I2632" s="680" t="s">
        <v>960</v>
      </c>
    </row>
    <row r="2633" spans="1:20" ht="15.75" thickTop="1" x14ac:dyDescent="0.25">
      <c r="A2633" s="1703">
        <v>1465</v>
      </c>
      <c r="B2633" s="960">
        <v>3149</v>
      </c>
      <c r="C2633" s="960">
        <v>5331</v>
      </c>
      <c r="D2633" s="965"/>
      <c r="E2633" s="1000" t="s">
        <v>1208</v>
      </c>
      <c r="F2633" s="958">
        <f>SUM(F2635:F2637)</f>
        <v>1698</v>
      </c>
      <c r="G2633" s="958">
        <f>SUM(G2634:G2637)</f>
        <v>2321</v>
      </c>
      <c r="H2633" s="958">
        <f>SUM(H2634:H2637)</f>
        <v>2321</v>
      </c>
      <c r="I2633" s="962">
        <f t="shared" ref="I2633:I2640" si="114">(H2633/G2633)*100</f>
        <v>100</v>
      </c>
    </row>
    <row r="2634" spans="1:20" ht="15" x14ac:dyDescent="0.25">
      <c r="A2634" s="438"/>
      <c r="B2634" s="725"/>
      <c r="C2634" s="725"/>
      <c r="D2634" s="763" t="s">
        <v>950</v>
      </c>
      <c r="E2634" s="487" t="s">
        <v>811</v>
      </c>
      <c r="F2634" s="933"/>
      <c r="G2634" s="357">
        <v>30</v>
      </c>
      <c r="H2634" s="357">
        <v>30</v>
      </c>
      <c r="I2634" s="936">
        <f t="shared" si="114"/>
        <v>100</v>
      </c>
    </row>
    <row r="2635" spans="1:20" ht="14.25" x14ac:dyDescent="0.2">
      <c r="A2635" s="438"/>
      <c r="B2635" s="725"/>
      <c r="C2635" s="725"/>
      <c r="D2635" s="763" t="s">
        <v>737</v>
      </c>
      <c r="E2635" s="2224" t="s">
        <v>996</v>
      </c>
      <c r="F2635" s="357">
        <v>748</v>
      </c>
      <c r="G2635" s="357">
        <v>748</v>
      </c>
      <c r="H2635" s="357">
        <v>748</v>
      </c>
      <c r="I2635" s="936">
        <f t="shared" si="114"/>
        <v>100</v>
      </c>
    </row>
    <row r="2636" spans="1:20" ht="14.25" x14ac:dyDescent="0.2">
      <c r="A2636" s="438"/>
      <c r="B2636" s="725"/>
      <c r="C2636" s="725"/>
      <c r="D2636" s="595" t="s">
        <v>732</v>
      </c>
      <c r="E2636" s="483" t="s">
        <v>85</v>
      </c>
      <c r="F2636" s="940">
        <v>950</v>
      </c>
      <c r="G2636" s="940">
        <v>843</v>
      </c>
      <c r="H2636" s="940">
        <v>843</v>
      </c>
      <c r="I2636" s="936">
        <f t="shared" si="114"/>
        <v>100</v>
      </c>
    </row>
    <row r="2637" spans="1:20" ht="14.25" x14ac:dyDescent="0.2">
      <c r="A2637" s="438"/>
      <c r="B2637" s="725"/>
      <c r="C2637" s="725"/>
      <c r="D2637" s="1251" t="s">
        <v>1428</v>
      </c>
      <c r="E2637" s="1245" t="s">
        <v>997</v>
      </c>
      <c r="F2637" s="940"/>
      <c r="G2637" s="940">
        <v>700</v>
      </c>
      <c r="H2637" s="940">
        <v>700</v>
      </c>
      <c r="I2637" s="936">
        <f t="shared" si="114"/>
        <v>100</v>
      </c>
    </row>
    <row r="2638" spans="1:20" ht="15" x14ac:dyDescent="0.25">
      <c r="A2638" s="438">
        <v>1465</v>
      </c>
      <c r="B2638" s="725">
        <v>3149</v>
      </c>
      <c r="C2638" s="725">
        <v>5336</v>
      </c>
      <c r="D2638" s="595"/>
      <c r="E2638" s="1721" t="s">
        <v>1531</v>
      </c>
      <c r="F2638" s="964">
        <v>0</v>
      </c>
      <c r="G2638" s="964">
        <f>G2639+G2640</f>
        <v>6856</v>
      </c>
      <c r="H2638" s="964">
        <f>H2639+H2640</f>
        <v>6856</v>
      </c>
      <c r="I2638" s="966">
        <f t="shared" si="114"/>
        <v>100</v>
      </c>
    </row>
    <row r="2639" spans="1:20" ht="14.25" x14ac:dyDescent="0.2">
      <c r="A2639" s="438"/>
      <c r="B2639" s="725"/>
      <c r="C2639" s="725"/>
      <c r="D2639" s="1711" t="s">
        <v>877</v>
      </c>
      <c r="E2639" s="1722" t="s">
        <v>1538</v>
      </c>
      <c r="F2639" s="940"/>
      <c r="G2639" s="940">
        <v>1028</v>
      </c>
      <c r="H2639" s="940">
        <v>1028</v>
      </c>
      <c r="I2639" s="936">
        <f t="shared" si="114"/>
        <v>100</v>
      </c>
    </row>
    <row r="2640" spans="1:20" ht="15" thickBot="1" x14ac:dyDescent="0.25">
      <c r="A2640" s="438"/>
      <c r="B2640" s="725"/>
      <c r="C2640" s="725"/>
      <c r="D2640" s="1711" t="s">
        <v>878</v>
      </c>
      <c r="E2640" s="1722" t="s">
        <v>1538</v>
      </c>
      <c r="F2640" s="940"/>
      <c r="G2640" s="940">
        <v>5828</v>
      </c>
      <c r="H2640" s="940">
        <v>5828</v>
      </c>
      <c r="I2640" s="936">
        <f t="shared" si="114"/>
        <v>100</v>
      </c>
    </row>
    <row r="2641" spans="1:23" ht="18" customHeight="1" thickTop="1" thickBot="1" x14ac:dyDescent="0.3">
      <c r="A2641" s="2479" t="s">
        <v>1406</v>
      </c>
      <c r="B2641" s="2480"/>
      <c r="C2641" s="2480"/>
      <c r="D2641" s="2480"/>
      <c r="E2641" s="2480"/>
      <c r="F2641" s="937">
        <f>F2633+F2638</f>
        <v>1698</v>
      </c>
      <c r="G2641" s="937">
        <f>G2633+G2638</f>
        <v>9177</v>
      </c>
      <c r="H2641" s="937">
        <f>H2633+H2638</f>
        <v>9177</v>
      </c>
      <c r="I2641" s="938">
        <f>(H2641/G2641)*100</f>
        <v>100</v>
      </c>
      <c r="J2641" s="386">
        <f>F2641</f>
        <v>1698</v>
      </c>
      <c r="K2641" s="386" t="e">
        <f>G2641+#REF!</f>
        <v>#REF!</v>
      </c>
      <c r="L2641" s="386" t="e">
        <f>H2641+#REF!</f>
        <v>#REF!</v>
      </c>
      <c r="R2641" s="386">
        <f>F2641</f>
        <v>1698</v>
      </c>
      <c r="S2641" s="386">
        <f>G2641</f>
        <v>9177</v>
      </c>
      <c r="T2641" s="386">
        <f>H2641</f>
        <v>9177</v>
      </c>
      <c r="U2641" s="386"/>
      <c r="V2641" s="386"/>
      <c r="W2641" s="386"/>
    </row>
    <row r="2642" spans="1:23" ht="13.5" thickTop="1" x14ac:dyDescent="0.2">
      <c r="R2642" s="1029">
        <f>SUM(R30:R2641)</f>
        <v>407980</v>
      </c>
      <c r="S2642" s="1029">
        <f t="shared" ref="S2642:W2642" si="115">SUM(S30:S2641)</f>
        <v>2474746</v>
      </c>
      <c r="T2642" s="1029">
        <f t="shared" si="115"/>
        <v>2474733</v>
      </c>
      <c r="U2642" s="1029">
        <f t="shared" si="115"/>
        <v>0</v>
      </c>
      <c r="V2642" s="1029">
        <f t="shared" si="115"/>
        <v>39255</v>
      </c>
      <c r="W2642" s="1029">
        <f t="shared" si="115"/>
        <v>39255</v>
      </c>
    </row>
    <row r="2643" spans="1:23" ht="13.5" thickBot="1" x14ac:dyDescent="0.25">
      <c r="A2643" s="445" t="s">
        <v>1299</v>
      </c>
      <c r="I2643" s="1688" t="s">
        <v>205</v>
      </c>
      <c r="R2643" s="1029"/>
      <c r="S2643" s="1029"/>
      <c r="T2643" s="1029"/>
      <c r="U2643" s="1029"/>
      <c r="V2643" s="1029"/>
      <c r="W2643" s="1029"/>
    </row>
    <row r="2644" spans="1:23" ht="14.25" thickTop="1" thickBot="1" x14ac:dyDescent="0.25">
      <c r="A2644" s="675" t="s">
        <v>792</v>
      </c>
      <c r="B2644" s="866" t="s">
        <v>206</v>
      </c>
      <c r="C2644" s="676" t="s">
        <v>207</v>
      </c>
      <c r="D2644" s="678" t="s">
        <v>888</v>
      </c>
      <c r="E2644" s="678" t="s">
        <v>208</v>
      </c>
      <c r="F2644" s="678" t="s">
        <v>209</v>
      </c>
      <c r="G2644" s="678" t="s">
        <v>1116</v>
      </c>
      <c r="H2644" s="678" t="s">
        <v>1117</v>
      </c>
      <c r="I2644" s="931" t="s">
        <v>1118</v>
      </c>
      <c r="R2644" s="1029">
        <f>R2642+U2642</f>
        <v>407980</v>
      </c>
      <c r="S2644" s="1029">
        <f>S2642+V2642</f>
        <v>2514001</v>
      </c>
      <c r="T2644" s="1029">
        <f>T2642+W2642</f>
        <v>2513988</v>
      </c>
      <c r="U2644" s="1029"/>
      <c r="V2644" s="1029" t="s">
        <v>1929</v>
      </c>
      <c r="W2644" s="1029"/>
    </row>
    <row r="2645" spans="1:23" ht="14.25" thickTop="1" thickBot="1" x14ac:dyDescent="0.25">
      <c r="A2645" s="609">
        <v>1</v>
      </c>
      <c r="B2645" s="610">
        <v>2</v>
      </c>
      <c r="C2645" s="610">
        <v>3</v>
      </c>
      <c r="D2645" s="610">
        <v>4</v>
      </c>
      <c r="E2645" s="610">
        <v>5</v>
      </c>
      <c r="F2645" s="581">
        <v>6</v>
      </c>
      <c r="G2645" s="581">
        <v>7</v>
      </c>
      <c r="H2645" s="582">
        <v>8</v>
      </c>
      <c r="I2645" s="680" t="s">
        <v>960</v>
      </c>
      <c r="R2645" s="1029"/>
      <c r="S2645" s="1029"/>
      <c r="T2645" s="1029"/>
      <c r="U2645" s="1029"/>
      <c r="V2645" s="1029"/>
      <c r="W2645" s="1029"/>
    </row>
    <row r="2646" spans="1:23" ht="15.75" thickTop="1" x14ac:dyDescent="0.25">
      <c r="A2646" s="1689"/>
      <c r="B2646" s="154">
        <v>3299</v>
      </c>
      <c r="C2646" s="85">
        <v>5331</v>
      </c>
      <c r="D2646" s="1251"/>
      <c r="E2646" s="1238" t="s">
        <v>1298</v>
      </c>
      <c r="F2646" s="71">
        <f>F2647+F2648+F2649+F2650+F2651</f>
        <v>6950</v>
      </c>
      <c r="G2646" s="94">
        <f>G2649+G2651</f>
        <v>8</v>
      </c>
      <c r="H2646" s="933">
        <v>0</v>
      </c>
      <c r="I2646" s="934">
        <v>0</v>
      </c>
      <c r="R2646" s="1029"/>
      <c r="S2646" s="1029"/>
      <c r="T2646" s="1029"/>
      <c r="U2646" s="1029"/>
      <c r="V2646" s="1029"/>
      <c r="W2646" s="1029"/>
    </row>
    <row r="2647" spans="1:23" ht="15" x14ac:dyDescent="0.25">
      <c r="A2647" s="438"/>
      <c r="B2647" s="154"/>
      <c r="C2647" s="1264"/>
      <c r="D2647" s="1251" t="s">
        <v>732</v>
      </c>
      <c r="E2647" s="85" t="s">
        <v>27</v>
      </c>
      <c r="F2647" s="1310">
        <v>1500</v>
      </c>
      <c r="G2647" s="472">
        <v>0</v>
      </c>
      <c r="H2647" s="940">
        <v>0</v>
      </c>
      <c r="I2647" s="936">
        <v>0</v>
      </c>
      <c r="R2647" s="1029"/>
      <c r="S2647" s="1029"/>
      <c r="T2647" s="1029"/>
      <c r="U2647" s="1029"/>
      <c r="V2647" s="1029"/>
      <c r="W2647" s="1029"/>
    </row>
    <row r="2648" spans="1:23" ht="14.25" x14ac:dyDescent="0.2">
      <c r="A2648" s="438"/>
      <c r="B2648" s="154"/>
      <c r="C2648" s="1273"/>
      <c r="D2648" s="1251" t="s">
        <v>1428</v>
      </c>
      <c r="E2648" s="1245" t="s">
        <v>1142</v>
      </c>
      <c r="F2648" s="1310">
        <v>1100</v>
      </c>
      <c r="G2648" s="472">
        <v>0</v>
      </c>
      <c r="H2648" s="940">
        <v>0</v>
      </c>
      <c r="I2648" s="936">
        <v>0</v>
      </c>
      <c r="R2648" s="1029"/>
      <c r="S2648" s="1029"/>
      <c r="T2648" s="1029"/>
      <c r="U2648" s="1029"/>
      <c r="V2648" s="1029"/>
      <c r="W2648" s="1029"/>
    </row>
    <row r="2649" spans="1:23" ht="14.25" x14ac:dyDescent="0.2">
      <c r="A2649" s="438"/>
      <c r="B2649" s="154"/>
      <c r="C2649" s="1273"/>
      <c r="D2649" s="1251" t="s">
        <v>1429</v>
      </c>
      <c r="E2649" s="1245" t="s">
        <v>28</v>
      </c>
      <c r="F2649" s="1310">
        <v>150</v>
      </c>
      <c r="G2649" s="472">
        <v>2</v>
      </c>
      <c r="H2649" s="940">
        <v>0</v>
      </c>
      <c r="I2649" s="936">
        <v>0</v>
      </c>
      <c r="R2649" s="1029"/>
      <c r="S2649" s="1029"/>
      <c r="T2649" s="1029"/>
      <c r="U2649" s="1029"/>
      <c r="V2649" s="1029"/>
      <c r="W2649" s="1029"/>
    </row>
    <row r="2650" spans="1:23" ht="14.25" x14ac:dyDescent="0.2">
      <c r="A2650" s="438"/>
      <c r="B2650" s="154"/>
      <c r="C2650" s="1273"/>
      <c r="D2650" s="1251" t="s">
        <v>606</v>
      </c>
      <c r="E2650" s="1245" t="s">
        <v>1581</v>
      </c>
      <c r="F2650" s="1310">
        <v>100</v>
      </c>
      <c r="G2650" s="472">
        <v>0</v>
      </c>
      <c r="H2650" s="940">
        <v>0</v>
      </c>
      <c r="I2650" s="936">
        <v>0</v>
      </c>
      <c r="R2650" s="1029"/>
      <c r="S2650" s="1029"/>
      <c r="T2650" s="1029"/>
      <c r="U2650" s="1029"/>
      <c r="V2650" s="1029"/>
      <c r="W2650" s="1029"/>
    </row>
    <row r="2651" spans="1:23" ht="14.25" x14ac:dyDescent="0.2">
      <c r="A2651" s="438"/>
      <c r="B2651" s="154"/>
      <c r="C2651" s="1273"/>
      <c r="D2651" s="1251" t="s">
        <v>1175</v>
      </c>
      <c r="E2651" s="1237" t="s">
        <v>1176</v>
      </c>
      <c r="F2651" s="1310">
        <v>4100</v>
      </c>
      <c r="G2651" s="472">
        <v>6</v>
      </c>
      <c r="H2651" s="940">
        <v>0</v>
      </c>
      <c r="I2651" s="936">
        <v>0</v>
      </c>
      <c r="R2651" s="1029"/>
      <c r="S2651" s="1029"/>
      <c r="T2651" s="1029"/>
      <c r="U2651" s="1029"/>
      <c r="V2651" s="1029"/>
      <c r="W2651" s="1029"/>
    </row>
    <row r="2652" spans="1:23" ht="15" x14ac:dyDescent="0.25">
      <c r="A2652" s="438"/>
      <c r="B2652" s="19">
        <v>3792</v>
      </c>
      <c r="C2652" s="19">
        <v>5331</v>
      </c>
      <c r="D2652" s="1251"/>
      <c r="E2652" s="1238" t="s">
        <v>1298</v>
      </c>
      <c r="F2652" s="71">
        <v>640</v>
      </c>
      <c r="G2652" s="313">
        <v>0</v>
      </c>
      <c r="H2652" s="964">
        <v>0</v>
      </c>
      <c r="I2652" s="966">
        <v>0</v>
      </c>
      <c r="R2652" s="1029"/>
      <c r="S2652" s="1029"/>
      <c r="T2652" s="1029"/>
      <c r="U2652" s="1029"/>
      <c r="V2652" s="1029"/>
      <c r="W2652" s="1029"/>
    </row>
    <row r="2653" spans="1:23" ht="15" thickBot="1" x14ac:dyDescent="0.25">
      <c r="A2653" s="1692"/>
      <c r="B2653" s="1267"/>
      <c r="C2653" s="1273"/>
      <c r="D2653" s="595" t="s">
        <v>1677</v>
      </c>
      <c r="E2653" s="486" t="s">
        <v>1420</v>
      </c>
      <c r="F2653" s="1310">
        <v>640</v>
      </c>
      <c r="G2653" s="472">
        <v>0</v>
      </c>
      <c r="H2653" s="940">
        <v>0</v>
      </c>
      <c r="I2653" s="936">
        <v>0</v>
      </c>
      <c r="R2653" s="1029"/>
      <c r="S2653" s="1029"/>
      <c r="T2653" s="1029"/>
      <c r="U2653" s="1029"/>
      <c r="V2653" s="1029"/>
      <c r="W2653" s="1029"/>
    </row>
    <row r="2654" spans="1:23" ht="16.5" thickTop="1" thickBot="1" x14ac:dyDescent="0.3">
      <c r="A2654" s="2195" t="s">
        <v>1406</v>
      </c>
      <c r="B2654" s="1723"/>
      <c r="C2654" s="1723"/>
      <c r="D2654" s="1723"/>
      <c r="E2654" s="1724"/>
      <c r="F2654" s="937">
        <f>F2646+F2652</f>
        <v>7590</v>
      </c>
      <c r="G2654" s="937">
        <f>G2646</f>
        <v>8</v>
      </c>
      <c r="H2654" s="937">
        <f>H2646</f>
        <v>0</v>
      </c>
      <c r="I2654" s="938">
        <v>0</v>
      </c>
      <c r="R2654" s="1029">
        <f>F2654</f>
        <v>7590</v>
      </c>
      <c r="S2654" s="1029">
        <f>G2654</f>
        <v>8</v>
      </c>
      <c r="T2654" s="1029">
        <f>H2654</f>
        <v>0</v>
      </c>
      <c r="U2654" s="1029"/>
      <c r="V2654" s="1029" t="s">
        <v>1541</v>
      </c>
      <c r="W2654" s="1029"/>
    </row>
    <row r="2655" spans="1:23" ht="13.5" thickTop="1" x14ac:dyDescent="0.2">
      <c r="A2655" s="1177"/>
      <c r="B2655" s="1177"/>
      <c r="C2655" s="1177"/>
      <c r="D2655" s="1177"/>
      <c r="E2655" s="1177"/>
      <c r="F2655" s="1564"/>
      <c r="G2655" s="1564"/>
      <c r="H2655" s="1564"/>
      <c r="I2655" s="1564"/>
      <c r="R2655" s="1029">
        <f>R2644+R2654</f>
        <v>415570</v>
      </c>
      <c r="S2655" s="1029">
        <f>S2644+S2654</f>
        <v>2514009</v>
      </c>
      <c r="T2655" s="1029">
        <f>T2644+T2654</f>
        <v>2513988</v>
      </c>
      <c r="V2655" s="445" t="s">
        <v>1930</v>
      </c>
    </row>
    <row r="2656" spans="1:23" ht="15" x14ac:dyDescent="0.25">
      <c r="A2656" s="1695"/>
      <c r="B2656" s="1273"/>
      <c r="C2656" s="85"/>
      <c r="D2656" s="1241"/>
      <c r="E2656" s="1238"/>
      <c r="F2656" s="94"/>
      <c r="G2656" s="94"/>
      <c r="H2656" s="181"/>
      <c r="I2656" s="210"/>
    </row>
    <row r="2657" spans="1:20" ht="18" customHeight="1" x14ac:dyDescent="0.2">
      <c r="A2657" s="1695"/>
      <c r="B2657" s="1273"/>
      <c r="C2657" s="85"/>
      <c r="D2657" s="1241"/>
      <c r="E2657" s="85"/>
      <c r="F2657" s="1549"/>
      <c r="G2657" s="472"/>
      <c r="H2657" s="954"/>
      <c r="I2657" s="1008"/>
      <c r="R2657" s="386"/>
      <c r="S2657" s="386"/>
      <c r="T2657" s="386"/>
    </row>
    <row r="2658" spans="1:20" ht="18" customHeight="1" x14ac:dyDescent="0.2">
      <c r="A2658" s="1695"/>
      <c r="B2658" s="1273"/>
      <c r="C2658" s="85"/>
      <c r="D2658" s="1241"/>
      <c r="E2658" s="1246"/>
      <c r="F2658" s="1549"/>
      <c r="G2658" s="472"/>
      <c r="H2658" s="954"/>
      <c r="I2658" s="1008"/>
    </row>
    <row r="2659" spans="1:20" ht="15" x14ac:dyDescent="0.25">
      <c r="A2659" s="1695"/>
      <c r="B2659" s="1273"/>
      <c r="C2659" s="1264"/>
      <c r="D2659" s="1241"/>
      <c r="E2659" s="85"/>
      <c r="F2659" s="1549"/>
      <c r="G2659" s="472"/>
      <c r="H2659" s="954"/>
      <c r="I2659" s="1008"/>
    </row>
    <row r="2660" spans="1:20" ht="15" x14ac:dyDescent="0.25">
      <c r="A2660" s="1695"/>
      <c r="B2660" s="1273"/>
      <c r="C2660" s="1264"/>
      <c r="D2660" s="1241"/>
      <c r="E2660" s="85"/>
      <c r="F2660" s="1549"/>
      <c r="G2660" s="472"/>
      <c r="H2660" s="954"/>
      <c r="I2660" s="1008"/>
    </row>
    <row r="2661" spans="1:20" ht="14.25" x14ac:dyDescent="0.2">
      <c r="A2661" s="1695"/>
      <c r="B2661" s="1273"/>
      <c r="C2661" s="1273"/>
      <c r="D2661" s="1241"/>
      <c r="E2661" s="1245"/>
      <c r="F2661" s="1549"/>
      <c r="G2661" s="472"/>
      <c r="H2661" s="954"/>
      <c r="I2661" s="1008"/>
    </row>
    <row r="2662" spans="1:20" ht="14.25" x14ac:dyDescent="0.2">
      <c r="A2662" s="1695"/>
      <c r="B2662" s="1273"/>
      <c r="C2662" s="1273"/>
      <c r="D2662" s="1241"/>
      <c r="E2662" s="1245"/>
      <c r="F2662" s="1549"/>
      <c r="G2662" s="472"/>
      <c r="H2662" s="954"/>
      <c r="I2662" s="1008"/>
    </row>
    <row r="2663" spans="1:20" ht="14.25" x14ac:dyDescent="0.2">
      <c r="A2663" s="1695"/>
      <c r="B2663" s="1273"/>
      <c r="C2663" s="1273"/>
      <c r="D2663" s="1241"/>
      <c r="E2663" s="1245"/>
      <c r="F2663" s="1549"/>
      <c r="G2663" s="472"/>
      <c r="H2663" s="954"/>
      <c r="I2663" s="1008"/>
    </row>
    <row r="2664" spans="1:20" ht="14.25" x14ac:dyDescent="0.2">
      <c r="A2664" s="1695"/>
      <c r="B2664" s="1273"/>
      <c r="C2664" s="1273"/>
      <c r="D2664" s="1565"/>
      <c r="E2664" s="1405"/>
      <c r="F2664" s="1549"/>
      <c r="G2664" s="472"/>
      <c r="H2664" s="954"/>
      <c r="I2664" s="1008"/>
    </row>
    <row r="2665" spans="1:20" ht="14.25" x14ac:dyDescent="0.2">
      <c r="A2665" s="1695"/>
      <c r="B2665" s="1273"/>
      <c r="C2665" s="1273"/>
      <c r="D2665" s="1565"/>
      <c r="E2665" s="1484"/>
      <c r="F2665" s="1549"/>
      <c r="G2665" s="472"/>
      <c r="H2665" s="954"/>
      <c r="I2665" s="1008"/>
    </row>
    <row r="2666" spans="1:20" ht="15" x14ac:dyDescent="0.25">
      <c r="A2666" s="371"/>
      <c r="B2666" s="1725"/>
      <c r="C2666" s="1725"/>
      <c r="D2666" s="1725"/>
      <c r="E2666" s="1725"/>
      <c r="F2666" s="181"/>
      <c r="G2666" s="181"/>
      <c r="H2666" s="181"/>
      <c r="I2666" s="210"/>
      <c r="R2666" s="386"/>
      <c r="S2666" s="386"/>
      <c r="T2666" s="386"/>
    </row>
    <row r="2677" spans="18:20" x14ac:dyDescent="0.2">
      <c r="R2677" s="1029"/>
      <c r="S2677" s="1029"/>
      <c r="T2677" s="1029"/>
    </row>
  </sheetData>
  <mergeCells count="173">
    <mergeCell ref="A1151:E1151"/>
    <mergeCell ref="A1998:E1998"/>
    <mergeCell ref="A2018:E2018"/>
    <mergeCell ref="A2021:E2021"/>
    <mergeCell ref="A2045:E2045"/>
    <mergeCell ref="A2069:E2069"/>
    <mergeCell ref="A2087:E2087"/>
    <mergeCell ref="D2109:D2111"/>
    <mergeCell ref="E2109:E2111"/>
    <mergeCell ref="E1162:E1163"/>
    <mergeCell ref="A1166:E1166"/>
    <mergeCell ref="A1181:E1181"/>
    <mergeCell ref="A1199:E1199"/>
    <mergeCell ref="D1210:D1212"/>
    <mergeCell ref="E1210:E1212"/>
    <mergeCell ref="A1233:E1233"/>
    <mergeCell ref="D1251:D1253"/>
    <mergeCell ref="E1251:E1253"/>
    <mergeCell ref="A1264:E1264"/>
    <mergeCell ref="A1293:E1293"/>
    <mergeCell ref="A1296:E1296"/>
    <mergeCell ref="D1308:D1310"/>
    <mergeCell ref="E1308:E1310"/>
    <mergeCell ref="A1323:E1323"/>
    <mergeCell ref="A1042:E1042"/>
    <mergeCell ref="D1054:D1056"/>
    <mergeCell ref="E1054:E1056"/>
    <mergeCell ref="A1068:E1068"/>
    <mergeCell ref="D1080:D1082"/>
    <mergeCell ref="E1080:E1082"/>
    <mergeCell ref="A1112:E1112"/>
    <mergeCell ref="A1116:E1116"/>
    <mergeCell ref="A1146:E1146"/>
    <mergeCell ref="D984:D986"/>
    <mergeCell ref="E984:E986"/>
    <mergeCell ref="A1009:E1009"/>
    <mergeCell ref="A1012:E1012"/>
    <mergeCell ref="A1023:E1023"/>
    <mergeCell ref="A914:E914"/>
    <mergeCell ref="A932:E932"/>
    <mergeCell ref="A944:E944"/>
    <mergeCell ref="A947:E947"/>
    <mergeCell ref="A970:E970"/>
    <mergeCell ref="A230:E230"/>
    <mergeCell ref="A677:E677"/>
    <mergeCell ref="A704:E704"/>
    <mergeCell ref="S720:S721"/>
    <mergeCell ref="S722:S723"/>
    <mergeCell ref="A730:E730"/>
    <mergeCell ref="A752:E752"/>
    <mergeCell ref="A769:E769"/>
    <mergeCell ref="A772:E772"/>
    <mergeCell ref="A260:E260"/>
    <mergeCell ref="A283:E283"/>
    <mergeCell ref="A299:E299"/>
    <mergeCell ref="E316:E317"/>
    <mergeCell ref="A330:E330"/>
    <mergeCell ref="A354:E354"/>
    <mergeCell ref="A371:E371"/>
    <mergeCell ref="A391:E391"/>
    <mergeCell ref="A409:E409"/>
    <mergeCell ref="A430:E430"/>
    <mergeCell ref="A447:E447"/>
    <mergeCell ref="A475:E475"/>
    <mergeCell ref="A571:E571"/>
    <mergeCell ref="A597:E597"/>
    <mergeCell ref="A611:E611"/>
    <mergeCell ref="A30:E30"/>
    <mergeCell ref="A45:E45"/>
    <mergeCell ref="A65:E65"/>
    <mergeCell ref="A98:E98"/>
    <mergeCell ref="A132:E132"/>
    <mergeCell ref="A163:E163"/>
    <mergeCell ref="D176:D177"/>
    <mergeCell ref="E176:E177"/>
    <mergeCell ref="A190:E190"/>
    <mergeCell ref="A637:E637"/>
    <mergeCell ref="A640:E640"/>
    <mergeCell ref="A657:E657"/>
    <mergeCell ref="A497:E497"/>
    <mergeCell ref="A526:E526"/>
    <mergeCell ref="A850:E850"/>
    <mergeCell ref="A864:E864"/>
    <mergeCell ref="A882:E882"/>
    <mergeCell ref="A897:E897"/>
    <mergeCell ref="A789:E789"/>
    <mergeCell ref="A806:E806"/>
    <mergeCell ref="A809:E809"/>
    <mergeCell ref="A834:E834"/>
    <mergeCell ref="A1351:E1351"/>
    <mergeCell ref="A1362:E1362"/>
    <mergeCell ref="A1390:E1390"/>
    <mergeCell ref="A1414:E1414"/>
    <mergeCell ref="A1444:E1444"/>
    <mergeCell ref="A1447:E1447"/>
    <mergeCell ref="A1467:E1467"/>
    <mergeCell ref="A1481:E1481"/>
    <mergeCell ref="A1500:E1500"/>
    <mergeCell ref="A1522:E1522"/>
    <mergeCell ref="A1525:E1525"/>
    <mergeCell ref="A1538:E1538"/>
    <mergeCell ref="A1568:E1568"/>
    <mergeCell ref="A1580:E1580"/>
    <mergeCell ref="A1595:E1595"/>
    <mergeCell ref="A1619:E1619"/>
    <mergeCell ref="D1625:D1627"/>
    <mergeCell ref="E1625:E1627"/>
    <mergeCell ref="R1630:R1631"/>
    <mergeCell ref="S1630:S1631"/>
    <mergeCell ref="A1644:E1644"/>
    <mergeCell ref="A1671:E1671"/>
    <mergeCell ref="A1708:E1708"/>
    <mergeCell ref="A1729:E1729"/>
    <mergeCell ref="D1741:D1743"/>
    <mergeCell ref="E1741:E1743"/>
    <mergeCell ref="A1751:E1751"/>
    <mergeCell ref="A1770:E1770"/>
    <mergeCell ref="A1793:E1793"/>
    <mergeCell ref="D1804:D1806"/>
    <mergeCell ref="E1804:E1806"/>
    <mergeCell ref="A1818:E1818"/>
    <mergeCell ref="A1848:E1848"/>
    <mergeCell ref="A1872:E1872"/>
    <mergeCell ref="D1912:D1914"/>
    <mergeCell ref="E1912:E1914"/>
    <mergeCell ref="A1925:E1925"/>
    <mergeCell ref="A1954:E1954"/>
    <mergeCell ref="A1974:E1974"/>
    <mergeCell ref="A1977:E1977"/>
    <mergeCell ref="A1897:E1897"/>
    <mergeCell ref="R2112:R2114"/>
    <mergeCell ref="S2112:S2114"/>
    <mergeCell ref="A2124:E2124"/>
    <mergeCell ref="A2127:E2127"/>
    <mergeCell ref="A2148:E2148"/>
    <mergeCell ref="A2176:E2176"/>
    <mergeCell ref="A2204:E2204"/>
    <mergeCell ref="A2230:E2230"/>
    <mergeCell ref="A2249:E2249"/>
    <mergeCell ref="A2201:E2201"/>
    <mergeCell ref="A2239:E2239"/>
    <mergeCell ref="A2344:E2344"/>
    <mergeCell ref="A2355:E2355"/>
    <mergeCell ref="A2365:E2365"/>
    <mergeCell ref="A2379:E2379"/>
    <mergeCell ref="A2260:E2260"/>
    <mergeCell ref="A2270:E2270"/>
    <mergeCell ref="A2284:E2284"/>
    <mergeCell ref="A2295:E2295"/>
    <mergeCell ref="A2310:E2310"/>
    <mergeCell ref="A2322:E2322"/>
    <mergeCell ref="A2332:E2332"/>
    <mergeCell ref="A2390:E2390"/>
    <mergeCell ref="A2401:E2401"/>
    <mergeCell ref="A2412:E2412"/>
    <mergeCell ref="A2422:E2422"/>
    <mergeCell ref="A2452:E2452"/>
    <mergeCell ref="A2438:E2438"/>
    <mergeCell ref="A2602:E2602"/>
    <mergeCell ref="A2614:E2614"/>
    <mergeCell ref="A2627:E2627"/>
    <mergeCell ref="A2641:E2641"/>
    <mergeCell ref="A2466:E2466"/>
    <mergeCell ref="A2508:E2508"/>
    <mergeCell ref="A2523:E2523"/>
    <mergeCell ref="A2535:E2535"/>
    <mergeCell ref="A2547:E2547"/>
    <mergeCell ref="A2559:E2559"/>
    <mergeCell ref="A2571:E2571"/>
    <mergeCell ref="A2583:E2583"/>
    <mergeCell ref="A2592:E2592"/>
    <mergeCell ref="A2482:E2482"/>
    <mergeCell ref="A2494:E2494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69" firstPageNumber="42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6" enableFormatConditionsCalculation="0">
    <tabColor rgb="FF00B0F0"/>
  </sheetPr>
  <dimension ref="A1:IV480"/>
  <sheetViews>
    <sheetView showGridLines="0" topLeftCell="A428" zoomScaleNormal="100" workbookViewId="0">
      <selection activeCell="E463" sqref="E463"/>
    </sheetView>
  </sheetViews>
  <sheetFormatPr defaultRowHeight="14.25" x14ac:dyDescent="0.2"/>
  <cols>
    <col min="1" max="1" width="4.7109375" style="385" customWidth="1"/>
    <col min="2" max="2" width="4.7109375" style="687" customWidth="1"/>
    <col min="3" max="3" width="4.7109375" style="385" customWidth="1"/>
    <col min="4" max="4" width="8.85546875" style="927" customWidth="1"/>
    <col min="5" max="5" width="48.85546875" style="385" customWidth="1"/>
    <col min="6" max="6" width="11.42578125" style="562" customWidth="1"/>
    <col min="7" max="7" width="12.42578125" style="562" customWidth="1"/>
    <col min="8" max="8" width="10.85546875" style="562" customWidth="1"/>
    <col min="9" max="9" width="6.7109375" style="2297" customWidth="1"/>
    <col min="10" max="256" width="9.140625" style="385"/>
    <col min="257" max="259" width="4.7109375" style="385" customWidth="1"/>
    <col min="260" max="260" width="8.85546875" style="385" customWidth="1"/>
    <col min="261" max="261" width="48.85546875" style="385" customWidth="1"/>
    <col min="262" max="262" width="11.42578125" style="385" customWidth="1"/>
    <col min="263" max="263" width="12.42578125" style="385" customWidth="1"/>
    <col min="264" max="264" width="10.85546875" style="385" customWidth="1"/>
    <col min="265" max="265" width="6.7109375" style="385" customWidth="1"/>
    <col min="266" max="512" width="9.140625" style="385"/>
    <col min="513" max="515" width="4.7109375" style="385" customWidth="1"/>
    <col min="516" max="516" width="8.85546875" style="385" customWidth="1"/>
    <col min="517" max="517" width="48.85546875" style="385" customWidth="1"/>
    <col min="518" max="518" width="11.42578125" style="385" customWidth="1"/>
    <col min="519" max="519" width="12.42578125" style="385" customWidth="1"/>
    <col min="520" max="520" width="10.85546875" style="385" customWidth="1"/>
    <col min="521" max="521" width="6.7109375" style="385" customWidth="1"/>
    <col min="522" max="768" width="9.140625" style="385"/>
    <col min="769" max="771" width="4.7109375" style="385" customWidth="1"/>
    <col min="772" max="772" width="8.85546875" style="385" customWidth="1"/>
    <col min="773" max="773" width="48.85546875" style="385" customWidth="1"/>
    <col min="774" max="774" width="11.42578125" style="385" customWidth="1"/>
    <col min="775" max="775" width="12.42578125" style="385" customWidth="1"/>
    <col min="776" max="776" width="10.85546875" style="385" customWidth="1"/>
    <col min="777" max="777" width="6.7109375" style="385" customWidth="1"/>
    <col min="778" max="1024" width="9.140625" style="385"/>
    <col min="1025" max="1027" width="4.7109375" style="385" customWidth="1"/>
    <col min="1028" max="1028" width="8.85546875" style="385" customWidth="1"/>
    <col min="1029" max="1029" width="48.85546875" style="385" customWidth="1"/>
    <col min="1030" max="1030" width="11.42578125" style="385" customWidth="1"/>
    <col min="1031" max="1031" width="12.42578125" style="385" customWidth="1"/>
    <col min="1032" max="1032" width="10.85546875" style="385" customWidth="1"/>
    <col min="1033" max="1033" width="6.7109375" style="385" customWidth="1"/>
    <col min="1034" max="1280" width="9.140625" style="385"/>
    <col min="1281" max="1283" width="4.7109375" style="385" customWidth="1"/>
    <col min="1284" max="1284" width="8.85546875" style="385" customWidth="1"/>
    <col min="1285" max="1285" width="48.85546875" style="385" customWidth="1"/>
    <col min="1286" max="1286" width="11.42578125" style="385" customWidth="1"/>
    <col min="1287" max="1287" width="12.42578125" style="385" customWidth="1"/>
    <col min="1288" max="1288" width="10.85546875" style="385" customWidth="1"/>
    <col min="1289" max="1289" width="6.7109375" style="385" customWidth="1"/>
    <col min="1290" max="1536" width="9.140625" style="385"/>
    <col min="1537" max="1539" width="4.7109375" style="385" customWidth="1"/>
    <col min="1540" max="1540" width="8.85546875" style="385" customWidth="1"/>
    <col min="1541" max="1541" width="48.85546875" style="385" customWidth="1"/>
    <col min="1542" max="1542" width="11.42578125" style="385" customWidth="1"/>
    <col min="1543" max="1543" width="12.42578125" style="385" customWidth="1"/>
    <col min="1544" max="1544" width="10.85546875" style="385" customWidth="1"/>
    <col min="1545" max="1545" width="6.7109375" style="385" customWidth="1"/>
    <col min="1546" max="1792" width="9.140625" style="385"/>
    <col min="1793" max="1795" width="4.7109375" style="385" customWidth="1"/>
    <col min="1796" max="1796" width="8.85546875" style="385" customWidth="1"/>
    <col min="1797" max="1797" width="48.85546875" style="385" customWidth="1"/>
    <col min="1798" max="1798" width="11.42578125" style="385" customWidth="1"/>
    <col min="1799" max="1799" width="12.42578125" style="385" customWidth="1"/>
    <col min="1800" max="1800" width="10.85546875" style="385" customWidth="1"/>
    <col min="1801" max="1801" width="6.7109375" style="385" customWidth="1"/>
    <col min="1802" max="2048" width="9.140625" style="385"/>
    <col min="2049" max="2051" width="4.7109375" style="385" customWidth="1"/>
    <col min="2052" max="2052" width="8.85546875" style="385" customWidth="1"/>
    <col min="2053" max="2053" width="48.85546875" style="385" customWidth="1"/>
    <col min="2054" max="2054" width="11.42578125" style="385" customWidth="1"/>
    <col min="2055" max="2055" width="12.42578125" style="385" customWidth="1"/>
    <col min="2056" max="2056" width="10.85546875" style="385" customWidth="1"/>
    <col min="2057" max="2057" width="6.7109375" style="385" customWidth="1"/>
    <col min="2058" max="2304" width="9.140625" style="385"/>
    <col min="2305" max="2307" width="4.7109375" style="385" customWidth="1"/>
    <col min="2308" max="2308" width="8.85546875" style="385" customWidth="1"/>
    <col min="2309" max="2309" width="48.85546875" style="385" customWidth="1"/>
    <col min="2310" max="2310" width="11.42578125" style="385" customWidth="1"/>
    <col min="2311" max="2311" width="12.42578125" style="385" customWidth="1"/>
    <col min="2312" max="2312" width="10.85546875" style="385" customWidth="1"/>
    <col min="2313" max="2313" width="6.7109375" style="385" customWidth="1"/>
    <col min="2314" max="2560" width="9.140625" style="385"/>
    <col min="2561" max="2563" width="4.7109375" style="385" customWidth="1"/>
    <col min="2564" max="2564" width="8.85546875" style="385" customWidth="1"/>
    <col min="2565" max="2565" width="48.85546875" style="385" customWidth="1"/>
    <col min="2566" max="2566" width="11.42578125" style="385" customWidth="1"/>
    <col min="2567" max="2567" width="12.42578125" style="385" customWidth="1"/>
    <col min="2568" max="2568" width="10.85546875" style="385" customWidth="1"/>
    <col min="2569" max="2569" width="6.7109375" style="385" customWidth="1"/>
    <col min="2570" max="2816" width="9.140625" style="385"/>
    <col min="2817" max="2819" width="4.7109375" style="385" customWidth="1"/>
    <col min="2820" max="2820" width="8.85546875" style="385" customWidth="1"/>
    <col min="2821" max="2821" width="48.85546875" style="385" customWidth="1"/>
    <col min="2822" max="2822" width="11.42578125" style="385" customWidth="1"/>
    <col min="2823" max="2823" width="12.42578125" style="385" customWidth="1"/>
    <col min="2824" max="2824" width="10.85546875" style="385" customWidth="1"/>
    <col min="2825" max="2825" width="6.7109375" style="385" customWidth="1"/>
    <col min="2826" max="3072" width="9.140625" style="385"/>
    <col min="3073" max="3075" width="4.7109375" style="385" customWidth="1"/>
    <col min="3076" max="3076" width="8.85546875" style="385" customWidth="1"/>
    <col min="3077" max="3077" width="48.85546875" style="385" customWidth="1"/>
    <col min="3078" max="3078" width="11.42578125" style="385" customWidth="1"/>
    <col min="3079" max="3079" width="12.42578125" style="385" customWidth="1"/>
    <col min="3080" max="3080" width="10.85546875" style="385" customWidth="1"/>
    <col min="3081" max="3081" width="6.7109375" style="385" customWidth="1"/>
    <col min="3082" max="3328" width="9.140625" style="385"/>
    <col min="3329" max="3331" width="4.7109375" style="385" customWidth="1"/>
    <col min="3332" max="3332" width="8.85546875" style="385" customWidth="1"/>
    <col min="3333" max="3333" width="48.85546875" style="385" customWidth="1"/>
    <col min="3334" max="3334" width="11.42578125" style="385" customWidth="1"/>
    <col min="3335" max="3335" width="12.42578125" style="385" customWidth="1"/>
    <col min="3336" max="3336" width="10.85546875" style="385" customWidth="1"/>
    <col min="3337" max="3337" width="6.7109375" style="385" customWidth="1"/>
    <col min="3338" max="3584" width="9.140625" style="385"/>
    <col min="3585" max="3587" width="4.7109375" style="385" customWidth="1"/>
    <col min="3588" max="3588" width="8.85546875" style="385" customWidth="1"/>
    <col min="3589" max="3589" width="48.85546875" style="385" customWidth="1"/>
    <col min="3590" max="3590" width="11.42578125" style="385" customWidth="1"/>
    <col min="3591" max="3591" width="12.42578125" style="385" customWidth="1"/>
    <col min="3592" max="3592" width="10.85546875" style="385" customWidth="1"/>
    <col min="3593" max="3593" width="6.7109375" style="385" customWidth="1"/>
    <col min="3594" max="3840" width="9.140625" style="385"/>
    <col min="3841" max="3843" width="4.7109375" style="385" customWidth="1"/>
    <col min="3844" max="3844" width="8.85546875" style="385" customWidth="1"/>
    <col min="3845" max="3845" width="48.85546875" style="385" customWidth="1"/>
    <col min="3846" max="3846" width="11.42578125" style="385" customWidth="1"/>
    <col min="3847" max="3847" width="12.42578125" style="385" customWidth="1"/>
    <col min="3848" max="3848" width="10.85546875" style="385" customWidth="1"/>
    <col min="3849" max="3849" width="6.7109375" style="385" customWidth="1"/>
    <col min="3850" max="4096" width="9.140625" style="385"/>
    <col min="4097" max="4099" width="4.7109375" style="385" customWidth="1"/>
    <col min="4100" max="4100" width="8.85546875" style="385" customWidth="1"/>
    <col min="4101" max="4101" width="48.85546875" style="385" customWidth="1"/>
    <col min="4102" max="4102" width="11.42578125" style="385" customWidth="1"/>
    <col min="4103" max="4103" width="12.42578125" style="385" customWidth="1"/>
    <col min="4104" max="4104" width="10.85546875" style="385" customWidth="1"/>
    <col min="4105" max="4105" width="6.7109375" style="385" customWidth="1"/>
    <col min="4106" max="4352" width="9.140625" style="385"/>
    <col min="4353" max="4355" width="4.7109375" style="385" customWidth="1"/>
    <col min="4356" max="4356" width="8.85546875" style="385" customWidth="1"/>
    <col min="4357" max="4357" width="48.85546875" style="385" customWidth="1"/>
    <col min="4358" max="4358" width="11.42578125" style="385" customWidth="1"/>
    <col min="4359" max="4359" width="12.42578125" style="385" customWidth="1"/>
    <col min="4360" max="4360" width="10.85546875" style="385" customWidth="1"/>
    <col min="4361" max="4361" width="6.7109375" style="385" customWidth="1"/>
    <col min="4362" max="4608" width="9.140625" style="385"/>
    <col min="4609" max="4611" width="4.7109375" style="385" customWidth="1"/>
    <col min="4612" max="4612" width="8.85546875" style="385" customWidth="1"/>
    <col min="4613" max="4613" width="48.85546875" style="385" customWidth="1"/>
    <col min="4614" max="4614" width="11.42578125" style="385" customWidth="1"/>
    <col min="4615" max="4615" width="12.42578125" style="385" customWidth="1"/>
    <col min="4616" max="4616" width="10.85546875" style="385" customWidth="1"/>
    <col min="4617" max="4617" width="6.7109375" style="385" customWidth="1"/>
    <col min="4618" max="4864" width="9.140625" style="385"/>
    <col min="4865" max="4867" width="4.7109375" style="385" customWidth="1"/>
    <col min="4868" max="4868" width="8.85546875" style="385" customWidth="1"/>
    <col min="4869" max="4869" width="48.85546875" style="385" customWidth="1"/>
    <col min="4870" max="4870" width="11.42578125" style="385" customWidth="1"/>
    <col min="4871" max="4871" width="12.42578125" style="385" customWidth="1"/>
    <col min="4872" max="4872" width="10.85546875" style="385" customWidth="1"/>
    <col min="4873" max="4873" width="6.7109375" style="385" customWidth="1"/>
    <col min="4874" max="5120" width="9.140625" style="385"/>
    <col min="5121" max="5123" width="4.7109375" style="385" customWidth="1"/>
    <col min="5124" max="5124" width="8.85546875" style="385" customWidth="1"/>
    <col min="5125" max="5125" width="48.85546875" style="385" customWidth="1"/>
    <col min="5126" max="5126" width="11.42578125" style="385" customWidth="1"/>
    <col min="5127" max="5127" width="12.42578125" style="385" customWidth="1"/>
    <col min="5128" max="5128" width="10.85546875" style="385" customWidth="1"/>
    <col min="5129" max="5129" width="6.7109375" style="385" customWidth="1"/>
    <col min="5130" max="5376" width="9.140625" style="385"/>
    <col min="5377" max="5379" width="4.7109375" style="385" customWidth="1"/>
    <col min="5380" max="5380" width="8.85546875" style="385" customWidth="1"/>
    <col min="5381" max="5381" width="48.85546875" style="385" customWidth="1"/>
    <col min="5382" max="5382" width="11.42578125" style="385" customWidth="1"/>
    <col min="5383" max="5383" width="12.42578125" style="385" customWidth="1"/>
    <col min="5384" max="5384" width="10.85546875" style="385" customWidth="1"/>
    <col min="5385" max="5385" width="6.7109375" style="385" customWidth="1"/>
    <col min="5386" max="5632" width="9.140625" style="385"/>
    <col min="5633" max="5635" width="4.7109375" style="385" customWidth="1"/>
    <col min="5636" max="5636" width="8.85546875" style="385" customWidth="1"/>
    <col min="5637" max="5637" width="48.85546875" style="385" customWidth="1"/>
    <col min="5638" max="5638" width="11.42578125" style="385" customWidth="1"/>
    <col min="5639" max="5639" width="12.42578125" style="385" customWidth="1"/>
    <col min="5640" max="5640" width="10.85546875" style="385" customWidth="1"/>
    <col min="5641" max="5641" width="6.7109375" style="385" customWidth="1"/>
    <col min="5642" max="5888" width="9.140625" style="385"/>
    <col min="5889" max="5891" width="4.7109375" style="385" customWidth="1"/>
    <col min="5892" max="5892" width="8.85546875" style="385" customWidth="1"/>
    <col min="5893" max="5893" width="48.85546875" style="385" customWidth="1"/>
    <col min="5894" max="5894" width="11.42578125" style="385" customWidth="1"/>
    <col min="5895" max="5895" width="12.42578125" style="385" customWidth="1"/>
    <col min="5896" max="5896" width="10.85546875" style="385" customWidth="1"/>
    <col min="5897" max="5897" width="6.7109375" style="385" customWidth="1"/>
    <col min="5898" max="6144" width="9.140625" style="385"/>
    <col min="6145" max="6147" width="4.7109375" style="385" customWidth="1"/>
    <col min="6148" max="6148" width="8.85546875" style="385" customWidth="1"/>
    <col min="6149" max="6149" width="48.85546875" style="385" customWidth="1"/>
    <col min="6150" max="6150" width="11.42578125" style="385" customWidth="1"/>
    <col min="6151" max="6151" width="12.42578125" style="385" customWidth="1"/>
    <col min="6152" max="6152" width="10.85546875" style="385" customWidth="1"/>
    <col min="6153" max="6153" width="6.7109375" style="385" customWidth="1"/>
    <col min="6154" max="6400" width="9.140625" style="385"/>
    <col min="6401" max="6403" width="4.7109375" style="385" customWidth="1"/>
    <col min="6404" max="6404" width="8.85546875" style="385" customWidth="1"/>
    <col min="6405" max="6405" width="48.85546875" style="385" customWidth="1"/>
    <col min="6406" max="6406" width="11.42578125" style="385" customWidth="1"/>
    <col min="6407" max="6407" width="12.42578125" style="385" customWidth="1"/>
    <col min="6408" max="6408" width="10.85546875" style="385" customWidth="1"/>
    <col min="6409" max="6409" width="6.7109375" style="385" customWidth="1"/>
    <col min="6410" max="6656" width="9.140625" style="385"/>
    <col min="6657" max="6659" width="4.7109375" style="385" customWidth="1"/>
    <col min="6660" max="6660" width="8.85546875" style="385" customWidth="1"/>
    <col min="6661" max="6661" width="48.85546875" style="385" customWidth="1"/>
    <col min="6662" max="6662" width="11.42578125" style="385" customWidth="1"/>
    <col min="6663" max="6663" width="12.42578125" style="385" customWidth="1"/>
    <col min="6664" max="6664" width="10.85546875" style="385" customWidth="1"/>
    <col min="6665" max="6665" width="6.7109375" style="385" customWidth="1"/>
    <col min="6666" max="6912" width="9.140625" style="385"/>
    <col min="6913" max="6915" width="4.7109375" style="385" customWidth="1"/>
    <col min="6916" max="6916" width="8.85546875" style="385" customWidth="1"/>
    <col min="6917" max="6917" width="48.85546875" style="385" customWidth="1"/>
    <col min="6918" max="6918" width="11.42578125" style="385" customWidth="1"/>
    <col min="6919" max="6919" width="12.42578125" style="385" customWidth="1"/>
    <col min="6920" max="6920" width="10.85546875" style="385" customWidth="1"/>
    <col min="6921" max="6921" width="6.7109375" style="385" customWidth="1"/>
    <col min="6922" max="7168" width="9.140625" style="385"/>
    <col min="7169" max="7171" width="4.7109375" style="385" customWidth="1"/>
    <col min="7172" max="7172" width="8.85546875" style="385" customWidth="1"/>
    <col min="7173" max="7173" width="48.85546875" style="385" customWidth="1"/>
    <col min="7174" max="7174" width="11.42578125" style="385" customWidth="1"/>
    <col min="7175" max="7175" width="12.42578125" style="385" customWidth="1"/>
    <col min="7176" max="7176" width="10.85546875" style="385" customWidth="1"/>
    <col min="7177" max="7177" width="6.7109375" style="385" customWidth="1"/>
    <col min="7178" max="7424" width="9.140625" style="385"/>
    <col min="7425" max="7427" width="4.7109375" style="385" customWidth="1"/>
    <col min="7428" max="7428" width="8.85546875" style="385" customWidth="1"/>
    <col min="7429" max="7429" width="48.85546875" style="385" customWidth="1"/>
    <col min="7430" max="7430" width="11.42578125" style="385" customWidth="1"/>
    <col min="7431" max="7431" width="12.42578125" style="385" customWidth="1"/>
    <col min="7432" max="7432" width="10.85546875" style="385" customWidth="1"/>
    <col min="7433" max="7433" width="6.7109375" style="385" customWidth="1"/>
    <col min="7434" max="7680" width="9.140625" style="385"/>
    <col min="7681" max="7683" width="4.7109375" style="385" customWidth="1"/>
    <col min="7684" max="7684" width="8.85546875" style="385" customWidth="1"/>
    <col min="7685" max="7685" width="48.85546875" style="385" customWidth="1"/>
    <col min="7686" max="7686" width="11.42578125" style="385" customWidth="1"/>
    <col min="7687" max="7687" width="12.42578125" style="385" customWidth="1"/>
    <col min="7688" max="7688" width="10.85546875" style="385" customWidth="1"/>
    <col min="7689" max="7689" width="6.7109375" style="385" customWidth="1"/>
    <col min="7690" max="7936" width="9.140625" style="385"/>
    <col min="7937" max="7939" width="4.7109375" style="385" customWidth="1"/>
    <col min="7940" max="7940" width="8.85546875" style="385" customWidth="1"/>
    <col min="7941" max="7941" width="48.85546875" style="385" customWidth="1"/>
    <col min="7942" max="7942" width="11.42578125" style="385" customWidth="1"/>
    <col min="7943" max="7943" width="12.42578125" style="385" customWidth="1"/>
    <col min="7944" max="7944" width="10.85546875" style="385" customWidth="1"/>
    <col min="7945" max="7945" width="6.7109375" style="385" customWidth="1"/>
    <col min="7946" max="8192" width="9.140625" style="385"/>
    <col min="8193" max="8195" width="4.7109375" style="385" customWidth="1"/>
    <col min="8196" max="8196" width="8.85546875" style="385" customWidth="1"/>
    <col min="8197" max="8197" width="48.85546875" style="385" customWidth="1"/>
    <col min="8198" max="8198" width="11.42578125" style="385" customWidth="1"/>
    <col min="8199" max="8199" width="12.42578125" style="385" customWidth="1"/>
    <col min="8200" max="8200" width="10.85546875" style="385" customWidth="1"/>
    <col min="8201" max="8201" width="6.7109375" style="385" customWidth="1"/>
    <col min="8202" max="8448" width="9.140625" style="385"/>
    <col min="8449" max="8451" width="4.7109375" style="385" customWidth="1"/>
    <col min="8452" max="8452" width="8.85546875" style="385" customWidth="1"/>
    <col min="8453" max="8453" width="48.85546875" style="385" customWidth="1"/>
    <col min="8454" max="8454" width="11.42578125" style="385" customWidth="1"/>
    <col min="8455" max="8455" width="12.42578125" style="385" customWidth="1"/>
    <col min="8456" max="8456" width="10.85546875" style="385" customWidth="1"/>
    <col min="8457" max="8457" width="6.7109375" style="385" customWidth="1"/>
    <col min="8458" max="8704" width="9.140625" style="385"/>
    <col min="8705" max="8707" width="4.7109375" style="385" customWidth="1"/>
    <col min="8708" max="8708" width="8.85546875" style="385" customWidth="1"/>
    <col min="8709" max="8709" width="48.85546875" style="385" customWidth="1"/>
    <col min="8710" max="8710" width="11.42578125" style="385" customWidth="1"/>
    <col min="8711" max="8711" width="12.42578125" style="385" customWidth="1"/>
    <col min="8712" max="8712" width="10.85546875" style="385" customWidth="1"/>
    <col min="8713" max="8713" width="6.7109375" style="385" customWidth="1"/>
    <col min="8714" max="8960" width="9.140625" style="385"/>
    <col min="8961" max="8963" width="4.7109375" style="385" customWidth="1"/>
    <col min="8964" max="8964" width="8.85546875" style="385" customWidth="1"/>
    <col min="8965" max="8965" width="48.85546875" style="385" customWidth="1"/>
    <col min="8966" max="8966" width="11.42578125" style="385" customWidth="1"/>
    <col min="8967" max="8967" width="12.42578125" style="385" customWidth="1"/>
    <col min="8968" max="8968" width="10.85546875" style="385" customWidth="1"/>
    <col min="8969" max="8969" width="6.7109375" style="385" customWidth="1"/>
    <col min="8970" max="9216" width="9.140625" style="385"/>
    <col min="9217" max="9219" width="4.7109375" style="385" customWidth="1"/>
    <col min="9220" max="9220" width="8.85546875" style="385" customWidth="1"/>
    <col min="9221" max="9221" width="48.85546875" style="385" customWidth="1"/>
    <col min="9222" max="9222" width="11.42578125" style="385" customWidth="1"/>
    <col min="9223" max="9223" width="12.42578125" style="385" customWidth="1"/>
    <col min="9224" max="9224" width="10.85546875" style="385" customWidth="1"/>
    <col min="9225" max="9225" width="6.7109375" style="385" customWidth="1"/>
    <col min="9226" max="9472" width="9.140625" style="385"/>
    <col min="9473" max="9475" width="4.7109375" style="385" customWidth="1"/>
    <col min="9476" max="9476" width="8.85546875" style="385" customWidth="1"/>
    <col min="9477" max="9477" width="48.85546875" style="385" customWidth="1"/>
    <col min="9478" max="9478" width="11.42578125" style="385" customWidth="1"/>
    <col min="9479" max="9479" width="12.42578125" style="385" customWidth="1"/>
    <col min="9480" max="9480" width="10.85546875" style="385" customWidth="1"/>
    <col min="9481" max="9481" width="6.7109375" style="385" customWidth="1"/>
    <col min="9482" max="9728" width="9.140625" style="385"/>
    <col min="9729" max="9731" width="4.7109375" style="385" customWidth="1"/>
    <col min="9732" max="9732" width="8.85546875" style="385" customWidth="1"/>
    <col min="9733" max="9733" width="48.85546875" style="385" customWidth="1"/>
    <col min="9734" max="9734" width="11.42578125" style="385" customWidth="1"/>
    <col min="9735" max="9735" width="12.42578125" style="385" customWidth="1"/>
    <col min="9736" max="9736" width="10.85546875" style="385" customWidth="1"/>
    <col min="9737" max="9737" width="6.7109375" style="385" customWidth="1"/>
    <col min="9738" max="9984" width="9.140625" style="385"/>
    <col min="9985" max="9987" width="4.7109375" style="385" customWidth="1"/>
    <col min="9988" max="9988" width="8.85546875" style="385" customWidth="1"/>
    <col min="9989" max="9989" width="48.85546875" style="385" customWidth="1"/>
    <col min="9990" max="9990" width="11.42578125" style="385" customWidth="1"/>
    <col min="9991" max="9991" width="12.42578125" style="385" customWidth="1"/>
    <col min="9992" max="9992" width="10.85546875" style="385" customWidth="1"/>
    <col min="9993" max="9993" width="6.7109375" style="385" customWidth="1"/>
    <col min="9994" max="10240" width="9.140625" style="385"/>
    <col min="10241" max="10243" width="4.7109375" style="385" customWidth="1"/>
    <col min="10244" max="10244" width="8.85546875" style="385" customWidth="1"/>
    <col min="10245" max="10245" width="48.85546875" style="385" customWidth="1"/>
    <col min="10246" max="10246" width="11.42578125" style="385" customWidth="1"/>
    <col min="10247" max="10247" width="12.42578125" style="385" customWidth="1"/>
    <col min="10248" max="10248" width="10.85546875" style="385" customWidth="1"/>
    <col min="10249" max="10249" width="6.7109375" style="385" customWidth="1"/>
    <col min="10250" max="10496" width="9.140625" style="385"/>
    <col min="10497" max="10499" width="4.7109375" style="385" customWidth="1"/>
    <col min="10500" max="10500" width="8.85546875" style="385" customWidth="1"/>
    <col min="10501" max="10501" width="48.85546875" style="385" customWidth="1"/>
    <col min="10502" max="10502" width="11.42578125" style="385" customWidth="1"/>
    <col min="10503" max="10503" width="12.42578125" style="385" customWidth="1"/>
    <col min="10504" max="10504" width="10.85546875" style="385" customWidth="1"/>
    <col min="10505" max="10505" width="6.7109375" style="385" customWidth="1"/>
    <col min="10506" max="10752" width="9.140625" style="385"/>
    <col min="10753" max="10755" width="4.7109375" style="385" customWidth="1"/>
    <col min="10756" max="10756" width="8.85546875" style="385" customWidth="1"/>
    <col min="10757" max="10757" width="48.85546875" style="385" customWidth="1"/>
    <col min="10758" max="10758" width="11.42578125" style="385" customWidth="1"/>
    <col min="10759" max="10759" width="12.42578125" style="385" customWidth="1"/>
    <col min="10760" max="10760" width="10.85546875" style="385" customWidth="1"/>
    <col min="10761" max="10761" width="6.7109375" style="385" customWidth="1"/>
    <col min="10762" max="11008" width="9.140625" style="385"/>
    <col min="11009" max="11011" width="4.7109375" style="385" customWidth="1"/>
    <col min="11012" max="11012" width="8.85546875" style="385" customWidth="1"/>
    <col min="11013" max="11013" width="48.85546875" style="385" customWidth="1"/>
    <col min="11014" max="11014" width="11.42578125" style="385" customWidth="1"/>
    <col min="11015" max="11015" width="12.42578125" style="385" customWidth="1"/>
    <col min="11016" max="11016" width="10.85546875" style="385" customWidth="1"/>
    <col min="11017" max="11017" width="6.7109375" style="385" customWidth="1"/>
    <col min="11018" max="11264" width="9.140625" style="385"/>
    <col min="11265" max="11267" width="4.7109375" style="385" customWidth="1"/>
    <col min="11268" max="11268" width="8.85546875" style="385" customWidth="1"/>
    <col min="11269" max="11269" width="48.85546875" style="385" customWidth="1"/>
    <col min="11270" max="11270" width="11.42578125" style="385" customWidth="1"/>
    <col min="11271" max="11271" width="12.42578125" style="385" customWidth="1"/>
    <col min="11272" max="11272" width="10.85546875" style="385" customWidth="1"/>
    <col min="11273" max="11273" width="6.7109375" style="385" customWidth="1"/>
    <col min="11274" max="11520" width="9.140625" style="385"/>
    <col min="11521" max="11523" width="4.7109375" style="385" customWidth="1"/>
    <col min="11524" max="11524" width="8.85546875" style="385" customWidth="1"/>
    <col min="11525" max="11525" width="48.85546875" style="385" customWidth="1"/>
    <col min="11526" max="11526" width="11.42578125" style="385" customWidth="1"/>
    <col min="11527" max="11527" width="12.42578125" style="385" customWidth="1"/>
    <col min="11528" max="11528" width="10.85546875" style="385" customWidth="1"/>
    <col min="11529" max="11529" width="6.7109375" style="385" customWidth="1"/>
    <col min="11530" max="11776" width="9.140625" style="385"/>
    <col min="11777" max="11779" width="4.7109375" style="385" customWidth="1"/>
    <col min="11780" max="11780" width="8.85546875" style="385" customWidth="1"/>
    <col min="11781" max="11781" width="48.85546875" style="385" customWidth="1"/>
    <col min="11782" max="11782" width="11.42578125" style="385" customWidth="1"/>
    <col min="11783" max="11783" width="12.42578125" style="385" customWidth="1"/>
    <col min="11784" max="11784" width="10.85546875" style="385" customWidth="1"/>
    <col min="11785" max="11785" width="6.7109375" style="385" customWidth="1"/>
    <col min="11786" max="12032" width="9.140625" style="385"/>
    <col min="12033" max="12035" width="4.7109375" style="385" customWidth="1"/>
    <col min="12036" max="12036" width="8.85546875" style="385" customWidth="1"/>
    <col min="12037" max="12037" width="48.85546875" style="385" customWidth="1"/>
    <col min="12038" max="12038" width="11.42578125" style="385" customWidth="1"/>
    <col min="12039" max="12039" width="12.42578125" style="385" customWidth="1"/>
    <col min="12040" max="12040" width="10.85546875" style="385" customWidth="1"/>
    <col min="12041" max="12041" width="6.7109375" style="385" customWidth="1"/>
    <col min="12042" max="12288" width="9.140625" style="385"/>
    <col min="12289" max="12291" width="4.7109375" style="385" customWidth="1"/>
    <col min="12292" max="12292" width="8.85546875" style="385" customWidth="1"/>
    <col min="12293" max="12293" width="48.85546875" style="385" customWidth="1"/>
    <col min="12294" max="12294" width="11.42578125" style="385" customWidth="1"/>
    <col min="12295" max="12295" width="12.42578125" style="385" customWidth="1"/>
    <col min="12296" max="12296" width="10.85546875" style="385" customWidth="1"/>
    <col min="12297" max="12297" width="6.7109375" style="385" customWidth="1"/>
    <col min="12298" max="12544" width="9.140625" style="385"/>
    <col min="12545" max="12547" width="4.7109375" style="385" customWidth="1"/>
    <col min="12548" max="12548" width="8.85546875" style="385" customWidth="1"/>
    <col min="12549" max="12549" width="48.85546875" style="385" customWidth="1"/>
    <col min="12550" max="12550" width="11.42578125" style="385" customWidth="1"/>
    <col min="12551" max="12551" width="12.42578125" style="385" customWidth="1"/>
    <col min="12552" max="12552" width="10.85546875" style="385" customWidth="1"/>
    <col min="12553" max="12553" width="6.7109375" style="385" customWidth="1"/>
    <col min="12554" max="12800" width="9.140625" style="385"/>
    <col min="12801" max="12803" width="4.7109375" style="385" customWidth="1"/>
    <col min="12804" max="12804" width="8.85546875" style="385" customWidth="1"/>
    <col min="12805" max="12805" width="48.85546875" style="385" customWidth="1"/>
    <col min="12806" max="12806" width="11.42578125" style="385" customWidth="1"/>
    <col min="12807" max="12807" width="12.42578125" style="385" customWidth="1"/>
    <col min="12808" max="12808" width="10.85546875" style="385" customWidth="1"/>
    <col min="12809" max="12809" width="6.7109375" style="385" customWidth="1"/>
    <col min="12810" max="13056" width="9.140625" style="385"/>
    <col min="13057" max="13059" width="4.7109375" style="385" customWidth="1"/>
    <col min="13060" max="13060" width="8.85546875" style="385" customWidth="1"/>
    <col min="13061" max="13061" width="48.85546875" style="385" customWidth="1"/>
    <col min="13062" max="13062" width="11.42578125" style="385" customWidth="1"/>
    <col min="13063" max="13063" width="12.42578125" style="385" customWidth="1"/>
    <col min="13064" max="13064" width="10.85546875" style="385" customWidth="1"/>
    <col min="13065" max="13065" width="6.7109375" style="385" customWidth="1"/>
    <col min="13066" max="13312" width="9.140625" style="385"/>
    <col min="13313" max="13315" width="4.7109375" style="385" customWidth="1"/>
    <col min="13316" max="13316" width="8.85546875" style="385" customWidth="1"/>
    <col min="13317" max="13317" width="48.85546875" style="385" customWidth="1"/>
    <col min="13318" max="13318" width="11.42578125" style="385" customWidth="1"/>
    <col min="13319" max="13319" width="12.42578125" style="385" customWidth="1"/>
    <col min="13320" max="13320" width="10.85546875" style="385" customWidth="1"/>
    <col min="13321" max="13321" width="6.7109375" style="385" customWidth="1"/>
    <col min="13322" max="13568" width="9.140625" style="385"/>
    <col min="13569" max="13571" width="4.7109375" style="385" customWidth="1"/>
    <col min="13572" max="13572" width="8.85546875" style="385" customWidth="1"/>
    <col min="13573" max="13573" width="48.85546875" style="385" customWidth="1"/>
    <col min="13574" max="13574" width="11.42578125" style="385" customWidth="1"/>
    <col min="13575" max="13575" width="12.42578125" style="385" customWidth="1"/>
    <col min="13576" max="13576" width="10.85546875" style="385" customWidth="1"/>
    <col min="13577" max="13577" width="6.7109375" style="385" customWidth="1"/>
    <col min="13578" max="13824" width="9.140625" style="385"/>
    <col min="13825" max="13827" width="4.7109375" style="385" customWidth="1"/>
    <col min="13828" max="13828" width="8.85546875" style="385" customWidth="1"/>
    <col min="13829" max="13829" width="48.85546875" style="385" customWidth="1"/>
    <col min="13830" max="13830" width="11.42578125" style="385" customWidth="1"/>
    <col min="13831" max="13831" width="12.42578125" style="385" customWidth="1"/>
    <col min="13832" max="13832" width="10.85546875" style="385" customWidth="1"/>
    <col min="13833" max="13833" width="6.7109375" style="385" customWidth="1"/>
    <col min="13834" max="14080" width="9.140625" style="385"/>
    <col min="14081" max="14083" width="4.7109375" style="385" customWidth="1"/>
    <col min="14084" max="14084" width="8.85546875" style="385" customWidth="1"/>
    <col min="14085" max="14085" width="48.85546875" style="385" customWidth="1"/>
    <col min="14086" max="14086" width="11.42578125" style="385" customWidth="1"/>
    <col min="14087" max="14087" width="12.42578125" style="385" customWidth="1"/>
    <col min="14088" max="14088" width="10.85546875" style="385" customWidth="1"/>
    <col min="14089" max="14089" width="6.7109375" style="385" customWidth="1"/>
    <col min="14090" max="14336" width="9.140625" style="385"/>
    <col min="14337" max="14339" width="4.7109375" style="385" customWidth="1"/>
    <col min="14340" max="14340" width="8.85546875" style="385" customWidth="1"/>
    <col min="14341" max="14341" width="48.85546875" style="385" customWidth="1"/>
    <col min="14342" max="14342" width="11.42578125" style="385" customWidth="1"/>
    <col min="14343" max="14343" width="12.42578125" style="385" customWidth="1"/>
    <col min="14344" max="14344" width="10.85546875" style="385" customWidth="1"/>
    <col min="14345" max="14345" width="6.7109375" style="385" customWidth="1"/>
    <col min="14346" max="14592" width="9.140625" style="385"/>
    <col min="14593" max="14595" width="4.7109375" style="385" customWidth="1"/>
    <col min="14596" max="14596" width="8.85546875" style="385" customWidth="1"/>
    <col min="14597" max="14597" width="48.85546875" style="385" customWidth="1"/>
    <col min="14598" max="14598" width="11.42578125" style="385" customWidth="1"/>
    <col min="14599" max="14599" width="12.42578125" style="385" customWidth="1"/>
    <col min="14600" max="14600" width="10.85546875" style="385" customWidth="1"/>
    <col min="14601" max="14601" width="6.7109375" style="385" customWidth="1"/>
    <col min="14602" max="14848" width="9.140625" style="385"/>
    <col min="14849" max="14851" width="4.7109375" style="385" customWidth="1"/>
    <col min="14852" max="14852" width="8.85546875" style="385" customWidth="1"/>
    <col min="14853" max="14853" width="48.85546875" style="385" customWidth="1"/>
    <col min="14854" max="14854" width="11.42578125" style="385" customWidth="1"/>
    <col min="14855" max="14855" width="12.42578125" style="385" customWidth="1"/>
    <col min="14856" max="14856" width="10.85546875" style="385" customWidth="1"/>
    <col min="14857" max="14857" width="6.7109375" style="385" customWidth="1"/>
    <col min="14858" max="15104" width="9.140625" style="385"/>
    <col min="15105" max="15107" width="4.7109375" style="385" customWidth="1"/>
    <col min="15108" max="15108" width="8.85546875" style="385" customWidth="1"/>
    <col min="15109" max="15109" width="48.85546875" style="385" customWidth="1"/>
    <col min="15110" max="15110" width="11.42578125" style="385" customWidth="1"/>
    <col min="15111" max="15111" width="12.42578125" style="385" customWidth="1"/>
    <col min="15112" max="15112" width="10.85546875" style="385" customWidth="1"/>
    <col min="15113" max="15113" width="6.7109375" style="385" customWidth="1"/>
    <col min="15114" max="15360" width="9.140625" style="385"/>
    <col min="15361" max="15363" width="4.7109375" style="385" customWidth="1"/>
    <col min="15364" max="15364" width="8.85546875" style="385" customWidth="1"/>
    <col min="15365" max="15365" width="48.85546875" style="385" customWidth="1"/>
    <col min="15366" max="15366" width="11.42578125" style="385" customWidth="1"/>
    <col min="15367" max="15367" width="12.42578125" style="385" customWidth="1"/>
    <col min="15368" max="15368" width="10.85546875" style="385" customWidth="1"/>
    <col min="15369" max="15369" width="6.7109375" style="385" customWidth="1"/>
    <col min="15370" max="15616" width="9.140625" style="385"/>
    <col min="15617" max="15619" width="4.7109375" style="385" customWidth="1"/>
    <col min="15620" max="15620" width="8.85546875" style="385" customWidth="1"/>
    <col min="15621" max="15621" width="48.85546875" style="385" customWidth="1"/>
    <col min="15622" max="15622" width="11.42578125" style="385" customWidth="1"/>
    <col min="15623" max="15623" width="12.42578125" style="385" customWidth="1"/>
    <col min="15624" max="15624" width="10.85546875" style="385" customWidth="1"/>
    <col min="15625" max="15625" width="6.7109375" style="385" customWidth="1"/>
    <col min="15626" max="15872" width="9.140625" style="385"/>
    <col min="15873" max="15875" width="4.7109375" style="385" customWidth="1"/>
    <col min="15876" max="15876" width="8.85546875" style="385" customWidth="1"/>
    <col min="15877" max="15877" width="48.85546875" style="385" customWidth="1"/>
    <col min="15878" max="15878" width="11.42578125" style="385" customWidth="1"/>
    <col min="15879" max="15879" width="12.42578125" style="385" customWidth="1"/>
    <col min="15880" max="15880" width="10.85546875" style="385" customWidth="1"/>
    <col min="15881" max="15881" width="6.7109375" style="385" customWidth="1"/>
    <col min="15882" max="16128" width="9.140625" style="385"/>
    <col min="16129" max="16131" width="4.7109375" style="385" customWidth="1"/>
    <col min="16132" max="16132" width="8.85546875" style="385" customWidth="1"/>
    <col min="16133" max="16133" width="48.85546875" style="385" customWidth="1"/>
    <col min="16134" max="16134" width="11.42578125" style="385" customWidth="1"/>
    <col min="16135" max="16135" width="12.42578125" style="385" customWidth="1"/>
    <col min="16136" max="16136" width="10.85546875" style="385" customWidth="1"/>
    <col min="16137" max="16137" width="6.7109375" style="385" customWidth="1"/>
    <col min="16138" max="16384" width="9.140625" style="385"/>
  </cols>
  <sheetData>
    <row r="1" spans="1:10" ht="18.75" thickBot="1" x14ac:dyDescent="0.3">
      <c r="A1" s="501" t="s">
        <v>894</v>
      </c>
      <c r="B1" s="502"/>
      <c r="C1" s="526"/>
      <c r="D1" s="527"/>
      <c r="E1" s="1687"/>
      <c r="F1" s="2132"/>
      <c r="G1" s="505" t="s">
        <v>895</v>
      </c>
      <c r="J1" s="17"/>
    </row>
    <row r="2" spans="1:10" ht="12.75" customHeight="1" x14ac:dyDescent="0.25">
      <c r="B2" s="6"/>
      <c r="C2" s="28"/>
      <c r="D2" s="63"/>
      <c r="E2" s="10"/>
      <c r="F2" s="499"/>
      <c r="G2" s="499"/>
      <c r="H2" s="168"/>
      <c r="I2" s="210"/>
      <c r="J2" s="17"/>
    </row>
    <row r="3" spans="1:10" ht="12.75" customHeight="1" x14ac:dyDescent="0.25">
      <c r="A3" s="67" t="s">
        <v>470</v>
      </c>
      <c r="B3" s="28"/>
      <c r="C3" s="561" t="s">
        <v>272</v>
      </c>
      <c r="D3" s="926"/>
      <c r="E3" s="307"/>
      <c r="F3" s="168"/>
      <c r="G3" s="181"/>
      <c r="H3" s="181"/>
    </row>
    <row r="4" spans="1:10" ht="12.75" customHeight="1" x14ac:dyDescent="0.25">
      <c r="A4" s="6"/>
      <c r="B4" s="28"/>
      <c r="C4" s="2133" t="s">
        <v>575</v>
      </c>
      <c r="E4" s="307"/>
      <c r="F4" s="168"/>
      <c r="G4" s="181"/>
      <c r="H4" s="181"/>
    </row>
    <row r="5" spans="1:10" ht="6.75" customHeight="1" x14ac:dyDescent="0.25">
      <c r="B5" s="6"/>
      <c r="C5" s="28"/>
      <c r="D5" s="63"/>
      <c r="E5" s="10"/>
      <c r="F5" s="499"/>
      <c r="G5" s="499"/>
      <c r="H5" s="168"/>
      <c r="I5" s="210"/>
      <c r="J5" s="17"/>
    </row>
    <row r="6" spans="1:10" ht="18" x14ac:dyDescent="0.25">
      <c r="A6" s="33" t="s">
        <v>454</v>
      </c>
      <c r="B6" s="33"/>
      <c r="C6" s="28"/>
      <c r="D6" s="63"/>
      <c r="E6" s="10"/>
      <c r="F6" s="499"/>
      <c r="G6" s="499"/>
      <c r="H6" s="168"/>
      <c r="I6" s="210"/>
      <c r="J6" s="17"/>
    </row>
    <row r="7" spans="1:10" ht="15" thickBot="1" x14ac:dyDescent="0.25">
      <c r="A7" s="445" t="s">
        <v>999</v>
      </c>
      <c r="B7" s="673"/>
      <c r="C7" s="673"/>
      <c r="D7" s="928"/>
      <c r="E7" s="674"/>
      <c r="H7" s="2298"/>
      <c r="I7" s="930" t="s">
        <v>205</v>
      </c>
    </row>
    <row r="8" spans="1:10" s="107" customFormat="1" ht="20.25" customHeight="1" thickTop="1" thickBot="1" x14ac:dyDescent="0.25">
      <c r="A8" s="675" t="s">
        <v>792</v>
      </c>
      <c r="B8" s="866" t="s">
        <v>206</v>
      </c>
      <c r="C8" s="676" t="s">
        <v>207</v>
      </c>
      <c r="D8" s="678" t="s">
        <v>888</v>
      </c>
      <c r="E8" s="678" t="s">
        <v>208</v>
      </c>
      <c r="F8" s="678" t="s">
        <v>209</v>
      </c>
      <c r="G8" s="678" t="s">
        <v>1116</v>
      </c>
      <c r="H8" s="678" t="s">
        <v>1117</v>
      </c>
      <c r="I8" s="931" t="s">
        <v>1118</v>
      </c>
    </row>
    <row r="9" spans="1:10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610">
        <v>5</v>
      </c>
      <c r="F9" s="581">
        <v>6</v>
      </c>
      <c r="G9" s="581">
        <v>7</v>
      </c>
      <c r="H9" s="582">
        <v>8</v>
      </c>
      <c r="I9" s="680" t="s">
        <v>960</v>
      </c>
    </row>
    <row r="10" spans="1:10" ht="15.75" thickTop="1" x14ac:dyDescent="0.25">
      <c r="A10" s="1689">
        <v>1500</v>
      </c>
      <c r="B10" s="725">
        <v>3111</v>
      </c>
      <c r="C10" s="725">
        <v>5213</v>
      </c>
      <c r="D10" s="932"/>
      <c r="E10" s="886" t="s">
        <v>1486</v>
      </c>
      <c r="F10" s="933"/>
      <c r="G10" s="933">
        <f>SUM(G11:G11)</f>
        <v>1218</v>
      </c>
      <c r="H10" s="933">
        <f>SUM(H11:H11)</f>
        <v>1218</v>
      </c>
      <c r="I10" s="934">
        <f>(H10/G10)*100</f>
        <v>100</v>
      </c>
    </row>
    <row r="11" spans="1:10" ht="15.75" thickBot="1" x14ac:dyDescent="0.3">
      <c r="A11" s="438"/>
      <c r="B11" s="725"/>
      <c r="C11" s="725"/>
      <c r="D11" s="1251" t="s">
        <v>1438</v>
      </c>
      <c r="E11" s="1488" t="s">
        <v>0</v>
      </c>
      <c r="F11" s="933"/>
      <c r="G11" s="357">
        <v>1218</v>
      </c>
      <c r="H11" s="935">
        <v>1218</v>
      </c>
      <c r="I11" s="936">
        <f>(H11/G11)*100</f>
        <v>100</v>
      </c>
    </row>
    <row r="12" spans="1:10" ht="18" customHeight="1" thickTop="1" thickBot="1" x14ac:dyDescent="0.3">
      <c r="A12" s="2479" t="s">
        <v>1406</v>
      </c>
      <c r="B12" s="2480"/>
      <c r="C12" s="2480"/>
      <c r="D12" s="2480"/>
      <c r="E12" s="2480"/>
      <c r="F12" s="937">
        <f>SUM(F10)</f>
        <v>0</v>
      </c>
      <c r="G12" s="937">
        <f>SUM(G10)</f>
        <v>1218</v>
      </c>
      <c r="H12" s="937">
        <f>SUM(H10)</f>
        <v>1218</v>
      </c>
      <c r="I12" s="938">
        <f>(H12/G12)*100</f>
        <v>100</v>
      </c>
    </row>
    <row r="13" spans="1:10" ht="15" thickTop="1" x14ac:dyDescent="0.2"/>
    <row r="15" spans="1:10" ht="13.5" customHeight="1" thickBot="1" x14ac:dyDescent="0.25">
      <c r="A15" s="445" t="s">
        <v>1931</v>
      </c>
      <c r="I15" s="930" t="s">
        <v>205</v>
      </c>
    </row>
    <row r="16" spans="1:10" s="107" customFormat="1" ht="20.25" customHeight="1" thickTop="1" thickBot="1" x14ac:dyDescent="0.25">
      <c r="A16" s="675" t="s">
        <v>792</v>
      </c>
      <c r="B16" s="866" t="s">
        <v>206</v>
      </c>
      <c r="C16" s="676" t="s">
        <v>207</v>
      </c>
      <c r="D16" s="678" t="s">
        <v>888</v>
      </c>
      <c r="E16" s="678" t="s">
        <v>208</v>
      </c>
      <c r="F16" s="678" t="s">
        <v>209</v>
      </c>
      <c r="G16" s="678" t="s">
        <v>1116</v>
      </c>
      <c r="H16" s="678" t="s">
        <v>1117</v>
      </c>
      <c r="I16" s="931" t="s">
        <v>1118</v>
      </c>
    </row>
    <row r="17" spans="1:9" s="387" customFormat="1" ht="13.5" thickTop="1" thickBot="1" x14ac:dyDescent="0.25">
      <c r="A17" s="609">
        <v>1</v>
      </c>
      <c r="B17" s="610">
        <v>2</v>
      </c>
      <c r="C17" s="610">
        <v>3</v>
      </c>
      <c r="D17" s="610">
        <v>4</v>
      </c>
      <c r="E17" s="610">
        <v>5</v>
      </c>
      <c r="F17" s="581">
        <v>6</v>
      </c>
      <c r="G17" s="581">
        <v>7</v>
      </c>
      <c r="H17" s="582">
        <v>8</v>
      </c>
      <c r="I17" s="680" t="s">
        <v>960</v>
      </c>
    </row>
    <row r="18" spans="1:9" ht="15.75" thickTop="1" x14ac:dyDescent="0.25">
      <c r="A18" s="438">
        <v>1502</v>
      </c>
      <c r="B18" s="725">
        <v>3111</v>
      </c>
      <c r="C18" s="725">
        <v>5213</v>
      </c>
      <c r="D18" s="932"/>
      <c r="E18" s="886" t="s">
        <v>1486</v>
      </c>
      <c r="F18" s="933"/>
      <c r="G18" s="933">
        <f>SUM(G19:G19)</f>
        <v>1621</v>
      </c>
      <c r="H18" s="933">
        <f>SUM(H19:H19)</f>
        <v>1621</v>
      </c>
      <c r="I18" s="939">
        <f>(H18/G18)*100</f>
        <v>100</v>
      </c>
    </row>
    <row r="19" spans="1:9" x14ac:dyDescent="0.2">
      <c r="A19" s="438"/>
      <c r="B19" s="725"/>
      <c r="C19" s="725"/>
      <c r="D19" s="1251" t="s">
        <v>1438</v>
      </c>
      <c r="E19" s="1488" t="s">
        <v>0</v>
      </c>
      <c r="F19" s="940"/>
      <c r="G19" s="940">
        <v>1621</v>
      </c>
      <c r="H19" s="940">
        <v>1621</v>
      </c>
      <c r="I19" s="941">
        <f>(H19/G19)*100</f>
        <v>100</v>
      </c>
    </row>
    <row r="20" spans="1:9" ht="15.75" customHeight="1" x14ac:dyDescent="0.25">
      <c r="A20" s="438">
        <v>1502</v>
      </c>
      <c r="B20" s="725">
        <v>3141</v>
      </c>
      <c r="C20" s="1690">
        <v>5213</v>
      </c>
      <c r="D20" s="942"/>
      <c r="E20" s="886" t="s">
        <v>1486</v>
      </c>
      <c r="F20" s="933"/>
      <c r="G20" s="933">
        <f>G21</f>
        <v>249</v>
      </c>
      <c r="H20" s="933">
        <f>H21</f>
        <v>249</v>
      </c>
      <c r="I20" s="934">
        <f>(H20/G20)*100</f>
        <v>100</v>
      </c>
    </row>
    <row r="21" spans="1:9" ht="15" thickBot="1" x14ac:dyDescent="0.25">
      <c r="A21" s="1719"/>
      <c r="B21" s="943"/>
      <c r="C21" s="943"/>
      <c r="D21" s="1251" t="s">
        <v>1438</v>
      </c>
      <c r="E21" s="1488" t="s">
        <v>0</v>
      </c>
      <c r="F21" s="944"/>
      <c r="G21" s="944">
        <v>249</v>
      </c>
      <c r="H21" s="944">
        <v>249</v>
      </c>
      <c r="I21" s="945">
        <f>(H21/G21)*100</f>
        <v>100</v>
      </c>
    </row>
    <row r="22" spans="1:9" ht="18" customHeight="1" thickTop="1" thickBot="1" x14ac:dyDescent="0.3">
      <c r="A22" s="2479" t="s">
        <v>1406</v>
      </c>
      <c r="B22" s="2480"/>
      <c r="C22" s="2480"/>
      <c r="D22" s="2480"/>
      <c r="E22" s="2480"/>
      <c r="F22" s="937">
        <f>SUM(F18,F20)</f>
        <v>0</v>
      </c>
      <c r="G22" s="937">
        <f>SUM(G18,G20)</f>
        <v>1870</v>
      </c>
      <c r="H22" s="937">
        <f>SUM(H18,H20)</f>
        <v>1870</v>
      </c>
      <c r="I22" s="938">
        <f>(H22/G22)*100</f>
        <v>100</v>
      </c>
    </row>
    <row r="23" spans="1:9" ht="15" thickTop="1" x14ac:dyDescent="0.2"/>
    <row r="25" spans="1:9" ht="15" thickBot="1" x14ac:dyDescent="0.25">
      <c r="A25" s="445" t="s">
        <v>1000</v>
      </c>
      <c r="I25" s="930" t="s">
        <v>205</v>
      </c>
    </row>
    <row r="26" spans="1:9" s="107" customFormat="1" ht="20.25" customHeight="1" thickTop="1" thickBot="1" x14ac:dyDescent="0.25">
      <c r="A26" s="675" t="s">
        <v>792</v>
      </c>
      <c r="B26" s="866" t="s">
        <v>206</v>
      </c>
      <c r="C26" s="676" t="s">
        <v>207</v>
      </c>
      <c r="D26" s="678" t="s">
        <v>888</v>
      </c>
      <c r="E26" s="678" t="s">
        <v>208</v>
      </c>
      <c r="F26" s="678" t="s">
        <v>209</v>
      </c>
      <c r="G26" s="678" t="s">
        <v>1116</v>
      </c>
      <c r="H26" s="678" t="s">
        <v>1117</v>
      </c>
      <c r="I26" s="931" t="s">
        <v>1118</v>
      </c>
    </row>
    <row r="27" spans="1:9" s="387" customFormat="1" ht="13.5" thickTop="1" thickBot="1" x14ac:dyDescent="0.25">
      <c r="A27" s="609">
        <v>1</v>
      </c>
      <c r="B27" s="610">
        <v>2</v>
      </c>
      <c r="C27" s="610">
        <v>3</v>
      </c>
      <c r="D27" s="610">
        <v>4</v>
      </c>
      <c r="E27" s="610">
        <v>5</v>
      </c>
      <c r="F27" s="581">
        <v>6</v>
      </c>
      <c r="G27" s="581">
        <v>7</v>
      </c>
      <c r="H27" s="582">
        <v>8</v>
      </c>
      <c r="I27" s="680" t="s">
        <v>960</v>
      </c>
    </row>
    <row r="28" spans="1:9" s="107" customFormat="1" ht="15" customHeight="1" thickTop="1" x14ac:dyDescent="0.25">
      <c r="A28" s="438">
        <v>1503</v>
      </c>
      <c r="B28" s="725">
        <v>3112</v>
      </c>
      <c r="C28" s="725">
        <v>5213</v>
      </c>
      <c r="D28" s="932"/>
      <c r="E28" s="886" t="s">
        <v>1486</v>
      </c>
      <c r="F28" s="933"/>
      <c r="G28" s="933">
        <f>SUM(G29:G29)</f>
        <v>3314</v>
      </c>
      <c r="H28" s="933">
        <f>SUM(H29:H29)</f>
        <v>3314</v>
      </c>
      <c r="I28" s="934">
        <f>(H28/G28)*100</f>
        <v>100</v>
      </c>
    </row>
    <row r="29" spans="1:9" x14ac:dyDescent="0.2">
      <c r="A29" s="438"/>
      <c r="B29" s="833"/>
      <c r="C29" s="833"/>
      <c r="D29" s="1251" t="s">
        <v>1438</v>
      </c>
      <c r="E29" s="1488" t="s">
        <v>0</v>
      </c>
      <c r="F29" s="946"/>
      <c r="G29" s="946">
        <v>3314</v>
      </c>
      <c r="H29" s="946">
        <v>3314</v>
      </c>
      <c r="I29" s="941">
        <f>(H29/G29)*100</f>
        <v>100</v>
      </c>
    </row>
    <row r="30" spans="1:9" ht="15.75" customHeight="1" x14ac:dyDescent="0.25">
      <c r="A30" s="438">
        <v>1503</v>
      </c>
      <c r="B30" s="725">
        <v>3141</v>
      </c>
      <c r="C30" s="1690">
        <v>5213</v>
      </c>
      <c r="D30" s="942"/>
      <c r="E30" s="886" t="s">
        <v>1486</v>
      </c>
      <c r="F30" s="933"/>
      <c r="G30" s="933">
        <f>SUM(G31:G31)</f>
        <v>112</v>
      </c>
      <c r="H30" s="933">
        <f>SUM(H31:H31)</f>
        <v>112</v>
      </c>
      <c r="I30" s="934">
        <f>(H30/G30)*100</f>
        <v>100</v>
      </c>
    </row>
    <row r="31" spans="1:9" ht="15" thickBot="1" x14ac:dyDescent="0.25">
      <c r="A31" s="1719"/>
      <c r="B31" s="943"/>
      <c r="C31" s="943"/>
      <c r="D31" s="1251" t="s">
        <v>1438</v>
      </c>
      <c r="E31" s="1488" t="s">
        <v>0</v>
      </c>
      <c r="F31" s="944"/>
      <c r="G31" s="944">
        <v>112</v>
      </c>
      <c r="H31" s="944">
        <v>112</v>
      </c>
      <c r="I31" s="945">
        <f>(H31/G31)*100</f>
        <v>100</v>
      </c>
    </row>
    <row r="32" spans="1:9" ht="18" customHeight="1" thickTop="1" thickBot="1" x14ac:dyDescent="0.3">
      <c r="A32" s="2479" t="s">
        <v>1406</v>
      </c>
      <c r="B32" s="2480"/>
      <c r="C32" s="2480"/>
      <c r="D32" s="2480"/>
      <c r="E32" s="2480"/>
      <c r="F32" s="937">
        <v>0</v>
      </c>
      <c r="G32" s="937">
        <f>SUM(G28,G30)</f>
        <v>3426</v>
      </c>
      <c r="H32" s="937">
        <f>SUM(H28,H30)</f>
        <v>3426</v>
      </c>
      <c r="I32" s="938">
        <f>(H32/G32)*100</f>
        <v>100</v>
      </c>
    </row>
    <row r="33" spans="1:9" ht="15" thickTop="1" x14ac:dyDescent="0.2"/>
    <row r="35" spans="1:9" ht="15" thickBot="1" x14ac:dyDescent="0.25">
      <c r="A35" s="445" t="s">
        <v>558</v>
      </c>
      <c r="I35" s="930" t="s">
        <v>205</v>
      </c>
    </row>
    <row r="36" spans="1:9" s="107" customFormat="1" ht="20.25" customHeight="1" thickTop="1" thickBot="1" x14ac:dyDescent="0.25">
      <c r="A36" s="675" t="s">
        <v>792</v>
      </c>
      <c r="B36" s="866" t="s">
        <v>206</v>
      </c>
      <c r="C36" s="676" t="s">
        <v>207</v>
      </c>
      <c r="D36" s="678" t="s">
        <v>888</v>
      </c>
      <c r="E36" s="678" t="s">
        <v>208</v>
      </c>
      <c r="F36" s="678" t="s">
        <v>209</v>
      </c>
      <c r="G36" s="678" t="s">
        <v>1116</v>
      </c>
      <c r="H36" s="678" t="s">
        <v>1117</v>
      </c>
      <c r="I36" s="931" t="s">
        <v>1118</v>
      </c>
    </row>
    <row r="37" spans="1:9" s="387" customFormat="1" ht="13.5" thickTop="1" thickBot="1" x14ac:dyDescent="0.25">
      <c r="A37" s="609">
        <v>1</v>
      </c>
      <c r="B37" s="610">
        <v>2</v>
      </c>
      <c r="C37" s="610">
        <v>3</v>
      </c>
      <c r="D37" s="610">
        <v>4</v>
      </c>
      <c r="E37" s="610">
        <v>5</v>
      </c>
      <c r="F37" s="581">
        <v>6</v>
      </c>
      <c r="G37" s="581">
        <v>7</v>
      </c>
      <c r="H37" s="582">
        <v>8</v>
      </c>
      <c r="I37" s="680" t="s">
        <v>960</v>
      </c>
    </row>
    <row r="38" spans="1:9" ht="15.75" thickTop="1" x14ac:dyDescent="0.25">
      <c r="A38" s="438">
        <v>1504</v>
      </c>
      <c r="B38" s="725">
        <v>3111</v>
      </c>
      <c r="C38" s="725">
        <v>5221</v>
      </c>
      <c r="D38" s="932"/>
      <c r="E38" s="886" t="s">
        <v>1487</v>
      </c>
      <c r="F38" s="933"/>
      <c r="G38" s="933">
        <f>G39+G40</f>
        <v>907</v>
      </c>
      <c r="H38" s="933">
        <f>H39+H40</f>
        <v>907</v>
      </c>
      <c r="I38" s="939">
        <f t="shared" ref="I38:I43" si="0">(H38/G38)*100</f>
        <v>100</v>
      </c>
    </row>
    <row r="39" spans="1:9" x14ac:dyDescent="0.2">
      <c r="A39" s="438"/>
      <c r="B39" s="833"/>
      <c r="C39" s="833"/>
      <c r="D39" s="1251" t="s">
        <v>1438</v>
      </c>
      <c r="E39" s="1488" t="s">
        <v>0</v>
      </c>
      <c r="F39" s="946"/>
      <c r="G39" s="946">
        <v>836</v>
      </c>
      <c r="H39" s="946">
        <v>836</v>
      </c>
      <c r="I39" s="941">
        <f t="shared" si="0"/>
        <v>100</v>
      </c>
    </row>
    <row r="40" spans="1:9" x14ac:dyDescent="0.2">
      <c r="A40" s="438"/>
      <c r="B40" s="833"/>
      <c r="C40" s="833"/>
      <c r="D40" s="595" t="s">
        <v>485</v>
      </c>
      <c r="E40" s="2258" t="s">
        <v>1</v>
      </c>
      <c r="F40" s="946"/>
      <c r="G40" s="946">
        <v>71</v>
      </c>
      <c r="H40" s="946">
        <v>71</v>
      </c>
      <c r="I40" s="941">
        <f t="shared" si="0"/>
        <v>100</v>
      </c>
    </row>
    <row r="41" spans="1:9" ht="15.75" customHeight="1" x14ac:dyDescent="0.25">
      <c r="A41" s="438">
        <v>1504</v>
      </c>
      <c r="B41" s="725">
        <v>3141</v>
      </c>
      <c r="C41" s="1690">
        <v>5221</v>
      </c>
      <c r="D41" s="942"/>
      <c r="E41" s="724" t="s">
        <v>1487</v>
      </c>
      <c r="F41" s="933"/>
      <c r="G41" s="933">
        <f>G42</f>
        <v>41</v>
      </c>
      <c r="H41" s="933">
        <f>H42</f>
        <v>41</v>
      </c>
      <c r="I41" s="934">
        <f t="shared" si="0"/>
        <v>100</v>
      </c>
    </row>
    <row r="42" spans="1:9" ht="15" thickBot="1" x14ac:dyDescent="0.25">
      <c r="A42" s="1719"/>
      <c r="B42" s="943"/>
      <c r="C42" s="943"/>
      <c r="D42" s="1266" t="s">
        <v>1438</v>
      </c>
      <c r="E42" s="1488" t="s">
        <v>0</v>
      </c>
      <c r="F42" s="944"/>
      <c r="G42" s="944">
        <v>41</v>
      </c>
      <c r="H42" s="944">
        <v>41</v>
      </c>
      <c r="I42" s="945">
        <f t="shared" si="0"/>
        <v>100</v>
      </c>
    </row>
    <row r="43" spans="1:9" ht="18" customHeight="1" thickTop="1" thickBot="1" x14ac:dyDescent="0.3">
      <c r="A43" s="2479" t="s">
        <v>1406</v>
      </c>
      <c r="B43" s="2480"/>
      <c r="C43" s="2480"/>
      <c r="D43" s="2480"/>
      <c r="E43" s="2480"/>
      <c r="F43" s="937">
        <f>SUM(F38,F41)</f>
        <v>0</v>
      </c>
      <c r="G43" s="937">
        <f>G38+G41</f>
        <v>948</v>
      </c>
      <c r="H43" s="937">
        <f>H38+H41</f>
        <v>948</v>
      </c>
      <c r="I43" s="938">
        <f t="shared" si="0"/>
        <v>100</v>
      </c>
    </row>
    <row r="44" spans="1:9" ht="15" thickTop="1" x14ac:dyDescent="0.2"/>
    <row r="47" spans="1:9" ht="15" thickBot="1" x14ac:dyDescent="0.25">
      <c r="A47" s="445" t="s">
        <v>1542</v>
      </c>
      <c r="I47" s="930" t="s">
        <v>205</v>
      </c>
    </row>
    <row r="48" spans="1:9" thickTop="1" thickBot="1" x14ac:dyDescent="0.25">
      <c r="A48" s="675" t="s">
        <v>792</v>
      </c>
      <c r="B48" s="866" t="s">
        <v>206</v>
      </c>
      <c r="C48" s="676" t="s">
        <v>207</v>
      </c>
      <c r="D48" s="678" t="s">
        <v>888</v>
      </c>
      <c r="E48" s="678" t="s">
        <v>208</v>
      </c>
      <c r="F48" s="678" t="s">
        <v>209</v>
      </c>
      <c r="G48" s="678" t="s">
        <v>1116</v>
      </c>
      <c r="H48" s="678" t="s">
        <v>1117</v>
      </c>
      <c r="I48" s="931" t="s">
        <v>1118</v>
      </c>
    </row>
    <row r="49" spans="1:9" thickTop="1" thickBot="1" x14ac:dyDescent="0.25">
      <c r="A49" s="609">
        <v>1</v>
      </c>
      <c r="B49" s="610">
        <v>2</v>
      </c>
      <c r="C49" s="610">
        <v>3</v>
      </c>
      <c r="D49" s="610">
        <v>4</v>
      </c>
      <c r="E49" s="610">
        <v>5</v>
      </c>
      <c r="F49" s="581">
        <v>6</v>
      </c>
      <c r="G49" s="581">
        <v>7</v>
      </c>
      <c r="H49" s="582">
        <v>8</v>
      </c>
      <c r="I49" s="680" t="s">
        <v>960</v>
      </c>
    </row>
    <row r="50" spans="1:9" ht="15.75" thickTop="1" x14ac:dyDescent="0.25">
      <c r="A50" s="438">
        <v>1506</v>
      </c>
      <c r="B50" s="725">
        <v>3111</v>
      </c>
      <c r="C50" s="725">
        <v>5213</v>
      </c>
      <c r="D50" s="932"/>
      <c r="E50" s="886" t="s">
        <v>1487</v>
      </c>
      <c r="F50" s="933"/>
      <c r="G50" s="933">
        <f>SUM(G51:G51)</f>
        <v>359</v>
      </c>
      <c r="H50" s="933">
        <f>SUM(H51:H51)</f>
        <v>359</v>
      </c>
      <c r="I50" s="939">
        <f>(H50/G50)*100</f>
        <v>100</v>
      </c>
    </row>
    <row r="51" spans="1:9" ht="15" thickBot="1" x14ac:dyDescent="0.25">
      <c r="A51" s="438"/>
      <c r="B51" s="833"/>
      <c r="C51" s="833"/>
      <c r="D51" s="1251" t="s">
        <v>1438</v>
      </c>
      <c r="E51" s="1488" t="s">
        <v>0</v>
      </c>
      <c r="F51" s="946"/>
      <c r="G51" s="946">
        <v>359</v>
      </c>
      <c r="H51" s="946">
        <v>359</v>
      </c>
      <c r="I51" s="941">
        <f>(H51/G51)*100</f>
        <v>100</v>
      </c>
    </row>
    <row r="52" spans="1:9" ht="16.5" thickTop="1" thickBot="1" x14ac:dyDescent="0.3">
      <c r="A52" s="2479" t="s">
        <v>1406</v>
      </c>
      <c r="B52" s="2480"/>
      <c r="C52" s="2480"/>
      <c r="D52" s="2480"/>
      <c r="E52" s="2480"/>
      <c r="F52" s="937">
        <v>0</v>
      </c>
      <c r="G52" s="937">
        <f>G50</f>
        <v>359</v>
      </c>
      <c r="H52" s="937">
        <f>H50</f>
        <v>359</v>
      </c>
      <c r="I52" s="938">
        <f>(H52/G52)*100</f>
        <v>100</v>
      </c>
    </row>
    <row r="53" spans="1:9" ht="15" thickTop="1" x14ac:dyDescent="0.2"/>
    <row r="56" spans="1:9" ht="15" thickBot="1" x14ac:dyDescent="0.25">
      <c r="A56" s="445" t="s">
        <v>1932</v>
      </c>
      <c r="I56" s="930" t="s">
        <v>205</v>
      </c>
    </row>
    <row r="57" spans="1:9" s="107" customFormat="1" ht="20.25" customHeight="1" thickTop="1" thickBot="1" x14ac:dyDescent="0.25">
      <c r="A57" s="675" t="s">
        <v>792</v>
      </c>
      <c r="B57" s="866" t="s">
        <v>206</v>
      </c>
      <c r="C57" s="676" t="s">
        <v>207</v>
      </c>
      <c r="D57" s="678" t="s">
        <v>888</v>
      </c>
      <c r="E57" s="678" t="s">
        <v>208</v>
      </c>
      <c r="F57" s="678" t="s">
        <v>209</v>
      </c>
      <c r="G57" s="678" t="s">
        <v>1116</v>
      </c>
      <c r="H57" s="678" t="s">
        <v>1117</v>
      </c>
      <c r="I57" s="931" t="s">
        <v>1118</v>
      </c>
    </row>
    <row r="58" spans="1:9" s="387" customFormat="1" ht="13.5" thickTop="1" thickBot="1" x14ac:dyDescent="0.25">
      <c r="A58" s="609">
        <v>1</v>
      </c>
      <c r="B58" s="610">
        <v>2</v>
      </c>
      <c r="C58" s="610">
        <v>3</v>
      </c>
      <c r="D58" s="610">
        <v>4</v>
      </c>
      <c r="E58" s="610">
        <v>5</v>
      </c>
      <c r="F58" s="581">
        <v>6</v>
      </c>
      <c r="G58" s="581">
        <v>7</v>
      </c>
      <c r="H58" s="582">
        <v>8</v>
      </c>
      <c r="I58" s="680" t="s">
        <v>960</v>
      </c>
    </row>
    <row r="59" spans="1:9" ht="15.75" thickTop="1" x14ac:dyDescent="0.25">
      <c r="A59" s="1689">
        <v>1507</v>
      </c>
      <c r="B59" s="725">
        <v>3111</v>
      </c>
      <c r="C59" s="725">
        <v>5213</v>
      </c>
      <c r="D59" s="952"/>
      <c r="E59" s="886" t="s">
        <v>1487</v>
      </c>
      <c r="F59" s="933"/>
      <c r="G59" s="933">
        <f>G60</f>
        <v>366</v>
      </c>
      <c r="H59" s="933">
        <f>H60</f>
        <v>366</v>
      </c>
      <c r="I59" s="939">
        <f>(H59/G59)*100</f>
        <v>100</v>
      </c>
    </row>
    <row r="60" spans="1:9" x14ac:dyDescent="0.2">
      <c r="A60" s="451"/>
      <c r="B60" s="953"/>
      <c r="C60" s="725"/>
      <c r="D60" s="1251" t="s">
        <v>1438</v>
      </c>
      <c r="E60" s="1521" t="s">
        <v>0</v>
      </c>
      <c r="F60" s="954"/>
      <c r="G60" s="940">
        <v>366</v>
      </c>
      <c r="H60" s="954">
        <v>366</v>
      </c>
      <c r="I60" s="936">
        <f>(H60/G60)*100</f>
        <v>100</v>
      </c>
    </row>
    <row r="61" spans="1:9" ht="15.75" customHeight="1" x14ac:dyDescent="0.25">
      <c r="A61" s="438">
        <v>1507</v>
      </c>
      <c r="B61" s="833">
        <v>3141</v>
      </c>
      <c r="C61" s="725">
        <v>5213</v>
      </c>
      <c r="D61" s="932"/>
      <c r="E61" s="886" t="s">
        <v>1487</v>
      </c>
      <c r="F61" s="948"/>
      <c r="G61" s="948">
        <v>18</v>
      </c>
      <c r="H61" s="948">
        <v>18</v>
      </c>
      <c r="I61" s="949">
        <f>(H61/G61)*100</f>
        <v>100</v>
      </c>
    </row>
    <row r="62" spans="1:9" ht="15" thickBot="1" x14ac:dyDescent="0.25">
      <c r="A62" s="438"/>
      <c r="B62" s="833"/>
      <c r="C62" s="833"/>
      <c r="D62" s="1266" t="s">
        <v>1438</v>
      </c>
      <c r="E62" s="1521" t="s">
        <v>0</v>
      </c>
      <c r="F62" s="946"/>
      <c r="G62" s="946">
        <v>18</v>
      </c>
      <c r="H62" s="946">
        <v>18</v>
      </c>
      <c r="I62" s="941">
        <f>(H62/G62)*100</f>
        <v>100</v>
      </c>
    </row>
    <row r="63" spans="1:9" ht="18" customHeight="1" thickTop="1" thickBot="1" x14ac:dyDescent="0.3">
      <c r="A63" s="2479" t="s">
        <v>1406</v>
      </c>
      <c r="B63" s="2480"/>
      <c r="C63" s="2480"/>
      <c r="D63" s="2480"/>
      <c r="E63" s="2480"/>
      <c r="F63" s="937">
        <f>SUM(F59,F61)</f>
        <v>0</v>
      </c>
      <c r="G63" s="937">
        <f>SUM(G59,G61,)</f>
        <v>384</v>
      </c>
      <c r="H63" s="937">
        <f>SUM(H59,H61,)</f>
        <v>384</v>
      </c>
      <c r="I63" s="938">
        <f>(H63/G63)*100</f>
        <v>100</v>
      </c>
    </row>
    <row r="64" spans="1:9" ht="15" thickTop="1" x14ac:dyDescent="0.2"/>
    <row r="68" spans="1:9" ht="15" thickBot="1" x14ac:dyDescent="0.25">
      <c r="A68" s="445" t="s">
        <v>1933</v>
      </c>
      <c r="I68" s="930" t="s">
        <v>205</v>
      </c>
    </row>
    <row r="69" spans="1:9" s="107" customFormat="1" ht="20.25" customHeight="1" thickTop="1" thickBot="1" x14ac:dyDescent="0.25">
      <c r="A69" s="675" t="s">
        <v>792</v>
      </c>
      <c r="B69" s="866" t="s">
        <v>206</v>
      </c>
      <c r="C69" s="676" t="s">
        <v>207</v>
      </c>
      <c r="D69" s="678" t="s">
        <v>888</v>
      </c>
      <c r="E69" s="678" t="s">
        <v>208</v>
      </c>
      <c r="F69" s="678" t="s">
        <v>209</v>
      </c>
      <c r="G69" s="678" t="s">
        <v>1116</v>
      </c>
      <c r="H69" s="678" t="s">
        <v>1117</v>
      </c>
      <c r="I69" s="931" t="s">
        <v>1118</v>
      </c>
    </row>
    <row r="70" spans="1:9" s="387" customFormat="1" ht="13.5" thickTop="1" thickBot="1" x14ac:dyDescent="0.25">
      <c r="A70" s="609">
        <v>1</v>
      </c>
      <c r="B70" s="610">
        <v>2</v>
      </c>
      <c r="C70" s="610">
        <v>3</v>
      </c>
      <c r="D70" s="610">
        <v>4</v>
      </c>
      <c r="E70" s="610">
        <v>5</v>
      </c>
      <c r="F70" s="581">
        <v>6</v>
      </c>
      <c r="G70" s="581">
        <v>7</v>
      </c>
      <c r="H70" s="582">
        <v>8</v>
      </c>
      <c r="I70" s="680" t="s">
        <v>960</v>
      </c>
    </row>
    <row r="71" spans="1:9" ht="15.75" thickTop="1" x14ac:dyDescent="0.25">
      <c r="A71" s="1689">
        <v>1508</v>
      </c>
      <c r="B71" s="725">
        <v>3111</v>
      </c>
      <c r="C71" s="725">
        <v>5213</v>
      </c>
      <c r="D71" s="952"/>
      <c r="E71" s="886" t="s">
        <v>1487</v>
      </c>
      <c r="F71" s="933"/>
      <c r="G71" s="933">
        <f>G72</f>
        <v>91</v>
      </c>
      <c r="H71" s="933">
        <f>H72</f>
        <v>91</v>
      </c>
      <c r="I71" s="939">
        <f>(H71/G71)*100</f>
        <v>100</v>
      </c>
    </row>
    <row r="72" spans="1:9" x14ac:dyDescent="0.2">
      <c r="A72" s="451"/>
      <c r="B72" s="953"/>
      <c r="C72" s="725"/>
      <c r="D72" s="1251" t="s">
        <v>1438</v>
      </c>
      <c r="E72" s="1521" t="s">
        <v>0</v>
      </c>
      <c r="F72" s="954"/>
      <c r="G72" s="940">
        <v>91</v>
      </c>
      <c r="H72" s="954">
        <v>91</v>
      </c>
      <c r="I72" s="936">
        <f>(H72/G72)*100</f>
        <v>100</v>
      </c>
    </row>
    <row r="73" spans="1:9" ht="15.75" customHeight="1" x14ac:dyDescent="0.25">
      <c r="A73" s="438">
        <v>1508</v>
      </c>
      <c r="B73" s="833">
        <v>3141</v>
      </c>
      <c r="C73" s="725">
        <v>5213</v>
      </c>
      <c r="D73" s="932"/>
      <c r="E73" s="886" t="s">
        <v>1487</v>
      </c>
      <c r="F73" s="948"/>
      <c r="G73" s="948">
        <v>4</v>
      </c>
      <c r="H73" s="948">
        <v>4</v>
      </c>
      <c r="I73" s="949">
        <f>(H73/G73)*100</f>
        <v>100</v>
      </c>
    </row>
    <row r="74" spans="1:9" ht="15" thickBot="1" x14ac:dyDescent="0.25">
      <c r="A74" s="438"/>
      <c r="B74" s="833"/>
      <c r="C74" s="833"/>
      <c r="D74" s="1266" t="s">
        <v>1438</v>
      </c>
      <c r="E74" s="1521" t="s">
        <v>0</v>
      </c>
      <c r="F74" s="946"/>
      <c r="G74" s="946">
        <v>4</v>
      </c>
      <c r="H74" s="946">
        <v>4</v>
      </c>
      <c r="I74" s="941">
        <f>(H74/G74)*100</f>
        <v>100</v>
      </c>
    </row>
    <row r="75" spans="1:9" ht="18" customHeight="1" thickTop="1" thickBot="1" x14ac:dyDescent="0.3">
      <c r="A75" s="2479" t="s">
        <v>1406</v>
      </c>
      <c r="B75" s="2480"/>
      <c r="C75" s="2480"/>
      <c r="D75" s="2480"/>
      <c r="E75" s="2480"/>
      <c r="F75" s="937">
        <f>SUM(F71,F73)</f>
        <v>0</v>
      </c>
      <c r="G75" s="937">
        <f>SUM(G71,G73,)</f>
        <v>95</v>
      </c>
      <c r="H75" s="937">
        <f>SUM(H71,H73,)</f>
        <v>95</v>
      </c>
      <c r="I75" s="938">
        <f>(H75/G75)*100</f>
        <v>100</v>
      </c>
    </row>
    <row r="76" spans="1:9" ht="15" thickTop="1" x14ac:dyDescent="0.2"/>
    <row r="79" spans="1:9" ht="15" thickBot="1" x14ac:dyDescent="0.25">
      <c r="A79" s="445" t="s">
        <v>1934</v>
      </c>
      <c r="I79" s="930" t="s">
        <v>205</v>
      </c>
    </row>
    <row r="80" spans="1:9" s="107" customFormat="1" ht="20.25" customHeight="1" thickTop="1" thickBot="1" x14ac:dyDescent="0.25">
      <c r="A80" s="675" t="s">
        <v>792</v>
      </c>
      <c r="B80" s="866" t="s">
        <v>206</v>
      </c>
      <c r="C80" s="676" t="s">
        <v>207</v>
      </c>
      <c r="D80" s="678" t="s">
        <v>888</v>
      </c>
      <c r="E80" s="678" t="s">
        <v>208</v>
      </c>
      <c r="F80" s="678" t="s">
        <v>209</v>
      </c>
      <c r="G80" s="678" t="s">
        <v>1116</v>
      </c>
      <c r="H80" s="678" t="s">
        <v>1117</v>
      </c>
      <c r="I80" s="931" t="s">
        <v>1118</v>
      </c>
    </row>
    <row r="81" spans="1:9" s="387" customFormat="1" ht="13.5" thickTop="1" thickBot="1" x14ac:dyDescent="0.25">
      <c r="A81" s="609">
        <v>1</v>
      </c>
      <c r="B81" s="610">
        <v>2</v>
      </c>
      <c r="C81" s="610">
        <v>3</v>
      </c>
      <c r="D81" s="610">
        <v>4</v>
      </c>
      <c r="E81" s="610">
        <v>5</v>
      </c>
      <c r="F81" s="581">
        <v>6</v>
      </c>
      <c r="G81" s="581">
        <v>7</v>
      </c>
      <c r="H81" s="582">
        <v>8</v>
      </c>
      <c r="I81" s="680" t="s">
        <v>960</v>
      </c>
    </row>
    <row r="82" spans="1:9" s="107" customFormat="1" ht="15" customHeight="1" thickTop="1" x14ac:dyDescent="0.25">
      <c r="A82" s="438">
        <v>1510</v>
      </c>
      <c r="B82" s="725">
        <v>3114</v>
      </c>
      <c r="C82" s="725">
        <v>5213</v>
      </c>
      <c r="D82" s="932"/>
      <c r="E82" s="886" t="s">
        <v>1486</v>
      </c>
      <c r="F82" s="933"/>
      <c r="G82" s="933">
        <f>SUM(G83:G85)</f>
        <v>6966</v>
      </c>
      <c r="H82" s="933">
        <f>SUM(H83:H85)</f>
        <v>6966</v>
      </c>
      <c r="I82" s="934">
        <f>(H82/G82)*100</f>
        <v>100</v>
      </c>
    </row>
    <row r="83" spans="1:9" x14ac:dyDescent="0.2">
      <c r="A83" s="438"/>
      <c r="B83" s="725"/>
      <c r="C83" s="725"/>
      <c r="D83" s="1250" t="s">
        <v>173</v>
      </c>
      <c r="E83" s="1520" t="s">
        <v>2</v>
      </c>
      <c r="F83" s="940"/>
      <c r="G83" s="940">
        <v>3</v>
      </c>
      <c r="H83" s="940">
        <v>3</v>
      </c>
      <c r="I83" s="936">
        <f>(H83/G83)*100</f>
        <v>100</v>
      </c>
    </row>
    <row r="84" spans="1:9" x14ac:dyDescent="0.2">
      <c r="A84" s="438"/>
      <c r="B84" s="725"/>
      <c r="C84" s="725"/>
      <c r="D84" s="1251" t="s">
        <v>1438</v>
      </c>
      <c r="E84" s="1521" t="s">
        <v>0</v>
      </c>
      <c r="F84" s="940"/>
      <c r="G84" s="940">
        <v>6258</v>
      </c>
      <c r="H84" s="940">
        <v>6258</v>
      </c>
      <c r="I84" s="936">
        <f>(H84/G84)*100</f>
        <v>100</v>
      </c>
    </row>
    <row r="85" spans="1:9" x14ac:dyDescent="0.2">
      <c r="A85" s="438"/>
      <c r="B85" s="725"/>
      <c r="C85" s="725"/>
      <c r="D85" s="1250" t="s">
        <v>485</v>
      </c>
      <c r="E85" s="2258" t="s">
        <v>1</v>
      </c>
      <c r="F85" s="940"/>
      <c r="G85" s="940">
        <v>705</v>
      </c>
      <c r="H85" s="940">
        <v>705</v>
      </c>
      <c r="I85" s="936">
        <f>(H85/G85)*100</f>
        <v>100</v>
      </c>
    </row>
    <row r="86" spans="1:9" s="107" customFormat="1" ht="15" customHeight="1" x14ac:dyDescent="0.25">
      <c r="A86" s="438">
        <v>1510</v>
      </c>
      <c r="B86" s="725">
        <v>3124</v>
      </c>
      <c r="C86" s="1690">
        <v>5213</v>
      </c>
      <c r="D86" s="942"/>
      <c r="E86" s="886" t="s">
        <v>1486</v>
      </c>
      <c r="F86" s="933"/>
      <c r="G86" s="933">
        <f>SUM(G87:G88)</f>
        <v>6468</v>
      </c>
      <c r="H86" s="933">
        <f>SUM(H87:H88)</f>
        <v>6468</v>
      </c>
      <c r="I86" s="934">
        <f t="shared" ref="I86:I96" si="1">(H86/G86)*100</f>
        <v>100</v>
      </c>
    </row>
    <row r="87" spans="1:9" x14ac:dyDescent="0.2">
      <c r="A87" s="438"/>
      <c r="B87" s="833"/>
      <c r="C87" s="833"/>
      <c r="D87" s="1251" t="s">
        <v>1438</v>
      </c>
      <c r="E87" s="1521" t="s">
        <v>0</v>
      </c>
      <c r="F87" s="946"/>
      <c r="G87" s="946">
        <v>6367</v>
      </c>
      <c r="H87" s="946">
        <v>6367</v>
      </c>
      <c r="I87" s="941">
        <f t="shared" si="1"/>
        <v>100</v>
      </c>
    </row>
    <row r="88" spans="1:9" x14ac:dyDescent="0.2">
      <c r="A88" s="438"/>
      <c r="B88" s="833"/>
      <c r="C88" s="833"/>
      <c r="D88" s="1250" t="s">
        <v>485</v>
      </c>
      <c r="E88" s="2258" t="s">
        <v>1</v>
      </c>
      <c r="F88" s="946"/>
      <c r="G88" s="946">
        <v>101</v>
      </c>
      <c r="H88" s="946">
        <v>101</v>
      </c>
      <c r="I88" s="941">
        <f t="shared" si="1"/>
        <v>100</v>
      </c>
    </row>
    <row r="89" spans="1:9" ht="15.75" customHeight="1" x14ac:dyDescent="0.25">
      <c r="A89" s="438">
        <v>1510</v>
      </c>
      <c r="B89" s="833">
        <v>3142</v>
      </c>
      <c r="C89" s="1691">
        <v>5213</v>
      </c>
      <c r="D89" s="942"/>
      <c r="E89" s="724" t="s">
        <v>1486</v>
      </c>
      <c r="F89" s="948"/>
      <c r="G89" s="948">
        <f>SUM(G90:G90)</f>
        <v>69</v>
      </c>
      <c r="H89" s="948">
        <f>SUM(H90:H90)</f>
        <v>69</v>
      </c>
      <c r="I89" s="949">
        <f t="shared" si="1"/>
        <v>100</v>
      </c>
    </row>
    <row r="90" spans="1:9" ht="15.75" customHeight="1" x14ac:dyDescent="0.25">
      <c r="A90" s="438"/>
      <c r="B90" s="833"/>
      <c r="C90" s="1691"/>
      <c r="D90" s="1251" t="s">
        <v>1438</v>
      </c>
      <c r="E90" s="1523" t="s">
        <v>0</v>
      </c>
      <c r="F90" s="948"/>
      <c r="G90" s="950">
        <v>69</v>
      </c>
      <c r="H90" s="950">
        <v>69</v>
      </c>
      <c r="I90" s="941">
        <f t="shared" si="1"/>
        <v>100</v>
      </c>
    </row>
    <row r="91" spans="1:9" ht="15.75" customHeight="1" x14ac:dyDescent="0.25">
      <c r="A91" s="438">
        <v>1510</v>
      </c>
      <c r="B91" s="833">
        <v>3143</v>
      </c>
      <c r="C91" s="1691">
        <v>5213</v>
      </c>
      <c r="D91" s="942"/>
      <c r="E91" s="724" t="s">
        <v>1486</v>
      </c>
      <c r="F91" s="948"/>
      <c r="G91" s="948">
        <f>SUM(G92:G92)</f>
        <v>201</v>
      </c>
      <c r="H91" s="948">
        <f>SUM(H92:H92)</f>
        <v>201</v>
      </c>
      <c r="I91" s="949">
        <f t="shared" si="1"/>
        <v>100</v>
      </c>
    </row>
    <row r="92" spans="1:9" x14ac:dyDescent="0.2">
      <c r="A92" s="438"/>
      <c r="B92" s="833"/>
      <c r="C92" s="833"/>
      <c r="D92" s="1251" t="s">
        <v>1438</v>
      </c>
      <c r="E92" s="1523" t="s">
        <v>0</v>
      </c>
      <c r="F92" s="946"/>
      <c r="G92" s="946">
        <v>201</v>
      </c>
      <c r="H92" s="946">
        <v>201</v>
      </c>
      <c r="I92" s="941">
        <f t="shared" si="1"/>
        <v>100</v>
      </c>
    </row>
    <row r="93" spans="1:9" ht="15" x14ac:dyDescent="0.25">
      <c r="A93" s="2256">
        <v>1510</v>
      </c>
      <c r="B93" s="833">
        <v>3145</v>
      </c>
      <c r="C93" s="833">
        <v>5213</v>
      </c>
      <c r="D93" s="932"/>
      <c r="E93" s="724" t="s">
        <v>1486</v>
      </c>
      <c r="F93" s="948"/>
      <c r="G93" s="948">
        <f>SUM(G94:G94)</f>
        <v>811</v>
      </c>
      <c r="H93" s="948">
        <f>SUM(H94:H94)</f>
        <v>811</v>
      </c>
      <c r="I93" s="951">
        <f t="shared" si="1"/>
        <v>100</v>
      </c>
    </row>
    <row r="94" spans="1:9" x14ac:dyDescent="0.2">
      <c r="A94" s="438"/>
      <c r="B94" s="725"/>
      <c r="C94" s="725"/>
      <c r="D94" s="1251" t="s">
        <v>1438</v>
      </c>
      <c r="E94" s="1523" t="s">
        <v>0</v>
      </c>
      <c r="F94" s="940"/>
      <c r="G94" s="940">
        <v>811</v>
      </c>
      <c r="H94" s="940">
        <v>811</v>
      </c>
      <c r="I94" s="941">
        <f t="shared" si="1"/>
        <v>100</v>
      </c>
    </row>
    <row r="95" spans="1:9" ht="15" x14ac:dyDescent="0.25">
      <c r="A95" s="438">
        <v>1510</v>
      </c>
      <c r="B95" s="725">
        <v>3429</v>
      </c>
      <c r="C95" s="725">
        <v>5213</v>
      </c>
      <c r="D95" s="1251"/>
      <c r="E95" s="724" t="s">
        <v>1486</v>
      </c>
      <c r="F95" s="940"/>
      <c r="G95" s="964">
        <v>25</v>
      </c>
      <c r="H95" s="964">
        <v>25</v>
      </c>
      <c r="I95" s="951">
        <f t="shared" si="1"/>
        <v>100</v>
      </c>
    </row>
    <row r="96" spans="1:9" ht="15" thickBot="1" x14ac:dyDescent="0.25">
      <c r="A96" s="438"/>
      <c r="B96" s="725"/>
      <c r="C96" s="725"/>
      <c r="D96" s="1656" t="s">
        <v>1520</v>
      </c>
      <c r="E96" s="117" t="s">
        <v>58</v>
      </c>
      <c r="F96" s="940"/>
      <c r="G96" s="940">
        <v>25</v>
      </c>
      <c r="H96" s="940">
        <v>25</v>
      </c>
      <c r="I96" s="941">
        <f t="shared" si="1"/>
        <v>100</v>
      </c>
    </row>
    <row r="97" spans="1:9" ht="18" customHeight="1" thickTop="1" thickBot="1" x14ac:dyDescent="0.3">
      <c r="A97" s="2479" t="s">
        <v>1406</v>
      </c>
      <c r="B97" s="2480"/>
      <c r="C97" s="2480"/>
      <c r="D97" s="2480"/>
      <c r="E97" s="2480"/>
      <c r="F97" s="937">
        <v>0</v>
      </c>
      <c r="G97" s="937">
        <f>SUM(G82,G86,G89,G91,G93,G95)</f>
        <v>14540</v>
      </c>
      <c r="H97" s="937">
        <f>SUM(H82,H86,H89,H91,H93,H95)</f>
        <v>14540</v>
      </c>
      <c r="I97" s="938">
        <f>(H97/G97)*100</f>
        <v>100</v>
      </c>
    </row>
    <row r="98" spans="1:9" ht="15" thickTop="1" x14ac:dyDescent="0.2"/>
    <row r="100" spans="1:9" ht="15" thickBot="1" x14ac:dyDescent="0.25">
      <c r="A100" s="445" t="s">
        <v>932</v>
      </c>
      <c r="I100" s="930" t="s">
        <v>205</v>
      </c>
    </row>
    <row r="101" spans="1:9" s="107" customFormat="1" ht="20.25" customHeight="1" thickTop="1" thickBot="1" x14ac:dyDescent="0.25">
      <c r="A101" s="675" t="s">
        <v>792</v>
      </c>
      <c r="B101" s="866" t="s">
        <v>206</v>
      </c>
      <c r="C101" s="676" t="s">
        <v>207</v>
      </c>
      <c r="D101" s="678" t="s">
        <v>888</v>
      </c>
      <c r="E101" s="678" t="s">
        <v>208</v>
      </c>
      <c r="F101" s="678" t="s">
        <v>209</v>
      </c>
      <c r="G101" s="678" t="s">
        <v>1116</v>
      </c>
      <c r="H101" s="678" t="s">
        <v>1117</v>
      </c>
      <c r="I101" s="931" t="s">
        <v>1118</v>
      </c>
    </row>
    <row r="102" spans="1:9" s="387" customFormat="1" ht="13.5" thickTop="1" thickBot="1" x14ac:dyDescent="0.25">
      <c r="A102" s="609">
        <v>1</v>
      </c>
      <c r="B102" s="610">
        <v>2</v>
      </c>
      <c r="C102" s="610">
        <v>3</v>
      </c>
      <c r="D102" s="610">
        <v>4</v>
      </c>
      <c r="E102" s="610">
        <v>5</v>
      </c>
      <c r="F102" s="581">
        <v>6</v>
      </c>
      <c r="G102" s="581">
        <v>7</v>
      </c>
      <c r="H102" s="582">
        <v>8</v>
      </c>
      <c r="I102" s="680" t="s">
        <v>960</v>
      </c>
    </row>
    <row r="103" spans="1:9" ht="15.75" thickTop="1" x14ac:dyDescent="0.25">
      <c r="A103" s="1689">
        <v>1511</v>
      </c>
      <c r="B103" s="725">
        <v>3114</v>
      </c>
      <c r="C103" s="725">
        <v>5221</v>
      </c>
      <c r="D103" s="952"/>
      <c r="E103" s="724" t="s">
        <v>1487</v>
      </c>
      <c r="F103" s="933"/>
      <c r="G103" s="933">
        <f>G104+G105+G106</f>
        <v>3125</v>
      </c>
      <c r="H103" s="933">
        <f>H104+H105+H106</f>
        <v>3125</v>
      </c>
      <c r="I103" s="939">
        <f t="shared" ref="I103:I109" si="2">(H103/G103)*100</f>
        <v>100</v>
      </c>
    </row>
    <row r="104" spans="1:9" x14ac:dyDescent="0.2">
      <c r="A104" s="451"/>
      <c r="B104" s="953"/>
      <c r="C104" s="725"/>
      <c r="D104" s="1250" t="s">
        <v>173</v>
      </c>
      <c r="E104" s="1520" t="s">
        <v>2</v>
      </c>
      <c r="F104" s="954"/>
      <c r="G104" s="940">
        <v>1</v>
      </c>
      <c r="H104" s="954">
        <v>1</v>
      </c>
      <c r="I104" s="936">
        <f t="shared" si="2"/>
        <v>100</v>
      </c>
    </row>
    <row r="105" spans="1:9" x14ac:dyDescent="0.2">
      <c r="A105" s="451"/>
      <c r="B105" s="953"/>
      <c r="C105" s="725"/>
      <c r="D105" s="1251" t="s">
        <v>1438</v>
      </c>
      <c r="E105" s="1521" t="s">
        <v>0</v>
      </c>
      <c r="F105" s="954"/>
      <c r="G105" s="940">
        <v>2721</v>
      </c>
      <c r="H105" s="954">
        <v>2721</v>
      </c>
      <c r="I105" s="936">
        <f t="shared" si="2"/>
        <v>100</v>
      </c>
    </row>
    <row r="106" spans="1:9" x14ac:dyDescent="0.2">
      <c r="A106" s="451"/>
      <c r="B106" s="725"/>
      <c r="C106" s="833"/>
      <c r="D106" s="1250" t="s">
        <v>485</v>
      </c>
      <c r="E106" s="2258" t="s">
        <v>1</v>
      </c>
      <c r="F106" s="954"/>
      <c r="G106" s="940">
        <v>403</v>
      </c>
      <c r="H106" s="940">
        <v>403</v>
      </c>
      <c r="I106" s="941">
        <f t="shared" si="2"/>
        <v>100</v>
      </c>
    </row>
    <row r="107" spans="1:9" ht="15.75" customHeight="1" x14ac:dyDescent="0.25">
      <c r="A107" s="438">
        <v>1511</v>
      </c>
      <c r="B107" s="833">
        <v>3141</v>
      </c>
      <c r="C107" s="1691">
        <v>5221</v>
      </c>
      <c r="D107" s="942"/>
      <c r="E107" s="724" t="s">
        <v>1487</v>
      </c>
      <c r="F107" s="948"/>
      <c r="G107" s="948">
        <v>12</v>
      </c>
      <c r="H107" s="948">
        <v>12</v>
      </c>
      <c r="I107" s="949">
        <f t="shared" si="2"/>
        <v>100</v>
      </c>
    </row>
    <row r="108" spans="1:9" ht="15" thickBot="1" x14ac:dyDescent="0.25">
      <c r="A108" s="438"/>
      <c r="B108" s="833"/>
      <c r="C108" s="833"/>
      <c r="D108" s="1266" t="s">
        <v>1438</v>
      </c>
      <c r="E108" s="1521" t="s">
        <v>0</v>
      </c>
      <c r="F108" s="946"/>
      <c r="G108" s="946">
        <v>12</v>
      </c>
      <c r="H108" s="946">
        <v>12</v>
      </c>
      <c r="I108" s="941">
        <f t="shared" si="2"/>
        <v>100</v>
      </c>
    </row>
    <row r="109" spans="1:9" s="2229" customFormat="1" ht="18" customHeight="1" thickTop="1" thickBot="1" x14ac:dyDescent="0.25">
      <c r="A109" s="2491" t="s">
        <v>1406</v>
      </c>
      <c r="B109" s="2492"/>
      <c r="C109" s="2492"/>
      <c r="D109" s="2492"/>
      <c r="E109" s="2492"/>
      <c r="F109" s="2242">
        <f>SUM(F103,F107)</f>
        <v>0</v>
      </c>
      <c r="G109" s="2242">
        <f>SUM(G103,G107,)</f>
        <v>3137</v>
      </c>
      <c r="H109" s="2242">
        <f>SUM(H103,H107,)</f>
        <v>3137</v>
      </c>
      <c r="I109" s="2243">
        <f t="shared" si="2"/>
        <v>100</v>
      </c>
    </row>
    <row r="110" spans="1:9" s="2229" customFormat="1" ht="15" thickTop="1" x14ac:dyDescent="0.2">
      <c r="B110" s="2245"/>
      <c r="D110" s="2246"/>
      <c r="F110" s="2299"/>
      <c r="G110" s="2299"/>
      <c r="H110" s="2299"/>
      <c r="I110" s="2300"/>
    </row>
    <row r="111" spans="1:9" s="2229" customFormat="1" x14ac:dyDescent="0.2">
      <c r="B111" s="2245"/>
      <c r="D111" s="2246"/>
      <c r="F111" s="2299"/>
      <c r="G111" s="2299"/>
      <c r="H111" s="2299"/>
      <c r="I111" s="2300"/>
    </row>
    <row r="112" spans="1:9" s="2229" customFormat="1" ht="15" thickBot="1" x14ac:dyDescent="0.25">
      <c r="A112" s="2268" t="s">
        <v>933</v>
      </c>
      <c r="B112" s="2245"/>
      <c r="D112" s="2246"/>
      <c r="F112" s="2299"/>
      <c r="G112" s="2299"/>
      <c r="H112" s="2299"/>
      <c r="I112" s="2301" t="s">
        <v>205</v>
      </c>
    </row>
    <row r="113" spans="1:9" s="2307" customFormat="1" ht="20.25" customHeight="1" thickTop="1" thickBot="1" x14ac:dyDescent="0.25">
      <c r="A113" s="2302" t="s">
        <v>792</v>
      </c>
      <c r="B113" s="2303" t="s">
        <v>206</v>
      </c>
      <c r="C113" s="2304" t="s">
        <v>207</v>
      </c>
      <c r="D113" s="2305" t="s">
        <v>888</v>
      </c>
      <c r="E113" s="2305" t="s">
        <v>208</v>
      </c>
      <c r="F113" s="2305" t="s">
        <v>209</v>
      </c>
      <c r="G113" s="2305" t="s">
        <v>1116</v>
      </c>
      <c r="H113" s="2305" t="s">
        <v>1117</v>
      </c>
      <c r="I113" s="2306" t="s">
        <v>1118</v>
      </c>
    </row>
    <row r="114" spans="1:9" s="2255" customFormat="1" ht="13.5" thickTop="1" thickBot="1" x14ac:dyDescent="0.25">
      <c r="A114" s="2250">
        <v>1</v>
      </c>
      <c r="B114" s="2251">
        <v>2</v>
      </c>
      <c r="C114" s="2251">
        <v>3</v>
      </c>
      <c r="D114" s="2251">
        <v>4</v>
      </c>
      <c r="E114" s="2251">
        <v>5</v>
      </c>
      <c r="F114" s="2252">
        <v>6</v>
      </c>
      <c r="G114" s="2252">
        <v>7</v>
      </c>
      <c r="H114" s="2253">
        <v>8</v>
      </c>
      <c r="I114" s="2254" t="s">
        <v>960</v>
      </c>
    </row>
    <row r="115" spans="1:9" s="2229" customFormat="1" ht="15.75" customHeight="1" thickTop="1" x14ac:dyDescent="0.2">
      <c r="A115" s="2256">
        <v>1512</v>
      </c>
      <c r="B115" s="2257">
        <v>3114</v>
      </c>
      <c r="C115" s="2308">
        <v>5221</v>
      </c>
      <c r="D115" s="2309"/>
      <c r="E115" s="2310" t="s">
        <v>1487</v>
      </c>
      <c r="F115" s="2311"/>
      <c r="G115" s="2311">
        <f>SUM(G116:G119)</f>
        <v>4726</v>
      </c>
      <c r="H115" s="2311">
        <f>SUM(H116:H119)</f>
        <v>4726</v>
      </c>
      <c r="I115" s="2312">
        <f t="shared" ref="I115:I122" si="3">(H115/G115)*100</f>
        <v>100</v>
      </c>
    </row>
    <row r="116" spans="1:9" s="2229" customFormat="1" x14ac:dyDescent="0.2">
      <c r="A116" s="2256"/>
      <c r="B116" s="2257"/>
      <c r="C116" s="2257"/>
      <c r="D116" s="1250" t="s">
        <v>173</v>
      </c>
      <c r="E116" s="1520" t="s">
        <v>2</v>
      </c>
      <c r="F116" s="1533"/>
      <c r="G116" s="1533">
        <v>2</v>
      </c>
      <c r="H116" s="1533">
        <v>2</v>
      </c>
      <c r="I116" s="1529">
        <f t="shared" si="3"/>
        <v>100</v>
      </c>
    </row>
    <row r="117" spans="1:9" s="2229" customFormat="1" x14ac:dyDescent="0.2">
      <c r="A117" s="2256"/>
      <c r="B117" s="2257"/>
      <c r="C117" s="2257"/>
      <c r="D117" s="1250" t="s">
        <v>1177</v>
      </c>
      <c r="E117" s="1520" t="s">
        <v>1543</v>
      </c>
      <c r="F117" s="1533"/>
      <c r="G117" s="1533">
        <v>10</v>
      </c>
      <c r="H117" s="1533">
        <v>10</v>
      </c>
      <c r="I117" s="1529">
        <f t="shared" si="3"/>
        <v>100</v>
      </c>
    </row>
    <row r="118" spans="1:9" s="2229" customFormat="1" ht="15.75" customHeight="1" x14ac:dyDescent="0.2">
      <c r="A118" s="2256"/>
      <c r="B118" s="2257"/>
      <c r="C118" s="2308"/>
      <c r="D118" s="1250" t="s">
        <v>1438</v>
      </c>
      <c r="E118" s="1520" t="s">
        <v>0</v>
      </c>
      <c r="F118" s="1533"/>
      <c r="G118" s="1533">
        <v>4210</v>
      </c>
      <c r="H118" s="1533">
        <v>4210</v>
      </c>
      <c r="I118" s="1529">
        <f t="shared" si="3"/>
        <v>100</v>
      </c>
    </row>
    <row r="119" spans="1:9" s="2229" customFormat="1" ht="15.75" customHeight="1" x14ac:dyDescent="0.2">
      <c r="A119" s="2256"/>
      <c r="B119" s="2291"/>
      <c r="C119" s="2292"/>
      <c r="D119" s="1250" t="s">
        <v>485</v>
      </c>
      <c r="E119" s="2258" t="s">
        <v>1</v>
      </c>
      <c r="F119" s="1528"/>
      <c r="G119" s="1533">
        <v>504</v>
      </c>
      <c r="H119" s="1533">
        <v>504</v>
      </c>
      <c r="I119" s="1529">
        <f t="shared" si="3"/>
        <v>100</v>
      </c>
    </row>
    <row r="120" spans="1:9" s="2229" customFormat="1" ht="15" x14ac:dyDescent="0.2">
      <c r="A120" s="2256">
        <v>1512</v>
      </c>
      <c r="B120" s="2291">
        <v>3124</v>
      </c>
      <c r="C120" s="2291">
        <v>5221</v>
      </c>
      <c r="D120" s="2313"/>
      <c r="E120" s="2314" t="s">
        <v>1487</v>
      </c>
      <c r="F120" s="2315"/>
      <c r="G120" s="2315">
        <v>817</v>
      </c>
      <c r="H120" s="2315">
        <v>817</v>
      </c>
      <c r="I120" s="2316">
        <f t="shared" si="3"/>
        <v>100</v>
      </c>
    </row>
    <row r="121" spans="1:9" s="2229" customFormat="1" ht="15" thickBot="1" x14ac:dyDescent="0.25">
      <c r="A121" s="2256"/>
      <c r="B121" s="2291"/>
      <c r="C121" s="2291"/>
      <c r="D121" s="1250" t="s">
        <v>1438</v>
      </c>
      <c r="E121" s="1520" t="s">
        <v>0</v>
      </c>
      <c r="F121" s="1528"/>
      <c r="G121" s="1528">
        <v>817</v>
      </c>
      <c r="H121" s="1528">
        <v>817</v>
      </c>
      <c r="I121" s="1532">
        <f t="shared" si="3"/>
        <v>100</v>
      </c>
    </row>
    <row r="122" spans="1:9" s="2229" customFormat="1" ht="18" customHeight="1" thickTop="1" thickBot="1" x14ac:dyDescent="0.25">
      <c r="A122" s="2491" t="s">
        <v>1406</v>
      </c>
      <c r="B122" s="2492"/>
      <c r="C122" s="2492"/>
      <c r="D122" s="2492"/>
      <c r="E122" s="2492"/>
      <c r="F122" s="2242">
        <f>SUM(F115)</f>
        <v>0</v>
      </c>
      <c r="G122" s="2242">
        <f>SUM(G115,G120)</f>
        <v>5543</v>
      </c>
      <c r="H122" s="2242">
        <f>SUM(H115,H120)</f>
        <v>5543</v>
      </c>
      <c r="I122" s="2243">
        <f t="shared" si="3"/>
        <v>100</v>
      </c>
    </row>
    <row r="123" spans="1:9" ht="15" thickTop="1" x14ac:dyDescent="0.2"/>
    <row r="124" spans="1:9" s="2229" customFormat="1" x14ac:dyDescent="0.2">
      <c r="B124" s="2245"/>
      <c r="D124" s="2246"/>
      <c r="F124" s="2299"/>
      <c r="G124" s="2299"/>
      <c r="H124" s="2299"/>
      <c r="I124" s="2300"/>
    </row>
    <row r="125" spans="1:9" s="2229" customFormat="1" x14ac:dyDescent="0.2">
      <c r="B125" s="2245"/>
      <c r="D125" s="2246"/>
      <c r="F125" s="2299"/>
      <c r="G125" s="2299"/>
      <c r="H125" s="2299"/>
      <c r="I125" s="2300"/>
    </row>
    <row r="126" spans="1:9" s="2229" customFormat="1" x14ac:dyDescent="0.2">
      <c r="B126" s="2245"/>
      <c r="D126" s="2246"/>
      <c r="F126" s="2299"/>
      <c r="G126" s="2299"/>
      <c r="H126" s="2299"/>
      <c r="I126" s="2300"/>
    </row>
    <row r="127" spans="1:9" s="2229" customFormat="1" x14ac:dyDescent="0.2">
      <c r="B127" s="2245"/>
      <c r="D127" s="2246"/>
      <c r="F127" s="2299"/>
      <c r="G127" s="2299"/>
      <c r="H127" s="2299"/>
      <c r="I127" s="2300"/>
    </row>
    <row r="128" spans="1:9" s="2229" customFormat="1" x14ac:dyDescent="0.2">
      <c r="B128" s="2245"/>
      <c r="D128" s="2246"/>
      <c r="F128" s="2299"/>
      <c r="G128" s="2299"/>
      <c r="H128" s="2299"/>
      <c r="I128" s="2300"/>
    </row>
    <row r="129" spans="1:9" s="2229" customFormat="1" x14ac:dyDescent="0.2">
      <c r="B129" s="2245"/>
      <c r="D129" s="2246"/>
      <c r="F129" s="2299"/>
      <c r="G129" s="2299"/>
      <c r="H129" s="2299"/>
      <c r="I129" s="2300"/>
    </row>
    <row r="130" spans="1:9" s="2229" customFormat="1" x14ac:dyDescent="0.2">
      <c r="B130" s="2245"/>
      <c r="D130" s="2246"/>
      <c r="F130" s="2299"/>
      <c r="G130" s="2299"/>
      <c r="H130" s="2299"/>
      <c r="I130" s="2300"/>
    </row>
    <row r="131" spans="1:9" s="2229" customFormat="1" x14ac:dyDescent="0.2">
      <c r="B131" s="2245"/>
      <c r="D131" s="2246"/>
      <c r="F131" s="2299"/>
      <c r="G131" s="2299"/>
      <c r="H131" s="2299"/>
      <c r="I131" s="2300"/>
    </row>
    <row r="132" spans="1:9" s="2229" customFormat="1" x14ac:dyDescent="0.2">
      <c r="B132" s="2245"/>
      <c r="D132" s="2246"/>
      <c r="F132" s="2299"/>
      <c r="G132" s="2299"/>
      <c r="H132" s="2299"/>
      <c r="I132" s="2300"/>
    </row>
    <row r="133" spans="1:9" s="2229" customFormat="1" x14ac:dyDescent="0.2">
      <c r="B133" s="2245"/>
      <c r="D133" s="2246"/>
      <c r="F133" s="2299"/>
      <c r="G133" s="2299"/>
      <c r="H133" s="2299"/>
      <c r="I133" s="2300"/>
    </row>
    <row r="134" spans="1:9" s="2229" customFormat="1" x14ac:dyDescent="0.2">
      <c r="B134" s="2245"/>
      <c r="D134" s="2246"/>
      <c r="F134" s="2299"/>
      <c r="G134" s="2299"/>
      <c r="H134" s="2299"/>
      <c r="I134" s="2300"/>
    </row>
    <row r="135" spans="1:9" s="2229" customFormat="1" ht="15" thickBot="1" x14ac:dyDescent="0.25">
      <c r="A135" s="2268" t="s">
        <v>1109</v>
      </c>
      <c r="B135" s="2245"/>
      <c r="D135" s="2246"/>
      <c r="F135" s="2299"/>
      <c r="G135" s="2299"/>
      <c r="H135" s="2299"/>
      <c r="I135" s="2301" t="s">
        <v>205</v>
      </c>
    </row>
    <row r="136" spans="1:9" s="2307" customFormat="1" ht="20.25" customHeight="1" thickTop="1" thickBot="1" x14ac:dyDescent="0.25">
      <c r="A136" s="2302" t="s">
        <v>792</v>
      </c>
      <c r="B136" s="2303" t="s">
        <v>206</v>
      </c>
      <c r="C136" s="2304" t="s">
        <v>207</v>
      </c>
      <c r="D136" s="2305" t="s">
        <v>888</v>
      </c>
      <c r="E136" s="2305" t="s">
        <v>208</v>
      </c>
      <c r="F136" s="2305" t="s">
        <v>209</v>
      </c>
      <c r="G136" s="2305" t="s">
        <v>1116</v>
      </c>
      <c r="H136" s="2305" t="s">
        <v>1117</v>
      </c>
      <c r="I136" s="2306" t="s">
        <v>1118</v>
      </c>
    </row>
    <row r="137" spans="1:9" s="2255" customFormat="1" ht="13.5" thickTop="1" thickBot="1" x14ac:dyDescent="0.25">
      <c r="A137" s="2250">
        <v>1</v>
      </c>
      <c r="B137" s="2251">
        <v>2</v>
      </c>
      <c r="C137" s="2251">
        <v>3</v>
      </c>
      <c r="D137" s="2251">
        <v>4</v>
      </c>
      <c r="E137" s="2251">
        <v>5</v>
      </c>
      <c r="F137" s="2252">
        <v>6</v>
      </c>
      <c r="G137" s="2252">
        <v>7</v>
      </c>
      <c r="H137" s="2253">
        <v>8</v>
      </c>
      <c r="I137" s="2254" t="s">
        <v>960</v>
      </c>
    </row>
    <row r="138" spans="1:9" s="2229" customFormat="1" ht="15.75" thickTop="1" x14ac:dyDescent="0.2">
      <c r="A138" s="2256">
        <v>1513</v>
      </c>
      <c r="B138" s="2257">
        <v>3112</v>
      </c>
      <c r="C138" s="2257">
        <v>5221</v>
      </c>
      <c r="D138" s="2232"/>
      <c r="E138" s="2314" t="s">
        <v>1487</v>
      </c>
      <c r="F138" s="2311"/>
      <c r="G138" s="2317">
        <f>SUM(G139:G140)</f>
        <v>527</v>
      </c>
      <c r="H138" s="2317">
        <f>SUM(H139:H140)</f>
        <v>527</v>
      </c>
      <c r="I138" s="2235">
        <f t="shared" ref="I138:I153" si="4">(H138/G138)*100</f>
        <v>100</v>
      </c>
    </row>
    <row r="139" spans="1:9" s="2229" customFormat="1" x14ac:dyDescent="0.2">
      <c r="A139" s="2256"/>
      <c r="B139" s="2291"/>
      <c r="C139" s="2291"/>
      <c r="D139" s="1250" t="s">
        <v>1438</v>
      </c>
      <c r="E139" s="1520" t="s">
        <v>0</v>
      </c>
      <c r="F139" s="1528"/>
      <c r="G139" s="1528">
        <v>469</v>
      </c>
      <c r="H139" s="1528">
        <v>469</v>
      </c>
      <c r="I139" s="1532">
        <f>(H139/G139)*100</f>
        <v>100</v>
      </c>
    </row>
    <row r="140" spans="1:9" s="2229" customFormat="1" x14ac:dyDescent="0.2">
      <c r="A140" s="2256"/>
      <c r="B140" s="2291"/>
      <c r="C140" s="2291"/>
      <c r="D140" s="1250" t="s">
        <v>485</v>
      </c>
      <c r="E140" s="2258" t="s">
        <v>1</v>
      </c>
      <c r="F140" s="1528"/>
      <c r="G140" s="1528">
        <v>58</v>
      </c>
      <c r="H140" s="1528">
        <v>58</v>
      </c>
      <c r="I140" s="1532">
        <f>(H140/G140)*100</f>
        <v>100</v>
      </c>
    </row>
    <row r="141" spans="1:9" s="2229" customFormat="1" ht="15.75" customHeight="1" x14ac:dyDescent="0.2">
      <c r="A141" s="2256">
        <v>1513</v>
      </c>
      <c r="B141" s="2291">
        <v>3114</v>
      </c>
      <c r="C141" s="2292">
        <v>5221</v>
      </c>
      <c r="D141" s="2309"/>
      <c r="E141" s="2314" t="s">
        <v>1487</v>
      </c>
      <c r="F141" s="2315"/>
      <c r="G141" s="2315">
        <f>SUM(G142:G145)</f>
        <v>7732</v>
      </c>
      <c r="H141" s="2315">
        <f>SUM(H142:H145)</f>
        <v>7732</v>
      </c>
      <c r="I141" s="2316">
        <f t="shared" si="4"/>
        <v>100</v>
      </c>
    </row>
    <row r="142" spans="1:9" s="2229" customFormat="1" ht="15.75" customHeight="1" x14ac:dyDescent="0.2">
      <c r="A142" s="2256"/>
      <c r="B142" s="2291"/>
      <c r="C142" s="2292"/>
      <c r="D142" s="1250" t="s">
        <v>173</v>
      </c>
      <c r="E142" s="1522" t="s">
        <v>2</v>
      </c>
      <c r="F142" s="1528"/>
      <c r="G142" s="1528">
        <v>1</v>
      </c>
      <c r="H142" s="1528">
        <v>1</v>
      </c>
      <c r="I142" s="1532">
        <f t="shared" si="4"/>
        <v>100</v>
      </c>
    </row>
    <row r="143" spans="1:9" s="2229" customFormat="1" ht="15.75" customHeight="1" x14ac:dyDescent="0.2">
      <c r="A143" s="2256"/>
      <c r="B143" s="2291"/>
      <c r="C143" s="2292"/>
      <c r="D143" s="1250" t="s">
        <v>1177</v>
      </c>
      <c r="E143" s="1520" t="s">
        <v>1543</v>
      </c>
      <c r="F143" s="1528"/>
      <c r="G143" s="1528">
        <v>10</v>
      </c>
      <c r="H143" s="1528">
        <v>10</v>
      </c>
      <c r="I143" s="1532">
        <f t="shared" si="4"/>
        <v>100</v>
      </c>
    </row>
    <row r="144" spans="1:9" s="2229" customFormat="1" ht="15.75" customHeight="1" x14ac:dyDescent="0.2">
      <c r="A144" s="2256"/>
      <c r="B144" s="2291"/>
      <c r="C144" s="2292"/>
      <c r="D144" s="1250" t="s">
        <v>1438</v>
      </c>
      <c r="E144" s="1520" t="s">
        <v>0</v>
      </c>
      <c r="F144" s="2315"/>
      <c r="G144" s="2318">
        <v>7292</v>
      </c>
      <c r="H144" s="2318">
        <v>7292</v>
      </c>
      <c r="I144" s="1532">
        <f t="shared" si="4"/>
        <v>100</v>
      </c>
    </row>
    <row r="145" spans="1:9" s="2229" customFormat="1" ht="15.75" customHeight="1" x14ac:dyDescent="0.2">
      <c r="A145" s="2256"/>
      <c r="B145" s="2291"/>
      <c r="C145" s="2292"/>
      <c r="D145" s="1250" t="s">
        <v>485</v>
      </c>
      <c r="E145" s="2258" t="s">
        <v>1</v>
      </c>
      <c r="F145" s="2315"/>
      <c r="G145" s="2318">
        <v>429</v>
      </c>
      <c r="H145" s="2318">
        <v>429</v>
      </c>
      <c r="I145" s="1532">
        <f t="shared" si="4"/>
        <v>100</v>
      </c>
    </row>
    <row r="146" spans="1:9" s="2229" customFormat="1" ht="15.75" customHeight="1" x14ac:dyDescent="0.2">
      <c r="A146" s="2256">
        <v>1513</v>
      </c>
      <c r="B146" s="2291">
        <v>3124</v>
      </c>
      <c r="C146" s="2292">
        <v>5221</v>
      </c>
      <c r="D146" s="2309"/>
      <c r="E146" s="2314" t="s">
        <v>1487</v>
      </c>
      <c r="F146" s="2315"/>
      <c r="G146" s="1530">
        <f>SUM(G147:G148)</f>
        <v>2155</v>
      </c>
      <c r="H146" s="1530">
        <f>SUM(H147:H148)</f>
        <v>2155</v>
      </c>
      <c r="I146" s="1531">
        <v>100</v>
      </c>
    </row>
    <row r="147" spans="1:9" s="2229" customFormat="1" ht="15.75" customHeight="1" x14ac:dyDescent="0.2">
      <c r="A147" s="2256"/>
      <c r="B147" s="2291"/>
      <c r="C147" s="2292"/>
      <c r="D147" s="1250" t="s">
        <v>1438</v>
      </c>
      <c r="E147" s="1520" t="s">
        <v>0</v>
      </c>
      <c r="F147" s="2315"/>
      <c r="G147" s="2318">
        <v>1994</v>
      </c>
      <c r="H147" s="2318">
        <v>1994</v>
      </c>
      <c r="I147" s="1532">
        <f t="shared" si="4"/>
        <v>100</v>
      </c>
    </row>
    <row r="148" spans="1:9" s="2229" customFormat="1" ht="15.75" customHeight="1" x14ac:dyDescent="0.2">
      <c r="A148" s="2256"/>
      <c r="B148" s="2291"/>
      <c r="C148" s="2292"/>
      <c r="D148" s="1250" t="s">
        <v>485</v>
      </c>
      <c r="E148" s="2258" t="s">
        <v>1</v>
      </c>
      <c r="F148" s="2315"/>
      <c r="G148" s="2318">
        <v>161</v>
      </c>
      <c r="H148" s="2318">
        <v>161</v>
      </c>
      <c r="I148" s="1532">
        <f t="shared" si="4"/>
        <v>100</v>
      </c>
    </row>
    <row r="149" spans="1:9" s="2229" customFormat="1" ht="15.75" customHeight="1" x14ac:dyDescent="0.2">
      <c r="A149" s="2256">
        <v>1513</v>
      </c>
      <c r="B149" s="2291">
        <v>3141</v>
      </c>
      <c r="C149" s="2292">
        <v>5221</v>
      </c>
      <c r="D149" s="2309"/>
      <c r="E149" s="2314" t="s">
        <v>1487</v>
      </c>
      <c r="F149" s="2315"/>
      <c r="G149" s="1530">
        <f>G150</f>
        <v>45</v>
      </c>
      <c r="H149" s="1530">
        <f>H150</f>
        <v>45</v>
      </c>
      <c r="I149" s="1531">
        <f t="shared" si="4"/>
        <v>100</v>
      </c>
    </row>
    <row r="150" spans="1:9" s="2229" customFormat="1" ht="15.75" customHeight="1" x14ac:dyDescent="0.2">
      <c r="A150" s="2256"/>
      <c r="B150" s="2291"/>
      <c r="C150" s="2292"/>
      <c r="D150" s="1250" t="s">
        <v>1438</v>
      </c>
      <c r="E150" s="1520" t="s">
        <v>0</v>
      </c>
      <c r="F150" s="2315"/>
      <c r="G150" s="2318">
        <v>45</v>
      </c>
      <c r="H150" s="2318">
        <v>45</v>
      </c>
      <c r="I150" s="1532">
        <f t="shared" si="4"/>
        <v>100</v>
      </c>
    </row>
    <row r="151" spans="1:9" s="2229" customFormat="1" ht="15.75" customHeight="1" x14ac:dyDescent="0.2">
      <c r="A151" s="2256">
        <v>1513</v>
      </c>
      <c r="B151" s="2291">
        <v>3143</v>
      </c>
      <c r="C151" s="2292">
        <v>5221</v>
      </c>
      <c r="D151" s="2309"/>
      <c r="E151" s="2314" t="s">
        <v>1487</v>
      </c>
      <c r="F151" s="2315"/>
      <c r="G151" s="1530">
        <f>SUM(G152:G152)</f>
        <v>226</v>
      </c>
      <c r="H151" s="1530">
        <f>SUM(H152:H152)</f>
        <v>226</v>
      </c>
      <c r="I151" s="1531">
        <v>100</v>
      </c>
    </row>
    <row r="152" spans="1:9" s="2229" customFormat="1" ht="15.75" customHeight="1" thickBot="1" x14ac:dyDescent="0.25">
      <c r="A152" s="2256"/>
      <c r="B152" s="2291"/>
      <c r="C152" s="2292"/>
      <c r="D152" s="1250" t="s">
        <v>1438</v>
      </c>
      <c r="E152" s="1520" t="s">
        <v>0</v>
      </c>
      <c r="F152" s="2315"/>
      <c r="G152" s="2318">
        <v>226</v>
      </c>
      <c r="H152" s="2318">
        <v>226</v>
      </c>
      <c r="I152" s="1532">
        <f t="shared" si="4"/>
        <v>100</v>
      </c>
    </row>
    <row r="153" spans="1:9" s="2229" customFormat="1" ht="18" customHeight="1" thickTop="1" thickBot="1" x14ac:dyDescent="0.25">
      <c r="A153" s="2491" t="s">
        <v>1406</v>
      </c>
      <c r="B153" s="2492"/>
      <c r="C153" s="2492"/>
      <c r="D153" s="2492"/>
      <c r="E153" s="2492"/>
      <c r="F153" s="2242">
        <f>SUM(F138,F141)</f>
        <v>0</v>
      </c>
      <c r="G153" s="2242">
        <f>SUM(G138,G141,G146,G151,G149)</f>
        <v>10685</v>
      </c>
      <c r="H153" s="2242">
        <f>SUM(H138,H141,H146,H151,H149)</f>
        <v>10685</v>
      </c>
      <c r="I153" s="2243">
        <f t="shared" si="4"/>
        <v>100</v>
      </c>
    </row>
    <row r="154" spans="1:9" s="2229" customFormat="1" ht="15" thickTop="1" x14ac:dyDescent="0.2">
      <c r="B154" s="2245"/>
      <c r="D154" s="2246"/>
      <c r="F154" s="2299"/>
      <c r="G154" s="2299"/>
      <c r="H154" s="2299"/>
      <c r="I154" s="2300"/>
    </row>
    <row r="155" spans="1:9" s="2229" customFormat="1" x14ac:dyDescent="0.2">
      <c r="B155" s="2245"/>
      <c r="D155" s="2246"/>
      <c r="F155" s="2299"/>
      <c r="G155" s="2299"/>
      <c r="H155" s="2299"/>
      <c r="I155" s="2300"/>
    </row>
    <row r="156" spans="1:9" s="2229" customFormat="1" x14ac:dyDescent="0.2">
      <c r="B156" s="2245"/>
      <c r="D156" s="2246"/>
      <c r="F156" s="2299"/>
      <c r="G156" s="2299"/>
      <c r="H156" s="2299"/>
      <c r="I156" s="2300"/>
    </row>
    <row r="157" spans="1:9" s="2229" customFormat="1" ht="15" thickBot="1" x14ac:dyDescent="0.25">
      <c r="A157" s="2268" t="s">
        <v>1113</v>
      </c>
      <c r="B157" s="2245"/>
      <c r="D157" s="2246"/>
      <c r="F157" s="2299"/>
      <c r="G157" s="2299"/>
      <c r="H157" s="2299"/>
      <c r="I157" s="2301" t="s">
        <v>205</v>
      </c>
    </row>
    <row r="158" spans="1:9" s="107" customFormat="1" ht="20.25" customHeight="1" thickTop="1" thickBot="1" x14ac:dyDescent="0.25">
      <c r="A158" s="675" t="s">
        <v>792</v>
      </c>
      <c r="B158" s="866" t="s">
        <v>206</v>
      </c>
      <c r="C158" s="676" t="s">
        <v>207</v>
      </c>
      <c r="D158" s="678" t="s">
        <v>888</v>
      </c>
      <c r="E158" s="678" t="s">
        <v>208</v>
      </c>
      <c r="F158" s="678" t="s">
        <v>209</v>
      </c>
      <c r="G158" s="678" t="s">
        <v>1116</v>
      </c>
      <c r="H158" s="678" t="s">
        <v>1117</v>
      </c>
      <c r="I158" s="931" t="s">
        <v>1118</v>
      </c>
    </row>
    <row r="159" spans="1:9" s="387" customFormat="1" ht="13.5" thickTop="1" thickBot="1" x14ac:dyDescent="0.25">
      <c r="A159" s="609">
        <v>1</v>
      </c>
      <c r="B159" s="610">
        <v>2</v>
      </c>
      <c r="C159" s="610">
        <v>3</v>
      </c>
      <c r="D159" s="610">
        <v>4</v>
      </c>
      <c r="E159" s="610">
        <v>5</v>
      </c>
      <c r="F159" s="581">
        <v>6</v>
      </c>
      <c r="G159" s="581">
        <v>7</v>
      </c>
      <c r="H159" s="582">
        <v>8</v>
      </c>
      <c r="I159" s="680" t="s">
        <v>960</v>
      </c>
    </row>
    <row r="160" spans="1:9" ht="15.75" thickTop="1" x14ac:dyDescent="0.25">
      <c r="A160" s="1703">
        <v>1514</v>
      </c>
      <c r="B160" s="960">
        <v>3111</v>
      </c>
      <c r="C160" s="867">
        <v>5222</v>
      </c>
      <c r="D160" s="952"/>
      <c r="E160" s="961" t="s">
        <v>279</v>
      </c>
      <c r="F160" s="958"/>
      <c r="G160" s="958">
        <f>SUM(G161:G161)</f>
        <v>811</v>
      </c>
      <c r="H160" s="958">
        <f>SUM(H161:H161)</f>
        <v>811</v>
      </c>
      <c r="I160" s="962">
        <f t="shared" ref="I160:I172" si="5">(H160/G160)*100</f>
        <v>100</v>
      </c>
    </row>
    <row r="161" spans="1:9" x14ac:dyDescent="0.2">
      <c r="A161" s="438"/>
      <c r="B161" s="833"/>
      <c r="C161" s="833"/>
      <c r="D161" s="1251" t="s">
        <v>1438</v>
      </c>
      <c r="E161" s="1521" t="s">
        <v>0</v>
      </c>
      <c r="F161" s="946"/>
      <c r="G161" s="946">
        <v>811</v>
      </c>
      <c r="H161" s="946">
        <v>811</v>
      </c>
      <c r="I161" s="941">
        <f t="shared" si="5"/>
        <v>100</v>
      </c>
    </row>
    <row r="162" spans="1:9" ht="15.75" customHeight="1" x14ac:dyDescent="0.25">
      <c r="A162" s="438">
        <v>1514</v>
      </c>
      <c r="B162" s="833">
        <v>3112</v>
      </c>
      <c r="C162" s="1691">
        <v>5222</v>
      </c>
      <c r="D162" s="942"/>
      <c r="E162" s="724" t="s">
        <v>279</v>
      </c>
      <c r="F162" s="948"/>
      <c r="G162" s="948">
        <f>SUM(G163:G164)</f>
        <v>1304</v>
      </c>
      <c r="H162" s="948">
        <f>SUM(H163:H164)</f>
        <v>1304</v>
      </c>
      <c r="I162" s="949">
        <f t="shared" si="5"/>
        <v>100</v>
      </c>
    </row>
    <row r="163" spans="1:9" x14ac:dyDescent="0.2">
      <c r="A163" s="438"/>
      <c r="B163" s="833"/>
      <c r="C163" s="833"/>
      <c r="D163" s="1251" t="s">
        <v>1438</v>
      </c>
      <c r="E163" s="1521" t="s">
        <v>0</v>
      </c>
      <c r="F163" s="946"/>
      <c r="G163" s="946">
        <v>1203</v>
      </c>
      <c r="H163" s="946">
        <v>1203</v>
      </c>
      <c r="I163" s="941">
        <f t="shared" si="5"/>
        <v>100</v>
      </c>
    </row>
    <row r="164" spans="1:9" x14ac:dyDescent="0.2">
      <c r="A164" s="438"/>
      <c r="B164" s="833"/>
      <c r="C164" s="833"/>
      <c r="D164" s="1250" t="s">
        <v>485</v>
      </c>
      <c r="E164" s="2258" t="s">
        <v>1</v>
      </c>
      <c r="F164" s="946"/>
      <c r="G164" s="946">
        <v>101</v>
      </c>
      <c r="H164" s="946">
        <v>101</v>
      </c>
      <c r="I164" s="941">
        <f t="shared" si="5"/>
        <v>100</v>
      </c>
    </row>
    <row r="165" spans="1:9" ht="15" x14ac:dyDescent="0.25">
      <c r="A165" s="438">
        <v>1514</v>
      </c>
      <c r="B165" s="833">
        <v>3114</v>
      </c>
      <c r="C165" s="833">
        <v>5222</v>
      </c>
      <c r="D165" s="932"/>
      <c r="E165" s="724" t="s">
        <v>279</v>
      </c>
      <c r="F165" s="948"/>
      <c r="G165" s="948">
        <f>SUM(G166:G167)</f>
        <v>4206</v>
      </c>
      <c r="H165" s="948">
        <f>SUM(H166:H167)</f>
        <v>4206</v>
      </c>
      <c r="I165" s="949">
        <f t="shared" si="5"/>
        <v>100</v>
      </c>
    </row>
    <row r="166" spans="1:9" ht="15" x14ac:dyDescent="0.25">
      <c r="A166" s="438"/>
      <c r="B166" s="833"/>
      <c r="C166" s="833"/>
      <c r="D166" s="1251" t="s">
        <v>1438</v>
      </c>
      <c r="E166" s="1521" t="s">
        <v>0</v>
      </c>
      <c r="F166" s="948"/>
      <c r="G166" s="950">
        <v>3803</v>
      </c>
      <c r="H166" s="950">
        <v>3803</v>
      </c>
      <c r="I166" s="941">
        <f t="shared" si="5"/>
        <v>100</v>
      </c>
    </row>
    <row r="167" spans="1:9" ht="15" x14ac:dyDescent="0.25">
      <c r="A167" s="438"/>
      <c r="B167" s="833"/>
      <c r="C167" s="833"/>
      <c r="D167" s="1250" t="s">
        <v>485</v>
      </c>
      <c r="E167" s="2258" t="s">
        <v>1</v>
      </c>
      <c r="F167" s="948"/>
      <c r="G167" s="950">
        <v>403</v>
      </c>
      <c r="H167" s="950">
        <v>403</v>
      </c>
      <c r="I167" s="941">
        <f t="shared" si="5"/>
        <v>100</v>
      </c>
    </row>
    <row r="168" spans="1:9" ht="15" x14ac:dyDescent="0.25">
      <c r="A168" s="438">
        <v>1514</v>
      </c>
      <c r="B168" s="833">
        <v>3141</v>
      </c>
      <c r="C168" s="833">
        <v>5222</v>
      </c>
      <c r="D168" s="932"/>
      <c r="E168" s="724" t="s">
        <v>279</v>
      </c>
      <c r="F168" s="948"/>
      <c r="G168" s="948">
        <f>SUM(G169:G169)</f>
        <v>66</v>
      </c>
      <c r="H168" s="948">
        <f>SUM(H169:H169)</f>
        <v>66</v>
      </c>
      <c r="I168" s="949">
        <f t="shared" si="5"/>
        <v>100</v>
      </c>
    </row>
    <row r="169" spans="1:9" x14ac:dyDescent="0.2">
      <c r="A169" s="438"/>
      <c r="B169" s="833"/>
      <c r="C169" s="833"/>
      <c r="D169" s="1251" t="s">
        <v>1438</v>
      </c>
      <c r="E169" s="1521" t="s">
        <v>0</v>
      </c>
      <c r="F169" s="946"/>
      <c r="G169" s="946">
        <v>66</v>
      </c>
      <c r="H169" s="946">
        <v>66</v>
      </c>
      <c r="I169" s="941">
        <f t="shared" si="5"/>
        <v>100</v>
      </c>
    </row>
    <row r="170" spans="1:9" ht="15" x14ac:dyDescent="0.25">
      <c r="A170" s="438">
        <v>1514</v>
      </c>
      <c r="B170" s="833">
        <v>3143</v>
      </c>
      <c r="C170" s="833">
        <v>5222</v>
      </c>
      <c r="D170" s="932"/>
      <c r="E170" s="724" t="s">
        <v>279</v>
      </c>
      <c r="F170" s="948"/>
      <c r="G170" s="948">
        <f>SUM(G171:G171)</f>
        <v>134</v>
      </c>
      <c r="H170" s="948">
        <f>SUM(H171:H171)</f>
        <v>134</v>
      </c>
      <c r="I170" s="949">
        <f t="shared" si="5"/>
        <v>100</v>
      </c>
    </row>
    <row r="171" spans="1:9" ht="15" thickBot="1" x14ac:dyDescent="0.25">
      <c r="A171" s="438"/>
      <c r="B171" s="833"/>
      <c r="C171" s="833"/>
      <c r="D171" s="1251" t="s">
        <v>1438</v>
      </c>
      <c r="E171" s="1521" t="s">
        <v>0</v>
      </c>
      <c r="F171" s="946"/>
      <c r="G171" s="946">
        <v>134</v>
      </c>
      <c r="H171" s="946">
        <v>134</v>
      </c>
      <c r="I171" s="941">
        <f t="shared" si="5"/>
        <v>100</v>
      </c>
    </row>
    <row r="172" spans="1:9" ht="18" customHeight="1" thickTop="1" thickBot="1" x14ac:dyDescent="0.3">
      <c r="A172" s="2479" t="s">
        <v>1406</v>
      </c>
      <c r="B172" s="2480"/>
      <c r="C172" s="2480"/>
      <c r="D172" s="2480"/>
      <c r="E172" s="2480"/>
      <c r="F172" s="937">
        <f>SUM(F160,F162)</f>
        <v>0</v>
      </c>
      <c r="G172" s="937">
        <f>SUM(G160,G162,G165,G168,G170)</f>
        <v>6521</v>
      </c>
      <c r="H172" s="937">
        <f>SUM(H160,H162,H165,H168,H170,)</f>
        <v>6521</v>
      </c>
      <c r="I172" s="938">
        <f t="shared" si="5"/>
        <v>100</v>
      </c>
    </row>
    <row r="173" spans="1:9" ht="18" customHeight="1" thickTop="1" x14ac:dyDescent="0.25">
      <c r="A173" s="371"/>
      <c r="B173" s="371"/>
      <c r="C173" s="371"/>
      <c r="D173" s="371"/>
      <c r="E173" s="371"/>
      <c r="F173" s="181"/>
      <c r="G173" s="181"/>
      <c r="H173" s="181"/>
      <c r="I173" s="210"/>
    </row>
    <row r="174" spans="1:9" ht="15" thickBot="1" x14ac:dyDescent="0.25">
      <c r="A174" s="445" t="s">
        <v>934</v>
      </c>
      <c r="I174" s="930" t="s">
        <v>205</v>
      </c>
    </row>
    <row r="175" spans="1:9" s="107" customFormat="1" ht="20.25" customHeight="1" thickTop="1" thickBot="1" x14ac:dyDescent="0.25">
      <c r="A175" s="675" t="s">
        <v>792</v>
      </c>
      <c r="B175" s="866" t="s">
        <v>206</v>
      </c>
      <c r="C175" s="676" t="s">
        <v>207</v>
      </c>
      <c r="D175" s="678" t="s">
        <v>888</v>
      </c>
      <c r="E175" s="678" t="s">
        <v>208</v>
      </c>
      <c r="F175" s="678" t="s">
        <v>209</v>
      </c>
      <c r="G175" s="678" t="s">
        <v>1116</v>
      </c>
      <c r="H175" s="678" t="s">
        <v>1117</v>
      </c>
      <c r="I175" s="931" t="s">
        <v>1118</v>
      </c>
    </row>
    <row r="176" spans="1:9" s="387" customFormat="1" ht="13.5" thickTop="1" thickBot="1" x14ac:dyDescent="0.25">
      <c r="A176" s="609">
        <v>1</v>
      </c>
      <c r="B176" s="610">
        <v>2</v>
      </c>
      <c r="C176" s="610">
        <v>3</v>
      </c>
      <c r="D176" s="610">
        <v>4</v>
      </c>
      <c r="E176" s="610">
        <v>5</v>
      </c>
      <c r="F176" s="581">
        <v>6</v>
      </c>
      <c r="G176" s="581">
        <v>7</v>
      </c>
      <c r="H176" s="582">
        <v>8</v>
      </c>
      <c r="I176" s="680" t="s">
        <v>960</v>
      </c>
    </row>
    <row r="177" spans="1:12" ht="15.75" thickTop="1" x14ac:dyDescent="0.25">
      <c r="A177" s="1703">
        <v>1515</v>
      </c>
      <c r="B177" s="960">
        <v>3111</v>
      </c>
      <c r="C177" s="867">
        <v>5213</v>
      </c>
      <c r="D177" s="963"/>
      <c r="E177" s="724" t="s">
        <v>1486</v>
      </c>
      <c r="F177" s="958"/>
      <c r="G177" s="958">
        <f>SUM(G178:G178)</f>
        <v>4962</v>
      </c>
      <c r="H177" s="958">
        <f>SUM(H178:H178)</f>
        <v>4962</v>
      </c>
      <c r="I177" s="962">
        <f t="shared" ref="I177:I188" si="6">(H177/G177)*100</f>
        <v>100</v>
      </c>
    </row>
    <row r="178" spans="1:12" x14ac:dyDescent="0.2">
      <c r="A178" s="438"/>
      <c r="B178" s="833"/>
      <c r="C178" s="833"/>
      <c r="D178" s="1251" t="s">
        <v>1438</v>
      </c>
      <c r="E178" s="1521" t="s">
        <v>0</v>
      </c>
      <c r="F178" s="946"/>
      <c r="G178" s="946">
        <v>4962</v>
      </c>
      <c r="H178" s="946">
        <v>4962</v>
      </c>
      <c r="I178" s="941">
        <f t="shared" si="6"/>
        <v>100</v>
      </c>
    </row>
    <row r="179" spans="1:12" ht="15.75" customHeight="1" x14ac:dyDescent="0.25">
      <c r="A179" s="438">
        <v>1515</v>
      </c>
      <c r="B179" s="833">
        <v>3113</v>
      </c>
      <c r="C179" s="1691">
        <v>5213</v>
      </c>
      <c r="D179" s="942"/>
      <c r="E179" s="724" t="s">
        <v>1486</v>
      </c>
      <c r="F179" s="948"/>
      <c r="G179" s="948">
        <f>SUM(G180:G181)</f>
        <v>4170</v>
      </c>
      <c r="H179" s="948">
        <f>SUM(H180:H181)</f>
        <v>4170</v>
      </c>
      <c r="I179" s="949">
        <f t="shared" si="6"/>
        <v>100</v>
      </c>
    </row>
    <row r="180" spans="1:12" ht="15.75" customHeight="1" x14ac:dyDescent="0.2">
      <c r="A180" s="438"/>
      <c r="B180" s="833"/>
      <c r="C180" s="1691"/>
      <c r="D180" s="1250" t="s">
        <v>173</v>
      </c>
      <c r="E180" s="1520" t="s">
        <v>2</v>
      </c>
      <c r="F180" s="946"/>
      <c r="G180" s="946">
        <v>18</v>
      </c>
      <c r="H180" s="946">
        <v>18</v>
      </c>
      <c r="I180" s="941">
        <f>(H180/G180)*100</f>
        <v>100</v>
      </c>
    </row>
    <row r="181" spans="1:12" ht="15.75" customHeight="1" x14ac:dyDescent="0.2">
      <c r="A181" s="438"/>
      <c r="B181" s="833"/>
      <c r="C181" s="1691"/>
      <c r="D181" s="1251" t="s">
        <v>1438</v>
      </c>
      <c r="E181" s="1521" t="s">
        <v>0</v>
      </c>
      <c r="F181" s="946"/>
      <c r="G181" s="946">
        <v>4152</v>
      </c>
      <c r="H181" s="946">
        <v>4152</v>
      </c>
      <c r="I181" s="941">
        <f>(H181/G181)*100</f>
        <v>100</v>
      </c>
    </row>
    <row r="182" spans="1:12" ht="15" x14ac:dyDescent="0.25">
      <c r="A182" s="438">
        <v>1515</v>
      </c>
      <c r="B182" s="833">
        <v>3141</v>
      </c>
      <c r="C182" s="833">
        <v>5213</v>
      </c>
      <c r="D182" s="932"/>
      <c r="E182" s="724" t="s">
        <v>1486</v>
      </c>
      <c r="F182" s="948"/>
      <c r="G182" s="948">
        <f>SUM(G183:G183)</f>
        <v>331</v>
      </c>
      <c r="H182" s="948">
        <f>SUM(H183:H183)</f>
        <v>331</v>
      </c>
      <c r="I182" s="949">
        <f t="shared" si="6"/>
        <v>100</v>
      </c>
    </row>
    <row r="183" spans="1:12" x14ac:dyDescent="0.2">
      <c r="A183" s="438"/>
      <c r="B183" s="833"/>
      <c r="C183" s="833"/>
      <c r="D183" s="1251" t="s">
        <v>1438</v>
      </c>
      <c r="E183" s="1521" t="s">
        <v>0</v>
      </c>
      <c r="F183" s="946"/>
      <c r="G183" s="946">
        <v>331</v>
      </c>
      <c r="H183" s="946">
        <v>331</v>
      </c>
      <c r="I183" s="941">
        <f t="shared" si="6"/>
        <v>100</v>
      </c>
    </row>
    <row r="184" spans="1:12" ht="15" x14ac:dyDescent="0.25">
      <c r="A184" s="438">
        <v>1515</v>
      </c>
      <c r="B184" s="833">
        <v>3143</v>
      </c>
      <c r="C184" s="833">
        <v>5213</v>
      </c>
      <c r="D184" s="932"/>
      <c r="E184" s="724" t="s">
        <v>1486</v>
      </c>
      <c r="F184" s="948"/>
      <c r="G184" s="948">
        <f>SUM(G185:G185)</f>
        <v>888</v>
      </c>
      <c r="H184" s="948">
        <f>SUM(H185:H185)</f>
        <v>888</v>
      </c>
      <c r="I184" s="949">
        <f t="shared" si="6"/>
        <v>100</v>
      </c>
    </row>
    <row r="185" spans="1:12" x14ac:dyDescent="0.2">
      <c r="A185" s="438"/>
      <c r="B185" s="833"/>
      <c r="C185" s="833"/>
      <c r="D185" s="1251" t="s">
        <v>1438</v>
      </c>
      <c r="E185" s="1521" t="s">
        <v>0</v>
      </c>
      <c r="F185" s="946"/>
      <c r="G185" s="946">
        <v>888</v>
      </c>
      <c r="H185" s="946">
        <v>888</v>
      </c>
      <c r="I185" s="941">
        <f t="shared" si="6"/>
        <v>100</v>
      </c>
    </row>
    <row r="186" spans="1:12" ht="15" x14ac:dyDescent="0.25">
      <c r="A186" s="438">
        <v>1515</v>
      </c>
      <c r="B186" s="833">
        <v>3421</v>
      </c>
      <c r="C186" s="725">
        <v>5213</v>
      </c>
      <c r="D186" s="932"/>
      <c r="E186" s="724" t="s">
        <v>1486</v>
      </c>
      <c r="F186" s="933"/>
      <c r="G186" s="964">
        <f>G187</f>
        <v>85</v>
      </c>
      <c r="H186" s="959">
        <f>H187</f>
        <v>85</v>
      </c>
      <c r="I186" s="951">
        <f t="shared" si="6"/>
        <v>100</v>
      </c>
    </row>
    <row r="187" spans="1:12" ht="15" thickBot="1" x14ac:dyDescent="0.25">
      <c r="A187" s="438"/>
      <c r="B187" s="725"/>
      <c r="C187" s="725"/>
      <c r="D187" s="1251" t="s">
        <v>1438</v>
      </c>
      <c r="E187" s="1521" t="s">
        <v>0</v>
      </c>
      <c r="F187" s="940"/>
      <c r="G187" s="940">
        <v>85</v>
      </c>
      <c r="H187" s="940">
        <v>85</v>
      </c>
      <c r="I187" s="936">
        <v>100</v>
      </c>
    </row>
    <row r="188" spans="1:12" ht="18" customHeight="1" thickTop="1" thickBot="1" x14ac:dyDescent="0.3">
      <c r="A188" s="2479" t="s">
        <v>1406</v>
      </c>
      <c r="B188" s="2480"/>
      <c r="C188" s="2480"/>
      <c r="D188" s="2480"/>
      <c r="E188" s="2480"/>
      <c r="F188" s="937">
        <f>SUM(F177,F179)</f>
        <v>0</v>
      </c>
      <c r="G188" s="937">
        <f>SUM(G177,G179,G182,G184,G186)</f>
        <v>10436</v>
      </c>
      <c r="H188" s="937">
        <f>SUM(H177,H179,H182,H184,H186)</f>
        <v>10436</v>
      </c>
      <c r="I188" s="938">
        <f t="shared" si="6"/>
        <v>100</v>
      </c>
      <c r="K188" s="386">
        <f>SUM(G188,G172,G153,G122,G109,G97,G43,G32,G22,G12,G52,G75,G63)</f>
        <v>59162</v>
      </c>
      <c r="L188" s="386">
        <f>SUM(H188,H172,H153,H122,H109,H97,H43,H32,H22,H12,H52,H75,H63)</f>
        <v>59162</v>
      </c>
    </row>
    <row r="189" spans="1:12" ht="14.25" customHeight="1" thickTop="1" x14ac:dyDescent="0.25">
      <c r="A189" s="371"/>
      <c r="B189" s="371"/>
      <c r="C189" s="371"/>
      <c r="D189" s="371"/>
      <c r="E189" s="371"/>
      <c r="F189" s="181"/>
      <c r="G189" s="181"/>
      <c r="H189" s="181"/>
      <c r="I189" s="210"/>
      <c r="K189" s="386"/>
      <c r="L189" s="386"/>
    </row>
    <row r="190" spans="1:12" ht="13.5" customHeight="1" x14ac:dyDescent="0.25">
      <c r="A190" s="371"/>
      <c r="B190" s="371"/>
      <c r="C190" s="371"/>
      <c r="D190" s="371"/>
      <c r="E190" s="371"/>
      <c r="F190" s="181"/>
      <c r="G190" s="181"/>
      <c r="H190" s="181"/>
      <c r="I190" s="210"/>
      <c r="K190" s="386"/>
      <c r="L190" s="386"/>
    </row>
    <row r="191" spans="1:12" ht="15" thickBot="1" x14ac:dyDescent="0.25">
      <c r="A191" s="445" t="s">
        <v>425</v>
      </c>
      <c r="I191" s="930" t="s">
        <v>205</v>
      </c>
    </row>
    <row r="192" spans="1:12" s="107" customFormat="1" ht="20.25" customHeight="1" thickTop="1" thickBot="1" x14ac:dyDescent="0.25">
      <c r="A192" s="675" t="s">
        <v>792</v>
      </c>
      <c r="B192" s="866" t="s">
        <v>206</v>
      </c>
      <c r="C192" s="676" t="s">
        <v>207</v>
      </c>
      <c r="D192" s="678" t="s">
        <v>888</v>
      </c>
      <c r="E192" s="678" t="s">
        <v>208</v>
      </c>
      <c r="F192" s="678" t="s">
        <v>209</v>
      </c>
      <c r="G192" s="678" t="s">
        <v>1116</v>
      </c>
      <c r="H192" s="678" t="s">
        <v>1117</v>
      </c>
      <c r="I192" s="931" t="s">
        <v>1118</v>
      </c>
    </row>
    <row r="193" spans="1:9" s="387" customFormat="1" ht="13.5" thickTop="1" thickBot="1" x14ac:dyDescent="0.25">
      <c r="A193" s="609">
        <v>1</v>
      </c>
      <c r="B193" s="610">
        <v>2</v>
      </c>
      <c r="C193" s="610">
        <v>3</v>
      </c>
      <c r="D193" s="610">
        <v>4</v>
      </c>
      <c r="E193" s="610">
        <v>5</v>
      </c>
      <c r="F193" s="581">
        <v>6</v>
      </c>
      <c r="G193" s="581">
        <v>7</v>
      </c>
      <c r="H193" s="582">
        <v>8</v>
      </c>
      <c r="I193" s="680" t="s">
        <v>960</v>
      </c>
    </row>
    <row r="194" spans="1:9" ht="15.75" thickTop="1" x14ac:dyDescent="0.25">
      <c r="A194" s="1703">
        <v>1516</v>
      </c>
      <c r="B194" s="960">
        <v>3113</v>
      </c>
      <c r="C194" s="960">
        <v>5213</v>
      </c>
      <c r="D194" s="965"/>
      <c r="E194" s="886" t="s">
        <v>1486</v>
      </c>
      <c r="F194" s="958"/>
      <c r="G194" s="958">
        <f>SUM(G195:G197)</f>
        <v>2423</v>
      </c>
      <c r="H194" s="958">
        <f>SUM(H195:H197)</f>
        <v>2423</v>
      </c>
      <c r="I194" s="962">
        <f t="shared" ref="I194:I200" si="7">(H194/G194)*100</f>
        <v>100</v>
      </c>
    </row>
    <row r="195" spans="1:9" x14ac:dyDescent="0.2">
      <c r="A195" s="438"/>
      <c r="B195" s="833"/>
      <c r="C195" s="833"/>
      <c r="D195" s="1250" t="s">
        <v>173</v>
      </c>
      <c r="E195" s="1520" t="s">
        <v>2</v>
      </c>
      <c r="F195" s="946"/>
      <c r="G195" s="946">
        <v>5</v>
      </c>
      <c r="H195" s="946">
        <v>5</v>
      </c>
      <c r="I195" s="941">
        <f t="shared" si="7"/>
        <v>100</v>
      </c>
    </row>
    <row r="196" spans="1:9" x14ac:dyDescent="0.2">
      <c r="A196" s="438"/>
      <c r="B196" s="833"/>
      <c r="C196" s="833"/>
      <c r="D196" s="1251" t="s">
        <v>1438</v>
      </c>
      <c r="E196" s="1521" t="s">
        <v>0</v>
      </c>
      <c r="F196" s="946"/>
      <c r="G196" s="946">
        <v>2186</v>
      </c>
      <c r="H196" s="946">
        <v>2186</v>
      </c>
      <c r="I196" s="941">
        <f t="shared" si="7"/>
        <v>100</v>
      </c>
    </row>
    <row r="197" spans="1:9" x14ac:dyDescent="0.2">
      <c r="A197" s="438"/>
      <c r="B197" s="833"/>
      <c r="C197" s="833"/>
      <c r="D197" s="1250" t="s">
        <v>485</v>
      </c>
      <c r="E197" s="2258" t="s">
        <v>1</v>
      </c>
      <c r="F197" s="946"/>
      <c r="G197" s="946">
        <v>232</v>
      </c>
      <c r="H197" s="946">
        <v>232</v>
      </c>
      <c r="I197" s="941">
        <f t="shared" si="7"/>
        <v>100</v>
      </c>
    </row>
    <row r="198" spans="1:9" ht="15.75" customHeight="1" x14ac:dyDescent="0.25">
      <c r="A198" s="438">
        <v>1516</v>
      </c>
      <c r="B198" s="725">
        <v>3143</v>
      </c>
      <c r="C198" s="1690">
        <v>5213</v>
      </c>
      <c r="D198" s="942"/>
      <c r="E198" s="724" t="s">
        <v>1486</v>
      </c>
      <c r="F198" s="933"/>
      <c r="G198" s="933">
        <f>SUM(G199:G199)</f>
        <v>142</v>
      </c>
      <c r="H198" s="933">
        <f>SUM(H199:H199)</f>
        <v>142</v>
      </c>
      <c r="I198" s="934">
        <f t="shared" si="7"/>
        <v>100</v>
      </c>
    </row>
    <row r="199" spans="1:9" ht="15" thickBot="1" x14ac:dyDescent="0.25">
      <c r="A199" s="1719"/>
      <c r="B199" s="943"/>
      <c r="C199" s="943"/>
      <c r="D199" s="778" t="s">
        <v>1438</v>
      </c>
      <c r="E199" s="947" t="s">
        <v>993</v>
      </c>
      <c r="F199" s="944"/>
      <c r="G199" s="944">
        <v>142</v>
      </c>
      <c r="H199" s="944">
        <v>142</v>
      </c>
      <c r="I199" s="945">
        <f t="shared" si="7"/>
        <v>100</v>
      </c>
    </row>
    <row r="200" spans="1:9" ht="18" customHeight="1" thickTop="1" thickBot="1" x14ac:dyDescent="0.3">
      <c r="A200" s="2479" t="s">
        <v>1406</v>
      </c>
      <c r="B200" s="2480"/>
      <c r="C200" s="2480"/>
      <c r="D200" s="2480"/>
      <c r="E200" s="2480"/>
      <c r="F200" s="937">
        <f>SUM(F194,F198)</f>
        <v>0</v>
      </c>
      <c r="G200" s="937">
        <f>SUM(G194,G198)</f>
        <v>2565</v>
      </c>
      <c r="H200" s="937">
        <f>SUM(H194,H198,)</f>
        <v>2565</v>
      </c>
      <c r="I200" s="938">
        <f t="shared" si="7"/>
        <v>100</v>
      </c>
    </row>
    <row r="201" spans="1:9" ht="15.75" thickTop="1" thickBot="1" x14ac:dyDescent="0.25">
      <c r="A201" s="445" t="s">
        <v>609</v>
      </c>
      <c r="I201" s="930" t="s">
        <v>205</v>
      </c>
    </row>
    <row r="202" spans="1:9" s="107" customFormat="1" ht="20.25" customHeight="1" thickTop="1" thickBot="1" x14ac:dyDescent="0.25">
      <c r="A202" s="675" t="s">
        <v>792</v>
      </c>
      <c r="B202" s="866" t="s">
        <v>206</v>
      </c>
      <c r="C202" s="676" t="s">
        <v>207</v>
      </c>
      <c r="D202" s="678" t="s">
        <v>888</v>
      </c>
      <c r="E202" s="678" t="s">
        <v>208</v>
      </c>
      <c r="F202" s="678" t="s">
        <v>209</v>
      </c>
      <c r="G202" s="678" t="s">
        <v>1116</v>
      </c>
      <c r="H202" s="678" t="s">
        <v>1117</v>
      </c>
      <c r="I202" s="931" t="s">
        <v>1118</v>
      </c>
    </row>
    <row r="203" spans="1:9" s="387" customFormat="1" ht="13.5" thickTop="1" thickBot="1" x14ac:dyDescent="0.25">
      <c r="A203" s="609">
        <v>1</v>
      </c>
      <c r="B203" s="610">
        <v>2</v>
      </c>
      <c r="C203" s="610">
        <v>3</v>
      </c>
      <c r="D203" s="610">
        <v>4</v>
      </c>
      <c r="E203" s="610">
        <v>5</v>
      </c>
      <c r="F203" s="581">
        <v>6</v>
      </c>
      <c r="G203" s="581">
        <v>7</v>
      </c>
      <c r="H203" s="582">
        <v>8</v>
      </c>
      <c r="I203" s="680" t="s">
        <v>960</v>
      </c>
    </row>
    <row r="204" spans="1:9" ht="15.75" thickTop="1" x14ac:dyDescent="0.25">
      <c r="A204" s="1703">
        <v>1517</v>
      </c>
      <c r="B204" s="960">
        <v>3112</v>
      </c>
      <c r="C204" s="960">
        <v>5221</v>
      </c>
      <c r="D204" s="965"/>
      <c r="E204" s="886" t="s">
        <v>1487</v>
      </c>
      <c r="F204" s="958"/>
      <c r="G204" s="958">
        <f>SUM(G205:G206)</f>
        <v>1984</v>
      </c>
      <c r="H204" s="958">
        <f>SUM(H205:H206)</f>
        <v>1984</v>
      </c>
      <c r="I204" s="962">
        <f t="shared" ref="I204:I216" si="8">(H204/G204)*100</f>
        <v>100</v>
      </c>
    </row>
    <row r="205" spans="1:9" x14ac:dyDescent="0.2">
      <c r="A205" s="438"/>
      <c r="B205" s="833"/>
      <c r="C205" s="833"/>
      <c r="D205" s="1251" t="s">
        <v>1438</v>
      </c>
      <c r="E205" s="947" t="s">
        <v>993</v>
      </c>
      <c r="F205" s="946"/>
      <c r="G205" s="946">
        <v>1934</v>
      </c>
      <c r="H205" s="946">
        <v>1934</v>
      </c>
      <c r="I205" s="936">
        <f t="shared" si="8"/>
        <v>100</v>
      </c>
    </row>
    <row r="206" spans="1:9" x14ac:dyDescent="0.2">
      <c r="A206" s="438"/>
      <c r="B206" s="833"/>
      <c r="C206" s="833"/>
      <c r="D206" s="1250" t="s">
        <v>485</v>
      </c>
      <c r="E206" s="2258" t="s">
        <v>1</v>
      </c>
      <c r="F206" s="946"/>
      <c r="G206" s="946">
        <v>50</v>
      </c>
      <c r="H206" s="946">
        <v>50</v>
      </c>
      <c r="I206" s="936">
        <f t="shared" si="8"/>
        <v>100</v>
      </c>
    </row>
    <row r="207" spans="1:9" ht="15.75" customHeight="1" x14ac:dyDescent="0.25">
      <c r="A207" s="438">
        <v>1517</v>
      </c>
      <c r="B207" s="833">
        <v>3114</v>
      </c>
      <c r="C207" s="1691">
        <v>5221</v>
      </c>
      <c r="D207" s="942"/>
      <c r="E207" s="724" t="s">
        <v>1487</v>
      </c>
      <c r="F207" s="948"/>
      <c r="G207" s="948">
        <f>SUM(G208:G210)</f>
        <v>15648</v>
      </c>
      <c r="H207" s="948">
        <f>SUM(H208:H210)</f>
        <v>15648</v>
      </c>
      <c r="I207" s="949">
        <f t="shared" si="8"/>
        <v>100</v>
      </c>
    </row>
    <row r="208" spans="1:9" ht="15.75" customHeight="1" x14ac:dyDescent="0.25">
      <c r="A208" s="438"/>
      <c r="B208" s="833"/>
      <c r="C208" s="1691"/>
      <c r="D208" s="1250" t="s">
        <v>173</v>
      </c>
      <c r="E208" s="1520" t="s">
        <v>2</v>
      </c>
      <c r="F208" s="948"/>
      <c r="G208" s="946">
        <v>10</v>
      </c>
      <c r="H208" s="946">
        <v>10</v>
      </c>
      <c r="I208" s="941">
        <f t="shared" si="8"/>
        <v>100</v>
      </c>
    </row>
    <row r="209" spans="1:9" ht="15.75" customHeight="1" x14ac:dyDescent="0.25">
      <c r="A209" s="438"/>
      <c r="B209" s="833"/>
      <c r="C209" s="1691"/>
      <c r="D209" s="1251" t="s">
        <v>1438</v>
      </c>
      <c r="E209" s="947" t="s">
        <v>993</v>
      </c>
      <c r="F209" s="948"/>
      <c r="G209" s="950">
        <v>15203</v>
      </c>
      <c r="H209" s="950">
        <v>15203</v>
      </c>
      <c r="I209" s="941">
        <f>(H209/G209)*100</f>
        <v>100</v>
      </c>
    </row>
    <row r="210" spans="1:9" ht="15.75" customHeight="1" x14ac:dyDescent="0.25">
      <c r="A210" s="438"/>
      <c r="B210" s="833"/>
      <c r="C210" s="1691"/>
      <c r="D210" s="1250" t="s">
        <v>485</v>
      </c>
      <c r="E210" s="2258" t="s">
        <v>1</v>
      </c>
      <c r="F210" s="948"/>
      <c r="G210" s="950">
        <v>435</v>
      </c>
      <c r="H210" s="950">
        <v>435</v>
      </c>
      <c r="I210" s="941">
        <f t="shared" si="8"/>
        <v>100</v>
      </c>
    </row>
    <row r="211" spans="1:9" ht="15.75" customHeight="1" x14ac:dyDescent="0.25">
      <c r="A211" s="438">
        <v>1517</v>
      </c>
      <c r="B211" s="833">
        <v>3141</v>
      </c>
      <c r="C211" s="1691">
        <v>5221</v>
      </c>
      <c r="D211" s="942"/>
      <c r="E211" s="724" t="s">
        <v>1487</v>
      </c>
      <c r="F211" s="948"/>
      <c r="G211" s="948">
        <f>SUM(G212:G212)</f>
        <v>111</v>
      </c>
      <c r="H211" s="948">
        <f>SUM(H212:H212)</f>
        <v>111</v>
      </c>
      <c r="I211" s="949">
        <f>(H211/G211)*100</f>
        <v>100</v>
      </c>
    </row>
    <row r="212" spans="1:9" x14ac:dyDescent="0.2">
      <c r="A212" s="438"/>
      <c r="B212" s="833"/>
      <c r="C212" s="833"/>
      <c r="D212" s="1251" t="s">
        <v>1438</v>
      </c>
      <c r="E212" s="947" t="s">
        <v>993</v>
      </c>
      <c r="F212" s="946"/>
      <c r="G212" s="946">
        <v>111</v>
      </c>
      <c r="H212" s="946">
        <v>111</v>
      </c>
      <c r="I212" s="941">
        <f t="shared" si="8"/>
        <v>100</v>
      </c>
    </row>
    <row r="213" spans="1:9" ht="15" x14ac:dyDescent="0.25">
      <c r="A213" s="438">
        <v>1517</v>
      </c>
      <c r="B213" s="833">
        <v>3143</v>
      </c>
      <c r="C213" s="833">
        <v>5221</v>
      </c>
      <c r="D213" s="595"/>
      <c r="E213" s="724" t="s">
        <v>1487</v>
      </c>
      <c r="F213" s="946"/>
      <c r="G213" s="959">
        <f>SUM(G214:G214)</f>
        <v>1048</v>
      </c>
      <c r="H213" s="959">
        <f>SUM(H214:H214)</f>
        <v>1047</v>
      </c>
      <c r="I213" s="949">
        <f>(H213/G213)*100</f>
        <v>99.904580152671755</v>
      </c>
    </row>
    <row r="214" spans="1:9" x14ac:dyDescent="0.2">
      <c r="A214" s="438"/>
      <c r="B214" s="833"/>
      <c r="C214" s="833"/>
      <c r="D214" s="1251" t="s">
        <v>1438</v>
      </c>
      <c r="E214" s="1523" t="s">
        <v>0</v>
      </c>
      <c r="F214" s="946"/>
      <c r="G214" s="946">
        <v>1048</v>
      </c>
      <c r="H214" s="946">
        <v>1047</v>
      </c>
      <c r="I214" s="941">
        <f t="shared" si="8"/>
        <v>99.904580152671755</v>
      </c>
    </row>
    <row r="215" spans="1:9" ht="15.75" customHeight="1" x14ac:dyDescent="0.25">
      <c r="A215" s="438">
        <v>1517</v>
      </c>
      <c r="B215" s="833">
        <v>3146</v>
      </c>
      <c r="C215" s="1691">
        <v>5221</v>
      </c>
      <c r="D215" s="942"/>
      <c r="E215" s="1441" t="s">
        <v>1487</v>
      </c>
      <c r="F215" s="948"/>
      <c r="G215" s="948">
        <f>SUM(G216:G216)</f>
        <v>7952</v>
      </c>
      <c r="H215" s="948">
        <f>SUM(H216:H216)</f>
        <v>7952</v>
      </c>
      <c r="I215" s="949">
        <f t="shared" si="8"/>
        <v>100</v>
      </c>
    </row>
    <row r="216" spans="1:9" ht="15" thickBot="1" x14ac:dyDescent="0.25">
      <c r="A216" s="438"/>
      <c r="B216" s="833"/>
      <c r="C216" s="833"/>
      <c r="D216" s="1251" t="s">
        <v>1438</v>
      </c>
      <c r="E216" s="1523" t="s">
        <v>0</v>
      </c>
      <c r="F216" s="946"/>
      <c r="G216" s="946">
        <v>7952</v>
      </c>
      <c r="H216" s="946">
        <v>7952</v>
      </c>
      <c r="I216" s="941">
        <f t="shared" si="8"/>
        <v>100</v>
      </c>
    </row>
    <row r="217" spans="1:9" ht="18" customHeight="1" thickTop="1" thickBot="1" x14ac:dyDescent="0.3">
      <c r="A217" s="2479" t="s">
        <v>1406</v>
      </c>
      <c r="B217" s="2480"/>
      <c r="C217" s="2480"/>
      <c r="D217" s="2480"/>
      <c r="E217" s="2480"/>
      <c r="F217" s="937">
        <f>SUM(F204,F207)</f>
        <v>0</v>
      </c>
      <c r="G217" s="937">
        <f>SUM(G204,G207,G211,G215,G213)</f>
        <v>26743</v>
      </c>
      <c r="H217" s="937">
        <f>SUM(H204,H207,H211,H215,H213)</f>
        <v>26742</v>
      </c>
      <c r="I217" s="938">
        <f>(H217/G217)*100</f>
        <v>99.996260703735558</v>
      </c>
    </row>
    <row r="218" spans="1:9" ht="12.75" customHeight="1" thickTop="1" x14ac:dyDescent="0.2"/>
    <row r="219" spans="1:9" ht="12.75" customHeight="1" x14ac:dyDescent="0.2"/>
    <row r="220" spans="1:9" ht="15" thickBot="1" x14ac:dyDescent="0.25">
      <c r="A220" s="445" t="s">
        <v>610</v>
      </c>
      <c r="I220" s="930" t="s">
        <v>205</v>
      </c>
    </row>
    <row r="221" spans="1:9" s="107" customFormat="1" ht="20.25" customHeight="1" thickTop="1" thickBot="1" x14ac:dyDescent="0.25">
      <c r="A221" s="675" t="s">
        <v>792</v>
      </c>
      <c r="B221" s="866" t="s">
        <v>206</v>
      </c>
      <c r="C221" s="676" t="s">
        <v>207</v>
      </c>
      <c r="D221" s="678" t="s">
        <v>888</v>
      </c>
      <c r="E221" s="678" t="s">
        <v>208</v>
      </c>
      <c r="F221" s="678" t="s">
        <v>209</v>
      </c>
      <c r="G221" s="678" t="s">
        <v>1116</v>
      </c>
      <c r="H221" s="678" t="s">
        <v>1117</v>
      </c>
      <c r="I221" s="931" t="s">
        <v>1118</v>
      </c>
    </row>
    <row r="222" spans="1:9" s="387" customFormat="1" ht="13.5" thickTop="1" thickBot="1" x14ac:dyDescent="0.25">
      <c r="A222" s="609">
        <v>1</v>
      </c>
      <c r="B222" s="610">
        <v>2</v>
      </c>
      <c r="C222" s="610">
        <v>3</v>
      </c>
      <c r="D222" s="610">
        <v>4</v>
      </c>
      <c r="E222" s="610">
        <v>5</v>
      </c>
      <c r="F222" s="581">
        <v>6</v>
      </c>
      <c r="G222" s="581">
        <v>7</v>
      </c>
      <c r="H222" s="582">
        <v>8</v>
      </c>
      <c r="I222" s="680" t="s">
        <v>960</v>
      </c>
    </row>
    <row r="223" spans="1:9" ht="15.75" thickTop="1" x14ac:dyDescent="0.25">
      <c r="A223" s="1703">
        <v>1518</v>
      </c>
      <c r="B223" s="960">
        <v>3114</v>
      </c>
      <c r="C223" s="960">
        <v>5221</v>
      </c>
      <c r="D223" s="965"/>
      <c r="E223" s="886" t="s">
        <v>1487</v>
      </c>
      <c r="F223" s="958"/>
      <c r="G223" s="958">
        <f>SUM(G224:G226)</f>
        <v>6267</v>
      </c>
      <c r="H223" s="958">
        <f>SUM(H224:H226)</f>
        <v>6267</v>
      </c>
      <c r="I223" s="962">
        <f t="shared" ref="I223:I231" si="9">(H223/G223)*100</f>
        <v>100</v>
      </c>
    </row>
    <row r="224" spans="1:9" ht="15" x14ac:dyDescent="0.25">
      <c r="A224" s="438"/>
      <c r="B224" s="833"/>
      <c r="C224" s="833"/>
      <c r="D224" s="1250" t="s">
        <v>173</v>
      </c>
      <c r="E224" s="1520" t="s">
        <v>2</v>
      </c>
      <c r="F224" s="948"/>
      <c r="G224" s="950">
        <v>5</v>
      </c>
      <c r="H224" s="950">
        <v>5</v>
      </c>
      <c r="I224" s="936">
        <f>(H224/G224)*100</f>
        <v>100</v>
      </c>
    </row>
    <row r="225" spans="1:9" ht="15" customHeight="1" x14ac:dyDescent="0.25">
      <c r="A225" s="438"/>
      <c r="B225" s="833"/>
      <c r="C225" s="833"/>
      <c r="D225" s="1251" t="s">
        <v>1438</v>
      </c>
      <c r="E225" s="1521" t="s">
        <v>0</v>
      </c>
      <c r="F225" s="948"/>
      <c r="G225" s="950">
        <v>5732</v>
      </c>
      <c r="H225" s="950">
        <v>5732</v>
      </c>
      <c r="I225" s="936">
        <f>(H225/G225)*100</f>
        <v>100</v>
      </c>
    </row>
    <row r="226" spans="1:9" ht="15" x14ac:dyDescent="0.25">
      <c r="A226" s="438"/>
      <c r="B226" s="833"/>
      <c r="C226" s="833"/>
      <c r="D226" s="1250" t="s">
        <v>485</v>
      </c>
      <c r="E226" s="2258" t="s">
        <v>1</v>
      </c>
      <c r="F226" s="948"/>
      <c r="G226" s="950">
        <v>530</v>
      </c>
      <c r="H226" s="950">
        <v>530</v>
      </c>
      <c r="I226" s="941">
        <f>(H226/G226)*100</f>
        <v>100</v>
      </c>
    </row>
    <row r="227" spans="1:9" ht="15.75" customHeight="1" x14ac:dyDescent="0.25">
      <c r="A227" s="438">
        <v>1518</v>
      </c>
      <c r="B227" s="833">
        <v>3124</v>
      </c>
      <c r="C227" s="1691">
        <v>5221</v>
      </c>
      <c r="D227" s="942"/>
      <c r="E227" s="724" t="s">
        <v>1487</v>
      </c>
      <c r="F227" s="948"/>
      <c r="G227" s="948">
        <f>SUM(G228:G228)</f>
        <v>690</v>
      </c>
      <c r="H227" s="948">
        <f>SUM(H228:H228)</f>
        <v>690</v>
      </c>
      <c r="I227" s="949">
        <f t="shared" si="9"/>
        <v>100</v>
      </c>
    </row>
    <row r="228" spans="1:9" x14ac:dyDescent="0.2">
      <c r="A228" s="438"/>
      <c r="B228" s="833"/>
      <c r="C228" s="833"/>
      <c r="D228" s="1251" t="s">
        <v>1438</v>
      </c>
      <c r="E228" s="1521" t="s">
        <v>0</v>
      </c>
      <c r="F228" s="946"/>
      <c r="G228" s="946">
        <v>690</v>
      </c>
      <c r="H228" s="946">
        <v>690</v>
      </c>
      <c r="I228" s="941">
        <f t="shared" si="9"/>
        <v>100</v>
      </c>
    </row>
    <row r="229" spans="1:9" ht="15.75" customHeight="1" x14ac:dyDescent="0.25">
      <c r="A229" s="438">
        <v>1518</v>
      </c>
      <c r="B229" s="725">
        <v>3143</v>
      </c>
      <c r="C229" s="1690">
        <v>5221</v>
      </c>
      <c r="D229" s="942"/>
      <c r="E229" s="724" t="s">
        <v>1487</v>
      </c>
      <c r="F229" s="933"/>
      <c r="G229" s="933">
        <f>SUM(G230:G230)</f>
        <v>327</v>
      </c>
      <c r="H229" s="933">
        <f>SUM(H230:H230)</f>
        <v>327</v>
      </c>
      <c r="I229" s="934">
        <f t="shared" si="9"/>
        <v>100</v>
      </c>
    </row>
    <row r="230" spans="1:9" ht="15" thickBot="1" x14ac:dyDescent="0.25">
      <c r="A230" s="1719"/>
      <c r="B230" s="943"/>
      <c r="C230" s="943"/>
      <c r="D230" s="1251" t="s">
        <v>1438</v>
      </c>
      <c r="E230" s="1521" t="s">
        <v>0</v>
      </c>
      <c r="F230" s="944"/>
      <c r="G230" s="944">
        <v>327</v>
      </c>
      <c r="H230" s="944">
        <v>327</v>
      </c>
      <c r="I230" s="945">
        <f t="shared" si="9"/>
        <v>100</v>
      </c>
    </row>
    <row r="231" spans="1:9" ht="18" customHeight="1" thickTop="1" thickBot="1" x14ac:dyDescent="0.3">
      <c r="A231" s="2479" t="s">
        <v>1406</v>
      </c>
      <c r="B231" s="2480"/>
      <c r="C231" s="2480"/>
      <c r="D231" s="2480"/>
      <c r="E231" s="2480"/>
      <c r="F231" s="937">
        <f>SUM(F223,F227)</f>
        <v>0</v>
      </c>
      <c r="G231" s="937">
        <f>SUM(G223,G227,G229)</f>
        <v>7284</v>
      </c>
      <c r="H231" s="937">
        <f>SUM(H223,H227,H229)</f>
        <v>7284</v>
      </c>
      <c r="I231" s="938">
        <f t="shared" si="9"/>
        <v>100</v>
      </c>
    </row>
    <row r="232" spans="1:9" ht="18" customHeight="1" thickTop="1" x14ac:dyDescent="0.25">
      <c r="A232" s="371"/>
      <c r="B232" s="371"/>
      <c r="C232" s="371"/>
      <c r="D232" s="371"/>
      <c r="E232" s="371"/>
      <c r="F232" s="181"/>
      <c r="G232" s="181"/>
      <c r="H232" s="181"/>
      <c r="I232" s="210"/>
    </row>
    <row r="233" spans="1:9" ht="18" customHeight="1" x14ac:dyDescent="0.25">
      <c r="A233" s="371"/>
      <c r="B233" s="371"/>
      <c r="C233" s="371"/>
      <c r="D233" s="371"/>
      <c r="E233" s="371"/>
      <c r="F233" s="181"/>
      <c r="G233" s="181"/>
      <c r="H233" s="181"/>
      <c r="I233" s="210"/>
    </row>
    <row r="234" spans="1:9" ht="15" thickBot="1" x14ac:dyDescent="0.25">
      <c r="A234" s="445" t="s">
        <v>1544</v>
      </c>
      <c r="I234" s="930" t="s">
        <v>205</v>
      </c>
    </row>
    <row r="235" spans="1:9" s="107" customFormat="1" ht="20.25" customHeight="1" thickTop="1" thickBot="1" x14ac:dyDescent="0.25">
      <c r="A235" s="675" t="s">
        <v>792</v>
      </c>
      <c r="B235" s="866" t="s">
        <v>206</v>
      </c>
      <c r="C235" s="676" t="s">
        <v>207</v>
      </c>
      <c r="D235" s="678" t="s">
        <v>888</v>
      </c>
      <c r="E235" s="678" t="s">
        <v>208</v>
      </c>
      <c r="F235" s="678" t="s">
        <v>209</v>
      </c>
      <c r="G235" s="678" t="s">
        <v>1116</v>
      </c>
      <c r="H235" s="678" t="s">
        <v>1117</v>
      </c>
      <c r="I235" s="931" t="s">
        <v>1118</v>
      </c>
    </row>
    <row r="236" spans="1:9" s="387" customFormat="1" ht="13.5" thickTop="1" thickBot="1" x14ac:dyDescent="0.25">
      <c r="A236" s="609">
        <v>1</v>
      </c>
      <c r="B236" s="610">
        <v>2</v>
      </c>
      <c r="C236" s="610">
        <v>3</v>
      </c>
      <c r="D236" s="610">
        <v>4</v>
      </c>
      <c r="E236" s="610">
        <v>5</v>
      </c>
      <c r="F236" s="581">
        <v>6</v>
      </c>
      <c r="G236" s="581">
        <v>7</v>
      </c>
      <c r="H236" s="582">
        <v>8</v>
      </c>
      <c r="I236" s="680" t="s">
        <v>960</v>
      </c>
    </row>
    <row r="237" spans="1:9" ht="15.75" thickTop="1" x14ac:dyDescent="0.25">
      <c r="A237" s="1703">
        <v>1519</v>
      </c>
      <c r="B237" s="960">
        <v>3111</v>
      </c>
      <c r="C237" s="960">
        <v>5213</v>
      </c>
      <c r="D237" s="965"/>
      <c r="E237" s="886" t="s">
        <v>1486</v>
      </c>
      <c r="F237" s="958"/>
      <c r="G237" s="958">
        <f>SUM(G238:G238)</f>
        <v>416</v>
      </c>
      <c r="H237" s="958">
        <f>SUM(H238:H238)</f>
        <v>416</v>
      </c>
      <c r="I237" s="962">
        <f t="shared" ref="I237:I247" si="10">(H237/G237)*100</f>
        <v>100</v>
      </c>
    </row>
    <row r="238" spans="1:9" x14ac:dyDescent="0.2">
      <c r="A238" s="438"/>
      <c r="B238" s="833"/>
      <c r="C238" s="833"/>
      <c r="D238" s="1251" t="s">
        <v>1438</v>
      </c>
      <c r="E238" s="1521" t="s">
        <v>0</v>
      </c>
      <c r="F238" s="946"/>
      <c r="G238" s="946">
        <v>416</v>
      </c>
      <c r="H238" s="946">
        <v>416</v>
      </c>
      <c r="I238" s="941">
        <f t="shared" si="10"/>
        <v>100</v>
      </c>
    </row>
    <row r="239" spans="1:9" ht="15.75" customHeight="1" x14ac:dyDescent="0.25">
      <c r="A239" s="438">
        <v>1519</v>
      </c>
      <c r="B239" s="725">
        <v>3113</v>
      </c>
      <c r="C239" s="1690">
        <v>5213</v>
      </c>
      <c r="D239" s="942"/>
      <c r="E239" s="724" t="s">
        <v>1486</v>
      </c>
      <c r="F239" s="933"/>
      <c r="G239" s="933">
        <f>SUM(G240:G242)</f>
        <v>2458</v>
      </c>
      <c r="H239" s="933">
        <f>SUM(H240:H242)</f>
        <v>2458</v>
      </c>
      <c r="I239" s="934">
        <f t="shared" si="10"/>
        <v>100</v>
      </c>
    </row>
    <row r="240" spans="1:9" ht="15.75" customHeight="1" x14ac:dyDescent="0.25">
      <c r="A240" s="438"/>
      <c r="B240" s="725"/>
      <c r="C240" s="1690"/>
      <c r="D240" s="1250" t="s">
        <v>173</v>
      </c>
      <c r="E240" s="1520" t="s">
        <v>2</v>
      </c>
      <c r="F240" s="933"/>
      <c r="G240" s="946">
        <v>8</v>
      </c>
      <c r="H240" s="946">
        <v>8</v>
      </c>
      <c r="I240" s="941">
        <f t="shared" si="10"/>
        <v>100</v>
      </c>
    </row>
    <row r="241" spans="1:9" ht="15.75" customHeight="1" x14ac:dyDescent="0.25">
      <c r="A241" s="438"/>
      <c r="B241" s="725"/>
      <c r="C241" s="1690"/>
      <c r="D241" s="1250" t="s">
        <v>1177</v>
      </c>
      <c r="E241" s="1520" t="s">
        <v>1543</v>
      </c>
      <c r="F241" s="933"/>
      <c r="G241" s="946">
        <v>11</v>
      </c>
      <c r="H241" s="946">
        <v>11</v>
      </c>
      <c r="I241" s="941">
        <f t="shared" si="10"/>
        <v>100</v>
      </c>
    </row>
    <row r="242" spans="1:9" x14ac:dyDescent="0.2">
      <c r="A242" s="438"/>
      <c r="B242" s="725"/>
      <c r="C242" s="725"/>
      <c r="D242" s="595" t="s">
        <v>1438</v>
      </c>
      <c r="E242" s="1521" t="s">
        <v>0</v>
      </c>
      <c r="F242" s="940"/>
      <c r="G242" s="940">
        <v>2439</v>
      </c>
      <c r="H242" s="940">
        <v>2439</v>
      </c>
      <c r="I242" s="936">
        <f t="shared" si="10"/>
        <v>100</v>
      </c>
    </row>
    <row r="243" spans="1:9" ht="15" x14ac:dyDescent="0.25">
      <c r="A243" s="438">
        <v>1519</v>
      </c>
      <c r="B243" s="725">
        <v>3114</v>
      </c>
      <c r="C243" s="725">
        <v>5213</v>
      </c>
      <c r="D243" s="595"/>
      <c r="E243" s="724" t="s">
        <v>1486</v>
      </c>
      <c r="F243" s="940"/>
      <c r="G243" s="964">
        <v>244</v>
      </c>
      <c r="H243" s="964">
        <v>244</v>
      </c>
      <c r="I243" s="966">
        <f t="shared" si="10"/>
        <v>100</v>
      </c>
    </row>
    <row r="244" spans="1:9" x14ac:dyDescent="0.2">
      <c r="A244" s="438"/>
      <c r="B244" s="725"/>
      <c r="C244" s="725"/>
      <c r="D244" s="1250" t="s">
        <v>485</v>
      </c>
      <c r="E244" s="2258" t="s">
        <v>1</v>
      </c>
      <c r="F244" s="940"/>
      <c r="G244" s="940">
        <v>244</v>
      </c>
      <c r="H244" s="940">
        <v>244</v>
      </c>
      <c r="I244" s="936">
        <f t="shared" si="10"/>
        <v>100</v>
      </c>
    </row>
    <row r="245" spans="1:9" ht="15" x14ac:dyDescent="0.25">
      <c r="A245" s="438">
        <v>1519</v>
      </c>
      <c r="B245" s="725">
        <v>3143</v>
      </c>
      <c r="C245" s="725">
        <v>5213</v>
      </c>
      <c r="D245" s="595"/>
      <c r="E245" s="724" t="s">
        <v>1486</v>
      </c>
      <c r="F245" s="940"/>
      <c r="G245" s="964">
        <f>G246</f>
        <v>416</v>
      </c>
      <c r="H245" s="964">
        <f>H246</f>
        <v>416</v>
      </c>
      <c r="I245" s="934">
        <f t="shared" si="10"/>
        <v>100</v>
      </c>
    </row>
    <row r="246" spans="1:9" ht="15" thickBot="1" x14ac:dyDescent="0.25">
      <c r="A246" s="438"/>
      <c r="B246" s="725"/>
      <c r="C246" s="725"/>
      <c r="D246" s="1251" t="s">
        <v>1438</v>
      </c>
      <c r="E246" s="1521" t="s">
        <v>0</v>
      </c>
      <c r="F246" s="940"/>
      <c r="G246" s="940">
        <v>416</v>
      </c>
      <c r="H246" s="940">
        <v>416</v>
      </c>
      <c r="I246" s="941">
        <f t="shared" si="10"/>
        <v>100</v>
      </c>
    </row>
    <row r="247" spans="1:9" ht="18" customHeight="1" thickTop="1" thickBot="1" x14ac:dyDescent="0.3">
      <c r="A247" s="2479" t="s">
        <v>1406</v>
      </c>
      <c r="B247" s="2480"/>
      <c r="C247" s="2480"/>
      <c r="D247" s="2480"/>
      <c r="E247" s="2480"/>
      <c r="F247" s="937">
        <f>SUM(F237,F239)</f>
        <v>0</v>
      </c>
      <c r="G247" s="937">
        <f>SUM(G237,G239,G245,G243)</f>
        <v>3534</v>
      </c>
      <c r="H247" s="937">
        <f>SUM(H237,H239,H245,H243)</f>
        <v>3534</v>
      </c>
      <c r="I247" s="938">
        <f t="shared" si="10"/>
        <v>100</v>
      </c>
    </row>
    <row r="248" spans="1:9" ht="18" customHeight="1" thickTop="1" x14ac:dyDescent="0.25">
      <c r="A248" s="371"/>
      <c r="B248" s="371"/>
      <c r="C248" s="371"/>
      <c r="D248" s="371"/>
      <c r="E248" s="371"/>
      <c r="F248" s="181"/>
      <c r="G248" s="181"/>
      <c r="H248" s="181"/>
      <c r="I248" s="210"/>
    </row>
    <row r="249" spans="1:9" ht="15" thickBot="1" x14ac:dyDescent="0.25">
      <c r="A249" s="445" t="s">
        <v>611</v>
      </c>
      <c r="I249" s="930" t="s">
        <v>205</v>
      </c>
    </row>
    <row r="250" spans="1:9" s="107" customFormat="1" ht="20.25" customHeight="1" thickTop="1" thickBot="1" x14ac:dyDescent="0.25">
      <c r="A250" s="675" t="s">
        <v>792</v>
      </c>
      <c r="B250" s="866" t="s">
        <v>206</v>
      </c>
      <c r="C250" s="676" t="s">
        <v>207</v>
      </c>
      <c r="D250" s="678" t="s">
        <v>888</v>
      </c>
      <c r="E250" s="678" t="s">
        <v>208</v>
      </c>
      <c r="F250" s="678" t="s">
        <v>209</v>
      </c>
      <c r="G250" s="678" t="s">
        <v>1116</v>
      </c>
      <c r="H250" s="678" t="s">
        <v>1117</v>
      </c>
      <c r="I250" s="931" t="s">
        <v>1118</v>
      </c>
    </row>
    <row r="251" spans="1:9" s="387" customFormat="1" ht="13.5" thickTop="1" thickBot="1" x14ac:dyDescent="0.25">
      <c r="A251" s="609">
        <v>1</v>
      </c>
      <c r="B251" s="610">
        <v>2</v>
      </c>
      <c r="C251" s="610">
        <v>3</v>
      </c>
      <c r="D251" s="610">
        <v>4</v>
      </c>
      <c r="E251" s="610">
        <v>5</v>
      </c>
      <c r="F251" s="581">
        <v>6</v>
      </c>
      <c r="G251" s="581">
        <v>7</v>
      </c>
      <c r="H251" s="582">
        <v>8</v>
      </c>
      <c r="I251" s="680" t="s">
        <v>960</v>
      </c>
    </row>
    <row r="252" spans="1:9" ht="15.75" thickTop="1" x14ac:dyDescent="0.25">
      <c r="A252" s="1703">
        <v>1530</v>
      </c>
      <c r="B252" s="960">
        <v>3121</v>
      </c>
      <c r="C252" s="960">
        <v>5213</v>
      </c>
      <c r="D252" s="965"/>
      <c r="E252" s="886" t="s">
        <v>1486</v>
      </c>
      <c r="F252" s="958"/>
      <c r="G252" s="958">
        <f>SUM(G254:G255)</f>
        <v>3424</v>
      </c>
      <c r="H252" s="958">
        <f>SUM(H254:H255)</f>
        <v>3424</v>
      </c>
      <c r="I252" s="962">
        <f>(H252/G252)*100</f>
        <v>100</v>
      </c>
    </row>
    <row r="253" spans="1:9" ht="15" x14ac:dyDescent="0.25">
      <c r="A253" s="438"/>
      <c r="B253" s="833"/>
      <c r="C253" s="833"/>
      <c r="D253" s="2446" t="s">
        <v>1873</v>
      </c>
      <c r="E253" s="2502" t="s">
        <v>1874</v>
      </c>
      <c r="F253" s="948"/>
      <c r="G253" s="948"/>
      <c r="H253" s="948"/>
      <c r="I253" s="949"/>
    </row>
    <row r="254" spans="1:9" x14ac:dyDescent="0.2">
      <c r="A254" s="438"/>
      <c r="B254" s="833"/>
      <c r="C254" s="833"/>
      <c r="D254" s="2485"/>
      <c r="E254" s="2502"/>
      <c r="F254" s="946"/>
      <c r="G254" s="946">
        <v>3</v>
      </c>
      <c r="H254" s="946">
        <v>3</v>
      </c>
      <c r="I254" s="941">
        <f>(H254/G254)*100</f>
        <v>100</v>
      </c>
    </row>
    <row r="255" spans="1:9" ht="14.25" customHeight="1" thickBot="1" x14ac:dyDescent="0.25">
      <c r="A255" s="438"/>
      <c r="B255" s="833"/>
      <c r="C255" s="833"/>
      <c r="D255" s="1251" t="s">
        <v>1438</v>
      </c>
      <c r="E255" s="1521" t="s">
        <v>0</v>
      </c>
      <c r="F255" s="946"/>
      <c r="G255" s="946">
        <v>3421</v>
      </c>
      <c r="H255" s="946">
        <v>3421</v>
      </c>
      <c r="I255" s="941">
        <f>(H255/G255)*100</f>
        <v>100</v>
      </c>
    </row>
    <row r="256" spans="1:9" ht="18" customHeight="1" thickTop="1" thickBot="1" x14ac:dyDescent="0.3">
      <c r="A256" s="2479" t="s">
        <v>1406</v>
      </c>
      <c r="B256" s="2480"/>
      <c r="C256" s="2480"/>
      <c r="D256" s="2480"/>
      <c r="E256" s="2480"/>
      <c r="F256" s="937">
        <f>SUM(F252)</f>
        <v>0</v>
      </c>
      <c r="G256" s="937">
        <f>SUM(G252)</f>
        <v>3424</v>
      </c>
      <c r="H256" s="937">
        <f>SUM(H252)</f>
        <v>3424</v>
      </c>
      <c r="I256" s="938">
        <f>(H256/G256)*100</f>
        <v>100</v>
      </c>
    </row>
    <row r="257" spans="1:9" ht="15" thickTop="1" x14ac:dyDescent="0.2"/>
    <row r="258" spans="1:9" ht="15" thickBot="1" x14ac:dyDescent="0.25">
      <c r="A258" s="445" t="s">
        <v>613</v>
      </c>
      <c r="I258" s="930" t="s">
        <v>205</v>
      </c>
    </row>
    <row r="259" spans="1:9" s="107" customFormat="1" ht="20.25" customHeight="1" thickTop="1" thickBot="1" x14ac:dyDescent="0.25">
      <c r="A259" s="675" t="s">
        <v>792</v>
      </c>
      <c r="B259" s="866" t="s">
        <v>206</v>
      </c>
      <c r="C259" s="676" t="s">
        <v>207</v>
      </c>
      <c r="D259" s="678" t="s">
        <v>888</v>
      </c>
      <c r="E259" s="678" t="s">
        <v>208</v>
      </c>
      <c r="F259" s="678" t="s">
        <v>209</v>
      </c>
      <c r="G259" s="678" t="s">
        <v>1116</v>
      </c>
      <c r="H259" s="678" t="s">
        <v>1117</v>
      </c>
      <c r="I259" s="931" t="s">
        <v>1118</v>
      </c>
    </row>
    <row r="260" spans="1:9" s="387" customFormat="1" ht="13.5" thickTop="1" thickBot="1" x14ac:dyDescent="0.25">
      <c r="A260" s="609">
        <v>1</v>
      </c>
      <c r="B260" s="610">
        <v>2</v>
      </c>
      <c r="C260" s="610">
        <v>3</v>
      </c>
      <c r="D260" s="610">
        <v>4</v>
      </c>
      <c r="E260" s="610">
        <v>5</v>
      </c>
      <c r="F260" s="581">
        <v>6</v>
      </c>
      <c r="G260" s="581">
        <v>7</v>
      </c>
      <c r="H260" s="582">
        <v>8</v>
      </c>
      <c r="I260" s="680" t="s">
        <v>960</v>
      </c>
    </row>
    <row r="261" spans="1:9" ht="15.75" thickTop="1" x14ac:dyDescent="0.25">
      <c r="A261" s="1703">
        <v>1532</v>
      </c>
      <c r="B261" s="960">
        <v>3122</v>
      </c>
      <c r="C261" s="960">
        <v>5213</v>
      </c>
      <c r="D261" s="965"/>
      <c r="E261" s="886" t="s">
        <v>1486</v>
      </c>
      <c r="F261" s="958"/>
      <c r="G261" s="958">
        <f>SUM(G262:G264)</f>
        <v>7118</v>
      </c>
      <c r="H261" s="958">
        <f>SUM(H262:H264)</f>
        <v>7118</v>
      </c>
      <c r="I261" s="962">
        <f>(H261/G261)*100</f>
        <v>100</v>
      </c>
    </row>
    <row r="262" spans="1:9" ht="15" x14ac:dyDescent="0.25">
      <c r="A262" s="438"/>
      <c r="B262" s="725"/>
      <c r="C262" s="725"/>
      <c r="D262" s="2446" t="s">
        <v>1873</v>
      </c>
      <c r="E262" s="2502" t="s">
        <v>1874</v>
      </c>
      <c r="F262" s="933"/>
      <c r="G262" s="357">
        <v>14</v>
      </c>
      <c r="H262" s="357">
        <v>14</v>
      </c>
      <c r="I262" s="967">
        <v>100</v>
      </c>
    </row>
    <row r="263" spans="1:9" ht="15" x14ac:dyDescent="0.25">
      <c r="A263" s="438"/>
      <c r="B263" s="725"/>
      <c r="C263" s="725"/>
      <c r="D263" s="2485"/>
      <c r="E263" s="2502"/>
      <c r="F263" s="933"/>
      <c r="G263" s="357"/>
      <c r="H263" s="357"/>
      <c r="I263" s="967"/>
    </row>
    <row r="264" spans="1:9" ht="15" thickBot="1" x14ac:dyDescent="0.25">
      <c r="A264" s="438"/>
      <c r="B264" s="725"/>
      <c r="C264" s="725"/>
      <c r="D264" s="1251" t="s">
        <v>1438</v>
      </c>
      <c r="E264" s="1521" t="s">
        <v>0</v>
      </c>
      <c r="F264" s="940"/>
      <c r="G264" s="940">
        <v>7104</v>
      </c>
      <c r="H264" s="940">
        <v>7104</v>
      </c>
      <c r="I264" s="968">
        <f>(H264/G264)*100</f>
        <v>100</v>
      </c>
    </row>
    <row r="265" spans="1:9" ht="18" customHeight="1" thickTop="1" thickBot="1" x14ac:dyDescent="0.3">
      <c r="A265" s="2479" t="s">
        <v>1406</v>
      </c>
      <c r="B265" s="2480"/>
      <c r="C265" s="2480"/>
      <c r="D265" s="2480"/>
      <c r="E265" s="2480"/>
      <c r="F265" s="937">
        <f>SUM(F261)</f>
        <v>0</v>
      </c>
      <c r="G265" s="937">
        <f>G261</f>
        <v>7118</v>
      </c>
      <c r="H265" s="937">
        <f>H261</f>
        <v>7118</v>
      </c>
      <c r="I265" s="969">
        <f>(H265/G265)*100</f>
        <v>100</v>
      </c>
    </row>
    <row r="266" spans="1:9" ht="15" thickTop="1" x14ac:dyDescent="0.2"/>
    <row r="267" spans="1:9" ht="15" thickBot="1" x14ac:dyDescent="0.25">
      <c r="A267" s="445" t="s">
        <v>332</v>
      </c>
      <c r="I267" s="930" t="s">
        <v>205</v>
      </c>
    </row>
    <row r="268" spans="1:9" s="107" customFormat="1" ht="20.25" customHeight="1" thickTop="1" thickBot="1" x14ac:dyDescent="0.25">
      <c r="A268" s="675" t="s">
        <v>792</v>
      </c>
      <c r="B268" s="866" t="s">
        <v>206</v>
      </c>
      <c r="C268" s="676" t="s">
        <v>207</v>
      </c>
      <c r="D268" s="678" t="s">
        <v>888</v>
      </c>
      <c r="E268" s="678" t="s">
        <v>208</v>
      </c>
      <c r="F268" s="678" t="s">
        <v>209</v>
      </c>
      <c r="G268" s="678" t="s">
        <v>1116</v>
      </c>
      <c r="H268" s="678" t="s">
        <v>1117</v>
      </c>
      <c r="I268" s="931" t="s">
        <v>1118</v>
      </c>
    </row>
    <row r="269" spans="1:9" s="387" customFormat="1" ht="13.5" thickTop="1" thickBot="1" x14ac:dyDescent="0.25">
      <c r="A269" s="609">
        <v>1</v>
      </c>
      <c r="B269" s="610">
        <v>2</v>
      </c>
      <c r="C269" s="610">
        <v>3</v>
      </c>
      <c r="D269" s="610">
        <v>4</v>
      </c>
      <c r="E269" s="610">
        <v>5</v>
      </c>
      <c r="F269" s="581">
        <v>6</v>
      </c>
      <c r="G269" s="581">
        <v>7</v>
      </c>
      <c r="H269" s="582">
        <v>8</v>
      </c>
      <c r="I269" s="680" t="s">
        <v>960</v>
      </c>
    </row>
    <row r="270" spans="1:9" ht="15.75" thickTop="1" x14ac:dyDescent="0.25">
      <c r="A270" s="1703">
        <v>1533</v>
      </c>
      <c r="B270" s="960">
        <v>3122</v>
      </c>
      <c r="C270" s="960">
        <v>5213</v>
      </c>
      <c r="D270" s="965"/>
      <c r="E270" s="886" t="s">
        <v>1486</v>
      </c>
      <c r="F270" s="958"/>
      <c r="G270" s="958">
        <f>SUM(G271:G273)</f>
        <v>6348</v>
      </c>
      <c r="H270" s="958">
        <f>SUM(H271:H273)</f>
        <v>6348</v>
      </c>
      <c r="I270" s="962">
        <f>(H270/G270)*100</f>
        <v>100</v>
      </c>
    </row>
    <row r="271" spans="1:9" ht="15" x14ac:dyDescent="0.25">
      <c r="A271" s="438"/>
      <c r="B271" s="833"/>
      <c r="C271" s="833"/>
      <c r="D271" s="2446" t="s">
        <v>1873</v>
      </c>
      <c r="E271" s="2502" t="s">
        <v>1874</v>
      </c>
      <c r="F271" s="948"/>
      <c r="G271" s="950">
        <v>6</v>
      </c>
      <c r="H271" s="950">
        <v>6</v>
      </c>
      <c r="I271" s="967">
        <v>100</v>
      </c>
    </row>
    <row r="272" spans="1:9" ht="15" x14ac:dyDescent="0.25">
      <c r="A272" s="438"/>
      <c r="B272" s="833"/>
      <c r="C272" s="833"/>
      <c r="D272" s="2485"/>
      <c r="E272" s="2502"/>
      <c r="F272" s="948"/>
      <c r="G272" s="950"/>
      <c r="H272" s="950"/>
      <c r="I272" s="379"/>
    </row>
    <row r="273" spans="1:9" ht="15" thickBot="1" x14ac:dyDescent="0.25">
      <c r="A273" s="438"/>
      <c r="B273" s="833"/>
      <c r="C273" s="833"/>
      <c r="D273" s="1251" t="s">
        <v>1438</v>
      </c>
      <c r="E273" s="1521" t="s">
        <v>0</v>
      </c>
      <c r="F273" s="946"/>
      <c r="G273" s="946">
        <v>6342</v>
      </c>
      <c r="H273" s="946">
        <v>6342</v>
      </c>
      <c r="I273" s="941">
        <f>(H273/G273)*100</f>
        <v>100</v>
      </c>
    </row>
    <row r="274" spans="1:9" s="2229" customFormat="1" ht="18" customHeight="1" thickTop="1" thickBot="1" x14ac:dyDescent="0.25">
      <c r="A274" s="2491" t="s">
        <v>1406</v>
      </c>
      <c r="B274" s="2492"/>
      <c r="C274" s="2492"/>
      <c r="D274" s="2492"/>
      <c r="E274" s="2492"/>
      <c r="F274" s="2242">
        <f>SUM(F270)</f>
        <v>0</v>
      </c>
      <c r="G274" s="2242">
        <f>SUM(G270)</f>
        <v>6348</v>
      </c>
      <c r="H274" s="2242">
        <f>SUM(H270)</f>
        <v>6348</v>
      </c>
      <c r="I274" s="2243">
        <f>(H274/G274)*100</f>
        <v>100</v>
      </c>
    </row>
    <row r="275" spans="1:9" s="2229" customFormat="1" ht="15" thickTop="1" x14ac:dyDescent="0.2">
      <c r="B275" s="2245"/>
      <c r="D275" s="2246"/>
      <c r="F275" s="2299"/>
      <c r="G275" s="2299"/>
      <c r="H275" s="2299"/>
      <c r="I275" s="2300"/>
    </row>
    <row r="276" spans="1:9" s="2229" customFormat="1" ht="15" thickBot="1" x14ac:dyDescent="0.25">
      <c r="A276" s="2268" t="s">
        <v>1083</v>
      </c>
      <c r="B276" s="2245"/>
      <c r="D276" s="2246"/>
      <c r="F276" s="2299"/>
      <c r="G276" s="2299"/>
      <c r="H276" s="2299"/>
      <c r="I276" s="2301" t="s">
        <v>205</v>
      </c>
    </row>
    <row r="277" spans="1:9" s="2307" customFormat="1" ht="20.25" customHeight="1" thickTop="1" thickBot="1" x14ac:dyDescent="0.25">
      <c r="A277" s="2302" t="s">
        <v>792</v>
      </c>
      <c r="B277" s="2303" t="s">
        <v>206</v>
      </c>
      <c r="C277" s="2304" t="s">
        <v>207</v>
      </c>
      <c r="D277" s="2305" t="s">
        <v>888</v>
      </c>
      <c r="E277" s="2305" t="s">
        <v>208</v>
      </c>
      <c r="F277" s="2305" t="s">
        <v>209</v>
      </c>
      <c r="G277" s="2305" t="s">
        <v>1116</v>
      </c>
      <c r="H277" s="2305" t="s">
        <v>1117</v>
      </c>
      <c r="I277" s="2306" t="s">
        <v>1118</v>
      </c>
    </row>
    <row r="278" spans="1:9" s="2255" customFormat="1" ht="13.5" thickTop="1" thickBot="1" x14ac:dyDescent="0.25">
      <c r="A278" s="2250">
        <v>1</v>
      </c>
      <c r="B278" s="2251">
        <v>2</v>
      </c>
      <c r="C278" s="2251">
        <v>3</v>
      </c>
      <c r="D278" s="2251">
        <v>4</v>
      </c>
      <c r="E278" s="2251">
        <v>5</v>
      </c>
      <c r="F278" s="2252">
        <v>6</v>
      </c>
      <c r="G278" s="2252">
        <v>7</v>
      </c>
      <c r="H278" s="2253">
        <v>8</v>
      </c>
      <c r="I278" s="2254" t="s">
        <v>960</v>
      </c>
    </row>
    <row r="279" spans="1:9" s="2229" customFormat="1" ht="15.75" thickTop="1" x14ac:dyDescent="0.2">
      <c r="A279" s="2319">
        <v>1534</v>
      </c>
      <c r="B279" s="2320">
        <v>3122</v>
      </c>
      <c r="C279" s="2320">
        <v>5213</v>
      </c>
      <c r="D279" s="2321"/>
      <c r="E279" s="2310" t="s">
        <v>1486</v>
      </c>
      <c r="F279" s="2317"/>
      <c r="G279" s="2317">
        <f>SUM(G280:G283)</f>
        <v>3621</v>
      </c>
      <c r="H279" s="2317">
        <f>SUM(H280:H283)</f>
        <v>3621</v>
      </c>
      <c r="I279" s="2322">
        <f>(H279/G279)*100</f>
        <v>100</v>
      </c>
    </row>
    <row r="280" spans="1:9" s="2229" customFormat="1" ht="15" x14ac:dyDescent="0.2">
      <c r="A280" s="2323"/>
      <c r="B280" s="2324"/>
      <c r="C280" s="2257"/>
      <c r="D280" s="2446" t="s">
        <v>1873</v>
      </c>
      <c r="E280" s="2502" t="s">
        <v>1874</v>
      </c>
      <c r="F280" s="2325"/>
      <c r="G280" s="2326">
        <v>3</v>
      </c>
      <c r="H280" s="2326">
        <v>3</v>
      </c>
      <c r="I280" s="2327">
        <v>100</v>
      </c>
    </row>
    <row r="281" spans="1:9" s="2229" customFormat="1" ht="15" x14ac:dyDescent="0.2">
      <c r="A281" s="2323"/>
      <c r="B281" s="2324"/>
      <c r="C281" s="2257"/>
      <c r="D281" s="2485"/>
      <c r="E281" s="2502"/>
      <c r="F281" s="2325"/>
      <c r="G281" s="2326"/>
      <c r="H281" s="2326"/>
      <c r="I281" s="2327"/>
    </row>
    <row r="282" spans="1:9" s="2229" customFormat="1" x14ac:dyDescent="0.2">
      <c r="A282" s="2323"/>
      <c r="B282" s="2324"/>
      <c r="C282" s="2257"/>
      <c r="D282" s="1518" t="s">
        <v>1438</v>
      </c>
      <c r="E282" s="1520" t="s">
        <v>0</v>
      </c>
      <c r="F282" s="2328"/>
      <c r="G282" s="2328">
        <v>3476</v>
      </c>
      <c r="H282" s="2328">
        <v>3476</v>
      </c>
      <c r="I282" s="1529">
        <f>(H282/G282)*100</f>
        <v>100</v>
      </c>
    </row>
    <row r="283" spans="1:9" s="2229" customFormat="1" ht="15" thickBot="1" x14ac:dyDescent="0.25">
      <c r="A283" s="2323"/>
      <c r="B283" s="2329"/>
      <c r="C283" s="2329"/>
      <c r="D283" s="1518" t="s">
        <v>485</v>
      </c>
      <c r="E283" s="2258" t="s">
        <v>1</v>
      </c>
      <c r="F283" s="2328"/>
      <c r="G283" s="2328">
        <v>142</v>
      </c>
      <c r="H283" s="2330">
        <v>142</v>
      </c>
      <c r="I283" s="1532">
        <f>(H283/G283)*100</f>
        <v>100</v>
      </c>
    </row>
    <row r="284" spans="1:9" s="2229" customFormat="1" ht="18" customHeight="1" thickTop="1" thickBot="1" x14ac:dyDescent="0.25">
      <c r="A284" s="2499" t="s">
        <v>1406</v>
      </c>
      <c r="B284" s="2500"/>
      <c r="C284" s="2500"/>
      <c r="D284" s="2500"/>
      <c r="E284" s="2501"/>
      <c r="F284" s="2242">
        <f>SUM(F279)</f>
        <v>0</v>
      </c>
      <c r="G284" s="2242">
        <f>SUM(G279)</f>
        <v>3621</v>
      </c>
      <c r="H284" s="2242">
        <f>SUM(H279,)</f>
        <v>3621</v>
      </c>
      <c r="I284" s="2243">
        <f>(H284/G284)*100</f>
        <v>100</v>
      </c>
    </row>
    <row r="285" spans="1:9" s="2229" customFormat="1" ht="15" thickTop="1" x14ac:dyDescent="0.2">
      <c r="B285" s="2245"/>
      <c r="D285" s="2246"/>
      <c r="F285" s="2299"/>
      <c r="G285" s="2299"/>
      <c r="H285" s="2299"/>
      <c r="I285" s="2300"/>
    </row>
    <row r="286" spans="1:9" s="2229" customFormat="1" ht="15" thickBot="1" x14ac:dyDescent="0.25">
      <c r="A286" s="2268" t="s">
        <v>1935</v>
      </c>
      <c r="B286" s="2245"/>
      <c r="D286" s="2246"/>
      <c r="F286" s="2299"/>
      <c r="G286" s="2299"/>
      <c r="H286" s="2299"/>
      <c r="I286" s="2301" t="s">
        <v>205</v>
      </c>
    </row>
    <row r="287" spans="1:9" s="2307" customFormat="1" ht="20.25" customHeight="1" thickTop="1" thickBot="1" x14ac:dyDescent="0.25">
      <c r="A287" s="2302" t="s">
        <v>792</v>
      </c>
      <c r="B287" s="2303" t="s">
        <v>206</v>
      </c>
      <c r="C287" s="2304" t="s">
        <v>207</v>
      </c>
      <c r="D287" s="2305" t="s">
        <v>888</v>
      </c>
      <c r="E287" s="2305" t="s">
        <v>208</v>
      </c>
      <c r="F287" s="2305" t="s">
        <v>209</v>
      </c>
      <c r="G287" s="2305" t="s">
        <v>1116</v>
      </c>
      <c r="H287" s="2305" t="s">
        <v>1117</v>
      </c>
      <c r="I287" s="2306" t="s">
        <v>1118</v>
      </c>
    </row>
    <row r="288" spans="1:9" s="2255" customFormat="1" ht="13.5" thickTop="1" thickBot="1" x14ac:dyDescent="0.25">
      <c r="A288" s="2250">
        <v>1</v>
      </c>
      <c r="B288" s="2251">
        <v>2</v>
      </c>
      <c r="C288" s="2251">
        <v>3</v>
      </c>
      <c r="D288" s="2251">
        <v>4</v>
      </c>
      <c r="E288" s="2251">
        <v>5</v>
      </c>
      <c r="F288" s="2252">
        <v>6</v>
      </c>
      <c r="G288" s="2252">
        <v>7</v>
      </c>
      <c r="H288" s="2253">
        <v>8</v>
      </c>
      <c r="I288" s="2254" t="s">
        <v>960</v>
      </c>
    </row>
    <row r="289" spans="1:256" s="2229" customFormat="1" ht="15.75" thickTop="1" x14ac:dyDescent="0.2">
      <c r="A289" s="2319">
        <v>1535</v>
      </c>
      <c r="B289" s="2320">
        <v>3122</v>
      </c>
      <c r="C289" s="2320">
        <v>5213</v>
      </c>
      <c r="D289" s="2321"/>
      <c r="E289" s="2310" t="s">
        <v>1486</v>
      </c>
      <c r="F289" s="2317"/>
      <c r="G289" s="2317">
        <f>SUM(G290:G292)</f>
        <v>4910</v>
      </c>
      <c r="H289" s="2317">
        <f>SUM(H290:H292)</f>
        <v>4910</v>
      </c>
      <c r="I289" s="2322">
        <f>(H289/G289)*100</f>
        <v>100</v>
      </c>
      <c r="IV289" s="2244">
        <f>SUM(I289:IU289)</f>
        <v>100</v>
      </c>
    </row>
    <row r="290" spans="1:256" s="2229" customFormat="1" ht="15" x14ac:dyDescent="0.2">
      <c r="A290" s="2256"/>
      <c r="B290" s="2291"/>
      <c r="C290" s="2291"/>
      <c r="D290" s="2446" t="s">
        <v>1873</v>
      </c>
      <c r="E290" s="2502" t="s">
        <v>1874</v>
      </c>
      <c r="F290" s="2315"/>
      <c r="G290" s="2318">
        <v>3</v>
      </c>
      <c r="H290" s="2318">
        <v>3</v>
      </c>
      <c r="I290" s="1532">
        <f>(H290/G290)*100</f>
        <v>100</v>
      </c>
      <c r="IV290" s="2244"/>
    </row>
    <row r="291" spans="1:256" s="2229" customFormat="1" ht="15" x14ac:dyDescent="0.2">
      <c r="A291" s="2256"/>
      <c r="B291" s="2291"/>
      <c r="C291" s="2291"/>
      <c r="D291" s="2485"/>
      <c r="E291" s="2502"/>
      <c r="F291" s="2315"/>
      <c r="G291" s="2318"/>
      <c r="H291" s="2318"/>
      <c r="I291" s="1532"/>
      <c r="IV291" s="2244"/>
    </row>
    <row r="292" spans="1:256" s="2229" customFormat="1" ht="15" thickBot="1" x14ac:dyDescent="0.25">
      <c r="A292" s="2256"/>
      <c r="B292" s="2291"/>
      <c r="C292" s="2291"/>
      <c r="D292" s="1250" t="s">
        <v>1438</v>
      </c>
      <c r="E292" s="1520" t="s">
        <v>0</v>
      </c>
      <c r="F292" s="1528"/>
      <c r="G292" s="1528">
        <v>4907</v>
      </c>
      <c r="H292" s="1528">
        <v>4907</v>
      </c>
      <c r="I292" s="1532">
        <f>(H292/G292)*100</f>
        <v>100</v>
      </c>
      <c r="IV292" s="2229">
        <f>SUM(A292:IU292)</f>
        <v>9914</v>
      </c>
    </row>
    <row r="293" spans="1:256" s="2229" customFormat="1" ht="18" customHeight="1" thickTop="1" thickBot="1" x14ac:dyDescent="0.25">
      <c r="A293" s="2491" t="s">
        <v>1406</v>
      </c>
      <c r="B293" s="2492"/>
      <c r="C293" s="2492"/>
      <c r="D293" s="2492"/>
      <c r="E293" s="2492"/>
      <c r="F293" s="2242">
        <f>SUM(F289)</f>
        <v>0</v>
      </c>
      <c r="G293" s="2242">
        <f>SUM(G289)</f>
        <v>4910</v>
      </c>
      <c r="H293" s="2242">
        <f>SUM(H289)</f>
        <v>4910</v>
      </c>
      <c r="I293" s="2243">
        <f>(H293/G293)*100</f>
        <v>100</v>
      </c>
      <c r="IV293" s="2244">
        <f>SUM(IV289:IV292)</f>
        <v>10014</v>
      </c>
    </row>
    <row r="294" spans="1:256" s="2229" customFormat="1" ht="15" thickTop="1" x14ac:dyDescent="0.2">
      <c r="B294" s="2245"/>
      <c r="D294" s="2246"/>
      <c r="F294" s="2299"/>
      <c r="G294" s="2299"/>
      <c r="H294" s="2299"/>
      <c r="I294" s="2300"/>
    </row>
    <row r="295" spans="1:256" s="2229" customFormat="1" ht="15" thickBot="1" x14ac:dyDescent="0.25">
      <c r="A295" s="2268" t="s">
        <v>1936</v>
      </c>
      <c r="B295" s="2245"/>
      <c r="D295" s="2246"/>
      <c r="F295" s="2299"/>
      <c r="G295" s="2299"/>
      <c r="H295" s="2299"/>
      <c r="I295" s="2301" t="s">
        <v>205</v>
      </c>
    </row>
    <row r="296" spans="1:256" s="2307" customFormat="1" ht="20.25" customHeight="1" thickTop="1" thickBot="1" x14ac:dyDescent="0.25">
      <c r="A296" s="2302" t="s">
        <v>792</v>
      </c>
      <c r="B296" s="2303" t="s">
        <v>206</v>
      </c>
      <c r="C296" s="2304" t="s">
        <v>207</v>
      </c>
      <c r="D296" s="2305" t="s">
        <v>888</v>
      </c>
      <c r="E296" s="2305" t="s">
        <v>208</v>
      </c>
      <c r="F296" s="2305" t="s">
        <v>209</v>
      </c>
      <c r="G296" s="2305" t="s">
        <v>1116</v>
      </c>
      <c r="H296" s="2305" t="s">
        <v>1117</v>
      </c>
      <c r="I296" s="2306" t="s">
        <v>1118</v>
      </c>
    </row>
    <row r="297" spans="1:256" s="2255" customFormat="1" ht="13.5" thickTop="1" thickBot="1" x14ac:dyDescent="0.25">
      <c r="A297" s="2250">
        <v>1</v>
      </c>
      <c r="B297" s="2251">
        <v>2</v>
      </c>
      <c r="C297" s="2251">
        <v>3</v>
      </c>
      <c r="D297" s="2251">
        <v>4</v>
      </c>
      <c r="E297" s="2251">
        <v>5</v>
      </c>
      <c r="F297" s="2252">
        <v>6</v>
      </c>
      <c r="G297" s="2252">
        <v>7</v>
      </c>
      <c r="H297" s="2253">
        <v>8</v>
      </c>
      <c r="I297" s="2254" t="s">
        <v>960</v>
      </c>
    </row>
    <row r="298" spans="1:256" s="2229" customFormat="1" ht="15.75" thickTop="1" x14ac:dyDescent="0.2">
      <c r="A298" s="2319">
        <v>1536</v>
      </c>
      <c r="B298" s="2320">
        <v>3122</v>
      </c>
      <c r="C298" s="2320">
        <v>5213</v>
      </c>
      <c r="D298" s="2321"/>
      <c r="E298" s="2310" t="s">
        <v>1486</v>
      </c>
      <c r="F298" s="2317"/>
      <c r="G298" s="2317">
        <f>SUM(G299:G301)</f>
        <v>6437</v>
      </c>
      <c r="H298" s="2317">
        <f>SUM(H299:H301)</f>
        <v>6437</v>
      </c>
      <c r="I298" s="2322">
        <f t="shared" ref="I298:I308" si="11">(H298/G298)*100</f>
        <v>100</v>
      </c>
      <c r="IV298" s="2244">
        <f>SUM(I298:IU298)</f>
        <v>100</v>
      </c>
    </row>
    <row r="299" spans="1:256" s="2229" customFormat="1" ht="15" x14ac:dyDescent="0.2">
      <c r="A299" s="2256"/>
      <c r="B299" s="2291"/>
      <c r="C299" s="2291"/>
      <c r="D299" s="2446" t="s">
        <v>1873</v>
      </c>
      <c r="E299" s="2502" t="s">
        <v>1874</v>
      </c>
      <c r="F299" s="2315"/>
      <c r="G299" s="2318">
        <v>6</v>
      </c>
      <c r="H299" s="1658">
        <v>6</v>
      </c>
      <c r="I299" s="1529">
        <f t="shared" si="11"/>
        <v>100</v>
      </c>
      <c r="IV299" s="2244"/>
    </row>
    <row r="300" spans="1:256" s="2229" customFormat="1" ht="15" x14ac:dyDescent="0.2">
      <c r="A300" s="2256"/>
      <c r="B300" s="2291"/>
      <c r="C300" s="2291"/>
      <c r="D300" s="2485"/>
      <c r="E300" s="2502"/>
      <c r="F300" s="2315"/>
      <c r="G300" s="2318"/>
      <c r="H300" s="1658"/>
      <c r="I300" s="1529"/>
      <c r="IV300" s="2244"/>
    </row>
    <row r="301" spans="1:256" s="2229" customFormat="1" x14ac:dyDescent="0.2">
      <c r="A301" s="2256"/>
      <c r="B301" s="2291"/>
      <c r="C301" s="2291"/>
      <c r="D301" s="1250" t="s">
        <v>1438</v>
      </c>
      <c r="E301" s="1520" t="s">
        <v>0</v>
      </c>
      <c r="F301" s="1528"/>
      <c r="G301" s="1528">
        <v>6431</v>
      </c>
      <c r="H301" s="1533">
        <v>6431</v>
      </c>
      <c r="I301" s="1529">
        <f t="shared" si="11"/>
        <v>100</v>
      </c>
      <c r="IV301" s="2229">
        <f>SUM(A301:IU301)</f>
        <v>12962</v>
      </c>
    </row>
    <row r="302" spans="1:256" s="2229" customFormat="1" ht="15" x14ac:dyDescent="0.2">
      <c r="A302" s="2256">
        <v>1536</v>
      </c>
      <c r="B302" s="2291">
        <v>3123</v>
      </c>
      <c r="C302" s="2291">
        <v>5213</v>
      </c>
      <c r="D302" s="2331"/>
      <c r="E302" s="2314" t="s">
        <v>1486</v>
      </c>
      <c r="F302" s="2315"/>
      <c r="G302" s="2315">
        <f>SUM(G303:G303)</f>
        <v>2209</v>
      </c>
      <c r="H302" s="2315">
        <f>SUM(H303:H303)</f>
        <v>2209</v>
      </c>
      <c r="I302" s="2316">
        <f t="shared" si="11"/>
        <v>100</v>
      </c>
      <c r="IV302" s="2244">
        <f>SUM(I302:IU302)</f>
        <v>100</v>
      </c>
    </row>
    <row r="303" spans="1:256" s="2229" customFormat="1" ht="15" customHeight="1" x14ac:dyDescent="0.2">
      <c r="A303" s="2256"/>
      <c r="B303" s="2291"/>
      <c r="C303" s="2291"/>
      <c r="D303" s="1250" t="s">
        <v>1438</v>
      </c>
      <c r="E303" s="1520" t="s">
        <v>0</v>
      </c>
      <c r="F303" s="1528"/>
      <c r="G303" s="1528">
        <v>2209</v>
      </c>
      <c r="H303" s="1528">
        <v>2209</v>
      </c>
      <c r="I303" s="1532">
        <f t="shared" si="11"/>
        <v>100</v>
      </c>
    </row>
    <row r="304" spans="1:256" s="2229" customFormat="1" ht="15" x14ac:dyDescent="0.2">
      <c r="A304" s="2256">
        <v>1536</v>
      </c>
      <c r="B304" s="2257">
        <v>3142</v>
      </c>
      <c r="C304" s="2257">
        <v>5213</v>
      </c>
      <c r="D304" s="2332"/>
      <c r="E304" s="2314" t="s">
        <v>1486</v>
      </c>
      <c r="F304" s="1533"/>
      <c r="G304" s="2333">
        <v>42</v>
      </c>
      <c r="H304" s="1530">
        <v>42</v>
      </c>
      <c r="I304" s="2334">
        <f t="shared" si="11"/>
        <v>100</v>
      </c>
    </row>
    <row r="305" spans="1:256" s="2229" customFormat="1" x14ac:dyDescent="0.2">
      <c r="A305" s="2256"/>
      <c r="B305" s="2257"/>
      <c r="C305" s="2257"/>
      <c r="D305" s="1250" t="s">
        <v>1438</v>
      </c>
      <c r="E305" s="1520" t="s">
        <v>0</v>
      </c>
      <c r="F305" s="1533"/>
      <c r="G305" s="1533">
        <v>42</v>
      </c>
      <c r="H305" s="1533">
        <v>42</v>
      </c>
      <c r="I305" s="1529">
        <f t="shared" si="11"/>
        <v>100</v>
      </c>
    </row>
    <row r="306" spans="1:256" s="2229" customFormat="1" ht="15" x14ac:dyDescent="0.2">
      <c r="A306" s="2256">
        <v>1536</v>
      </c>
      <c r="B306" s="2257">
        <v>3429</v>
      </c>
      <c r="C306" s="2257">
        <v>5213</v>
      </c>
      <c r="D306" s="1250"/>
      <c r="E306" s="2314" t="s">
        <v>1486</v>
      </c>
      <c r="F306" s="1533"/>
      <c r="G306" s="2333">
        <v>25</v>
      </c>
      <c r="H306" s="2333">
        <v>25</v>
      </c>
      <c r="I306" s="2334">
        <f t="shared" si="11"/>
        <v>100</v>
      </c>
    </row>
    <row r="307" spans="1:256" s="2229" customFormat="1" ht="15" thickBot="1" x14ac:dyDescent="0.25">
      <c r="A307" s="2256"/>
      <c r="B307" s="2257"/>
      <c r="C307" s="2257"/>
      <c r="D307" s="2335" t="s">
        <v>1520</v>
      </c>
      <c r="E307" s="2336" t="s">
        <v>302</v>
      </c>
      <c r="F307" s="1533"/>
      <c r="G307" s="1533">
        <v>25</v>
      </c>
      <c r="H307" s="1533">
        <v>25</v>
      </c>
      <c r="I307" s="1529">
        <f t="shared" si="11"/>
        <v>100</v>
      </c>
    </row>
    <row r="308" spans="1:256" s="2229" customFormat="1" ht="18" customHeight="1" thickTop="1" thickBot="1" x14ac:dyDescent="0.25">
      <c r="A308" s="2491" t="s">
        <v>1406</v>
      </c>
      <c r="B308" s="2492"/>
      <c r="C308" s="2492"/>
      <c r="D308" s="2492"/>
      <c r="E308" s="2492"/>
      <c r="F308" s="2242">
        <f>SUM(F298)</f>
        <v>0</v>
      </c>
      <c r="G308" s="2242">
        <f>SUM(G298,G302,G304,G306)</f>
        <v>8713</v>
      </c>
      <c r="H308" s="2242">
        <f>SUM(H298,H302,H304,H306)</f>
        <v>8713</v>
      </c>
      <c r="I308" s="2243">
        <f t="shared" si="11"/>
        <v>100</v>
      </c>
      <c r="IV308" s="2244">
        <f>SUM(IV298:IV301)</f>
        <v>13062</v>
      </c>
    </row>
    <row r="309" spans="1:256" s="2229" customFormat="1" ht="18" customHeight="1" thickTop="1" x14ac:dyDescent="0.2">
      <c r="A309" s="2226"/>
      <c r="B309" s="2226"/>
      <c r="C309" s="2226"/>
      <c r="D309" s="2226"/>
      <c r="E309" s="2226"/>
      <c r="F309" s="2288"/>
      <c r="G309" s="2288"/>
      <c r="H309" s="2288"/>
      <c r="I309" s="2289"/>
      <c r="IV309" s="2244"/>
    </row>
    <row r="310" spans="1:256" s="2229" customFormat="1" ht="15" thickBot="1" x14ac:dyDescent="0.25">
      <c r="A310" s="2268" t="s">
        <v>1937</v>
      </c>
      <c r="B310" s="2245"/>
      <c r="D310" s="2246"/>
      <c r="F310" s="2299"/>
      <c r="G310" s="2299"/>
      <c r="H310" s="2299"/>
      <c r="I310" s="2301" t="s">
        <v>205</v>
      </c>
    </row>
    <row r="311" spans="1:256" s="2307" customFormat="1" ht="20.25" customHeight="1" thickTop="1" thickBot="1" x14ac:dyDescent="0.25">
      <c r="A311" s="2302" t="s">
        <v>792</v>
      </c>
      <c r="B311" s="2303" t="s">
        <v>206</v>
      </c>
      <c r="C311" s="2304" t="s">
        <v>207</v>
      </c>
      <c r="D311" s="2305" t="s">
        <v>888</v>
      </c>
      <c r="E311" s="2305" t="s">
        <v>208</v>
      </c>
      <c r="F311" s="2305" t="s">
        <v>209</v>
      </c>
      <c r="G311" s="2305" t="s">
        <v>1116</v>
      </c>
      <c r="H311" s="2305" t="s">
        <v>1117</v>
      </c>
      <c r="I311" s="2306" t="s">
        <v>1118</v>
      </c>
    </row>
    <row r="312" spans="1:256" s="2255" customFormat="1" ht="13.5" thickTop="1" thickBot="1" x14ac:dyDescent="0.25">
      <c r="A312" s="2250">
        <v>1</v>
      </c>
      <c r="B312" s="2251">
        <v>2</v>
      </c>
      <c r="C312" s="2251">
        <v>3</v>
      </c>
      <c r="D312" s="2251">
        <v>4</v>
      </c>
      <c r="E312" s="2251">
        <v>5</v>
      </c>
      <c r="F312" s="2252">
        <v>6</v>
      </c>
      <c r="G312" s="2252">
        <v>7</v>
      </c>
      <c r="H312" s="2253">
        <v>8</v>
      </c>
      <c r="I312" s="2254" t="s">
        <v>960</v>
      </c>
    </row>
    <row r="313" spans="1:256" s="2229" customFormat="1" ht="15.75" thickTop="1" x14ac:dyDescent="0.2">
      <c r="A313" s="2319">
        <v>1537</v>
      </c>
      <c r="B313" s="2320">
        <v>3122</v>
      </c>
      <c r="C313" s="2320">
        <v>5213</v>
      </c>
      <c r="D313" s="2321"/>
      <c r="E313" s="2310" t="s">
        <v>1486</v>
      </c>
      <c r="F313" s="2317"/>
      <c r="G313" s="2317">
        <f>SUM(G315:G316)</f>
        <v>7226</v>
      </c>
      <c r="H313" s="2317">
        <f>SUM(H315:H316)</f>
        <v>7226</v>
      </c>
      <c r="I313" s="2322">
        <f>(H313/G313)*100</f>
        <v>100</v>
      </c>
      <c r="IV313" s="2244">
        <f>SUM(I313:IU313)</f>
        <v>100</v>
      </c>
    </row>
    <row r="314" spans="1:256" s="2229" customFormat="1" ht="15" x14ac:dyDescent="0.2">
      <c r="A314" s="2256"/>
      <c r="B314" s="2291"/>
      <c r="C314" s="2291"/>
      <c r="D314" s="2446" t="s">
        <v>1873</v>
      </c>
      <c r="E314" s="2502" t="s">
        <v>1874</v>
      </c>
      <c r="F314" s="2315"/>
      <c r="G314" s="2315"/>
      <c r="H314" s="2315"/>
      <c r="I314" s="2316"/>
      <c r="IV314" s="2244"/>
    </row>
    <row r="315" spans="1:256" s="2229" customFormat="1" x14ac:dyDescent="0.2">
      <c r="A315" s="2256"/>
      <c r="B315" s="2291"/>
      <c r="C315" s="2291"/>
      <c r="D315" s="2485"/>
      <c r="E315" s="2502"/>
      <c r="F315" s="1528"/>
      <c r="G315" s="1528">
        <v>10</v>
      </c>
      <c r="H315" s="1528">
        <v>10</v>
      </c>
      <c r="I315" s="1532">
        <f>(H315/G315)*100</f>
        <v>100</v>
      </c>
    </row>
    <row r="316" spans="1:256" s="2229" customFormat="1" x14ac:dyDescent="0.2">
      <c r="A316" s="2256"/>
      <c r="B316" s="2291"/>
      <c r="C316" s="2291"/>
      <c r="D316" s="1250" t="s">
        <v>1438</v>
      </c>
      <c r="E316" s="1520" t="s">
        <v>0</v>
      </c>
      <c r="F316" s="1528"/>
      <c r="G316" s="1528">
        <v>7216</v>
      </c>
      <c r="H316" s="1528">
        <v>7216</v>
      </c>
      <c r="I316" s="2327">
        <v>100</v>
      </c>
    </row>
    <row r="317" spans="1:256" s="2229" customFormat="1" ht="15" x14ac:dyDescent="0.2">
      <c r="A317" s="2256">
        <v>1537</v>
      </c>
      <c r="B317" s="2291">
        <v>3142</v>
      </c>
      <c r="C317" s="2291">
        <v>5213</v>
      </c>
      <c r="D317" s="826"/>
      <c r="E317" s="2314" t="s">
        <v>1486</v>
      </c>
      <c r="F317" s="1528"/>
      <c r="G317" s="1530">
        <f>G318</f>
        <v>116</v>
      </c>
      <c r="H317" s="1530">
        <f>H318</f>
        <v>116</v>
      </c>
      <c r="I317" s="2334">
        <v>100</v>
      </c>
    </row>
    <row r="318" spans="1:256" s="2229" customFormat="1" ht="15" thickBot="1" x14ac:dyDescent="0.25">
      <c r="A318" s="2256"/>
      <c r="B318" s="2291"/>
      <c r="C318" s="2291"/>
      <c r="D318" s="826" t="s">
        <v>1438</v>
      </c>
      <c r="E318" s="2337" t="s">
        <v>3</v>
      </c>
      <c r="F318" s="1528"/>
      <c r="G318" s="1528">
        <v>116</v>
      </c>
      <c r="H318" s="1528">
        <v>116</v>
      </c>
      <c r="I318" s="2327">
        <v>100</v>
      </c>
    </row>
    <row r="319" spans="1:256" s="2229" customFormat="1" ht="18" customHeight="1" thickTop="1" thickBot="1" x14ac:dyDescent="0.25">
      <c r="A319" s="2491" t="s">
        <v>1406</v>
      </c>
      <c r="B319" s="2492"/>
      <c r="C319" s="2492"/>
      <c r="D319" s="2492"/>
      <c r="E319" s="2492"/>
      <c r="F319" s="2242">
        <v>0</v>
      </c>
      <c r="G319" s="2242">
        <f>SUM(G313,G317)</f>
        <v>7342</v>
      </c>
      <c r="H319" s="2242">
        <f>SUM(H313,H317)</f>
        <v>7342</v>
      </c>
      <c r="I319" s="2243">
        <f>(H319/G319)*100</f>
        <v>100</v>
      </c>
      <c r="IV319" s="2244">
        <f>SUM(IV310:IV313)</f>
        <v>100</v>
      </c>
    </row>
    <row r="320" spans="1:256" s="2229" customFormat="1" ht="15" thickTop="1" x14ac:dyDescent="0.2">
      <c r="B320" s="2245"/>
      <c r="D320" s="2246"/>
      <c r="F320" s="2299"/>
      <c r="G320" s="2299"/>
      <c r="H320" s="2299"/>
      <c r="I320" s="2300"/>
    </row>
    <row r="321" spans="1:256" s="2229" customFormat="1" ht="15" thickBot="1" x14ac:dyDescent="0.25">
      <c r="A321" s="2268" t="s">
        <v>680</v>
      </c>
      <c r="B321" s="2245"/>
      <c r="D321" s="2246"/>
      <c r="F321" s="2299"/>
      <c r="G321" s="2299"/>
      <c r="H321" s="2299"/>
      <c r="I321" s="2301" t="s">
        <v>205</v>
      </c>
    </row>
    <row r="322" spans="1:256" s="2307" customFormat="1" ht="20.25" customHeight="1" thickTop="1" thickBot="1" x14ac:dyDescent="0.25">
      <c r="A322" s="2302" t="s">
        <v>792</v>
      </c>
      <c r="B322" s="2303" t="s">
        <v>206</v>
      </c>
      <c r="C322" s="2304" t="s">
        <v>207</v>
      </c>
      <c r="D322" s="2305" t="s">
        <v>888</v>
      </c>
      <c r="E322" s="2305" t="s">
        <v>208</v>
      </c>
      <c r="F322" s="2305" t="s">
        <v>209</v>
      </c>
      <c r="G322" s="2305" t="s">
        <v>1116</v>
      </c>
      <c r="H322" s="2305" t="s">
        <v>1117</v>
      </c>
      <c r="I322" s="2306" t="s">
        <v>1118</v>
      </c>
    </row>
    <row r="323" spans="1:256" s="2255" customFormat="1" ht="13.5" thickTop="1" thickBot="1" x14ac:dyDescent="0.25">
      <c r="A323" s="2250">
        <v>1</v>
      </c>
      <c r="B323" s="2251">
        <v>2</v>
      </c>
      <c r="C323" s="2251">
        <v>3</v>
      </c>
      <c r="D323" s="2251">
        <v>4</v>
      </c>
      <c r="E323" s="2251">
        <v>5</v>
      </c>
      <c r="F323" s="2252">
        <v>6</v>
      </c>
      <c r="G323" s="2252">
        <v>7</v>
      </c>
      <c r="H323" s="2253">
        <v>8</v>
      </c>
      <c r="I323" s="2254" t="s">
        <v>960</v>
      </c>
    </row>
    <row r="324" spans="1:256" s="2229" customFormat="1" ht="15.75" thickTop="1" x14ac:dyDescent="0.2">
      <c r="A324" s="2319">
        <v>1539</v>
      </c>
      <c r="B324" s="2320">
        <v>3122</v>
      </c>
      <c r="C324" s="2320">
        <v>5213</v>
      </c>
      <c r="D324" s="2321"/>
      <c r="E324" s="2310" t="s">
        <v>1486</v>
      </c>
      <c r="F324" s="2317"/>
      <c r="G324" s="2317">
        <f>SUM(G325:G327)</f>
        <v>10024</v>
      </c>
      <c r="H324" s="2317">
        <f>SUM(H325:H327)</f>
        <v>10024</v>
      </c>
      <c r="I324" s="2322">
        <f t="shared" ref="I324:I330" si="12">(H324/G324)*100</f>
        <v>100</v>
      </c>
      <c r="IV324" s="2244">
        <f>SUM(I324:IU324)</f>
        <v>100</v>
      </c>
    </row>
    <row r="325" spans="1:256" s="2229" customFormat="1" x14ac:dyDescent="0.2">
      <c r="A325" s="2256"/>
      <c r="B325" s="2291"/>
      <c r="C325" s="2257"/>
      <c r="D325" s="2446" t="s">
        <v>1873</v>
      </c>
      <c r="E325" s="2502" t="s">
        <v>1874</v>
      </c>
      <c r="F325" s="1658"/>
      <c r="G325" s="1658">
        <v>7</v>
      </c>
      <c r="H325" s="1658">
        <v>7</v>
      </c>
      <c r="I325" s="2327">
        <v>100</v>
      </c>
      <c r="IV325" s="2244"/>
    </row>
    <row r="326" spans="1:256" s="2229" customFormat="1" x14ac:dyDescent="0.2">
      <c r="A326" s="2256"/>
      <c r="B326" s="2291"/>
      <c r="C326" s="2257"/>
      <c r="D326" s="2485"/>
      <c r="E326" s="2502"/>
      <c r="F326" s="1658"/>
      <c r="G326" s="1658"/>
      <c r="H326" s="1658"/>
      <c r="I326" s="2327"/>
      <c r="IV326" s="2244"/>
    </row>
    <row r="327" spans="1:256" s="2229" customFormat="1" x14ac:dyDescent="0.2">
      <c r="A327" s="2256"/>
      <c r="B327" s="2291"/>
      <c r="C327" s="2257"/>
      <c r="D327" s="1250" t="s">
        <v>1438</v>
      </c>
      <c r="E327" s="1520" t="s">
        <v>0</v>
      </c>
      <c r="F327" s="1533"/>
      <c r="G327" s="1533">
        <v>10017</v>
      </c>
      <c r="H327" s="1533">
        <v>10017</v>
      </c>
      <c r="I327" s="1529">
        <f t="shared" si="12"/>
        <v>100</v>
      </c>
      <c r="IV327" s="2229">
        <f>SUM(A327:IU327)</f>
        <v>20134</v>
      </c>
    </row>
    <row r="328" spans="1:256" s="2229" customFormat="1" ht="15" x14ac:dyDescent="0.2">
      <c r="A328" s="2256">
        <v>1539</v>
      </c>
      <c r="B328" s="2257">
        <v>3146</v>
      </c>
      <c r="C328" s="2257">
        <v>5213</v>
      </c>
      <c r="D328" s="2313"/>
      <c r="E328" s="2314" t="s">
        <v>1486</v>
      </c>
      <c r="F328" s="2333"/>
      <c r="G328" s="2333">
        <f>G329</f>
        <v>1265</v>
      </c>
      <c r="H328" s="2333">
        <f>H329</f>
        <v>1265</v>
      </c>
      <c r="I328" s="2334">
        <f t="shared" si="12"/>
        <v>100</v>
      </c>
    </row>
    <row r="329" spans="1:256" s="2229" customFormat="1" ht="15" thickBot="1" x14ac:dyDescent="0.25">
      <c r="A329" s="2256"/>
      <c r="B329" s="2257"/>
      <c r="C329" s="2257"/>
      <c r="D329" s="1250" t="s">
        <v>1438</v>
      </c>
      <c r="E329" s="1520" t="s">
        <v>0</v>
      </c>
      <c r="F329" s="1533"/>
      <c r="G329" s="1533">
        <v>1265</v>
      </c>
      <c r="H329" s="1533">
        <v>1265</v>
      </c>
      <c r="I329" s="1529">
        <v>100</v>
      </c>
    </row>
    <row r="330" spans="1:256" s="2229" customFormat="1" ht="18" customHeight="1" thickTop="1" thickBot="1" x14ac:dyDescent="0.25">
      <c r="A330" s="2491" t="s">
        <v>1406</v>
      </c>
      <c r="B330" s="2492"/>
      <c r="C330" s="2492"/>
      <c r="D330" s="2492"/>
      <c r="E330" s="2492"/>
      <c r="F330" s="2242">
        <f>SUM(F324)</f>
        <v>0</v>
      </c>
      <c r="G330" s="2242">
        <f>SUM(G324,G328)</f>
        <v>11289</v>
      </c>
      <c r="H330" s="2242">
        <f>SUM(H324,H328)</f>
        <v>11289</v>
      </c>
      <c r="I330" s="2243">
        <f t="shared" si="12"/>
        <v>100</v>
      </c>
      <c r="IV330" s="2244">
        <f>SUM(IV324:IV327)</f>
        <v>20234</v>
      </c>
    </row>
    <row r="331" spans="1:256" s="2229" customFormat="1" ht="15.75" thickTop="1" thickBot="1" x14ac:dyDescent="0.25">
      <c r="A331" s="2268" t="s">
        <v>681</v>
      </c>
      <c r="B331" s="2245"/>
      <c r="D331" s="2246"/>
      <c r="F331" s="2299"/>
      <c r="G331" s="2299"/>
      <c r="H331" s="2299"/>
      <c r="I331" s="2301" t="s">
        <v>205</v>
      </c>
    </row>
    <row r="332" spans="1:256" s="2307" customFormat="1" ht="20.25" customHeight="1" thickTop="1" thickBot="1" x14ac:dyDescent="0.25">
      <c r="A332" s="2302" t="s">
        <v>792</v>
      </c>
      <c r="B332" s="2303" t="s">
        <v>206</v>
      </c>
      <c r="C332" s="2304" t="s">
        <v>207</v>
      </c>
      <c r="D332" s="2305" t="s">
        <v>888</v>
      </c>
      <c r="E332" s="2305" t="s">
        <v>208</v>
      </c>
      <c r="F332" s="2305" t="s">
        <v>209</v>
      </c>
      <c r="G332" s="2305" t="s">
        <v>1116</v>
      </c>
      <c r="H332" s="2305" t="s">
        <v>1117</v>
      </c>
      <c r="I332" s="2306" t="s">
        <v>1118</v>
      </c>
    </row>
    <row r="333" spans="1:256" s="2255" customFormat="1" ht="13.5" thickTop="1" thickBot="1" x14ac:dyDescent="0.25">
      <c r="A333" s="2250">
        <v>1</v>
      </c>
      <c r="B333" s="2251">
        <v>2</v>
      </c>
      <c r="C333" s="2251">
        <v>3</v>
      </c>
      <c r="D333" s="2251">
        <v>4</v>
      </c>
      <c r="E333" s="2251">
        <v>5</v>
      </c>
      <c r="F333" s="2252">
        <v>6</v>
      </c>
      <c r="G333" s="2252">
        <v>7</v>
      </c>
      <c r="H333" s="2253">
        <v>8</v>
      </c>
      <c r="I333" s="2254" t="s">
        <v>960</v>
      </c>
    </row>
    <row r="334" spans="1:256" s="2229" customFormat="1" ht="15.75" thickTop="1" x14ac:dyDescent="0.2">
      <c r="A334" s="2319">
        <v>1540</v>
      </c>
      <c r="B334" s="2320">
        <v>3122</v>
      </c>
      <c r="C334" s="2320">
        <v>5213</v>
      </c>
      <c r="D334" s="2321"/>
      <c r="E334" s="2310" t="s">
        <v>1486</v>
      </c>
      <c r="F334" s="2317"/>
      <c r="G334" s="2317">
        <f>SUM(G335:G337)</f>
        <v>5956</v>
      </c>
      <c r="H334" s="2317">
        <f>SUM(H335:H337)</f>
        <v>5956</v>
      </c>
      <c r="I334" s="2322">
        <f>(H334/G334)*100</f>
        <v>100</v>
      </c>
      <c r="IV334" s="2244">
        <f>SUM(I334:IU334)</f>
        <v>100</v>
      </c>
    </row>
    <row r="335" spans="1:256" s="2229" customFormat="1" ht="15" x14ac:dyDescent="0.2">
      <c r="A335" s="2256"/>
      <c r="B335" s="2291"/>
      <c r="C335" s="2291"/>
      <c r="D335" s="2446" t="s">
        <v>1873</v>
      </c>
      <c r="E335" s="2502" t="s">
        <v>1874</v>
      </c>
      <c r="F335" s="2315"/>
      <c r="G335" s="2318">
        <v>9</v>
      </c>
      <c r="H335" s="2318">
        <v>9</v>
      </c>
      <c r="I335" s="2327">
        <v>100</v>
      </c>
      <c r="IV335" s="2244"/>
    </row>
    <row r="336" spans="1:256" s="2229" customFormat="1" ht="15" x14ac:dyDescent="0.2">
      <c r="A336" s="2256"/>
      <c r="B336" s="2291"/>
      <c r="C336" s="2291"/>
      <c r="D336" s="2485"/>
      <c r="E336" s="2502"/>
      <c r="F336" s="2315"/>
      <c r="G336" s="2318"/>
      <c r="H336" s="2318"/>
      <c r="I336" s="2338"/>
      <c r="IV336" s="2244"/>
    </row>
    <row r="337" spans="1:256" s="2229" customFormat="1" x14ac:dyDescent="0.2">
      <c r="A337" s="2256"/>
      <c r="B337" s="2291"/>
      <c r="C337" s="2291"/>
      <c r="D337" s="1250" t="s">
        <v>1438</v>
      </c>
      <c r="E337" s="1520" t="s">
        <v>0</v>
      </c>
      <c r="F337" s="1533"/>
      <c r="G337" s="1528">
        <v>5947</v>
      </c>
      <c r="H337" s="1528">
        <v>5947</v>
      </c>
      <c r="I337" s="1532">
        <f>(H337/G337)*100</f>
        <v>100</v>
      </c>
      <c r="IV337" s="2229">
        <f>SUM(A337:IU337)</f>
        <v>11994</v>
      </c>
    </row>
    <row r="338" spans="1:256" s="2229" customFormat="1" ht="15" x14ac:dyDescent="0.2">
      <c r="A338" s="2256">
        <v>1540</v>
      </c>
      <c r="B338" s="2291">
        <v>3429</v>
      </c>
      <c r="C338" s="2291">
        <v>5213</v>
      </c>
      <c r="D338" s="826"/>
      <c r="E338" s="2310" t="s">
        <v>1486</v>
      </c>
      <c r="F338" s="2311"/>
      <c r="G338" s="2311">
        <v>25</v>
      </c>
      <c r="H338" s="2311">
        <f>H339</f>
        <v>19</v>
      </c>
      <c r="I338" s="2312">
        <f>(H338/G338)*100</f>
        <v>76</v>
      </c>
    </row>
    <row r="339" spans="1:256" s="2229" customFormat="1" ht="15" thickBot="1" x14ac:dyDescent="0.25">
      <c r="A339" s="2256"/>
      <c r="B339" s="2291"/>
      <c r="C339" s="2291"/>
      <c r="D339" s="2335" t="s">
        <v>1520</v>
      </c>
      <c r="E339" s="2336" t="s">
        <v>302</v>
      </c>
      <c r="F339" s="1528"/>
      <c r="G339" s="1528">
        <v>25</v>
      </c>
      <c r="H339" s="1528">
        <v>19</v>
      </c>
      <c r="I339" s="1532">
        <f>(H339/G339)*100</f>
        <v>76</v>
      </c>
    </row>
    <row r="340" spans="1:256" s="2229" customFormat="1" ht="18" customHeight="1" thickTop="1" thickBot="1" x14ac:dyDescent="0.25">
      <c r="A340" s="2491" t="s">
        <v>1406</v>
      </c>
      <c r="B340" s="2492"/>
      <c r="C340" s="2492"/>
      <c r="D340" s="2492"/>
      <c r="E340" s="2503"/>
      <c r="F340" s="2242">
        <f>SUM(F334)</f>
        <v>0</v>
      </c>
      <c r="G340" s="2242">
        <f>SUM(G334,G338)</f>
        <v>5981</v>
      </c>
      <c r="H340" s="2242">
        <f>SUM(H334,H338)</f>
        <v>5975</v>
      </c>
      <c r="I340" s="2243">
        <f>(H340/G340)*100</f>
        <v>99.899682327370016</v>
      </c>
      <c r="IV340" s="2244">
        <f>SUM(IV334:IV337)</f>
        <v>12094</v>
      </c>
    </row>
    <row r="341" spans="1:256" s="2229" customFormat="1" ht="15" thickTop="1" x14ac:dyDescent="0.2">
      <c r="B341" s="2245"/>
      <c r="D341" s="2246"/>
      <c r="F341" s="2299"/>
      <c r="G341" s="2299"/>
      <c r="H341" s="2299"/>
      <c r="I341" s="2300"/>
    </row>
    <row r="342" spans="1:256" s="2229" customFormat="1" x14ac:dyDescent="0.2">
      <c r="B342" s="2245"/>
      <c r="D342" s="2246"/>
      <c r="F342" s="2299"/>
      <c r="G342" s="2299"/>
      <c r="H342" s="2299"/>
      <c r="I342" s="2300"/>
    </row>
    <row r="343" spans="1:256" s="2229" customFormat="1" ht="15" thickBot="1" x14ac:dyDescent="0.25">
      <c r="A343" s="2268" t="s">
        <v>682</v>
      </c>
      <c r="B343" s="2245"/>
      <c r="D343" s="2246"/>
      <c r="F343" s="2299"/>
      <c r="G343" s="2299"/>
      <c r="H343" s="2299"/>
      <c r="I343" s="2301" t="s">
        <v>205</v>
      </c>
    </row>
    <row r="344" spans="1:256" s="2307" customFormat="1" ht="20.25" customHeight="1" thickTop="1" thickBot="1" x14ac:dyDescent="0.25">
      <c r="A344" s="2302" t="s">
        <v>792</v>
      </c>
      <c r="B344" s="2303" t="s">
        <v>206</v>
      </c>
      <c r="C344" s="2304" t="s">
        <v>207</v>
      </c>
      <c r="D344" s="2305" t="s">
        <v>888</v>
      </c>
      <c r="E344" s="2305" t="s">
        <v>208</v>
      </c>
      <c r="F344" s="2305" t="s">
        <v>209</v>
      </c>
      <c r="G344" s="2305" t="s">
        <v>1116</v>
      </c>
      <c r="H344" s="2305" t="s">
        <v>1117</v>
      </c>
      <c r="I344" s="2306" t="s">
        <v>1118</v>
      </c>
    </row>
    <row r="345" spans="1:256" s="2255" customFormat="1" ht="13.5" thickTop="1" thickBot="1" x14ac:dyDescent="0.25">
      <c r="A345" s="2250">
        <v>1</v>
      </c>
      <c r="B345" s="2251">
        <v>2</v>
      </c>
      <c r="C345" s="2251">
        <v>3</v>
      </c>
      <c r="D345" s="2251">
        <v>4</v>
      </c>
      <c r="E345" s="2251">
        <v>5</v>
      </c>
      <c r="F345" s="2252">
        <v>6</v>
      </c>
      <c r="G345" s="2252">
        <v>7</v>
      </c>
      <c r="H345" s="2253">
        <v>8</v>
      </c>
      <c r="I345" s="2254" t="s">
        <v>960</v>
      </c>
    </row>
    <row r="346" spans="1:256" s="2229" customFormat="1" ht="15.75" thickTop="1" x14ac:dyDescent="0.2">
      <c r="A346" s="2319">
        <v>1542</v>
      </c>
      <c r="B346" s="2320">
        <v>3150</v>
      </c>
      <c r="C346" s="2320">
        <v>5213</v>
      </c>
      <c r="D346" s="2321"/>
      <c r="E346" s="2310" t="s">
        <v>1486</v>
      </c>
      <c r="F346" s="2317"/>
      <c r="G346" s="2317">
        <f>SUM(G347:G347)</f>
        <v>4116</v>
      </c>
      <c r="H346" s="2317">
        <f>SUM(H347:H347)</f>
        <v>4116</v>
      </c>
      <c r="I346" s="2322">
        <f>(H346/G346)*100</f>
        <v>100</v>
      </c>
      <c r="IV346" s="2244">
        <f>SUM(I346:IU346)</f>
        <v>100</v>
      </c>
    </row>
    <row r="347" spans="1:256" s="2229" customFormat="1" ht="15" thickBot="1" x14ac:dyDescent="0.25">
      <c r="A347" s="2256"/>
      <c r="B347" s="2291"/>
      <c r="C347" s="2291"/>
      <c r="D347" s="1250" t="s">
        <v>1438</v>
      </c>
      <c r="E347" s="1522" t="s">
        <v>0</v>
      </c>
      <c r="F347" s="1528"/>
      <c r="G347" s="1528">
        <v>4116</v>
      </c>
      <c r="H347" s="1528">
        <v>4116</v>
      </c>
      <c r="I347" s="1532">
        <f>(H347/G347)*100</f>
        <v>100</v>
      </c>
      <c r="IV347" s="2244"/>
    </row>
    <row r="348" spans="1:256" s="2229" customFormat="1" ht="18" customHeight="1" thickTop="1" thickBot="1" x14ac:dyDescent="0.25">
      <c r="A348" s="2491" t="s">
        <v>1406</v>
      </c>
      <c r="B348" s="2492"/>
      <c r="C348" s="2492"/>
      <c r="D348" s="2492"/>
      <c r="E348" s="2492"/>
      <c r="F348" s="2242">
        <f>SUM(F346)</f>
        <v>0</v>
      </c>
      <c r="G348" s="2242">
        <f>SUM(G346)</f>
        <v>4116</v>
      </c>
      <c r="H348" s="2242">
        <f>SUM(H346)</f>
        <v>4116</v>
      </c>
      <c r="I348" s="2243">
        <f>(H348/G348)*100</f>
        <v>100</v>
      </c>
      <c r="IV348" s="2244">
        <f>SUM(IV346:IV347)</f>
        <v>100</v>
      </c>
    </row>
    <row r="349" spans="1:256" s="2229" customFormat="1" ht="18" customHeight="1" thickTop="1" x14ac:dyDescent="0.2">
      <c r="A349" s="2226"/>
      <c r="B349" s="2226"/>
      <c r="C349" s="2226"/>
      <c r="D349" s="2226"/>
      <c r="E349" s="2226"/>
      <c r="F349" s="2288"/>
      <c r="G349" s="2288"/>
      <c r="H349" s="2288"/>
      <c r="I349" s="2289"/>
      <c r="IV349" s="2244"/>
    </row>
    <row r="350" spans="1:256" s="2229" customFormat="1" ht="18" customHeight="1" x14ac:dyDescent="0.2">
      <c r="A350" s="2226"/>
      <c r="B350" s="2226"/>
      <c r="C350" s="2226"/>
      <c r="D350" s="2226"/>
      <c r="E350" s="2226"/>
      <c r="F350" s="2288"/>
      <c r="G350" s="2288"/>
      <c r="H350" s="2288"/>
      <c r="I350" s="2289"/>
      <c r="IV350" s="2244"/>
    </row>
    <row r="351" spans="1:256" s="2229" customFormat="1" ht="15" thickBot="1" x14ac:dyDescent="0.25">
      <c r="A351" s="2268" t="s">
        <v>203</v>
      </c>
      <c r="B351" s="2245"/>
      <c r="D351" s="2246"/>
      <c r="F351" s="2299"/>
      <c r="G351" s="2299"/>
      <c r="H351" s="2299"/>
      <c r="I351" s="2301" t="s">
        <v>205</v>
      </c>
    </row>
    <row r="352" spans="1:256" s="2307" customFormat="1" ht="20.25" customHeight="1" thickTop="1" thickBot="1" x14ac:dyDescent="0.25">
      <c r="A352" s="2302" t="s">
        <v>792</v>
      </c>
      <c r="B352" s="2303" t="s">
        <v>206</v>
      </c>
      <c r="C352" s="2304" t="s">
        <v>207</v>
      </c>
      <c r="D352" s="2305" t="s">
        <v>888</v>
      </c>
      <c r="E352" s="2305" t="s">
        <v>208</v>
      </c>
      <c r="F352" s="2305" t="s">
        <v>209</v>
      </c>
      <c r="G352" s="2305" t="s">
        <v>1116</v>
      </c>
      <c r="H352" s="2305" t="s">
        <v>1117</v>
      </c>
      <c r="I352" s="2306" t="s">
        <v>1118</v>
      </c>
    </row>
    <row r="353" spans="1:256" s="2255" customFormat="1" ht="13.5" thickTop="1" thickBot="1" x14ac:dyDescent="0.25">
      <c r="A353" s="2250">
        <v>1</v>
      </c>
      <c r="B353" s="2251">
        <v>2</v>
      </c>
      <c r="C353" s="2251">
        <v>3</v>
      </c>
      <c r="D353" s="2251">
        <v>4</v>
      </c>
      <c r="E353" s="2251">
        <v>5</v>
      </c>
      <c r="F353" s="2252">
        <v>6</v>
      </c>
      <c r="G353" s="2252">
        <v>7</v>
      </c>
      <c r="H353" s="2253">
        <v>8</v>
      </c>
      <c r="I353" s="2254" t="s">
        <v>960</v>
      </c>
    </row>
    <row r="354" spans="1:256" s="2229" customFormat="1" ht="15.75" thickTop="1" x14ac:dyDescent="0.2">
      <c r="A354" s="2319">
        <v>1543</v>
      </c>
      <c r="B354" s="2320">
        <v>3122</v>
      </c>
      <c r="C354" s="2320">
        <v>5213</v>
      </c>
      <c r="D354" s="2321"/>
      <c r="E354" s="2310" t="s">
        <v>1486</v>
      </c>
      <c r="F354" s="2317"/>
      <c r="G354" s="2317">
        <f>SUM(G355:G357)</f>
        <v>3468</v>
      </c>
      <c r="H354" s="2317">
        <f>SUM(H355:H357)</f>
        <v>3468</v>
      </c>
      <c r="I354" s="2322">
        <f>(H354/G354)*100</f>
        <v>100</v>
      </c>
      <c r="IV354" s="2244">
        <f>SUM(I354:IU354)</f>
        <v>100</v>
      </c>
    </row>
    <row r="355" spans="1:256" s="2229" customFormat="1" x14ac:dyDescent="0.2">
      <c r="A355" s="2256"/>
      <c r="B355" s="2291"/>
      <c r="C355" s="2291"/>
      <c r="D355" s="2446" t="s">
        <v>1873</v>
      </c>
      <c r="E355" s="2502" t="s">
        <v>1874</v>
      </c>
      <c r="F355" s="1528"/>
      <c r="G355" s="1528">
        <v>3</v>
      </c>
      <c r="H355" s="1528">
        <v>3</v>
      </c>
      <c r="I355" s="1532">
        <f>(H355/G355)*100</f>
        <v>100</v>
      </c>
    </row>
    <row r="356" spans="1:256" s="2229" customFormat="1" x14ac:dyDescent="0.2">
      <c r="A356" s="2256"/>
      <c r="B356" s="2291"/>
      <c r="C356" s="2291"/>
      <c r="D356" s="2485"/>
      <c r="E356" s="2502"/>
      <c r="F356" s="1528"/>
      <c r="G356" s="1528"/>
      <c r="H356" s="1528"/>
      <c r="I356" s="1532"/>
    </row>
    <row r="357" spans="1:256" s="2229" customFormat="1" ht="15" thickBot="1" x14ac:dyDescent="0.25">
      <c r="A357" s="2256"/>
      <c r="B357" s="2291"/>
      <c r="C357" s="2291"/>
      <c r="D357" s="1250" t="s">
        <v>1438</v>
      </c>
      <c r="E357" s="1520" t="s">
        <v>0</v>
      </c>
      <c r="F357" s="1528"/>
      <c r="G357" s="1528">
        <v>3465</v>
      </c>
      <c r="H357" s="1528">
        <v>3465</v>
      </c>
      <c r="I357" s="1532">
        <f>(H357/G357)*100</f>
        <v>100</v>
      </c>
    </row>
    <row r="358" spans="1:256" s="2229" customFormat="1" ht="18" customHeight="1" thickTop="1" thickBot="1" x14ac:dyDescent="0.25">
      <c r="A358" s="2499" t="s">
        <v>1406</v>
      </c>
      <c r="B358" s="2500"/>
      <c r="C358" s="2500"/>
      <c r="D358" s="2500"/>
      <c r="E358" s="2501"/>
      <c r="F358" s="2242">
        <f>SUM(F354)</f>
        <v>0</v>
      </c>
      <c r="G358" s="2242">
        <f>SUM(G354)</f>
        <v>3468</v>
      </c>
      <c r="H358" s="2242">
        <f>H354</f>
        <v>3468</v>
      </c>
      <c r="I358" s="2243">
        <f>(H358/G358)*100</f>
        <v>100</v>
      </c>
      <c r="IV358" s="2244">
        <f>SUM(IV354:IV357)</f>
        <v>100</v>
      </c>
    </row>
    <row r="359" spans="1:256" s="2229" customFormat="1" ht="15" thickTop="1" x14ac:dyDescent="0.2">
      <c r="B359" s="2245"/>
      <c r="D359" s="2246"/>
      <c r="F359" s="2299"/>
      <c r="G359" s="2299"/>
      <c r="H359" s="2299"/>
      <c r="I359" s="2300"/>
    </row>
    <row r="360" spans="1:256" s="2229" customFormat="1" x14ac:dyDescent="0.2">
      <c r="B360" s="2245"/>
      <c r="D360" s="2246"/>
      <c r="F360" s="2299"/>
      <c r="G360" s="2299"/>
      <c r="H360" s="2299"/>
      <c r="I360" s="2300"/>
    </row>
    <row r="361" spans="1:256" s="2229" customFormat="1" x14ac:dyDescent="0.2">
      <c r="B361" s="2245"/>
      <c r="D361" s="2246"/>
      <c r="F361" s="2299"/>
      <c r="G361" s="2299"/>
      <c r="H361" s="2299"/>
      <c r="I361" s="2300"/>
    </row>
    <row r="362" spans="1:256" s="2229" customFormat="1" ht="15" thickBot="1" x14ac:dyDescent="0.25">
      <c r="A362" s="2268" t="s">
        <v>683</v>
      </c>
      <c r="B362" s="2245"/>
      <c r="D362" s="2246"/>
      <c r="F362" s="2299"/>
      <c r="G362" s="2299"/>
      <c r="H362" s="2299"/>
      <c r="I362" s="2301" t="s">
        <v>205</v>
      </c>
    </row>
    <row r="363" spans="1:256" s="2307" customFormat="1" ht="20.25" customHeight="1" thickTop="1" thickBot="1" x14ac:dyDescent="0.25">
      <c r="A363" s="2302" t="s">
        <v>792</v>
      </c>
      <c r="B363" s="2303" t="s">
        <v>206</v>
      </c>
      <c r="C363" s="2304" t="s">
        <v>207</v>
      </c>
      <c r="D363" s="2305" t="s">
        <v>888</v>
      </c>
      <c r="E363" s="2305" t="s">
        <v>208</v>
      </c>
      <c r="F363" s="2305" t="s">
        <v>209</v>
      </c>
      <c r="G363" s="2305" t="s">
        <v>1116</v>
      </c>
      <c r="H363" s="2305" t="s">
        <v>1117</v>
      </c>
      <c r="I363" s="2306" t="s">
        <v>1118</v>
      </c>
    </row>
    <row r="364" spans="1:256" s="2255" customFormat="1" ht="13.5" thickTop="1" thickBot="1" x14ac:dyDescent="0.25">
      <c r="A364" s="2250">
        <v>1</v>
      </c>
      <c r="B364" s="2251">
        <v>2</v>
      </c>
      <c r="C364" s="2251">
        <v>3</v>
      </c>
      <c r="D364" s="2251">
        <v>4</v>
      </c>
      <c r="E364" s="2251">
        <v>5</v>
      </c>
      <c r="F364" s="2252">
        <v>6</v>
      </c>
      <c r="G364" s="2252">
        <v>7</v>
      </c>
      <c r="H364" s="2253">
        <v>8</v>
      </c>
      <c r="I364" s="2254" t="s">
        <v>960</v>
      </c>
    </row>
    <row r="365" spans="1:256" s="2229" customFormat="1" ht="15.75" thickTop="1" x14ac:dyDescent="0.2">
      <c r="A365" s="2319">
        <v>1544</v>
      </c>
      <c r="B365" s="2320">
        <v>3122</v>
      </c>
      <c r="C365" s="2320">
        <v>5213</v>
      </c>
      <c r="D365" s="2321"/>
      <c r="E365" s="2310" t="s">
        <v>1486</v>
      </c>
      <c r="F365" s="2317"/>
      <c r="G365" s="2317">
        <f>SUM(G366:G368)</f>
        <v>6081</v>
      </c>
      <c r="H365" s="2317">
        <f>SUM(H366:H368)</f>
        <v>6081</v>
      </c>
      <c r="I365" s="2322">
        <f>(H365/G365)*100</f>
        <v>100</v>
      </c>
      <c r="IV365" s="2244">
        <f>SUM(I365:IU365)</f>
        <v>100</v>
      </c>
    </row>
    <row r="366" spans="1:256" s="2229" customFormat="1" ht="15" x14ac:dyDescent="0.2">
      <c r="A366" s="2256"/>
      <c r="B366" s="2291"/>
      <c r="C366" s="2291"/>
      <c r="D366" s="2446" t="s">
        <v>1873</v>
      </c>
      <c r="E366" s="2502" t="s">
        <v>1874</v>
      </c>
      <c r="F366" s="2315"/>
      <c r="G366" s="2318">
        <v>9</v>
      </c>
      <c r="H366" s="2318">
        <v>9</v>
      </c>
      <c r="I366" s="1532">
        <f>(H366/G366)*100</f>
        <v>100</v>
      </c>
      <c r="IV366" s="2244"/>
    </row>
    <row r="367" spans="1:256" s="2229" customFormat="1" ht="15" x14ac:dyDescent="0.2">
      <c r="A367" s="2256"/>
      <c r="B367" s="2291"/>
      <c r="C367" s="2291"/>
      <c r="D367" s="2485"/>
      <c r="E367" s="2502"/>
      <c r="F367" s="2315"/>
      <c r="G367" s="2318"/>
      <c r="H367" s="2318"/>
      <c r="I367" s="1532"/>
      <c r="IV367" s="2244"/>
    </row>
    <row r="368" spans="1:256" s="2229" customFormat="1" ht="15" thickBot="1" x14ac:dyDescent="0.25">
      <c r="A368" s="2256"/>
      <c r="B368" s="2291"/>
      <c r="C368" s="2291"/>
      <c r="D368" s="1250" t="s">
        <v>1438</v>
      </c>
      <c r="E368" s="1520" t="s">
        <v>0</v>
      </c>
      <c r="F368" s="1528"/>
      <c r="G368" s="1528">
        <v>6072</v>
      </c>
      <c r="H368" s="1528">
        <v>6072</v>
      </c>
      <c r="I368" s="1532">
        <f>(H368/G368)*100</f>
        <v>100</v>
      </c>
      <c r="IV368" s="2229">
        <f>SUM(A368:IU368)</f>
        <v>12244</v>
      </c>
    </row>
    <row r="369" spans="1:256" s="2229" customFormat="1" ht="18" customHeight="1" thickTop="1" thickBot="1" x14ac:dyDescent="0.25">
      <c r="A369" s="2491" t="s">
        <v>1406</v>
      </c>
      <c r="B369" s="2492"/>
      <c r="C369" s="2492"/>
      <c r="D369" s="2492"/>
      <c r="E369" s="2492"/>
      <c r="F369" s="2242">
        <f>SUM(F365)</f>
        <v>0</v>
      </c>
      <c r="G369" s="2242">
        <f>G365</f>
        <v>6081</v>
      </c>
      <c r="H369" s="2242">
        <f>H365</f>
        <v>6081</v>
      </c>
      <c r="I369" s="2243">
        <f>(H369/G369)*100</f>
        <v>100</v>
      </c>
      <c r="IV369" s="2244">
        <f>SUM(IV365:IV368)</f>
        <v>12344</v>
      </c>
    </row>
    <row r="370" spans="1:256" s="2229" customFormat="1" ht="15" thickTop="1" x14ac:dyDescent="0.2">
      <c r="B370" s="2245"/>
      <c r="D370" s="2246"/>
      <c r="F370" s="2299"/>
      <c r="G370" s="2299"/>
      <c r="H370" s="2299"/>
      <c r="I370" s="2300"/>
    </row>
    <row r="371" spans="1:256" s="2229" customFormat="1" x14ac:dyDescent="0.2">
      <c r="B371" s="2245"/>
      <c r="D371" s="2246"/>
      <c r="F371" s="2299"/>
      <c r="G371" s="2299"/>
      <c r="H371" s="2299"/>
      <c r="I371" s="2300"/>
    </row>
    <row r="372" spans="1:256" s="2229" customFormat="1" x14ac:dyDescent="0.2">
      <c r="B372" s="2245"/>
      <c r="D372" s="2246"/>
      <c r="F372" s="2299"/>
      <c r="G372" s="2299"/>
      <c r="H372" s="2299"/>
      <c r="I372" s="2300"/>
    </row>
    <row r="373" spans="1:256" s="2229" customFormat="1" ht="15" thickBot="1" x14ac:dyDescent="0.25">
      <c r="A373" s="2268" t="s">
        <v>38</v>
      </c>
      <c r="B373" s="2245"/>
      <c r="D373" s="2246"/>
      <c r="F373" s="2299"/>
      <c r="G373" s="2299"/>
      <c r="H373" s="2299"/>
      <c r="I373" s="2301" t="s">
        <v>205</v>
      </c>
    </row>
    <row r="374" spans="1:256" s="2307" customFormat="1" ht="20.25" customHeight="1" thickTop="1" thickBot="1" x14ac:dyDescent="0.25">
      <c r="A374" s="2302" t="s">
        <v>792</v>
      </c>
      <c r="B374" s="2303" t="s">
        <v>206</v>
      </c>
      <c r="C374" s="2304" t="s">
        <v>207</v>
      </c>
      <c r="D374" s="2305" t="s">
        <v>888</v>
      </c>
      <c r="E374" s="2305" t="s">
        <v>208</v>
      </c>
      <c r="F374" s="2305" t="s">
        <v>209</v>
      </c>
      <c r="G374" s="2305" t="s">
        <v>1116</v>
      </c>
      <c r="H374" s="2305" t="s">
        <v>1117</v>
      </c>
      <c r="I374" s="2306" t="s">
        <v>1118</v>
      </c>
    </row>
    <row r="375" spans="1:256" s="2255" customFormat="1" ht="13.5" thickTop="1" thickBot="1" x14ac:dyDescent="0.25">
      <c r="A375" s="2250">
        <v>1</v>
      </c>
      <c r="B375" s="2251">
        <v>2</v>
      </c>
      <c r="C375" s="2251">
        <v>3</v>
      </c>
      <c r="D375" s="2251">
        <v>4</v>
      </c>
      <c r="E375" s="2251">
        <v>5</v>
      </c>
      <c r="F375" s="2252">
        <v>6</v>
      </c>
      <c r="G375" s="2252">
        <v>7</v>
      </c>
      <c r="H375" s="2253">
        <v>8</v>
      </c>
      <c r="I375" s="2254" t="s">
        <v>960</v>
      </c>
    </row>
    <row r="376" spans="1:256" s="2229" customFormat="1" ht="15.75" thickTop="1" x14ac:dyDescent="0.2">
      <c r="A376" s="2319">
        <v>1545</v>
      </c>
      <c r="B376" s="2320">
        <v>3122</v>
      </c>
      <c r="C376" s="2320">
        <v>5213</v>
      </c>
      <c r="D376" s="2321"/>
      <c r="E376" s="2310" t="s">
        <v>1486</v>
      </c>
      <c r="F376" s="2317"/>
      <c r="G376" s="2317">
        <f>SUM(G377:G379)</f>
        <v>4438</v>
      </c>
      <c r="H376" s="2317">
        <f>SUM(H377:H379)</f>
        <v>4438</v>
      </c>
      <c r="I376" s="2322">
        <f>(H376/G376)*100</f>
        <v>100</v>
      </c>
      <c r="IV376" s="2244">
        <f>SUM(I376:IU376)</f>
        <v>100</v>
      </c>
    </row>
    <row r="377" spans="1:256" s="2229" customFormat="1" ht="15" x14ac:dyDescent="0.2">
      <c r="A377" s="2256"/>
      <c r="B377" s="2291"/>
      <c r="C377" s="2291"/>
      <c r="D377" s="2446" t="s">
        <v>1873</v>
      </c>
      <c r="E377" s="2502" t="s">
        <v>1874</v>
      </c>
      <c r="F377" s="2315"/>
      <c r="G377" s="2318">
        <v>4</v>
      </c>
      <c r="H377" s="2318">
        <v>4</v>
      </c>
      <c r="I377" s="1532">
        <f>(H377/G377)*100</f>
        <v>100</v>
      </c>
      <c r="IV377" s="2244"/>
    </row>
    <row r="378" spans="1:256" s="2229" customFormat="1" ht="15" x14ac:dyDescent="0.2">
      <c r="A378" s="2256"/>
      <c r="B378" s="2291"/>
      <c r="C378" s="2291"/>
      <c r="D378" s="2485"/>
      <c r="E378" s="2502"/>
      <c r="F378" s="2315"/>
      <c r="G378" s="2318"/>
      <c r="H378" s="2318"/>
      <c r="I378" s="1532"/>
      <c r="IV378" s="2244"/>
    </row>
    <row r="379" spans="1:256" s="2229" customFormat="1" ht="15" thickBot="1" x14ac:dyDescent="0.25">
      <c r="A379" s="2256"/>
      <c r="B379" s="2291"/>
      <c r="C379" s="2291"/>
      <c r="D379" s="1250" t="s">
        <v>1438</v>
      </c>
      <c r="E379" s="1522" t="s">
        <v>0</v>
      </c>
      <c r="F379" s="1528"/>
      <c r="G379" s="1528">
        <v>4434</v>
      </c>
      <c r="H379" s="1528">
        <v>4434</v>
      </c>
      <c r="I379" s="1532">
        <f>(H379/G379)*100</f>
        <v>100</v>
      </c>
      <c r="IV379" s="2244"/>
    </row>
    <row r="380" spans="1:256" s="2229" customFormat="1" ht="18" customHeight="1" thickTop="1" thickBot="1" x14ac:dyDescent="0.25">
      <c r="A380" s="2491" t="s">
        <v>1406</v>
      </c>
      <c r="B380" s="2492"/>
      <c r="C380" s="2492"/>
      <c r="D380" s="2492"/>
      <c r="E380" s="2492"/>
      <c r="F380" s="2242">
        <f>SUM(F376)</f>
        <v>0</v>
      </c>
      <c r="G380" s="2242">
        <f>SUM(G376)</f>
        <v>4438</v>
      </c>
      <c r="H380" s="2242">
        <f>SUM(H376)</f>
        <v>4438</v>
      </c>
      <c r="I380" s="2243">
        <f>(H380/G380)*100</f>
        <v>100</v>
      </c>
      <c r="IV380" s="2244">
        <f>SUM(IV376:IV379)</f>
        <v>100</v>
      </c>
    </row>
    <row r="381" spans="1:256" s="2229" customFormat="1" ht="15" thickTop="1" x14ac:dyDescent="0.2">
      <c r="B381" s="2245"/>
      <c r="D381" s="2246"/>
      <c r="F381" s="2299"/>
      <c r="G381" s="2299"/>
      <c r="H381" s="2299"/>
      <c r="I381" s="2300"/>
    </row>
    <row r="382" spans="1:256" s="2229" customFormat="1" x14ac:dyDescent="0.2">
      <c r="B382" s="2245"/>
      <c r="D382" s="2246"/>
      <c r="F382" s="2299"/>
      <c r="G382" s="2299"/>
      <c r="H382" s="2299"/>
      <c r="I382" s="2300"/>
    </row>
    <row r="383" spans="1:256" s="2229" customFormat="1" x14ac:dyDescent="0.2">
      <c r="B383" s="2245"/>
      <c r="D383" s="2246"/>
      <c r="F383" s="2299"/>
      <c r="G383" s="2299"/>
      <c r="H383" s="2299"/>
      <c r="I383" s="2300"/>
    </row>
    <row r="384" spans="1:256" s="2229" customFormat="1" ht="15" thickBot="1" x14ac:dyDescent="0.25">
      <c r="A384" s="2268" t="s">
        <v>1938</v>
      </c>
      <c r="B384" s="2245"/>
      <c r="D384" s="2246"/>
      <c r="F384" s="2299"/>
      <c r="G384" s="2299"/>
      <c r="H384" s="2299"/>
      <c r="I384" s="2301" t="s">
        <v>205</v>
      </c>
    </row>
    <row r="385" spans="1:256" s="2307" customFormat="1" ht="20.25" customHeight="1" thickTop="1" thickBot="1" x14ac:dyDescent="0.25">
      <c r="A385" s="2302" t="s">
        <v>792</v>
      </c>
      <c r="B385" s="2303" t="s">
        <v>206</v>
      </c>
      <c r="C385" s="2304" t="s">
        <v>207</v>
      </c>
      <c r="D385" s="2305" t="s">
        <v>888</v>
      </c>
      <c r="E385" s="2305" t="s">
        <v>208</v>
      </c>
      <c r="F385" s="2305" t="s">
        <v>209</v>
      </c>
      <c r="G385" s="2305" t="s">
        <v>1116</v>
      </c>
      <c r="H385" s="2305" t="s">
        <v>1117</v>
      </c>
      <c r="I385" s="2306" t="s">
        <v>1118</v>
      </c>
    </row>
    <row r="386" spans="1:256" s="2255" customFormat="1" ht="13.5" thickTop="1" thickBot="1" x14ac:dyDescent="0.25">
      <c r="A386" s="2250">
        <v>1</v>
      </c>
      <c r="B386" s="2251">
        <v>2</v>
      </c>
      <c r="C386" s="2251">
        <v>3</v>
      </c>
      <c r="D386" s="2251">
        <v>4</v>
      </c>
      <c r="E386" s="2251">
        <v>5</v>
      </c>
      <c r="F386" s="2252">
        <v>6</v>
      </c>
      <c r="G386" s="2252">
        <v>7</v>
      </c>
      <c r="H386" s="2253">
        <v>8</v>
      </c>
      <c r="I386" s="2254" t="s">
        <v>960</v>
      </c>
    </row>
    <row r="387" spans="1:256" s="2229" customFormat="1" ht="15.75" thickTop="1" x14ac:dyDescent="0.2">
      <c r="A387" s="2319">
        <v>1550</v>
      </c>
      <c r="B387" s="2320">
        <v>3123</v>
      </c>
      <c r="C387" s="2320">
        <v>5213</v>
      </c>
      <c r="D387" s="2321"/>
      <c r="E387" s="2310" t="s">
        <v>1486</v>
      </c>
      <c r="F387" s="2317"/>
      <c r="G387" s="2317">
        <f>SUM(G388:G390)</f>
        <v>8720</v>
      </c>
      <c r="H387" s="2317">
        <f>SUM(H388:H390)</f>
        <v>8720</v>
      </c>
      <c r="I387" s="2322">
        <f t="shared" ref="I387:I395" si="13">(H387/G387)*100</f>
        <v>100</v>
      </c>
      <c r="IV387" s="2244">
        <f>SUM(I387:IU387)</f>
        <v>100</v>
      </c>
    </row>
    <row r="388" spans="1:256" s="2229" customFormat="1" ht="15" x14ac:dyDescent="0.2">
      <c r="A388" s="2256"/>
      <c r="B388" s="2291"/>
      <c r="C388" s="2291"/>
      <c r="D388" s="2446" t="s">
        <v>1873</v>
      </c>
      <c r="E388" s="2502" t="s">
        <v>1874</v>
      </c>
      <c r="F388" s="2311"/>
      <c r="G388" s="1658">
        <v>3</v>
      </c>
      <c r="H388" s="1658">
        <v>3</v>
      </c>
      <c r="I388" s="2327">
        <v>100</v>
      </c>
      <c r="IV388" s="2244"/>
    </row>
    <row r="389" spans="1:256" s="2229" customFormat="1" ht="15" x14ac:dyDescent="0.2">
      <c r="A389" s="2256"/>
      <c r="B389" s="2291"/>
      <c r="C389" s="2291"/>
      <c r="D389" s="2485"/>
      <c r="E389" s="2502"/>
      <c r="F389" s="2311"/>
      <c r="G389" s="1658"/>
      <c r="H389" s="1658"/>
      <c r="I389" s="2327"/>
      <c r="IV389" s="2244"/>
    </row>
    <row r="390" spans="1:256" s="2229" customFormat="1" x14ac:dyDescent="0.2">
      <c r="A390" s="2256"/>
      <c r="B390" s="2291"/>
      <c r="C390" s="2291"/>
      <c r="D390" s="1250" t="s">
        <v>1438</v>
      </c>
      <c r="E390" s="1520" t="s">
        <v>0</v>
      </c>
      <c r="F390" s="1533"/>
      <c r="G390" s="1533">
        <v>8717</v>
      </c>
      <c r="H390" s="1533">
        <v>8717</v>
      </c>
      <c r="I390" s="1529">
        <f t="shared" si="13"/>
        <v>100</v>
      </c>
      <c r="IV390" s="2229">
        <f>SUM(A390:IU390)</f>
        <v>17534</v>
      </c>
    </row>
    <row r="391" spans="1:256" s="2229" customFormat="1" ht="15" x14ac:dyDescent="0.2">
      <c r="A391" s="2256">
        <v>1550</v>
      </c>
      <c r="B391" s="2291">
        <v>3141</v>
      </c>
      <c r="C391" s="2291">
        <v>5213</v>
      </c>
      <c r="D391" s="2313"/>
      <c r="E391" s="2314" t="s">
        <v>1486</v>
      </c>
      <c r="F391" s="2315"/>
      <c r="G391" s="2315">
        <f>SUM(G392)</f>
        <v>1154</v>
      </c>
      <c r="H391" s="2315">
        <f>SUM(H392)</f>
        <v>1154</v>
      </c>
      <c r="I391" s="2316">
        <f t="shared" si="13"/>
        <v>100</v>
      </c>
      <c r="IV391" s="2244">
        <f>SUM(I391:IU391)</f>
        <v>100</v>
      </c>
    </row>
    <row r="392" spans="1:256" s="2229" customFormat="1" x14ac:dyDescent="0.2">
      <c r="A392" s="2256"/>
      <c r="B392" s="2291"/>
      <c r="C392" s="2291"/>
      <c r="D392" s="1250" t="s">
        <v>1438</v>
      </c>
      <c r="E392" s="1520" t="s">
        <v>0</v>
      </c>
      <c r="F392" s="1528"/>
      <c r="G392" s="1528">
        <v>1154</v>
      </c>
      <c r="H392" s="1528">
        <v>1154</v>
      </c>
      <c r="I392" s="1532">
        <f t="shared" si="13"/>
        <v>100</v>
      </c>
      <c r="IV392" s="2229">
        <f>SUM(A392:IU392)</f>
        <v>2408</v>
      </c>
    </row>
    <row r="393" spans="1:256" s="2229" customFormat="1" ht="15" x14ac:dyDescent="0.2">
      <c r="A393" s="2256">
        <v>1550</v>
      </c>
      <c r="B393" s="2291">
        <v>3142</v>
      </c>
      <c r="C393" s="2291">
        <v>5213</v>
      </c>
      <c r="D393" s="2313"/>
      <c r="E393" s="2314" t="s">
        <v>1486</v>
      </c>
      <c r="F393" s="2315"/>
      <c r="G393" s="2315">
        <f>SUM(G394:G394)</f>
        <v>1082</v>
      </c>
      <c r="H393" s="2315">
        <f>SUM(H394:H394)</f>
        <v>1082</v>
      </c>
      <c r="I393" s="2316">
        <f t="shared" si="13"/>
        <v>100</v>
      </c>
      <c r="IV393" s="2244">
        <f>SUM(I393:IU393)</f>
        <v>100</v>
      </c>
    </row>
    <row r="394" spans="1:256" s="2229" customFormat="1" ht="15" thickBot="1" x14ac:dyDescent="0.25">
      <c r="A394" s="2256"/>
      <c r="B394" s="2291"/>
      <c r="C394" s="2291"/>
      <c r="D394" s="826" t="s">
        <v>1438</v>
      </c>
      <c r="E394" s="2337" t="s">
        <v>3</v>
      </c>
      <c r="F394" s="1528"/>
      <c r="G394" s="1528">
        <v>1082</v>
      </c>
      <c r="H394" s="1528">
        <v>1082</v>
      </c>
      <c r="I394" s="1532">
        <f t="shared" si="13"/>
        <v>100</v>
      </c>
      <c r="IV394" s="2229">
        <f>SUM(A394:IU394)</f>
        <v>2264</v>
      </c>
    </row>
    <row r="395" spans="1:256" s="2229" customFormat="1" ht="18" customHeight="1" thickTop="1" thickBot="1" x14ac:dyDescent="0.25">
      <c r="A395" s="2491" t="s">
        <v>1406</v>
      </c>
      <c r="B395" s="2492"/>
      <c r="C395" s="2492"/>
      <c r="D395" s="2492"/>
      <c r="E395" s="2492"/>
      <c r="F395" s="2242">
        <f>SUM(F387)</f>
        <v>0</v>
      </c>
      <c r="G395" s="2242">
        <f>SUM(G393,G391,G387)</f>
        <v>10956</v>
      </c>
      <c r="H395" s="2242">
        <f>SUM(H393,H391,H387)</f>
        <v>10956</v>
      </c>
      <c r="I395" s="2243">
        <f t="shared" si="13"/>
        <v>100</v>
      </c>
      <c r="IV395" s="2244">
        <f>SUM(IV387:IV390)</f>
        <v>17634</v>
      </c>
    </row>
    <row r="396" spans="1:256" s="2229" customFormat="1" ht="18" customHeight="1" thickTop="1" x14ac:dyDescent="0.2">
      <c r="A396" s="2226"/>
      <c r="B396" s="2226"/>
      <c r="C396" s="2226"/>
      <c r="D396" s="2226"/>
      <c r="E396" s="2226"/>
      <c r="F396" s="2288"/>
      <c r="G396" s="2288"/>
      <c r="H396" s="2288"/>
      <c r="I396" s="2289"/>
      <c r="IV396" s="2244"/>
    </row>
    <row r="397" spans="1:256" s="2229" customFormat="1" ht="15" thickBot="1" x14ac:dyDescent="0.25">
      <c r="A397" s="2268" t="s">
        <v>684</v>
      </c>
      <c r="B397" s="2245"/>
      <c r="D397" s="2246"/>
      <c r="F397" s="2299"/>
      <c r="G397" s="2299"/>
      <c r="H397" s="2299"/>
      <c r="I397" s="2301" t="s">
        <v>205</v>
      </c>
    </row>
    <row r="398" spans="1:256" s="2307" customFormat="1" ht="20.25" customHeight="1" thickTop="1" thickBot="1" x14ac:dyDescent="0.25">
      <c r="A398" s="2302" t="s">
        <v>792</v>
      </c>
      <c r="B398" s="2303" t="s">
        <v>206</v>
      </c>
      <c r="C398" s="2304" t="s">
        <v>207</v>
      </c>
      <c r="D398" s="2305" t="s">
        <v>888</v>
      </c>
      <c r="E398" s="2305" t="s">
        <v>208</v>
      </c>
      <c r="F398" s="2305" t="s">
        <v>209</v>
      </c>
      <c r="G398" s="2305" t="s">
        <v>1116</v>
      </c>
      <c r="H398" s="2305" t="s">
        <v>1117</v>
      </c>
      <c r="I398" s="2306" t="s">
        <v>1118</v>
      </c>
    </row>
    <row r="399" spans="1:256" s="2255" customFormat="1" ht="13.5" thickTop="1" thickBot="1" x14ac:dyDescent="0.25">
      <c r="A399" s="2250">
        <v>1</v>
      </c>
      <c r="B399" s="2251">
        <v>2</v>
      </c>
      <c r="C399" s="2251">
        <v>3</v>
      </c>
      <c r="D399" s="2251">
        <v>4</v>
      </c>
      <c r="E399" s="2251">
        <v>5</v>
      </c>
      <c r="F399" s="2252">
        <v>6</v>
      </c>
      <c r="G399" s="2252">
        <v>7</v>
      </c>
      <c r="H399" s="2253">
        <v>8</v>
      </c>
      <c r="I399" s="2254" t="s">
        <v>960</v>
      </c>
    </row>
    <row r="400" spans="1:256" s="2229" customFormat="1" ht="15.75" thickTop="1" x14ac:dyDescent="0.2">
      <c r="A400" s="2319">
        <v>1551</v>
      </c>
      <c r="B400" s="2320">
        <v>3123</v>
      </c>
      <c r="C400" s="2320">
        <v>5213</v>
      </c>
      <c r="D400" s="2321"/>
      <c r="E400" s="2310" t="s">
        <v>1486</v>
      </c>
      <c r="F400" s="2317"/>
      <c r="G400" s="2317">
        <f>SUM(G401:G404)</f>
        <v>5608</v>
      </c>
      <c r="H400" s="2317">
        <f>SUM(H401:H404)</f>
        <v>5608</v>
      </c>
      <c r="I400" s="2322">
        <f>(H400/G400)*100</f>
        <v>100</v>
      </c>
      <c r="IV400" s="2244">
        <f>SUM(I400:IU400)</f>
        <v>100</v>
      </c>
    </row>
    <row r="401" spans="1:256" s="2229" customFormat="1" ht="15" x14ac:dyDescent="0.2">
      <c r="A401" s="2256"/>
      <c r="B401" s="2291"/>
      <c r="C401" s="2291"/>
      <c r="D401" s="1565" t="s">
        <v>1175</v>
      </c>
      <c r="E401" s="1519" t="s">
        <v>1176</v>
      </c>
      <c r="F401" s="2311"/>
      <c r="G401" s="1658">
        <v>53</v>
      </c>
      <c r="H401" s="1658">
        <v>53</v>
      </c>
      <c r="I401" s="2327">
        <v>100</v>
      </c>
      <c r="IV401" s="2244"/>
    </row>
    <row r="402" spans="1:256" s="2229" customFormat="1" ht="15" x14ac:dyDescent="0.2">
      <c r="A402" s="2256"/>
      <c r="B402" s="2291"/>
      <c r="C402" s="2291"/>
      <c r="D402" s="2446" t="s">
        <v>1873</v>
      </c>
      <c r="E402" s="2502" t="s">
        <v>1874</v>
      </c>
      <c r="F402" s="2311"/>
      <c r="G402" s="1658">
        <v>7</v>
      </c>
      <c r="H402" s="1658">
        <v>7</v>
      </c>
      <c r="I402" s="2327">
        <v>100</v>
      </c>
      <c r="IV402" s="2244"/>
    </row>
    <row r="403" spans="1:256" s="2229" customFormat="1" ht="15" x14ac:dyDescent="0.2">
      <c r="A403" s="2256"/>
      <c r="B403" s="2291"/>
      <c r="C403" s="2291"/>
      <c r="D403" s="2485"/>
      <c r="E403" s="2502"/>
      <c r="F403" s="2311"/>
      <c r="G403" s="1658"/>
      <c r="H403" s="1658"/>
      <c r="I403" s="2327"/>
      <c r="IV403" s="2244"/>
    </row>
    <row r="404" spans="1:256" s="2229" customFormat="1" x14ac:dyDescent="0.2">
      <c r="A404" s="2256"/>
      <c r="B404" s="2291"/>
      <c r="C404" s="2291"/>
      <c r="D404" s="1250" t="s">
        <v>1438</v>
      </c>
      <c r="E404" s="1520" t="s">
        <v>0</v>
      </c>
      <c r="F404" s="1533"/>
      <c r="G404" s="1533">
        <v>5548</v>
      </c>
      <c r="H404" s="1533">
        <v>5548</v>
      </c>
      <c r="I404" s="1529">
        <f>(H404/G404)*100</f>
        <v>100</v>
      </c>
      <c r="IV404" s="2229">
        <f>SUM(A404:IU404)</f>
        <v>11196</v>
      </c>
    </row>
    <row r="405" spans="1:256" s="2229" customFormat="1" ht="15" x14ac:dyDescent="0.2">
      <c r="A405" s="2256">
        <v>1551</v>
      </c>
      <c r="B405" s="2291">
        <v>3124</v>
      </c>
      <c r="C405" s="2291">
        <v>5213</v>
      </c>
      <c r="D405" s="2332"/>
      <c r="E405" s="2314" t="s">
        <v>1486</v>
      </c>
      <c r="F405" s="2315"/>
      <c r="G405" s="2315">
        <f>SUM(G406:G407)</f>
        <v>1517</v>
      </c>
      <c r="H405" s="2315">
        <f>SUM(H406:H407)</f>
        <v>1517</v>
      </c>
      <c r="I405" s="2316">
        <f>(H405/G405)*100</f>
        <v>100</v>
      </c>
      <c r="IV405" s="2244">
        <f>SUM(I405:IU405)</f>
        <v>100</v>
      </c>
    </row>
    <row r="406" spans="1:256" s="2229" customFormat="1" ht="15" x14ac:dyDescent="0.2">
      <c r="A406" s="2256"/>
      <c r="B406" s="2291"/>
      <c r="C406" s="2291"/>
      <c r="D406" s="1565" t="s">
        <v>1175</v>
      </c>
      <c r="E406" s="1519" t="s">
        <v>1176</v>
      </c>
      <c r="F406" s="2315"/>
      <c r="G406" s="2318">
        <v>49</v>
      </c>
      <c r="H406" s="2318">
        <v>49</v>
      </c>
      <c r="I406" s="2338">
        <v>100</v>
      </c>
      <c r="IV406" s="2244"/>
    </row>
    <row r="407" spans="1:256" s="2229" customFormat="1" ht="15" thickBot="1" x14ac:dyDescent="0.25">
      <c r="A407" s="2256"/>
      <c r="B407" s="2291"/>
      <c r="C407" s="2291"/>
      <c r="D407" s="1250" t="s">
        <v>1438</v>
      </c>
      <c r="E407" s="1520" t="s">
        <v>0</v>
      </c>
      <c r="F407" s="1528"/>
      <c r="G407" s="1528">
        <v>1468</v>
      </c>
      <c r="H407" s="1528">
        <v>1468</v>
      </c>
      <c r="I407" s="1532">
        <f>(H407/G407)*100</f>
        <v>100</v>
      </c>
      <c r="IV407" s="2229">
        <f>SUM(A407:IU407)</f>
        <v>3036</v>
      </c>
    </row>
    <row r="408" spans="1:256" s="2229" customFormat="1" ht="18" customHeight="1" thickTop="1" thickBot="1" x14ac:dyDescent="0.25">
      <c r="A408" s="2491" t="s">
        <v>1406</v>
      </c>
      <c r="B408" s="2492"/>
      <c r="C408" s="2492"/>
      <c r="D408" s="2492"/>
      <c r="E408" s="2492"/>
      <c r="F408" s="2242">
        <f>SUM(F400)</f>
        <v>0</v>
      </c>
      <c r="G408" s="2242">
        <f>SUM(G400,G405)</f>
        <v>7125</v>
      </c>
      <c r="H408" s="2242">
        <f>SUM(H400,H405)</f>
        <v>7125</v>
      </c>
      <c r="I408" s="2243">
        <f>(H408/G408)*100</f>
        <v>100</v>
      </c>
      <c r="IV408" s="2244">
        <f>SUM(IV400:IV404)</f>
        <v>11296</v>
      </c>
    </row>
    <row r="409" spans="1:256" s="2229" customFormat="1" ht="15" thickTop="1" x14ac:dyDescent="0.2">
      <c r="B409" s="2245"/>
      <c r="D409" s="2246"/>
      <c r="F409" s="2299"/>
      <c r="G409" s="2299"/>
      <c r="H409" s="2299"/>
      <c r="I409" s="2300"/>
    </row>
    <row r="410" spans="1:256" s="2229" customFormat="1" x14ac:dyDescent="0.2">
      <c r="B410" s="2245"/>
      <c r="D410" s="2246"/>
      <c r="F410" s="2299"/>
      <c r="G410" s="2299"/>
      <c r="H410" s="2299"/>
      <c r="I410" s="2300"/>
    </row>
    <row r="411" spans="1:256" s="2229" customFormat="1" ht="14.25" customHeight="1" thickBot="1" x14ac:dyDescent="0.25">
      <c r="A411" s="2268" t="s">
        <v>1195</v>
      </c>
      <c r="B411" s="2245"/>
      <c r="D411" s="2246"/>
      <c r="F411" s="2299"/>
      <c r="G411" s="2299"/>
      <c r="H411" s="2299"/>
      <c r="I411" s="2301" t="s">
        <v>205</v>
      </c>
    </row>
    <row r="412" spans="1:256" s="2307" customFormat="1" ht="20.25" customHeight="1" thickTop="1" thickBot="1" x14ac:dyDescent="0.25">
      <c r="A412" s="2302" t="s">
        <v>792</v>
      </c>
      <c r="B412" s="2303" t="s">
        <v>206</v>
      </c>
      <c r="C412" s="2304" t="s">
        <v>207</v>
      </c>
      <c r="D412" s="2305" t="s">
        <v>888</v>
      </c>
      <c r="E412" s="2305" t="s">
        <v>208</v>
      </c>
      <c r="F412" s="2305" t="s">
        <v>209</v>
      </c>
      <c r="G412" s="2305" t="s">
        <v>1116</v>
      </c>
      <c r="H412" s="2305" t="s">
        <v>1117</v>
      </c>
      <c r="I412" s="2306" t="s">
        <v>1118</v>
      </c>
    </row>
    <row r="413" spans="1:256" s="2255" customFormat="1" ht="13.5" thickTop="1" thickBot="1" x14ac:dyDescent="0.25">
      <c r="A413" s="2250">
        <v>1</v>
      </c>
      <c r="B413" s="2251">
        <v>2</v>
      </c>
      <c r="C413" s="2251">
        <v>3</v>
      </c>
      <c r="D413" s="2251">
        <v>4</v>
      </c>
      <c r="E413" s="2251">
        <v>5</v>
      </c>
      <c r="F413" s="2252">
        <v>6</v>
      </c>
      <c r="G413" s="2252">
        <v>7</v>
      </c>
      <c r="H413" s="2253">
        <v>8</v>
      </c>
      <c r="I413" s="2254" t="s">
        <v>960</v>
      </c>
    </row>
    <row r="414" spans="1:256" s="2229" customFormat="1" ht="15.75" thickTop="1" x14ac:dyDescent="0.2">
      <c r="A414" s="2319">
        <v>1552</v>
      </c>
      <c r="B414" s="2320">
        <v>3124</v>
      </c>
      <c r="C414" s="2320">
        <v>5213</v>
      </c>
      <c r="D414" s="2321"/>
      <c r="E414" s="2310" t="s">
        <v>1486</v>
      </c>
      <c r="F414" s="2317"/>
      <c r="G414" s="2317">
        <f>SUM(G415:G416)</f>
        <v>2953</v>
      </c>
      <c r="H414" s="2317">
        <f>SUM(H415:H416)</f>
        <v>2953</v>
      </c>
      <c r="I414" s="2322">
        <f>(H414/G414)*100</f>
        <v>100</v>
      </c>
      <c r="IV414" s="2244">
        <f>SUM(I414:IU414)</f>
        <v>100</v>
      </c>
    </row>
    <row r="415" spans="1:256" s="2229" customFormat="1" ht="15" x14ac:dyDescent="0.2">
      <c r="A415" s="2256"/>
      <c r="B415" s="2257"/>
      <c r="C415" s="2257"/>
      <c r="D415" s="1565" t="s">
        <v>1175</v>
      </c>
      <c r="E415" s="1519" t="s">
        <v>1176</v>
      </c>
      <c r="F415" s="2311"/>
      <c r="G415" s="1658">
        <v>19</v>
      </c>
      <c r="H415" s="1658">
        <v>19</v>
      </c>
      <c r="I415" s="2327">
        <v>100</v>
      </c>
      <c r="IV415" s="2244"/>
    </row>
    <row r="416" spans="1:256" s="2229" customFormat="1" ht="15" thickBot="1" x14ac:dyDescent="0.25">
      <c r="A416" s="2256"/>
      <c r="B416" s="2257"/>
      <c r="C416" s="2257"/>
      <c r="D416" s="1250" t="s">
        <v>1438</v>
      </c>
      <c r="E416" s="1520" t="s">
        <v>0</v>
      </c>
      <c r="F416" s="1533"/>
      <c r="G416" s="1533">
        <v>2934</v>
      </c>
      <c r="H416" s="1533">
        <v>2934</v>
      </c>
      <c r="I416" s="1529">
        <f>(H416/G416)*100</f>
        <v>100</v>
      </c>
      <c r="IV416" s="2229">
        <f>SUM(A416:IU416)</f>
        <v>5968</v>
      </c>
    </row>
    <row r="417" spans="1:256" s="2229" customFormat="1" ht="18" customHeight="1" thickTop="1" thickBot="1" x14ac:dyDescent="0.25">
      <c r="A417" s="2491" t="s">
        <v>1406</v>
      </c>
      <c r="B417" s="2492"/>
      <c r="C417" s="2492"/>
      <c r="D417" s="2492"/>
      <c r="E417" s="2492"/>
      <c r="F417" s="2242">
        <f>SUM(F414)</f>
        <v>0</v>
      </c>
      <c r="G417" s="2242">
        <f>SUM(G414)</f>
        <v>2953</v>
      </c>
      <c r="H417" s="2242">
        <f>SUM(H414)</f>
        <v>2953</v>
      </c>
      <c r="I417" s="2243">
        <f>(H417/G417)*100</f>
        <v>100</v>
      </c>
      <c r="IV417" s="2244">
        <f>SUM(IV414:IV416)</f>
        <v>6068</v>
      </c>
    </row>
    <row r="418" spans="1:256" s="2229" customFormat="1" ht="15" thickTop="1" x14ac:dyDescent="0.2">
      <c r="B418" s="2245"/>
      <c r="D418" s="2246"/>
      <c r="F418" s="2299"/>
      <c r="G418" s="2299"/>
      <c r="H418" s="2299"/>
      <c r="I418" s="2300"/>
    </row>
    <row r="419" spans="1:256" s="2229" customFormat="1" x14ac:dyDescent="0.2">
      <c r="B419" s="2245"/>
      <c r="D419" s="2246"/>
      <c r="F419" s="2299"/>
      <c r="G419" s="2299"/>
      <c r="H419" s="2299"/>
      <c r="I419" s="2300"/>
    </row>
    <row r="420" spans="1:256" s="2229" customFormat="1" ht="15" thickBot="1" x14ac:dyDescent="0.25">
      <c r="A420" s="2268" t="s">
        <v>935</v>
      </c>
      <c r="B420" s="2245"/>
      <c r="D420" s="2246"/>
      <c r="F420" s="2299"/>
      <c r="G420" s="2299"/>
      <c r="H420" s="2299"/>
      <c r="I420" s="2301" t="s">
        <v>205</v>
      </c>
    </row>
    <row r="421" spans="1:256" s="2307" customFormat="1" ht="20.25" customHeight="1" thickTop="1" thickBot="1" x14ac:dyDescent="0.25">
      <c r="A421" s="2302" t="s">
        <v>792</v>
      </c>
      <c r="B421" s="2303" t="s">
        <v>206</v>
      </c>
      <c r="C421" s="2304" t="s">
        <v>207</v>
      </c>
      <c r="D421" s="2305" t="s">
        <v>888</v>
      </c>
      <c r="E421" s="2305" t="s">
        <v>208</v>
      </c>
      <c r="F421" s="2305" t="s">
        <v>209</v>
      </c>
      <c r="G421" s="2305" t="s">
        <v>1116</v>
      </c>
      <c r="H421" s="2305" t="s">
        <v>1117</v>
      </c>
      <c r="I421" s="2306" t="s">
        <v>1118</v>
      </c>
    </row>
    <row r="422" spans="1:256" s="2255" customFormat="1" ht="13.5" thickTop="1" thickBot="1" x14ac:dyDescent="0.25">
      <c r="A422" s="2250">
        <v>1</v>
      </c>
      <c r="B422" s="2251">
        <v>2</v>
      </c>
      <c r="C422" s="2251">
        <v>3</v>
      </c>
      <c r="D422" s="2251">
        <v>4</v>
      </c>
      <c r="E422" s="2251">
        <v>5</v>
      </c>
      <c r="F422" s="2252">
        <v>6</v>
      </c>
      <c r="G422" s="2252">
        <v>7</v>
      </c>
      <c r="H422" s="2253">
        <v>8</v>
      </c>
      <c r="I422" s="2254" t="s">
        <v>960</v>
      </c>
    </row>
    <row r="423" spans="1:256" s="2229" customFormat="1" ht="15.75" thickTop="1" x14ac:dyDescent="0.2">
      <c r="A423" s="2319">
        <v>1553</v>
      </c>
      <c r="B423" s="2320">
        <v>3123</v>
      </c>
      <c r="C423" s="2320">
        <v>5213</v>
      </c>
      <c r="D423" s="2321"/>
      <c r="E423" s="2310" t="s">
        <v>1486</v>
      </c>
      <c r="F423" s="2317"/>
      <c r="G423" s="2317">
        <f>SUM(G424:G426)</f>
        <v>23267</v>
      </c>
      <c r="H423" s="2317">
        <f>SUM(H424:H426)</f>
        <v>23267</v>
      </c>
      <c r="I423" s="2322">
        <f>(H423/G423)*100</f>
        <v>100</v>
      </c>
      <c r="IV423" s="2244">
        <f>SUM(I423:IU423)</f>
        <v>100</v>
      </c>
    </row>
    <row r="424" spans="1:256" s="2229" customFormat="1" x14ac:dyDescent="0.2">
      <c r="A424" s="2256"/>
      <c r="B424" s="2257"/>
      <c r="C424" s="2257"/>
      <c r="D424" s="2446" t="s">
        <v>1873</v>
      </c>
      <c r="E424" s="2502" t="s">
        <v>1874</v>
      </c>
      <c r="F424" s="1533"/>
      <c r="G424" s="1533">
        <v>6</v>
      </c>
      <c r="H424" s="1533">
        <v>6</v>
      </c>
      <c r="I424" s="1529">
        <f>(H424/G424)*100</f>
        <v>100</v>
      </c>
    </row>
    <row r="425" spans="1:256" s="2229" customFormat="1" x14ac:dyDescent="0.2">
      <c r="A425" s="2256"/>
      <c r="B425" s="2257"/>
      <c r="C425" s="2257"/>
      <c r="D425" s="2485"/>
      <c r="E425" s="2502"/>
      <c r="F425" s="1533"/>
      <c r="G425" s="1533"/>
      <c r="H425" s="1533"/>
      <c r="I425" s="1529"/>
    </row>
    <row r="426" spans="1:256" s="2229" customFormat="1" ht="15" thickBot="1" x14ac:dyDescent="0.25">
      <c r="A426" s="2256"/>
      <c r="B426" s="2257"/>
      <c r="C426" s="2257"/>
      <c r="D426" s="1250" t="s">
        <v>1438</v>
      </c>
      <c r="E426" s="1522" t="s">
        <v>0</v>
      </c>
      <c r="F426" s="1533"/>
      <c r="G426" s="1533">
        <v>23261</v>
      </c>
      <c r="H426" s="1533">
        <v>23261</v>
      </c>
      <c r="I426" s="1529">
        <f>(H426/G426)*100</f>
        <v>100</v>
      </c>
      <c r="IV426" s="2229">
        <f>SUM(A426:IU426)</f>
        <v>46622</v>
      </c>
    </row>
    <row r="427" spans="1:256" s="2229" customFormat="1" ht="18" customHeight="1" thickTop="1" thickBot="1" x14ac:dyDescent="0.25">
      <c r="A427" s="2491" t="s">
        <v>1406</v>
      </c>
      <c r="B427" s="2492"/>
      <c r="C427" s="2492"/>
      <c r="D427" s="2492"/>
      <c r="E427" s="2492"/>
      <c r="F427" s="2242">
        <f>SUM(F423)</f>
        <v>0</v>
      </c>
      <c r="G427" s="2242">
        <f>G423</f>
        <v>23267</v>
      </c>
      <c r="H427" s="2242">
        <f>H423</f>
        <v>23267</v>
      </c>
      <c r="I427" s="2243">
        <f>(H427/G427)*100</f>
        <v>100</v>
      </c>
      <c r="IV427" s="2244">
        <f>SUM(IV423:IV426)</f>
        <v>46722</v>
      </c>
    </row>
    <row r="428" spans="1:256" s="2229" customFormat="1" ht="15" thickTop="1" x14ac:dyDescent="0.2">
      <c r="B428" s="2245"/>
      <c r="D428" s="2246"/>
      <c r="F428" s="2299"/>
      <c r="G428" s="2299"/>
      <c r="H428" s="2299"/>
      <c r="I428" s="2300"/>
    </row>
    <row r="429" spans="1:256" s="2229" customFormat="1" x14ac:dyDescent="0.2">
      <c r="B429" s="2245"/>
      <c r="D429" s="2246"/>
      <c r="F429" s="2299"/>
      <c r="G429" s="2299"/>
      <c r="H429" s="2299"/>
      <c r="I429" s="2300"/>
    </row>
    <row r="430" spans="1:256" s="2229" customFormat="1" x14ac:dyDescent="0.2">
      <c r="B430" s="2245"/>
      <c r="D430" s="2246"/>
      <c r="F430" s="2299"/>
      <c r="G430" s="2299"/>
      <c r="H430" s="2299"/>
      <c r="I430" s="2300"/>
    </row>
    <row r="431" spans="1:256" s="2229" customFormat="1" ht="15" thickBot="1" x14ac:dyDescent="0.25">
      <c r="A431" s="2268" t="s">
        <v>1196</v>
      </c>
      <c r="B431" s="2245"/>
      <c r="D431" s="2246"/>
      <c r="F431" s="2299"/>
      <c r="G431" s="2299"/>
      <c r="H431" s="2299"/>
      <c r="I431" s="2301" t="s">
        <v>205</v>
      </c>
    </row>
    <row r="432" spans="1:256" s="2307" customFormat="1" ht="20.25" customHeight="1" thickTop="1" thickBot="1" x14ac:dyDescent="0.25">
      <c r="A432" s="2302" t="s">
        <v>792</v>
      </c>
      <c r="B432" s="2303" t="s">
        <v>206</v>
      </c>
      <c r="C432" s="2304" t="s">
        <v>207</v>
      </c>
      <c r="D432" s="2305" t="s">
        <v>888</v>
      </c>
      <c r="E432" s="2305" t="s">
        <v>208</v>
      </c>
      <c r="F432" s="2305" t="s">
        <v>209</v>
      </c>
      <c r="G432" s="2305" t="s">
        <v>1116</v>
      </c>
      <c r="H432" s="2305" t="s">
        <v>1117</v>
      </c>
      <c r="I432" s="2306" t="s">
        <v>1118</v>
      </c>
    </row>
    <row r="433" spans="1:256" s="2255" customFormat="1" ht="13.5" thickTop="1" thickBot="1" x14ac:dyDescent="0.25">
      <c r="A433" s="2250">
        <v>1</v>
      </c>
      <c r="B433" s="2251">
        <v>2</v>
      </c>
      <c r="C433" s="2251">
        <v>3</v>
      </c>
      <c r="D433" s="2251">
        <v>4</v>
      </c>
      <c r="E433" s="2251">
        <v>5</v>
      </c>
      <c r="F433" s="2252">
        <v>6</v>
      </c>
      <c r="G433" s="2252">
        <v>7</v>
      </c>
      <c r="H433" s="2253">
        <v>8</v>
      </c>
      <c r="I433" s="2254" t="s">
        <v>960</v>
      </c>
    </row>
    <row r="434" spans="1:256" s="2229" customFormat="1" ht="15.75" thickTop="1" x14ac:dyDescent="0.2">
      <c r="A434" s="2319">
        <v>1554</v>
      </c>
      <c r="B434" s="2320">
        <v>3123</v>
      </c>
      <c r="C434" s="2320">
        <v>5213</v>
      </c>
      <c r="D434" s="2321"/>
      <c r="E434" s="2310" t="s">
        <v>1486</v>
      </c>
      <c r="F434" s="2317"/>
      <c r="G434" s="2317">
        <f>SUM(G435:G438)</f>
        <v>9225</v>
      </c>
      <c r="H434" s="2317">
        <f>SUM(H435:H438)</f>
        <v>9225</v>
      </c>
      <c r="I434" s="2322">
        <f>(H434/G434)*100</f>
        <v>100</v>
      </c>
      <c r="IV434" s="2244">
        <f>SUM(I434:IU434)</f>
        <v>100</v>
      </c>
    </row>
    <row r="435" spans="1:256" s="2229" customFormat="1" x14ac:dyDescent="0.2">
      <c r="A435" s="2256"/>
      <c r="B435" s="2291"/>
      <c r="C435" s="2291"/>
      <c r="D435" s="1565" t="s">
        <v>1175</v>
      </c>
      <c r="E435" s="1519" t="s">
        <v>1176</v>
      </c>
      <c r="F435" s="2318"/>
      <c r="G435" s="2318">
        <v>50</v>
      </c>
      <c r="H435" s="2318">
        <v>50</v>
      </c>
      <c r="I435" s="2327">
        <v>100</v>
      </c>
      <c r="IV435" s="2244"/>
    </row>
    <row r="436" spans="1:256" s="2229" customFormat="1" x14ac:dyDescent="0.2">
      <c r="A436" s="2256"/>
      <c r="B436" s="2291"/>
      <c r="C436" s="2291"/>
      <c r="D436" s="2446" t="s">
        <v>1873</v>
      </c>
      <c r="E436" s="2502" t="s">
        <v>1874</v>
      </c>
      <c r="F436" s="2318"/>
      <c r="G436" s="2318">
        <v>3</v>
      </c>
      <c r="H436" s="2318">
        <v>3</v>
      </c>
      <c r="I436" s="2327">
        <v>100</v>
      </c>
      <c r="IV436" s="2244"/>
    </row>
    <row r="437" spans="1:256" s="2229" customFormat="1" x14ac:dyDescent="0.2">
      <c r="A437" s="2256"/>
      <c r="B437" s="2291"/>
      <c r="C437" s="2291"/>
      <c r="D437" s="2485"/>
      <c r="E437" s="2502"/>
      <c r="F437" s="2318"/>
      <c r="G437" s="2318"/>
      <c r="H437" s="2318"/>
      <c r="I437" s="2327"/>
      <c r="IV437" s="2244"/>
    </row>
    <row r="438" spans="1:256" s="2229" customFormat="1" ht="15" thickBot="1" x14ac:dyDescent="0.25">
      <c r="A438" s="2256"/>
      <c r="B438" s="2291"/>
      <c r="C438" s="2291"/>
      <c r="D438" s="1250" t="s">
        <v>1438</v>
      </c>
      <c r="E438" s="1520" t="s">
        <v>0</v>
      </c>
      <c r="F438" s="1528"/>
      <c r="G438" s="1528">
        <v>9172</v>
      </c>
      <c r="H438" s="1528">
        <v>9172</v>
      </c>
      <c r="I438" s="2327">
        <v>100</v>
      </c>
      <c r="IV438" s="2229">
        <f>SUM(A438:IU438)</f>
        <v>18444</v>
      </c>
    </row>
    <row r="439" spans="1:256" s="2229" customFormat="1" ht="18" customHeight="1" thickTop="1" thickBot="1" x14ac:dyDescent="0.25">
      <c r="A439" s="2491" t="s">
        <v>1406</v>
      </c>
      <c r="B439" s="2492"/>
      <c r="C439" s="2492"/>
      <c r="D439" s="2492"/>
      <c r="E439" s="2492"/>
      <c r="F439" s="2242">
        <f>SUM(F434)</f>
        <v>0</v>
      </c>
      <c r="G439" s="2242">
        <f>SUM(G434,)</f>
        <v>9225</v>
      </c>
      <c r="H439" s="2242">
        <f>H434</f>
        <v>9225</v>
      </c>
      <c r="I439" s="2243">
        <f>(H439/G439)*100</f>
        <v>100</v>
      </c>
      <c r="IV439" s="2244">
        <f>SUM(IV434:IV438)</f>
        <v>18544</v>
      </c>
    </row>
    <row r="440" spans="1:256" s="2229" customFormat="1" ht="15" thickTop="1" x14ac:dyDescent="0.2">
      <c r="B440" s="2245"/>
      <c r="D440" s="2246"/>
      <c r="F440" s="2299"/>
      <c r="G440" s="2299"/>
      <c r="H440" s="2299"/>
      <c r="I440" s="2300"/>
    </row>
    <row r="441" spans="1:256" s="2229" customFormat="1" x14ac:dyDescent="0.2">
      <c r="B441" s="2245"/>
      <c r="D441" s="2246"/>
      <c r="F441" s="2299"/>
      <c r="G441" s="2299"/>
      <c r="H441" s="2299"/>
      <c r="I441" s="2300"/>
    </row>
    <row r="442" spans="1:256" s="2229" customFormat="1" x14ac:dyDescent="0.2">
      <c r="B442" s="2245"/>
      <c r="D442" s="2246"/>
      <c r="F442" s="2299"/>
      <c r="G442" s="2299"/>
      <c r="H442" s="2299"/>
      <c r="I442" s="2300"/>
    </row>
    <row r="443" spans="1:256" s="2229" customFormat="1" ht="15" thickBot="1" x14ac:dyDescent="0.25">
      <c r="A443" s="2268" t="s">
        <v>947</v>
      </c>
      <c r="B443" s="2245"/>
      <c r="D443" s="2246"/>
      <c r="F443" s="2299"/>
      <c r="G443" s="2299"/>
      <c r="H443" s="2299"/>
      <c r="I443" s="2301" t="s">
        <v>205</v>
      </c>
    </row>
    <row r="444" spans="1:256" s="2229" customFormat="1" thickTop="1" thickBot="1" x14ac:dyDescent="0.25">
      <c r="A444" s="2302" t="s">
        <v>792</v>
      </c>
      <c r="B444" s="2303" t="s">
        <v>206</v>
      </c>
      <c r="C444" s="2304" t="s">
        <v>207</v>
      </c>
      <c r="D444" s="2305" t="s">
        <v>888</v>
      </c>
      <c r="E444" s="2305" t="s">
        <v>208</v>
      </c>
      <c r="F444" s="2305" t="s">
        <v>209</v>
      </c>
      <c r="G444" s="2305" t="s">
        <v>1116</v>
      </c>
      <c r="H444" s="2305" t="s">
        <v>1117</v>
      </c>
      <c r="I444" s="2306" t="s">
        <v>1118</v>
      </c>
    </row>
    <row r="445" spans="1:256" s="2229" customFormat="1" thickTop="1" thickBot="1" x14ac:dyDescent="0.25">
      <c r="A445" s="2250">
        <v>1</v>
      </c>
      <c r="B445" s="2251">
        <v>2</v>
      </c>
      <c r="C445" s="2251">
        <v>3</v>
      </c>
      <c r="D445" s="2251">
        <v>4</v>
      </c>
      <c r="E445" s="2251">
        <v>5</v>
      </c>
      <c r="F445" s="2252">
        <v>6</v>
      </c>
      <c r="G445" s="2252">
        <v>7</v>
      </c>
      <c r="H445" s="2253">
        <v>8</v>
      </c>
      <c r="I445" s="2254" t="s">
        <v>960</v>
      </c>
    </row>
    <row r="446" spans="1:256" s="2229" customFormat="1" ht="15.75" thickTop="1" x14ac:dyDescent="0.2">
      <c r="A446" s="2319">
        <v>1555</v>
      </c>
      <c r="B446" s="2320">
        <v>3150</v>
      </c>
      <c r="C446" s="2320">
        <v>5221</v>
      </c>
      <c r="D446" s="2321"/>
      <c r="E446" s="2310" t="s">
        <v>1486</v>
      </c>
      <c r="F446" s="2317"/>
      <c r="G446" s="2317">
        <f>SUM(G447:G447)</f>
        <v>2941</v>
      </c>
      <c r="H446" s="2317">
        <f>SUM(H447:H447)</f>
        <v>2941</v>
      </c>
      <c r="I446" s="2322">
        <f>(H446/G446)*100</f>
        <v>100</v>
      </c>
    </row>
    <row r="447" spans="1:256" s="2229" customFormat="1" ht="15" thickBot="1" x14ac:dyDescent="0.25">
      <c r="A447" s="2256"/>
      <c r="B447" s="2291"/>
      <c r="C447" s="2291"/>
      <c r="D447" s="1250" t="s">
        <v>1438</v>
      </c>
      <c r="E447" s="1525" t="s">
        <v>0</v>
      </c>
      <c r="F447" s="1528"/>
      <c r="G447" s="1528">
        <v>2941</v>
      </c>
      <c r="H447" s="1528">
        <v>2941</v>
      </c>
      <c r="I447" s="1532">
        <f>(H447/G447)*100</f>
        <v>100</v>
      </c>
    </row>
    <row r="448" spans="1:256" s="2229" customFormat="1" ht="16.5" thickTop="1" thickBot="1" x14ac:dyDescent="0.25">
      <c r="A448" s="2491" t="s">
        <v>1406</v>
      </c>
      <c r="B448" s="2492"/>
      <c r="C448" s="2492"/>
      <c r="D448" s="2492"/>
      <c r="E448" s="2492"/>
      <c r="F448" s="2242">
        <f>SUM(F446)</f>
        <v>0</v>
      </c>
      <c r="G448" s="2242">
        <f>SUM(G446)</f>
        <v>2941</v>
      </c>
      <c r="H448" s="2242">
        <f>SUM(H446)</f>
        <v>2941</v>
      </c>
      <c r="I448" s="2243">
        <f>(H448/G448)*100</f>
        <v>100</v>
      </c>
    </row>
    <row r="449" spans="1:256" s="2229" customFormat="1" ht="15" thickTop="1" x14ac:dyDescent="0.2">
      <c r="B449" s="2245"/>
      <c r="D449" s="2246"/>
      <c r="F449" s="2299"/>
      <c r="G449" s="2299"/>
      <c r="H449" s="2299"/>
      <c r="I449" s="2300"/>
    </row>
    <row r="450" spans="1:256" s="2229" customFormat="1" x14ac:dyDescent="0.2">
      <c r="B450" s="2245"/>
      <c r="D450" s="2246"/>
      <c r="F450" s="2299"/>
      <c r="G450" s="2299"/>
      <c r="H450" s="2299"/>
      <c r="I450" s="2300"/>
    </row>
    <row r="451" spans="1:256" s="2229" customFormat="1" x14ac:dyDescent="0.2">
      <c r="B451" s="2245"/>
      <c r="D451" s="2246"/>
      <c r="F451" s="2299"/>
      <c r="G451" s="2299"/>
      <c r="H451" s="2299"/>
      <c r="I451" s="2300"/>
    </row>
    <row r="452" spans="1:256" s="2229" customFormat="1" ht="15" thickBot="1" x14ac:dyDescent="0.25">
      <c r="A452" s="2268" t="s">
        <v>204</v>
      </c>
      <c r="B452" s="2245"/>
      <c r="D452" s="2246"/>
      <c r="F452" s="2299"/>
      <c r="G452" s="2299"/>
      <c r="H452" s="2299"/>
      <c r="I452" s="2301" t="s">
        <v>205</v>
      </c>
    </row>
    <row r="453" spans="1:256" s="2307" customFormat="1" ht="20.25" customHeight="1" thickTop="1" thickBot="1" x14ac:dyDescent="0.25">
      <c r="A453" s="2302" t="s">
        <v>792</v>
      </c>
      <c r="B453" s="2303" t="s">
        <v>206</v>
      </c>
      <c r="C453" s="2304" t="s">
        <v>207</v>
      </c>
      <c r="D453" s="2305" t="s">
        <v>888</v>
      </c>
      <c r="E453" s="2305" t="s">
        <v>208</v>
      </c>
      <c r="F453" s="2305" t="s">
        <v>209</v>
      </c>
      <c r="G453" s="2305" t="s">
        <v>1116</v>
      </c>
      <c r="H453" s="2305" t="s">
        <v>1117</v>
      </c>
      <c r="I453" s="2306" t="s">
        <v>1118</v>
      </c>
    </row>
    <row r="454" spans="1:256" s="2255" customFormat="1" ht="13.5" thickTop="1" thickBot="1" x14ac:dyDescent="0.25">
      <c r="A454" s="2250">
        <v>1</v>
      </c>
      <c r="B454" s="2251">
        <v>2</v>
      </c>
      <c r="C454" s="2251">
        <v>3</v>
      </c>
      <c r="D454" s="2251">
        <v>4</v>
      </c>
      <c r="E454" s="2251">
        <v>5</v>
      </c>
      <c r="F454" s="2252">
        <v>6</v>
      </c>
      <c r="G454" s="2252">
        <v>7</v>
      </c>
      <c r="H454" s="2253">
        <v>8</v>
      </c>
      <c r="I454" s="2254" t="s">
        <v>960</v>
      </c>
    </row>
    <row r="455" spans="1:256" s="2229" customFormat="1" ht="15.75" thickTop="1" x14ac:dyDescent="0.2">
      <c r="A455" s="2319">
        <v>1560</v>
      </c>
      <c r="B455" s="2320">
        <v>3231</v>
      </c>
      <c r="C455" s="2320">
        <v>5213</v>
      </c>
      <c r="D455" s="2321"/>
      <c r="E455" s="2310" t="s">
        <v>1486</v>
      </c>
      <c r="F455" s="2317"/>
      <c r="G455" s="2317">
        <f>SUM(G456:G456)</f>
        <v>2047</v>
      </c>
      <c r="H455" s="2317">
        <f>SUM(H456:H456)</f>
        <v>2047</v>
      </c>
      <c r="I455" s="2322">
        <f>(H455/G455)*100</f>
        <v>100</v>
      </c>
      <c r="IV455" s="2244">
        <f>SUM(I455:IU455)</f>
        <v>100</v>
      </c>
    </row>
    <row r="456" spans="1:256" s="2229" customFormat="1" ht="15" thickBot="1" x14ac:dyDescent="0.25">
      <c r="A456" s="2256"/>
      <c r="B456" s="2291"/>
      <c r="C456" s="2291"/>
      <c r="D456" s="1250" t="s">
        <v>1438</v>
      </c>
      <c r="E456" s="1522" t="s">
        <v>0</v>
      </c>
      <c r="F456" s="1528"/>
      <c r="G456" s="1528">
        <v>2047</v>
      </c>
      <c r="H456" s="1528">
        <v>2047</v>
      </c>
      <c r="I456" s="1532">
        <f>(H456/G456)*100</f>
        <v>100</v>
      </c>
      <c r="IV456" s="2229">
        <f>SUM(A456:IU456)</f>
        <v>4194</v>
      </c>
    </row>
    <row r="457" spans="1:256" s="2229" customFormat="1" ht="18" customHeight="1" thickTop="1" thickBot="1" x14ac:dyDescent="0.25">
      <c r="A457" s="2491" t="s">
        <v>1406</v>
      </c>
      <c r="B457" s="2492"/>
      <c r="C457" s="2492"/>
      <c r="D457" s="2492"/>
      <c r="E457" s="2492"/>
      <c r="F457" s="2242">
        <f>SUM(F455)</f>
        <v>0</v>
      </c>
      <c r="G457" s="2242">
        <f>SUM(G455)</f>
        <v>2047</v>
      </c>
      <c r="H457" s="2242">
        <f>SUM(H455)</f>
        <v>2047</v>
      </c>
      <c r="I457" s="2243">
        <f>(H457/G457)*100</f>
        <v>100</v>
      </c>
      <c r="IV457" s="2244">
        <f>SUM(IV455:IV456)</f>
        <v>4294</v>
      </c>
    </row>
    <row r="458" spans="1:256" s="2229" customFormat="1" ht="15" thickTop="1" x14ac:dyDescent="0.2">
      <c r="B458" s="2245"/>
      <c r="D458" s="2246"/>
      <c r="F458" s="2299"/>
      <c r="G458" s="2299"/>
      <c r="H458" s="2299"/>
      <c r="I458" s="2300"/>
    </row>
    <row r="459" spans="1:256" s="2229" customFormat="1" x14ac:dyDescent="0.2">
      <c r="B459" s="2245"/>
      <c r="D459" s="2246"/>
      <c r="F459" s="2299"/>
      <c r="G459" s="2299"/>
      <c r="H459" s="2299"/>
      <c r="I459" s="2300"/>
    </row>
    <row r="460" spans="1:256" s="2229" customFormat="1" x14ac:dyDescent="0.2">
      <c r="B460" s="2245"/>
      <c r="D460" s="2246"/>
      <c r="F460" s="2299"/>
      <c r="G460" s="2299"/>
      <c r="H460" s="2299"/>
      <c r="I460" s="2300"/>
    </row>
    <row r="461" spans="1:256" s="2229" customFormat="1" x14ac:dyDescent="0.2">
      <c r="B461" s="2245"/>
      <c r="D461" s="2246"/>
      <c r="F461" s="2299"/>
      <c r="G461" s="2299"/>
      <c r="H461" s="2299"/>
      <c r="I461" s="2300"/>
    </row>
    <row r="462" spans="1:256" s="2229" customFormat="1" ht="15" thickBot="1" x14ac:dyDescent="0.25">
      <c r="A462" s="2268" t="s">
        <v>991</v>
      </c>
      <c r="B462" s="2245"/>
      <c r="D462" s="2246"/>
      <c r="F462" s="2299"/>
      <c r="G462" s="2299"/>
      <c r="H462" s="2299"/>
      <c r="I462" s="2301" t="s">
        <v>205</v>
      </c>
    </row>
    <row r="463" spans="1:256" s="2307" customFormat="1" ht="20.25" customHeight="1" thickTop="1" thickBot="1" x14ac:dyDescent="0.25">
      <c r="A463" s="2302" t="s">
        <v>792</v>
      </c>
      <c r="B463" s="2303" t="s">
        <v>206</v>
      </c>
      <c r="C463" s="2304" t="s">
        <v>207</v>
      </c>
      <c r="D463" s="2305" t="s">
        <v>888</v>
      </c>
      <c r="E463" s="2305" t="s">
        <v>208</v>
      </c>
      <c r="F463" s="2305" t="s">
        <v>209</v>
      </c>
      <c r="G463" s="2305" t="s">
        <v>1116</v>
      </c>
      <c r="H463" s="2305" t="s">
        <v>1117</v>
      </c>
      <c r="I463" s="2306" t="s">
        <v>1118</v>
      </c>
    </row>
    <row r="464" spans="1:256" s="2255" customFormat="1" ht="13.5" thickTop="1" thickBot="1" x14ac:dyDescent="0.25">
      <c r="A464" s="2250">
        <v>1</v>
      </c>
      <c r="B464" s="2251">
        <v>2</v>
      </c>
      <c r="C464" s="2251">
        <v>3</v>
      </c>
      <c r="D464" s="2251">
        <v>4</v>
      </c>
      <c r="E464" s="2251">
        <v>5</v>
      </c>
      <c r="F464" s="2252">
        <v>6</v>
      </c>
      <c r="G464" s="2252">
        <v>7</v>
      </c>
      <c r="H464" s="2253">
        <v>8</v>
      </c>
      <c r="I464" s="2254" t="s">
        <v>960</v>
      </c>
    </row>
    <row r="465" spans="1:256" s="2229" customFormat="1" ht="15.75" thickTop="1" x14ac:dyDescent="0.2">
      <c r="A465" s="2319">
        <v>1561</v>
      </c>
      <c r="B465" s="2320">
        <v>3231</v>
      </c>
      <c r="C465" s="2320">
        <v>5213</v>
      </c>
      <c r="D465" s="2321"/>
      <c r="E465" s="2310" t="s">
        <v>1486</v>
      </c>
      <c r="F465" s="2317"/>
      <c r="G465" s="2317">
        <f>SUM(G466:G466)</f>
        <v>533</v>
      </c>
      <c r="H465" s="2317">
        <f>SUM(H466:H466)</f>
        <v>533</v>
      </c>
      <c r="I465" s="2322">
        <f>(H465/G465)*100</f>
        <v>100</v>
      </c>
      <c r="IV465" s="2244">
        <f>SUM(I465:IU465)</f>
        <v>100</v>
      </c>
    </row>
    <row r="466" spans="1:256" s="2229" customFormat="1" ht="15" thickBot="1" x14ac:dyDescent="0.25">
      <c r="A466" s="2256"/>
      <c r="B466" s="2291"/>
      <c r="C466" s="2291"/>
      <c r="D466" s="1250" t="s">
        <v>1438</v>
      </c>
      <c r="E466" s="1522" t="s">
        <v>0</v>
      </c>
      <c r="F466" s="1528"/>
      <c r="G466" s="1528">
        <v>533</v>
      </c>
      <c r="H466" s="1528">
        <v>533</v>
      </c>
      <c r="I466" s="1532">
        <f>(H466/G466)*100</f>
        <v>100</v>
      </c>
      <c r="IV466" s="2229">
        <f>SUM(A466:IU466)</f>
        <v>1166</v>
      </c>
    </row>
    <row r="467" spans="1:256" s="2229" customFormat="1" ht="18" customHeight="1" thickTop="1" thickBot="1" x14ac:dyDescent="0.25">
      <c r="A467" s="2491" t="s">
        <v>1406</v>
      </c>
      <c r="B467" s="2492"/>
      <c r="C467" s="2492"/>
      <c r="D467" s="2492"/>
      <c r="E467" s="2492"/>
      <c r="F467" s="2242">
        <f>SUM(F465)</f>
        <v>0</v>
      </c>
      <c r="G467" s="2242">
        <f>SUM(G465)</f>
        <v>533</v>
      </c>
      <c r="H467" s="2242">
        <f>SUM(H465)</f>
        <v>533</v>
      </c>
      <c r="I467" s="2243">
        <f>(H467/G467)*100</f>
        <v>100</v>
      </c>
      <c r="K467" s="2244">
        <f>SUM(G467,G457,G439,G427,G417,G408,G395,G358,G348,G340,G330,G369,G380,G319,G308,G293,G284,G274,G265,G256,G231,G217,G200,G448,G247)</f>
        <v>176022</v>
      </c>
      <c r="L467" s="2244">
        <f>SUM(H467,H457,H439,H427,H417,H408,H395,H358,H348,H340,H330,H369,H380,H319,H308,H293,H284,H274,H265,H256,H231,H217,H200,H448,H247)</f>
        <v>176015</v>
      </c>
      <c r="IV467" s="2244">
        <f>SUM(IV465:IV466)</f>
        <v>1266</v>
      </c>
    </row>
    <row r="468" spans="1:256" s="2229" customFormat="1" ht="15" thickTop="1" x14ac:dyDescent="0.2">
      <c r="B468" s="2245"/>
      <c r="D468" s="2246"/>
      <c r="F468" s="2299"/>
      <c r="G468" s="2299"/>
      <c r="H468" s="2299"/>
      <c r="I468" s="2300"/>
      <c r="K468" s="2244"/>
      <c r="L468" s="2244"/>
    </row>
    <row r="469" spans="1:256" s="2229" customFormat="1" x14ac:dyDescent="0.2">
      <c r="B469" s="2245"/>
      <c r="D469" s="2246"/>
      <c r="F469" s="2299"/>
      <c r="G469" s="2299"/>
      <c r="H469" s="2299"/>
      <c r="I469" s="2300"/>
    </row>
    <row r="470" spans="1:256" s="2229" customFormat="1" x14ac:dyDescent="0.2">
      <c r="B470" s="2245"/>
      <c r="D470" s="2246"/>
      <c r="F470" s="2299"/>
      <c r="G470" s="2299"/>
      <c r="H470" s="2299"/>
      <c r="I470" s="2300"/>
    </row>
    <row r="471" spans="1:256" s="2229" customFormat="1" ht="13.5" thickBot="1" x14ac:dyDescent="0.25">
      <c r="A471" s="2268" t="s">
        <v>1299</v>
      </c>
      <c r="B471" s="2245"/>
      <c r="D471" s="2246"/>
      <c r="F471" s="2244"/>
      <c r="G471" s="2244"/>
      <c r="H471" s="2244"/>
      <c r="I471" s="2247" t="s">
        <v>205</v>
      </c>
    </row>
    <row r="472" spans="1:256" s="2229" customFormat="1" thickTop="1" thickBot="1" x14ac:dyDescent="0.25">
      <c r="A472" s="2302" t="s">
        <v>792</v>
      </c>
      <c r="B472" s="2303" t="s">
        <v>206</v>
      </c>
      <c r="C472" s="2304" t="s">
        <v>207</v>
      </c>
      <c r="D472" s="2305" t="s">
        <v>888</v>
      </c>
      <c r="E472" s="2305" t="s">
        <v>208</v>
      </c>
      <c r="F472" s="2305" t="s">
        <v>209</v>
      </c>
      <c r="G472" s="2305" t="s">
        <v>1116</v>
      </c>
      <c r="H472" s="2305" t="s">
        <v>1117</v>
      </c>
      <c r="I472" s="2306" t="s">
        <v>1118</v>
      </c>
    </row>
    <row r="473" spans="1:256" s="2229" customFormat="1" thickTop="1" thickBot="1" x14ac:dyDescent="0.25">
      <c r="A473" s="2250">
        <v>1</v>
      </c>
      <c r="B473" s="2251">
        <v>2</v>
      </c>
      <c r="C473" s="2251">
        <v>3</v>
      </c>
      <c r="D473" s="2251">
        <v>4</v>
      </c>
      <c r="E473" s="2251">
        <v>5</v>
      </c>
      <c r="F473" s="2252">
        <v>6</v>
      </c>
      <c r="G473" s="2252">
        <v>7</v>
      </c>
      <c r="H473" s="2253">
        <v>8</v>
      </c>
      <c r="I473" s="2254" t="s">
        <v>960</v>
      </c>
      <c r="J473" s="2339">
        <f>F477</f>
        <v>0</v>
      </c>
      <c r="K473" s="2339">
        <f>SUM(K467,K188,G477)</f>
        <v>235184</v>
      </c>
      <c r="L473" s="2339">
        <f>SUM(L467,L188,H477)</f>
        <v>235177</v>
      </c>
    </row>
    <row r="474" spans="1:256" s="2229" customFormat="1" ht="15.75" thickTop="1" x14ac:dyDescent="0.2">
      <c r="A474" s="2230"/>
      <c r="B474" s="2340">
        <v>3299</v>
      </c>
      <c r="C474" s="2341">
        <v>5213</v>
      </c>
      <c r="D474" s="1271"/>
      <c r="E474" s="2342" t="s">
        <v>424</v>
      </c>
      <c r="F474" s="2343"/>
      <c r="G474" s="380">
        <f>G476</f>
        <v>0</v>
      </c>
      <c r="H474" s="2333"/>
      <c r="I474" s="2312">
        <v>0</v>
      </c>
    </row>
    <row r="475" spans="1:256" s="2229" customFormat="1" ht="15" x14ac:dyDescent="0.2">
      <c r="A475" s="2256"/>
      <c r="B475" s="2340"/>
      <c r="C475" s="1405"/>
      <c r="D475" s="1271"/>
      <c r="E475" s="2342" t="s">
        <v>1481</v>
      </c>
      <c r="F475" s="2344"/>
      <c r="G475" s="1585"/>
      <c r="H475" s="2333"/>
      <c r="I475" s="1529">
        <v>0</v>
      </c>
    </row>
    <row r="476" spans="1:256" s="2229" customFormat="1" ht="15" thickBot="1" x14ac:dyDescent="0.25">
      <c r="A476" s="2345"/>
      <c r="B476" s="2340"/>
      <c r="C476" s="1598"/>
      <c r="D476" s="1250" t="s">
        <v>1438</v>
      </c>
      <c r="E476" s="1522" t="s">
        <v>0</v>
      </c>
      <c r="F476" s="2344"/>
      <c r="G476" s="1585">
        <v>0</v>
      </c>
      <c r="H476" s="1584"/>
      <c r="I476" s="1529">
        <v>0</v>
      </c>
    </row>
    <row r="477" spans="1:256" s="2229" customFormat="1" ht="16.5" thickTop="1" thickBot="1" x14ac:dyDescent="0.25">
      <c r="A477" s="2499" t="s">
        <v>1406</v>
      </c>
      <c r="B477" s="2500"/>
      <c r="C477" s="2500"/>
      <c r="D477" s="2500"/>
      <c r="E477" s="2501"/>
      <c r="F477" s="2242">
        <f>F474</f>
        <v>0</v>
      </c>
      <c r="G477" s="2242">
        <f>G474</f>
        <v>0</v>
      </c>
      <c r="H477" s="2242">
        <f>H474</f>
        <v>0</v>
      </c>
      <c r="I477" s="2243">
        <v>0</v>
      </c>
      <c r="K477" s="2244"/>
      <c r="L477" s="2244"/>
      <c r="M477" s="2244"/>
    </row>
    <row r="478" spans="1:256" s="2229" customFormat="1" ht="15" thickTop="1" x14ac:dyDescent="0.2">
      <c r="B478" s="2245"/>
      <c r="D478" s="2246"/>
      <c r="F478" s="2299"/>
      <c r="G478" s="2299"/>
      <c r="H478" s="2299"/>
      <c r="I478" s="2300"/>
    </row>
    <row r="479" spans="1:256" s="2229" customFormat="1" x14ac:dyDescent="0.2">
      <c r="B479" s="2245"/>
      <c r="D479" s="2246"/>
      <c r="F479" s="2299"/>
      <c r="G479" s="2299"/>
      <c r="H479" s="2299"/>
      <c r="I479" s="2300"/>
      <c r="K479" s="2244"/>
      <c r="L479" s="2244"/>
      <c r="M479" s="2244"/>
    </row>
    <row r="480" spans="1:256" s="2229" customFormat="1" x14ac:dyDescent="0.2">
      <c r="B480" s="2245"/>
      <c r="D480" s="2246"/>
      <c r="F480" s="2299"/>
      <c r="G480" s="2299"/>
      <c r="H480" s="2299"/>
      <c r="I480" s="2300"/>
    </row>
  </sheetData>
  <mergeCells count="71">
    <mergeCell ref="A63:E63"/>
    <mergeCell ref="A75:E75"/>
    <mergeCell ref="A97:E97"/>
    <mergeCell ref="A408:E408"/>
    <mergeCell ref="A12:E12"/>
    <mergeCell ref="A22:E22"/>
    <mergeCell ref="A32:E32"/>
    <mergeCell ref="A43:E43"/>
    <mergeCell ref="A52:E52"/>
    <mergeCell ref="A109:E109"/>
    <mergeCell ref="A122:E122"/>
    <mergeCell ref="A153:E153"/>
    <mergeCell ref="A172:E172"/>
    <mergeCell ref="A188:E188"/>
    <mergeCell ref="A200:E200"/>
    <mergeCell ref="A217:E217"/>
    <mergeCell ref="A231:E231"/>
    <mergeCell ref="A247:E247"/>
    <mergeCell ref="D253:D254"/>
    <mergeCell ref="E253:E254"/>
    <mergeCell ref="A256:E256"/>
    <mergeCell ref="D262:D263"/>
    <mergeCell ref="E262:E263"/>
    <mergeCell ref="A265:E265"/>
    <mergeCell ref="D271:D272"/>
    <mergeCell ref="E271:E272"/>
    <mergeCell ref="A274:E274"/>
    <mergeCell ref="D280:D281"/>
    <mergeCell ref="E280:E281"/>
    <mergeCell ref="A284:E284"/>
    <mergeCell ref="D290:D291"/>
    <mergeCell ref="E290:E291"/>
    <mergeCell ref="A293:E293"/>
    <mergeCell ref="D299:D300"/>
    <mergeCell ref="E299:E300"/>
    <mergeCell ref="A308:E308"/>
    <mergeCell ref="D314:D315"/>
    <mergeCell ref="E314:E315"/>
    <mergeCell ref="A319:E319"/>
    <mergeCell ref="D325:D326"/>
    <mergeCell ref="E325:E326"/>
    <mergeCell ref="A330:E330"/>
    <mergeCell ref="D335:D336"/>
    <mergeCell ref="E335:E336"/>
    <mergeCell ref="A340:E340"/>
    <mergeCell ref="A348:E348"/>
    <mergeCell ref="D355:D356"/>
    <mergeCell ref="E355:E356"/>
    <mergeCell ref="A358:E358"/>
    <mergeCell ref="D366:D367"/>
    <mergeCell ref="E366:E367"/>
    <mergeCell ref="A369:E369"/>
    <mergeCell ref="D377:D378"/>
    <mergeCell ref="E377:E378"/>
    <mergeCell ref="A380:E380"/>
    <mergeCell ref="D388:D389"/>
    <mergeCell ref="E388:E389"/>
    <mergeCell ref="A395:E395"/>
    <mergeCell ref="D402:D403"/>
    <mergeCell ref="E402:E403"/>
    <mergeCell ref="A417:E417"/>
    <mergeCell ref="D424:D425"/>
    <mergeCell ref="E424:E425"/>
    <mergeCell ref="A427:E427"/>
    <mergeCell ref="D436:D437"/>
    <mergeCell ref="E436:E437"/>
    <mergeCell ref="A439:E439"/>
    <mergeCell ref="A448:E448"/>
    <mergeCell ref="A457:E457"/>
    <mergeCell ref="A467:E467"/>
    <mergeCell ref="A477:E477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99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8" enableFormatConditionsCalculation="0">
    <tabColor rgb="FF00B0F0"/>
  </sheetPr>
  <dimension ref="A1:U631"/>
  <sheetViews>
    <sheetView showGridLines="0" topLeftCell="A68" zoomScaleNormal="100" workbookViewId="0">
      <selection activeCell="F72" sqref="F72"/>
    </sheetView>
  </sheetViews>
  <sheetFormatPr defaultRowHeight="14.25" x14ac:dyDescent="0.2"/>
  <cols>
    <col min="1" max="2" width="4.7109375" style="710" customWidth="1"/>
    <col min="3" max="3" width="8.7109375" style="711" customWidth="1"/>
    <col min="4" max="4" width="44.28515625" style="572" customWidth="1"/>
    <col min="5" max="5" width="13.5703125" style="882" customWidth="1"/>
    <col min="6" max="6" width="13.7109375" style="882" customWidth="1"/>
    <col min="7" max="7" width="15.5703125" style="882" customWidth="1"/>
    <col min="8" max="8" width="8.140625" style="717" customWidth="1"/>
    <col min="9" max="9" width="9.140625" style="713"/>
    <col min="10" max="12" width="12.42578125" style="713" bestFit="1" customWidth="1"/>
    <col min="13" max="13" width="10.42578125" style="713" customWidth="1"/>
    <col min="14" max="16384" width="9.140625" style="713"/>
  </cols>
  <sheetData>
    <row r="1" spans="1:9" s="708" customFormat="1" ht="18.75" thickBot="1" x14ac:dyDescent="0.3">
      <c r="A1" s="515" t="s">
        <v>1111</v>
      </c>
      <c r="B1" s="516"/>
      <c r="C1" s="522"/>
      <c r="D1" s="518"/>
      <c r="E1" s="523"/>
      <c r="F1" s="524" t="s">
        <v>1121</v>
      </c>
      <c r="G1" s="525"/>
      <c r="H1" s="881"/>
    </row>
    <row r="2" spans="1:9" x14ac:dyDescent="0.2">
      <c r="A2" s="709"/>
    </row>
    <row r="3" spans="1:9" s="540" customFormat="1" x14ac:dyDescent="0.2">
      <c r="A3" s="714" t="s">
        <v>470</v>
      </c>
      <c r="B3" s="715"/>
      <c r="C3" s="716" t="s">
        <v>850</v>
      </c>
      <c r="E3" s="882"/>
      <c r="F3" s="882"/>
      <c r="G3" s="882"/>
      <c r="H3" s="717"/>
    </row>
    <row r="4" spans="1:9" x14ac:dyDescent="0.2">
      <c r="A4" s="709"/>
      <c r="C4" s="716" t="s">
        <v>851</v>
      </c>
      <c r="D4" s="713"/>
    </row>
    <row r="5" spans="1:9" x14ac:dyDescent="0.2">
      <c r="A5" s="709"/>
      <c r="C5" s="883"/>
      <c r="D5" s="713"/>
    </row>
    <row r="6" spans="1:9" x14ac:dyDescent="0.2">
      <c r="A6" s="709"/>
      <c r="C6" s="883"/>
      <c r="D6" s="713"/>
    </row>
    <row r="7" spans="1:9" ht="15.75" x14ac:dyDescent="0.25">
      <c r="A7" s="721" t="s">
        <v>1119</v>
      </c>
    </row>
    <row r="9" spans="1:9" ht="15" thickBot="1" x14ac:dyDescent="0.25">
      <c r="A9" s="746"/>
      <c r="B9" s="746"/>
      <c r="H9" s="720" t="s">
        <v>205</v>
      </c>
    </row>
    <row r="10" spans="1:9" s="107" customFormat="1" ht="20.25" customHeight="1" thickTop="1" thickBot="1" x14ac:dyDescent="0.25">
      <c r="A10" s="675" t="s">
        <v>206</v>
      </c>
      <c r="B10" s="676" t="s">
        <v>207</v>
      </c>
      <c r="C10" s="722" t="s">
        <v>888</v>
      </c>
      <c r="D10" s="678" t="s">
        <v>208</v>
      </c>
      <c r="E10" s="678" t="s">
        <v>209</v>
      </c>
      <c r="F10" s="678" t="s">
        <v>1116</v>
      </c>
      <c r="G10" s="678" t="s">
        <v>1117</v>
      </c>
      <c r="H10" s="679" t="s">
        <v>1118</v>
      </c>
    </row>
    <row r="11" spans="1:9" s="387" customFormat="1" ht="13.5" thickTop="1" thickBot="1" x14ac:dyDescent="0.25">
      <c r="A11" s="609">
        <v>1</v>
      </c>
      <c r="B11" s="610">
        <v>2</v>
      </c>
      <c r="C11" s="610">
        <v>3</v>
      </c>
      <c r="D11" s="610">
        <v>4</v>
      </c>
      <c r="E11" s="610">
        <v>5</v>
      </c>
      <c r="F11" s="581">
        <v>6</v>
      </c>
      <c r="G11" s="581">
        <v>7</v>
      </c>
      <c r="H11" s="680" t="s">
        <v>74</v>
      </c>
      <c r="I11" s="107"/>
    </row>
    <row r="12" spans="1:9" s="1237" customFormat="1" ht="15.75" thickTop="1" x14ac:dyDescent="0.25">
      <c r="A12" s="34">
        <v>4339</v>
      </c>
      <c r="B12" s="85">
        <v>5169</v>
      </c>
      <c r="C12" s="1304"/>
      <c r="D12" s="128" t="s">
        <v>1080</v>
      </c>
      <c r="E12" s="71">
        <v>1500</v>
      </c>
      <c r="F12" s="313">
        <v>1491</v>
      </c>
      <c r="G12" s="315">
        <v>1491</v>
      </c>
      <c r="H12" s="212">
        <f t="shared" ref="H12:H17" si="0">(G12/F12)*100</f>
        <v>100</v>
      </c>
    </row>
    <row r="13" spans="1:9" s="1237" customFormat="1" ht="15" x14ac:dyDescent="0.25">
      <c r="A13" s="34">
        <v>4349</v>
      </c>
      <c r="B13" s="268">
        <v>5169</v>
      </c>
      <c r="C13" s="1304"/>
      <c r="D13" s="128" t="s">
        <v>1080</v>
      </c>
      <c r="E13" s="71">
        <f>E14+E15+E16</f>
        <v>450</v>
      </c>
      <c r="F13" s="71">
        <f>F14+F15+F16</f>
        <v>708</v>
      </c>
      <c r="G13" s="71">
        <f>G14+G15+G16</f>
        <v>639</v>
      </c>
      <c r="H13" s="212">
        <f t="shared" si="0"/>
        <v>90.254237288135599</v>
      </c>
    </row>
    <row r="14" spans="1:9" s="1237" customFormat="1" x14ac:dyDescent="0.2">
      <c r="A14" s="34"/>
      <c r="B14" s="85"/>
      <c r="C14" s="1251" t="s">
        <v>950</v>
      </c>
      <c r="D14" s="1245" t="s">
        <v>1602</v>
      </c>
      <c r="E14" s="55">
        <v>450</v>
      </c>
      <c r="F14" s="314">
        <v>450</v>
      </c>
      <c r="G14" s="316">
        <v>381</v>
      </c>
      <c r="H14" s="1257">
        <f t="shared" si="0"/>
        <v>84.666666666666671</v>
      </c>
    </row>
    <row r="15" spans="1:9" s="1237" customFormat="1" ht="15" x14ac:dyDescent="0.25">
      <c r="A15" s="34"/>
      <c r="B15" s="85"/>
      <c r="C15" s="1250" t="s">
        <v>844</v>
      </c>
      <c r="D15" s="166" t="s">
        <v>845</v>
      </c>
      <c r="E15" s="71"/>
      <c r="F15" s="314">
        <v>100</v>
      </c>
      <c r="G15" s="316">
        <v>100</v>
      </c>
      <c r="H15" s="1257">
        <f t="shared" si="0"/>
        <v>100</v>
      </c>
    </row>
    <row r="16" spans="1:9" s="1237" customFormat="1" ht="26.25" x14ac:dyDescent="0.25">
      <c r="A16" s="34"/>
      <c r="B16" s="85"/>
      <c r="C16" s="1250" t="s">
        <v>274</v>
      </c>
      <c r="D16" s="1263" t="s">
        <v>1571</v>
      </c>
      <c r="E16" s="71"/>
      <c r="F16" s="1585">
        <v>158</v>
      </c>
      <c r="G16" s="1584">
        <v>158</v>
      </c>
      <c r="H16" s="1611">
        <f t="shared" si="0"/>
        <v>100</v>
      </c>
    </row>
    <row r="17" spans="1:21" s="1237" customFormat="1" ht="15" x14ac:dyDescent="0.25">
      <c r="A17" s="1369">
        <v>4349</v>
      </c>
      <c r="B17" s="268">
        <v>5221</v>
      </c>
      <c r="C17" s="1250"/>
      <c r="D17" s="2513" t="s">
        <v>868</v>
      </c>
      <c r="E17" s="124"/>
      <c r="F17" s="315">
        <f>F19+F20</f>
        <v>246</v>
      </c>
      <c r="G17" s="315">
        <f>G19+G20</f>
        <v>246</v>
      </c>
      <c r="H17" s="212">
        <f t="shared" si="0"/>
        <v>100</v>
      </c>
      <c r="I17" s="1295"/>
      <c r="J17" s="1295"/>
      <c r="K17" s="1295"/>
      <c r="L17" s="1295"/>
      <c r="M17" s="1295"/>
      <c r="N17" s="1295"/>
      <c r="O17" s="1295"/>
      <c r="P17" s="1295"/>
      <c r="Q17" s="1295"/>
      <c r="R17" s="1295"/>
      <c r="S17" s="1295"/>
      <c r="T17" s="1295"/>
      <c r="U17" s="1295"/>
    </row>
    <row r="18" spans="1:21" s="1237" customFormat="1" x14ac:dyDescent="0.2">
      <c r="A18" s="1369"/>
      <c r="B18" s="268"/>
      <c r="C18" s="1250"/>
      <c r="D18" s="2513"/>
      <c r="E18" s="124"/>
      <c r="F18" s="314"/>
      <c r="G18" s="316"/>
      <c r="H18" s="1257"/>
      <c r="I18" s="1295"/>
      <c r="J18" s="1295"/>
      <c r="K18" s="1295"/>
      <c r="L18" s="1295"/>
      <c r="M18" s="1295"/>
      <c r="N18" s="1295"/>
      <c r="O18" s="1295"/>
      <c r="P18" s="1295"/>
      <c r="Q18" s="1295"/>
      <c r="R18" s="1295"/>
      <c r="S18" s="1295"/>
      <c r="T18" s="1295"/>
      <c r="U18" s="1295"/>
    </row>
    <row r="19" spans="1:21" s="1237" customFormat="1" x14ac:dyDescent="0.2">
      <c r="A19" s="1369"/>
      <c r="B19" s="268"/>
      <c r="C19" s="1304" t="s">
        <v>906</v>
      </c>
      <c r="D19" s="1509" t="s">
        <v>907</v>
      </c>
      <c r="E19" s="124"/>
      <c r="F19" s="314">
        <v>146</v>
      </c>
      <c r="G19" s="316">
        <v>146</v>
      </c>
      <c r="H19" s="1257">
        <f>(G19/F19)*100</f>
        <v>100</v>
      </c>
      <c r="I19" s="1295"/>
      <c r="J19" s="1295"/>
      <c r="K19" s="1295"/>
      <c r="L19" s="1295"/>
      <c r="M19" s="1295"/>
      <c r="N19" s="1295"/>
      <c r="O19" s="1295"/>
      <c r="P19" s="1295"/>
      <c r="Q19" s="1295"/>
      <c r="R19" s="1295"/>
      <c r="S19" s="1295"/>
      <c r="T19" s="1295"/>
      <c r="U19" s="1295"/>
    </row>
    <row r="20" spans="1:21" s="1237" customFormat="1" x14ac:dyDescent="0.2">
      <c r="A20" s="1369"/>
      <c r="B20" s="268"/>
      <c r="C20" s="1250" t="s">
        <v>1379</v>
      </c>
      <c r="D20" s="1506" t="s">
        <v>1572</v>
      </c>
      <c r="E20" s="124"/>
      <c r="F20" s="314">
        <v>100</v>
      </c>
      <c r="G20" s="316">
        <v>100</v>
      </c>
      <c r="H20" s="1257">
        <f>(G20/F20)*100</f>
        <v>100</v>
      </c>
      <c r="I20" s="1295"/>
      <c r="J20" s="1295"/>
      <c r="K20" s="1295"/>
      <c r="L20" s="1295"/>
      <c r="M20" s="1295"/>
      <c r="N20" s="1295"/>
      <c r="O20" s="1295"/>
      <c r="P20" s="1295"/>
      <c r="Q20" s="1295"/>
      <c r="R20" s="1295"/>
      <c r="S20" s="1295"/>
      <c r="T20" s="1295"/>
      <c r="U20" s="1295"/>
    </row>
    <row r="21" spans="1:21" s="1237" customFormat="1" ht="15" x14ac:dyDescent="0.25">
      <c r="A21" s="1369">
        <v>4349</v>
      </c>
      <c r="B21" s="268">
        <v>5222</v>
      </c>
      <c r="C21" s="1250"/>
      <c r="D21" s="1368" t="s">
        <v>423</v>
      </c>
      <c r="E21" s="124"/>
      <c r="F21" s="313">
        <f>F22+F23+F24</f>
        <v>2121</v>
      </c>
      <c r="G21" s="315">
        <f>G22+G23+G24</f>
        <v>2121</v>
      </c>
      <c r="H21" s="212">
        <f>(G21/F21)*100</f>
        <v>100</v>
      </c>
      <c r="I21" s="1295"/>
      <c r="J21" s="1295"/>
      <c r="K21" s="1295"/>
      <c r="L21" s="1295"/>
      <c r="M21" s="1295"/>
      <c r="N21" s="1295"/>
      <c r="O21" s="1295"/>
      <c r="P21" s="1295"/>
      <c r="Q21" s="1295"/>
      <c r="R21" s="1295"/>
      <c r="S21" s="1295"/>
      <c r="T21" s="1295"/>
      <c r="U21" s="1295"/>
    </row>
    <row r="22" spans="1:21" s="1237" customFormat="1" x14ac:dyDescent="0.2">
      <c r="A22" s="1369"/>
      <c r="B22" s="268"/>
      <c r="C22" s="1304" t="s">
        <v>906</v>
      </c>
      <c r="D22" s="1509" t="s">
        <v>907</v>
      </c>
      <c r="E22" s="124"/>
      <c r="F22" s="314">
        <v>593</v>
      </c>
      <c r="G22" s="316">
        <v>593</v>
      </c>
      <c r="H22" s="1257">
        <f t="shared" ref="H22:H28" si="1">(G22/F22)*100</f>
        <v>100</v>
      </c>
      <c r="I22" s="1295"/>
      <c r="J22" s="1295"/>
      <c r="K22" s="1295"/>
      <c r="L22" s="1295"/>
      <c r="M22" s="1295"/>
      <c r="N22" s="1295"/>
      <c r="O22" s="1295"/>
      <c r="P22" s="1295"/>
      <c r="Q22" s="1295"/>
      <c r="R22" s="1295"/>
      <c r="S22" s="1295"/>
      <c r="T22" s="1295"/>
      <c r="U22" s="1295"/>
    </row>
    <row r="23" spans="1:21" s="1237" customFormat="1" x14ac:dyDescent="0.2">
      <c r="A23" s="1369"/>
      <c r="B23" s="268"/>
      <c r="C23" s="1250" t="s">
        <v>81</v>
      </c>
      <c r="D23" s="1506" t="s">
        <v>82</v>
      </c>
      <c r="E23" s="124"/>
      <c r="F23" s="314">
        <v>643</v>
      </c>
      <c r="G23" s="316">
        <v>643</v>
      </c>
      <c r="H23" s="1257">
        <f t="shared" si="1"/>
        <v>100</v>
      </c>
      <c r="I23" s="1295"/>
      <c r="J23" s="1295"/>
      <c r="K23" s="1295"/>
      <c r="L23" s="1295"/>
      <c r="M23" s="1295"/>
      <c r="N23" s="1295"/>
      <c r="O23" s="1295"/>
      <c r="P23" s="1295"/>
      <c r="Q23" s="1295"/>
      <c r="R23" s="1295"/>
      <c r="S23" s="1295"/>
      <c r="T23" s="1295"/>
      <c r="U23" s="1295"/>
    </row>
    <row r="24" spans="1:21" s="1237" customFormat="1" x14ac:dyDescent="0.2">
      <c r="A24" s="1369"/>
      <c r="B24" s="268"/>
      <c r="C24" s="1250" t="s">
        <v>1379</v>
      </c>
      <c r="D24" s="1506" t="s">
        <v>1572</v>
      </c>
      <c r="E24" s="124"/>
      <c r="F24" s="314">
        <v>885</v>
      </c>
      <c r="G24" s="316">
        <v>885</v>
      </c>
      <c r="H24" s="1257">
        <f t="shared" si="1"/>
        <v>100</v>
      </c>
      <c r="I24" s="1295"/>
      <c r="J24" s="1295"/>
      <c r="K24" s="1295"/>
      <c r="L24" s="1295"/>
      <c r="M24" s="1295"/>
      <c r="N24" s="1295"/>
      <c r="O24" s="1295"/>
      <c r="P24" s="1295"/>
      <c r="Q24" s="1295"/>
      <c r="R24" s="1295"/>
      <c r="S24" s="1295"/>
      <c r="T24" s="1295"/>
      <c r="U24" s="1295"/>
    </row>
    <row r="25" spans="1:21" s="1237" customFormat="1" ht="15" x14ac:dyDescent="0.25">
      <c r="A25" s="1369">
        <v>4349</v>
      </c>
      <c r="B25" s="268">
        <v>5223</v>
      </c>
      <c r="C25" s="1250"/>
      <c r="D25" s="309" t="s">
        <v>1573</v>
      </c>
      <c r="E25" s="124"/>
      <c r="F25" s="313">
        <f>F26+F27+F28</f>
        <v>821</v>
      </c>
      <c r="G25" s="315">
        <f>G26+G27+G28</f>
        <v>821</v>
      </c>
      <c r="H25" s="212">
        <f>(G25/F25)*100</f>
        <v>100</v>
      </c>
      <c r="I25" s="1295"/>
      <c r="J25" s="1295"/>
      <c r="K25" s="1295"/>
      <c r="L25" s="1295"/>
      <c r="M25" s="1295"/>
      <c r="N25" s="1295"/>
      <c r="O25" s="1295"/>
      <c r="P25" s="1295"/>
      <c r="Q25" s="1295"/>
      <c r="R25" s="1295"/>
      <c r="S25" s="1295"/>
      <c r="T25" s="1295"/>
      <c r="U25" s="1295"/>
    </row>
    <row r="26" spans="1:21" s="1237" customFormat="1" x14ac:dyDescent="0.2">
      <c r="A26" s="1369"/>
      <c r="B26" s="268"/>
      <c r="C26" s="1304" t="s">
        <v>906</v>
      </c>
      <c r="D26" s="1509" t="s">
        <v>907</v>
      </c>
      <c r="E26" s="124"/>
      <c r="F26" s="314">
        <v>261</v>
      </c>
      <c r="G26" s="316">
        <v>261</v>
      </c>
      <c r="H26" s="1257">
        <f t="shared" si="1"/>
        <v>100</v>
      </c>
      <c r="I26" s="1295"/>
      <c r="J26" s="1295"/>
      <c r="K26" s="1295"/>
      <c r="L26" s="1295"/>
      <c r="M26" s="1295"/>
      <c r="N26" s="1295"/>
      <c r="O26" s="1295"/>
      <c r="P26" s="1295"/>
      <c r="Q26" s="1295"/>
      <c r="R26" s="1295"/>
      <c r="S26" s="1295"/>
      <c r="T26" s="1295"/>
      <c r="U26" s="1295"/>
    </row>
    <row r="27" spans="1:21" s="1237" customFormat="1" x14ac:dyDescent="0.2">
      <c r="A27" s="1369"/>
      <c r="B27" s="268"/>
      <c r="C27" s="1250" t="s">
        <v>81</v>
      </c>
      <c r="D27" s="1506" t="s">
        <v>82</v>
      </c>
      <c r="E27" s="124"/>
      <c r="F27" s="314">
        <v>295</v>
      </c>
      <c r="G27" s="316">
        <v>295</v>
      </c>
      <c r="H27" s="1257">
        <f t="shared" si="1"/>
        <v>100</v>
      </c>
      <c r="I27" s="1295"/>
      <c r="J27" s="1295"/>
      <c r="K27" s="1295"/>
      <c r="L27" s="1295"/>
      <c r="M27" s="1295"/>
      <c r="N27" s="1295"/>
      <c r="O27" s="1295"/>
      <c r="P27" s="1295"/>
      <c r="Q27" s="1295"/>
      <c r="R27" s="1295"/>
      <c r="S27" s="1295"/>
      <c r="T27" s="1295"/>
      <c r="U27" s="1295"/>
    </row>
    <row r="28" spans="1:21" s="1237" customFormat="1" x14ac:dyDescent="0.2">
      <c r="A28" s="1369"/>
      <c r="B28" s="268"/>
      <c r="C28" s="1250" t="s">
        <v>1379</v>
      </c>
      <c r="D28" s="1506" t="s">
        <v>1572</v>
      </c>
      <c r="E28" s="124"/>
      <c r="F28" s="314">
        <v>265</v>
      </c>
      <c r="G28" s="316">
        <v>265</v>
      </c>
      <c r="H28" s="1257">
        <f t="shared" si="1"/>
        <v>100</v>
      </c>
      <c r="I28" s="1295"/>
      <c r="J28" s="1295"/>
      <c r="K28" s="1295"/>
      <c r="L28" s="1295"/>
      <c r="M28" s="1295"/>
      <c r="N28" s="1295"/>
      <c r="O28" s="1295"/>
      <c r="P28" s="1295"/>
      <c r="Q28" s="1295"/>
      <c r="R28" s="1295"/>
      <c r="S28" s="1295"/>
      <c r="T28" s="1295"/>
      <c r="U28" s="1295"/>
    </row>
    <row r="29" spans="1:21" s="1237" customFormat="1" ht="12.75" customHeight="1" x14ac:dyDescent="0.25">
      <c r="A29" s="1369">
        <v>4349</v>
      </c>
      <c r="B29" s="268">
        <v>5229</v>
      </c>
      <c r="C29" s="1250"/>
      <c r="D29" s="309" t="s">
        <v>83</v>
      </c>
      <c r="E29" s="60">
        <f>E30+E31+E32</f>
        <v>3250</v>
      </c>
      <c r="F29" s="313">
        <f>F30+F31+F32</f>
        <v>0</v>
      </c>
      <c r="G29" s="315">
        <v>0</v>
      </c>
      <c r="H29" s="212">
        <v>0</v>
      </c>
      <c r="I29" s="1295"/>
      <c r="J29" s="1295"/>
      <c r="K29" s="1295"/>
      <c r="L29" s="1295"/>
      <c r="M29" s="1295"/>
      <c r="N29" s="1295"/>
      <c r="O29" s="1295"/>
      <c r="P29" s="1295"/>
      <c r="Q29" s="1295"/>
      <c r="R29" s="1295"/>
      <c r="S29" s="1295"/>
      <c r="T29" s="1295"/>
      <c r="U29" s="1295"/>
    </row>
    <row r="30" spans="1:21" s="1237" customFormat="1" x14ac:dyDescent="0.2">
      <c r="A30" s="1369"/>
      <c r="B30" s="268"/>
      <c r="C30" s="1304" t="s">
        <v>906</v>
      </c>
      <c r="D30" s="1509" t="s">
        <v>907</v>
      </c>
      <c r="E30" s="124">
        <v>1000</v>
      </c>
      <c r="F30" s="314">
        <v>0</v>
      </c>
      <c r="G30" s="316">
        <v>0</v>
      </c>
      <c r="H30" s="1257">
        <v>0</v>
      </c>
      <c r="I30" s="1295"/>
      <c r="J30" s="1295"/>
      <c r="K30" s="1295"/>
      <c r="L30" s="1295"/>
      <c r="M30" s="1295"/>
      <c r="N30" s="1295"/>
      <c r="O30" s="1295"/>
      <c r="P30" s="1295"/>
      <c r="Q30" s="1295"/>
      <c r="R30" s="1295"/>
      <c r="S30" s="1295"/>
      <c r="T30" s="1295"/>
      <c r="U30" s="1295"/>
    </row>
    <row r="31" spans="1:21" s="1237" customFormat="1" x14ac:dyDescent="0.2">
      <c r="A31" s="1369"/>
      <c r="B31" s="268"/>
      <c r="C31" s="1250" t="s">
        <v>81</v>
      </c>
      <c r="D31" s="1506" t="s">
        <v>82</v>
      </c>
      <c r="E31" s="124">
        <v>1000</v>
      </c>
      <c r="F31" s="314">
        <v>0</v>
      </c>
      <c r="G31" s="316">
        <v>0</v>
      </c>
      <c r="H31" s="1257">
        <v>0</v>
      </c>
      <c r="I31" s="1295"/>
      <c r="J31" s="1295"/>
      <c r="K31" s="1295"/>
      <c r="L31" s="1295"/>
      <c r="M31" s="1295"/>
      <c r="N31" s="1295"/>
      <c r="O31" s="1295"/>
      <c r="P31" s="1295"/>
      <c r="Q31" s="1295"/>
      <c r="R31" s="1295"/>
      <c r="S31" s="1295"/>
      <c r="T31" s="1295"/>
      <c r="U31" s="1295"/>
    </row>
    <row r="32" spans="1:21" s="1237" customFormat="1" x14ac:dyDescent="0.2">
      <c r="A32" s="1369"/>
      <c r="B32" s="268"/>
      <c r="C32" s="1250" t="s">
        <v>1379</v>
      </c>
      <c r="D32" s="1506" t="s">
        <v>1572</v>
      </c>
      <c r="E32" s="124">
        <v>1250</v>
      </c>
      <c r="F32" s="314">
        <v>0</v>
      </c>
      <c r="G32" s="316">
        <v>0</v>
      </c>
      <c r="H32" s="1257">
        <v>0</v>
      </c>
      <c r="I32" s="1295"/>
      <c r="J32" s="1295"/>
      <c r="K32" s="1295"/>
      <c r="L32" s="1295"/>
      <c r="M32" s="1295"/>
      <c r="N32" s="1295"/>
      <c r="O32" s="1295"/>
      <c r="P32" s="1295"/>
      <c r="Q32" s="1295"/>
      <c r="R32" s="1295"/>
      <c r="S32" s="1295"/>
      <c r="T32" s="1295"/>
      <c r="U32" s="1295"/>
    </row>
    <row r="33" spans="1:21" s="1237" customFormat="1" ht="15" x14ac:dyDescent="0.25">
      <c r="A33" s="1369">
        <v>4349</v>
      </c>
      <c r="B33" s="268">
        <v>5321</v>
      </c>
      <c r="C33" s="1250"/>
      <c r="D33" s="1238" t="s">
        <v>1517</v>
      </c>
      <c r="E33" s="124"/>
      <c r="F33" s="313">
        <f>F34+F35</f>
        <v>262</v>
      </c>
      <c r="G33" s="315">
        <f>G34+G35</f>
        <v>257</v>
      </c>
      <c r="H33" s="212">
        <f t="shared" ref="H33:H54" si="2">(G33/F33)*100</f>
        <v>98.091603053435122</v>
      </c>
      <c r="I33" s="1295"/>
      <c r="J33" s="1295"/>
      <c r="K33" s="1295"/>
      <c r="L33" s="1295"/>
      <c r="M33" s="1295"/>
      <c r="N33" s="1295"/>
      <c r="O33" s="1295"/>
      <c r="P33" s="1295"/>
      <c r="Q33" s="1295"/>
      <c r="R33" s="1295"/>
      <c r="S33" s="1295"/>
      <c r="T33" s="1295"/>
      <c r="U33" s="1295"/>
    </row>
    <row r="34" spans="1:21" s="1237" customFormat="1" x14ac:dyDescent="0.2">
      <c r="A34" s="1369"/>
      <c r="B34" s="268"/>
      <c r="C34" s="1250" t="s">
        <v>81</v>
      </c>
      <c r="D34" s="1506" t="s">
        <v>82</v>
      </c>
      <c r="E34" s="124"/>
      <c r="F34" s="314">
        <v>62</v>
      </c>
      <c r="G34" s="316">
        <v>57</v>
      </c>
      <c r="H34" s="1611">
        <f t="shared" si="2"/>
        <v>91.935483870967744</v>
      </c>
      <c r="I34" s="1295"/>
      <c r="J34" s="1295"/>
      <c r="K34" s="1295"/>
      <c r="L34" s="1295"/>
      <c r="M34" s="1295"/>
      <c r="N34" s="1295"/>
      <c r="O34" s="1295"/>
      <c r="P34" s="1295"/>
      <c r="Q34" s="1295"/>
      <c r="R34" s="1295"/>
      <c r="S34" s="1295"/>
      <c r="T34" s="1295"/>
      <c r="U34" s="1295"/>
    </row>
    <row r="35" spans="1:21" s="1237" customFormat="1" ht="25.5" x14ac:dyDescent="0.2">
      <c r="A35" s="1369"/>
      <c r="B35" s="268"/>
      <c r="C35" s="1250" t="s">
        <v>274</v>
      </c>
      <c r="D35" s="1263" t="s">
        <v>1571</v>
      </c>
      <c r="E35" s="124"/>
      <c r="F35" s="1585">
        <v>200</v>
      </c>
      <c r="G35" s="1584">
        <v>200</v>
      </c>
      <c r="H35" s="1611">
        <f t="shared" si="2"/>
        <v>100</v>
      </c>
      <c r="I35" s="1295"/>
      <c r="J35" s="1295"/>
      <c r="K35" s="1295"/>
      <c r="L35" s="1295"/>
      <c r="M35" s="1295"/>
      <c r="N35" s="1295"/>
      <c r="O35" s="1295"/>
      <c r="P35" s="1295"/>
      <c r="Q35" s="1295"/>
      <c r="R35" s="1295"/>
      <c r="S35" s="1295"/>
      <c r="T35" s="1295"/>
      <c r="U35" s="1295"/>
    </row>
    <row r="36" spans="1:21" s="1237" customFormat="1" ht="15" x14ac:dyDescent="0.25">
      <c r="A36" s="1369">
        <v>4399</v>
      </c>
      <c r="B36" s="268">
        <v>5139</v>
      </c>
      <c r="C36" s="1250"/>
      <c r="D36" s="1240" t="s">
        <v>1754</v>
      </c>
      <c r="E36" s="124"/>
      <c r="F36" s="380">
        <v>46</v>
      </c>
      <c r="G36" s="471">
        <v>34</v>
      </c>
      <c r="H36" s="212">
        <f t="shared" si="2"/>
        <v>73.91304347826086</v>
      </c>
      <c r="I36" s="1295"/>
      <c r="J36" s="1295"/>
      <c r="K36" s="1295"/>
      <c r="L36" s="1295"/>
      <c r="M36" s="1295"/>
      <c r="N36" s="1295"/>
      <c r="O36" s="1295"/>
      <c r="P36" s="1295"/>
      <c r="Q36" s="1295"/>
      <c r="R36" s="1295"/>
      <c r="S36" s="1295"/>
      <c r="T36" s="1295"/>
      <c r="U36" s="1295"/>
    </row>
    <row r="37" spans="1:21" s="1237" customFormat="1" ht="25.5" x14ac:dyDescent="0.2">
      <c r="A37" s="1369"/>
      <c r="B37" s="268"/>
      <c r="C37" s="1250" t="s">
        <v>1725</v>
      </c>
      <c r="D37" s="1784" t="s">
        <v>1726</v>
      </c>
      <c r="E37" s="124"/>
      <c r="F37" s="1585">
        <v>46</v>
      </c>
      <c r="G37" s="1584">
        <v>34</v>
      </c>
      <c r="H37" s="1611">
        <f t="shared" si="2"/>
        <v>73.91304347826086</v>
      </c>
      <c r="I37" s="1295"/>
      <c r="J37" s="1295"/>
      <c r="K37" s="1295"/>
      <c r="L37" s="1295"/>
      <c r="M37" s="1295"/>
      <c r="N37" s="1295"/>
      <c r="O37" s="1295"/>
      <c r="P37" s="1295"/>
      <c r="Q37" s="1295"/>
      <c r="R37" s="1295"/>
      <c r="S37" s="1295"/>
      <c r="T37" s="1295"/>
      <c r="U37" s="1295"/>
    </row>
    <row r="38" spans="1:21" s="1237" customFormat="1" ht="15" x14ac:dyDescent="0.25">
      <c r="A38" s="1369">
        <v>4399</v>
      </c>
      <c r="B38" s="268">
        <v>5142</v>
      </c>
      <c r="C38" s="1250"/>
      <c r="D38" s="1788" t="s">
        <v>380</v>
      </c>
      <c r="E38" s="124"/>
      <c r="F38" s="380">
        <v>10</v>
      </c>
      <c r="G38" s="471">
        <v>0</v>
      </c>
      <c r="H38" s="1663">
        <v>0</v>
      </c>
      <c r="I38" s="1295"/>
      <c r="J38" s="1295"/>
      <c r="K38" s="1295"/>
      <c r="L38" s="1295"/>
      <c r="M38" s="1295"/>
      <c r="N38" s="1295"/>
      <c r="O38" s="1295"/>
      <c r="P38" s="1295"/>
      <c r="Q38" s="1295"/>
      <c r="R38" s="1295"/>
      <c r="S38" s="1295"/>
      <c r="T38" s="1295"/>
      <c r="U38" s="1295"/>
    </row>
    <row r="39" spans="1:21" s="1237" customFormat="1" ht="25.5" x14ac:dyDescent="0.2">
      <c r="A39" s="1369"/>
      <c r="B39" s="268"/>
      <c r="C39" s="1250" t="s">
        <v>1725</v>
      </c>
      <c r="D39" s="1784" t="s">
        <v>1726</v>
      </c>
      <c r="E39" s="124"/>
      <c r="F39" s="1585">
        <v>10</v>
      </c>
      <c r="G39" s="1584">
        <v>0</v>
      </c>
      <c r="H39" s="1611">
        <v>0</v>
      </c>
      <c r="I39" s="1295"/>
      <c r="J39" s="1295"/>
      <c r="K39" s="1295"/>
      <c r="L39" s="1295"/>
      <c r="M39" s="1295"/>
      <c r="N39" s="1295"/>
      <c r="O39" s="1295"/>
      <c r="P39" s="1295"/>
      <c r="Q39" s="1295"/>
      <c r="R39" s="1295"/>
      <c r="S39" s="1295"/>
      <c r="T39" s="1295"/>
      <c r="U39" s="1295"/>
    </row>
    <row r="40" spans="1:21" s="1237" customFormat="1" ht="15" x14ac:dyDescent="0.25">
      <c r="A40" s="1369">
        <v>4399</v>
      </c>
      <c r="B40" s="268">
        <v>5164</v>
      </c>
      <c r="C40" s="1250"/>
      <c r="D40" s="1788" t="s">
        <v>214</v>
      </c>
      <c r="E40" s="124"/>
      <c r="F40" s="380">
        <v>11</v>
      </c>
      <c r="G40" s="471">
        <v>11</v>
      </c>
      <c r="H40" s="212">
        <f t="shared" si="2"/>
        <v>100</v>
      </c>
      <c r="I40" s="1295"/>
      <c r="J40" s="1295"/>
      <c r="K40" s="1295"/>
      <c r="L40" s="1295"/>
      <c r="M40" s="1295"/>
      <c r="N40" s="1295"/>
      <c r="O40" s="1295"/>
      <c r="P40" s="1295"/>
      <c r="Q40" s="1295"/>
      <c r="R40" s="1295"/>
      <c r="S40" s="1295"/>
      <c r="T40" s="1295"/>
      <c r="U40" s="1295"/>
    </row>
    <row r="41" spans="1:21" s="1237" customFormat="1" x14ac:dyDescent="0.2">
      <c r="A41" s="1369"/>
      <c r="B41" s="268"/>
      <c r="C41" s="1251" t="s">
        <v>950</v>
      </c>
      <c r="D41" s="1245" t="s">
        <v>1602</v>
      </c>
      <c r="E41" s="124"/>
      <c r="F41" s="1585">
        <v>8</v>
      </c>
      <c r="G41" s="1584">
        <v>8</v>
      </c>
      <c r="H41" s="1611">
        <f t="shared" si="2"/>
        <v>100</v>
      </c>
      <c r="I41" s="1295"/>
      <c r="J41" s="1295"/>
      <c r="K41" s="1295"/>
      <c r="L41" s="1295"/>
      <c r="M41" s="1295"/>
      <c r="N41" s="1295"/>
      <c r="O41" s="1295"/>
      <c r="P41" s="1295"/>
      <c r="Q41" s="1295"/>
      <c r="R41" s="1295"/>
      <c r="S41" s="1295"/>
      <c r="T41" s="1295"/>
      <c r="U41" s="1295"/>
    </row>
    <row r="42" spans="1:21" s="1237" customFormat="1" ht="25.5" x14ac:dyDescent="0.2">
      <c r="A42" s="1369"/>
      <c r="B42" s="268"/>
      <c r="C42" s="1250" t="s">
        <v>1725</v>
      </c>
      <c r="D42" s="1784" t="s">
        <v>1726</v>
      </c>
      <c r="E42" s="124"/>
      <c r="F42" s="1585">
        <v>3</v>
      </c>
      <c r="G42" s="1584">
        <v>3</v>
      </c>
      <c r="H42" s="1611">
        <f t="shared" si="2"/>
        <v>100</v>
      </c>
      <c r="I42" s="1295"/>
      <c r="J42" s="1295"/>
      <c r="K42" s="1295"/>
      <c r="L42" s="1295"/>
      <c r="M42" s="1295"/>
      <c r="N42" s="1295"/>
      <c r="O42" s="1295"/>
      <c r="P42" s="1295"/>
      <c r="Q42" s="1295"/>
      <c r="R42" s="1295"/>
      <c r="S42" s="1295"/>
      <c r="T42" s="1295"/>
      <c r="U42" s="1295"/>
    </row>
    <row r="43" spans="1:21" s="1237" customFormat="1" ht="15" x14ac:dyDescent="0.25">
      <c r="A43" s="1369">
        <v>4399</v>
      </c>
      <c r="B43" s="268">
        <v>5166</v>
      </c>
      <c r="C43" s="1250"/>
      <c r="D43" s="1238" t="s">
        <v>776</v>
      </c>
      <c r="E43" s="60"/>
      <c r="F43" s="313">
        <v>2268</v>
      </c>
      <c r="G43" s="315">
        <v>0</v>
      </c>
      <c r="H43" s="212">
        <f t="shared" si="2"/>
        <v>0</v>
      </c>
      <c r="I43" s="1295"/>
      <c r="J43" s="1295"/>
      <c r="K43" s="1295"/>
      <c r="L43" s="1295"/>
      <c r="M43" s="1295"/>
      <c r="N43" s="1295"/>
      <c r="O43" s="1295"/>
      <c r="P43" s="1295"/>
      <c r="Q43" s="1295"/>
      <c r="R43" s="1295"/>
      <c r="S43" s="1295"/>
      <c r="T43" s="1295"/>
      <c r="U43" s="1295"/>
    </row>
    <row r="44" spans="1:21" s="1295" customFormat="1" ht="14.25" customHeight="1" x14ac:dyDescent="0.25">
      <c r="A44" s="1369">
        <v>4399</v>
      </c>
      <c r="B44" s="268">
        <v>5169</v>
      </c>
      <c r="C44" s="1250"/>
      <c r="D44" s="128" t="s">
        <v>1080</v>
      </c>
      <c r="E44" s="60">
        <f>E45+E46+E47+E48</f>
        <v>4353</v>
      </c>
      <c r="F44" s="60">
        <f>F45+F46+F47+F48+F49</f>
        <v>4339</v>
      </c>
      <c r="G44" s="60">
        <f>G45+G46+G47+G48+G49</f>
        <v>4177</v>
      </c>
      <c r="H44" s="212">
        <f t="shared" si="2"/>
        <v>96.266420834293626</v>
      </c>
      <c r="I44" s="1367"/>
      <c r="J44" s="1344"/>
    </row>
    <row r="45" spans="1:21" s="1295" customFormat="1" ht="14.25" customHeight="1" x14ac:dyDescent="0.25">
      <c r="A45" s="1369"/>
      <c r="B45" s="268"/>
      <c r="C45" s="1250" t="s">
        <v>950</v>
      </c>
      <c r="D45" s="312" t="s">
        <v>1602</v>
      </c>
      <c r="E45" s="124">
        <v>3953</v>
      </c>
      <c r="F45" s="314">
        <v>3883</v>
      </c>
      <c r="G45" s="316">
        <v>3847</v>
      </c>
      <c r="H45" s="1257">
        <f t="shared" si="2"/>
        <v>99.072881792428532</v>
      </c>
      <c r="I45" s="1367"/>
      <c r="J45" s="1344"/>
    </row>
    <row r="46" spans="1:21" s="1295" customFormat="1" ht="14.25" customHeight="1" x14ac:dyDescent="0.25">
      <c r="A46" s="1369"/>
      <c r="B46" s="268"/>
      <c r="C46" s="1250" t="s">
        <v>844</v>
      </c>
      <c r="D46" s="166" t="s">
        <v>845</v>
      </c>
      <c r="E46" s="124">
        <v>125</v>
      </c>
      <c r="F46" s="314">
        <v>0</v>
      </c>
      <c r="G46" s="316">
        <v>0</v>
      </c>
      <c r="H46" s="1257">
        <v>0</v>
      </c>
      <c r="I46" s="1367"/>
      <c r="J46" s="1344"/>
    </row>
    <row r="47" spans="1:21" s="1295" customFormat="1" ht="14.25" customHeight="1" x14ac:dyDescent="0.25">
      <c r="A47" s="1369"/>
      <c r="B47" s="268"/>
      <c r="C47" s="1250" t="s">
        <v>846</v>
      </c>
      <c r="D47" s="166" t="s">
        <v>1574</v>
      </c>
      <c r="E47" s="124">
        <v>25</v>
      </c>
      <c r="F47" s="314">
        <v>0</v>
      </c>
      <c r="G47" s="316">
        <v>0</v>
      </c>
      <c r="H47" s="1257">
        <v>0</v>
      </c>
      <c r="I47" s="1367"/>
      <c r="J47" s="1344"/>
    </row>
    <row r="48" spans="1:21" s="1295" customFormat="1" ht="14.25" customHeight="1" x14ac:dyDescent="0.25">
      <c r="A48" s="1369"/>
      <c r="B48" s="268"/>
      <c r="C48" s="1250" t="s">
        <v>847</v>
      </c>
      <c r="D48" s="166" t="s">
        <v>848</v>
      </c>
      <c r="E48" s="124">
        <v>250</v>
      </c>
      <c r="F48" s="314">
        <v>150</v>
      </c>
      <c r="G48" s="316">
        <v>133</v>
      </c>
      <c r="H48" s="1611">
        <f t="shared" si="2"/>
        <v>88.666666666666671</v>
      </c>
      <c r="I48" s="1367"/>
      <c r="J48" s="1344"/>
    </row>
    <row r="49" spans="1:10" s="1295" customFormat="1" ht="14.25" customHeight="1" x14ac:dyDescent="0.25">
      <c r="A49" s="1369"/>
      <c r="B49" s="268"/>
      <c r="C49" s="1250" t="s">
        <v>1725</v>
      </c>
      <c r="D49" s="2509" t="s">
        <v>1726</v>
      </c>
      <c r="E49" s="124"/>
      <c r="F49" s="314">
        <v>306</v>
      </c>
      <c r="G49" s="316">
        <v>197</v>
      </c>
      <c r="H49" s="1611">
        <f t="shared" si="2"/>
        <v>64.379084967320267</v>
      </c>
      <c r="I49" s="1367"/>
      <c r="J49" s="1344"/>
    </row>
    <row r="50" spans="1:10" s="1295" customFormat="1" ht="14.25" customHeight="1" x14ac:dyDescent="0.25">
      <c r="A50" s="1369"/>
      <c r="B50" s="268"/>
      <c r="C50" s="1250"/>
      <c r="D50" s="2445"/>
      <c r="E50" s="124"/>
      <c r="F50" s="314"/>
      <c r="G50" s="316"/>
      <c r="H50" s="1611"/>
      <c r="I50" s="1367"/>
      <c r="J50" s="1344"/>
    </row>
    <row r="51" spans="1:10" s="1295" customFormat="1" ht="14.25" customHeight="1" x14ac:dyDescent="0.25">
      <c r="A51" s="1369">
        <v>4399</v>
      </c>
      <c r="B51" s="268">
        <v>5175</v>
      </c>
      <c r="C51" s="1250"/>
      <c r="D51" s="128" t="s">
        <v>841</v>
      </c>
      <c r="E51" s="60">
        <v>160</v>
      </c>
      <c r="F51" s="315">
        <f>F52+F53+F54</f>
        <v>123</v>
      </c>
      <c r="G51" s="315">
        <f>G52+G53+G54</f>
        <v>114</v>
      </c>
      <c r="H51" s="212">
        <f t="shared" si="2"/>
        <v>92.682926829268297</v>
      </c>
      <c r="I51" s="1367"/>
      <c r="J51" s="1344"/>
    </row>
    <row r="52" spans="1:10" s="1295" customFormat="1" ht="14.25" customHeight="1" x14ac:dyDescent="0.25">
      <c r="A52" s="1369"/>
      <c r="B52" s="268"/>
      <c r="C52" s="1250" t="s">
        <v>950</v>
      </c>
      <c r="D52" s="312" t="s">
        <v>1602</v>
      </c>
      <c r="E52" s="60"/>
      <c r="F52" s="314">
        <v>43</v>
      </c>
      <c r="G52" s="316">
        <v>43</v>
      </c>
      <c r="H52" s="1257">
        <f t="shared" si="2"/>
        <v>100</v>
      </c>
      <c r="I52" s="1367"/>
      <c r="J52" s="1344"/>
    </row>
    <row r="53" spans="1:10" s="1295" customFormat="1" ht="14.25" customHeight="1" x14ac:dyDescent="0.25">
      <c r="A53" s="1369"/>
      <c r="B53" s="268"/>
      <c r="C53" s="1250" t="s">
        <v>847</v>
      </c>
      <c r="D53" s="166" t="s">
        <v>848</v>
      </c>
      <c r="E53" s="124">
        <v>160</v>
      </c>
      <c r="F53" s="314">
        <v>3</v>
      </c>
      <c r="G53" s="316">
        <v>1</v>
      </c>
      <c r="H53" s="1257">
        <f t="shared" si="2"/>
        <v>33.333333333333329</v>
      </c>
      <c r="I53" s="1367"/>
      <c r="J53" s="1344"/>
    </row>
    <row r="54" spans="1:10" s="1295" customFormat="1" ht="14.25" customHeight="1" x14ac:dyDescent="0.25">
      <c r="A54" s="1369"/>
      <c r="B54" s="268"/>
      <c r="C54" s="1250" t="s">
        <v>1725</v>
      </c>
      <c r="D54" s="2509" t="s">
        <v>1726</v>
      </c>
      <c r="E54" s="124"/>
      <c r="F54" s="314">
        <v>77</v>
      </c>
      <c r="G54" s="316">
        <v>70</v>
      </c>
      <c r="H54" s="1257">
        <f t="shared" si="2"/>
        <v>90.909090909090907</v>
      </c>
      <c r="I54" s="1367"/>
      <c r="J54" s="1344"/>
    </row>
    <row r="55" spans="1:10" s="1295" customFormat="1" ht="14.25" customHeight="1" x14ac:dyDescent="0.25">
      <c r="A55" s="1369"/>
      <c r="B55" s="268"/>
      <c r="C55" s="1250"/>
      <c r="D55" s="2445"/>
      <c r="E55" s="124"/>
      <c r="F55" s="314"/>
      <c r="G55" s="316"/>
      <c r="H55" s="1257"/>
      <c r="I55" s="1367"/>
      <c r="J55" s="1344"/>
    </row>
    <row r="56" spans="1:10" s="1295" customFormat="1" ht="14.25" customHeight="1" x14ac:dyDescent="0.25">
      <c r="A56" s="1369">
        <v>4399</v>
      </c>
      <c r="B56" s="268">
        <v>5212</v>
      </c>
      <c r="C56" s="1251"/>
      <c r="D56" s="383" t="s">
        <v>849</v>
      </c>
      <c r="E56" s="60"/>
      <c r="F56" s="313">
        <v>25</v>
      </c>
      <c r="G56" s="315">
        <v>25</v>
      </c>
      <c r="H56" s="212">
        <f>(G56/F56)*100</f>
        <v>100</v>
      </c>
      <c r="I56" s="1367"/>
      <c r="J56" s="1344"/>
    </row>
    <row r="57" spans="1:10" s="1295" customFormat="1" ht="14.25" customHeight="1" x14ac:dyDescent="0.25">
      <c r="A57" s="1369"/>
      <c r="B57" s="268"/>
      <c r="C57" s="1269" t="s">
        <v>1520</v>
      </c>
      <c r="D57" s="1245" t="s">
        <v>58</v>
      </c>
      <c r="E57" s="60"/>
      <c r="F57" s="314">
        <v>25</v>
      </c>
      <c r="G57" s="316">
        <v>25</v>
      </c>
      <c r="H57" s="1257">
        <f>(G57/F57)*100</f>
        <v>100</v>
      </c>
      <c r="I57" s="1367"/>
      <c r="J57" s="1344"/>
    </row>
    <row r="58" spans="1:10" s="1295" customFormat="1" ht="14.25" customHeight="1" x14ac:dyDescent="0.25">
      <c r="A58" s="1369">
        <v>4399</v>
      </c>
      <c r="B58" s="268">
        <v>5213</v>
      </c>
      <c r="C58" s="1251"/>
      <c r="D58" s="1343" t="s">
        <v>424</v>
      </c>
      <c r="E58" s="124"/>
      <c r="F58" s="313">
        <v>25</v>
      </c>
      <c r="G58" s="315">
        <v>25</v>
      </c>
      <c r="H58" s="212">
        <f>(G58/F58)*100</f>
        <v>100</v>
      </c>
      <c r="I58" s="1367"/>
      <c r="J58" s="1344"/>
    </row>
    <row r="59" spans="1:10" s="1295" customFormat="1" ht="14.25" customHeight="1" x14ac:dyDescent="0.25">
      <c r="A59" s="1369"/>
      <c r="B59" s="268"/>
      <c r="C59" s="1269" t="s">
        <v>1520</v>
      </c>
      <c r="D59" s="1245" t="s">
        <v>58</v>
      </c>
      <c r="E59" s="124"/>
      <c r="F59" s="314">
        <v>25</v>
      </c>
      <c r="G59" s="316">
        <v>25</v>
      </c>
      <c r="H59" s="1257">
        <f>(G59/F59)*100</f>
        <v>100</v>
      </c>
      <c r="I59" s="1367"/>
      <c r="J59" s="1344"/>
    </row>
    <row r="60" spans="1:10" s="1295" customFormat="1" ht="14.25" customHeight="1" x14ac:dyDescent="0.25">
      <c r="A60" s="1369">
        <v>4399</v>
      </c>
      <c r="B60" s="268">
        <v>5221</v>
      </c>
      <c r="C60" s="1251"/>
      <c r="D60" s="2513" t="s">
        <v>868</v>
      </c>
      <c r="E60" s="124"/>
      <c r="F60" s="313">
        <v>1680</v>
      </c>
      <c r="G60" s="315">
        <v>1680</v>
      </c>
      <c r="H60" s="212">
        <f>(G60/F60)*100</f>
        <v>100</v>
      </c>
      <c r="I60" s="1367"/>
      <c r="J60" s="1344"/>
    </row>
    <row r="61" spans="1:10" s="1295" customFormat="1" ht="14.25" customHeight="1" x14ac:dyDescent="0.25">
      <c r="A61" s="1369"/>
      <c r="B61" s="268"/>
      <c r="C61" s="1251"/>
      <c r="D61" s="2513"/>
      <c r="E61" s="124"/>
      <c r="F61" s="314"/>
      <c r="G61" s="315"/>
      <c r="H61" s="212"/>
      <c r="I61" s="1367"/>
      <c r="J61" s="1344"/>
    </row>
    <row r="62" spans="1:10" s="1295" customFormat="1" ht="14.25" customHeight="1" x14ac:dyDescent="0.25">
      <c r="A62" s="1369"/>
      <c r="B62" s="1789"/>
      <c r="C62" s="1269" t="s">
        <v>319</v>
      </c>
      <c r="D62" s="1245" t="s">
        <v>410</v>
      </c>
      <c r="E62" s="124"/>
      <c r="F62" s="314">
        <v>1580</v>
      </c>
      <c r="G62" s="316">
        <v>1580</v>
      </c>
      <c r="H62" s="1257">
        <f t="shared" ref="H62:H93" si="3">(G62/F62)*100</f>
        <v>100</v>
      </c>
      <c r="I62" s="1367"/>
      <c r="J62" s="1344"/>
    </row>
    <row r="63" spans="1:10" s="1295" customFormat="1" ht="14.25" customHeight="1" thickBot="1" x14ac:dyDescent="0.3">
      <c r="A63" s="2117"/>
      <c r="B63" s="1790"/>
      <c r="C63" s="1312" t="s">
        <v>1520</v>
      </c>
      <c r="D63" s="1291" t="s">
        <v>58</v>
      </c>
      <c r="E63" s="184"/>
      <c r="F63" s="464">
        <v>100</v>
      </c>
      <c r="G63" s="465">
        <v>100</v>
      </c>
      <c r="H63" s="1282">
        <f t="shared" si="3"/>
        <v>100</v>
      </c>
      <c r="I63" s="1367"/>
      <c r="J63" s="1344"/>
    </row>
    <row r="64" spans="1:10" s="1295" customFormat="1" ht="14.25" customHeight="1" thickTop="1" x14ac:dyDescent="0.25">
      <c r="A64" s="1791"/>
      <c r="B64" s="1791"/>
      <c r="C64" s="1660"/>
      <c r="D64" s="1792"/>
      <c r="E64" s="1795"/>
      <c r="F64" s="1793"/>
      <c r="G64" s="1793"/>
      <c r="H64" s="1794"/>
      <c r="I64" s="1367"/>
      <c r="J64" s="1344"/>
    </row>
    <row r="65" spans="1:10" s="1295" customFormat="1" ht="14.25" customHeight="1" x14ac:dyDescent="0.25">
      <c r="A65" s="268"/>
      <c r="B65" s="268"/>
      <c r="C65" s="1241"/>
      <c r="D65" s="1602"/>
      <c r="E65" s="123"/>
      <c r="F65" s="314"/>
      <c r="G65" s="314"/>
      <c r="H65" s="1404"/>
      <c r="I65" s="1367"/>
      <c r="J65" s="1344"/>
    </row>
    <row r="66" spans="1:10" s="1295" customFormat="1" ht="14.25" customHeight="1" x14ac:dyDescent="0.25">
      <c r="A66" s="268"/>
      <c r="B66" s="268"/>
      <c r="C66" s="1241"/>
      <c r="D66" s="1602"/>
      <c r="E66" s="123"/>
      <c r="F66" s="314"/>
      <c r="G66" s="314"/>
      <c r="H66" s="1404"/>
      <c r="I66" s="1367"/>
      <c r="J66" s="1344"/>
    </row>
    <row r="67" spans="1:10" ht="15" thickBot="1" x14ac:dyDescent="0.25">
      <c r="A67" s="746"/>
      <c r="B67" s="746"/>
      <c r="H67" s="720" t="s">
        <v>205</v>
      </c>
    </row>
    <row r="68" spans="1:10" s="107" customFormat="1" ht="20.25" customHeight="1" thickTop="1" thickBot="1" x14ac:dyDescent="0.25">
      <c r="A68" s="675" t="s">
        <v>206</v>
      </c>
      <c r="B68" s="676" t="s">
        <v>207</v>
      </c>
      <c r="C68" s="722" t="s">
        <v>888</v>
      </c>
      <c r="D68" s="678" t="s">
        <v>208</v>
      </c>
      <c r="E68" s="678" t="s">
        <v>209</v>
      </c>
      <c r="F68" s="678" t="s">
        <v>1116</v>
      </c>
      <c r="G68" s="678" t="s">
        <v>1117</v>
      </c>
      <c r="H68" s="679" t="s">
        <v>1118</v>
      </c>
    </row>
    <row r="69" spans="1:10" s="387" customFormat="1" ht="13.5" thickTop="1" thickBot="1" x14ac:dyDescent="0.25">
      <c r="A69" s="609">
        <v>1</v>
      </c>
      <c r="B69" s="610">
        <v>2</v>
      </c>
      <c r="C69" s="610">
        <v>3</v>
      </c>
      <c r="D69" s="610">
        <v>4</v>
      </c>
      <c r="E69" s="610">
        <v>5</v>
      </c>
      <c r="F69" s="581">
        <v>6</v>
      </c>
      <c r="G69" s="581">
        <v>7</v>
      </c>
      <c r="H69" s="680" t="s">
        <v>74</v>
      </c>
      <c r="I69" s="107"/>
    </row>
    <row r="70" spans="1:10" s="1295" customFormat="1" ht="14.25" customHeight="1" thickTop="1" x14ac:dyDescent="0.25">
      <c r="A70" s="1369">
        <v>4399</v>
      </c>
      <c r="B70" s="268">
        <v>5222</v>
      </c>
      <c r="C70" s="1269"/>
      <c r="D70" s="1368" t="s">
        <v>423</v>
      </c>
      <c r="E70" s="124"/>
      <c r="F70" s="313">
        <v>2831</v>
      </c>
      <c r="G70" s="315">
        <v>2831</v>
      </c>
      <c r="H70" s="212">
        <f t="shared" si="3"/>
        <v>100</v>
      </c>
      <c r="I70" s="1367"/>
      <c r="J70" s="1344"/>
    </row>
    <row r="71" spans="1:10" s="1295" customFormat="1" ht="14.25" customHeight="1" x14ac:dyDescent="0.25">
      <c r="A71" s="1369"/>
      <c r="B71" s="268"/>
      <c r="C71" s="1269" t="s">
        <v>319</v>
      </c>
      <c r="D71" s="1245" t="s">
        <v>410</v>
      </c>
      <c r="E71" s="124"/>
      <c r="F71" s="314">
        <v>1580</v>
      </c>
      <c r="G71" s="316">
        <v>1580</v>
      </c>
      <c r="H71" s="1257">
        <f t="shared" si="3"/>
        <v>100</v>
      </c>
      <c r="I71" s="1367"/>
      <c r="J71" s="1344"/>
    </row>
    <row r="72" spans="1:10" s="1295" customFormat="1" ht="14.25" customHeight="1" x14ac:dyDescent="0.25">
      <c r="A72" s="1369"/>
      <c r="B72" s="268"/>
      <c r="C72" s="1269" t="s">
        <v>1520</v>
      </c>
      <c r="D72" s="1245" t="s">
        <v>58</v>
      </c>
      <c r="E72" s="124"/>
      <c r="F72" s="314">
        <v>1251</v>
      </c>
      <c r="G72" s="316">
        <v>1251</v>
      </c>
      <c r="H72" s="1257">
        <f t="shared" si="3"/>
        <v>100</v>
      </c>
      <c r="I72" s="1367"/>
      <c r="J72" s="1344"/>
    </row>
    <row r="73" spans="1:10" s="1295" customFormat="1" ht="14.25" customHeight="1" x14ac:dyDescent="0.25">
      <c r="A73" s="1369">
        <v>4399</v>
      </c>
      <c r="B73" s="268">
        <v>5223</v>
      </c>
      <c r="C73" s="1269"/>
      <c r="D73" s="309" t="s">
        <v>1575</v>
      </c>
      <c r="E73" s="124"/>
      <c r="F73" s="313">
        <v>90</v>
      </c>
      <c r="G73" s="315">
        <v>85</v>
      </c>
      <c r="H73" s="212">
        <f t="shared" si="3"/>
        <v>94.444444444444443</v>
      </c>
      <c r="I73" s="1367"/>
      <c r="J73" s="1344"/>
    </row>
    <row r="74" spans="1:10" s="1295" customFormat="1" ht="14.25" customHeight="1" x14ac:dyDescent="0.25">
      <c r="A74" s="1369"/>
      <c r="B74" s="268"/>
      <c r="C74" s="1269" t="s">
        <v>1520</v>
      </c>
      <c r="D74" s="1245" t="s">
        <v>58</v>
      </c>
      <c r="E74" s="124"/>
      <c r="F74" s="314">
        <v>90</v>
      </c>
      <c r="G74" s="316">
        <v>85</v>
      </c>
      <c r="H74" s="1257">
        <f t="shared" si="3"/>
        <v>94.444444444444443</v>
      </c>
      <c r="I74" s="1367"/>
      <c r="J74" s="1344"/>
    </row>
    <row r="75" spans="1:10" s="1295" customFormat="1" ht="14.25" customHeight="1" x14ac:dyDescent="0.25">
      <c r="A75" s="1369">
        <v>4399</v>
      </c>
      <c r="B75" s="268">
        <v>5229</v>
      </c>
      <c r="C75" s="1269"/>
      <c r="D75" s="87" t="s">
        <v>83</v>
      </c>
      <c r="E75" s="124"/>
      <c r="F75" s="313">
        <v>130</v>
      </c>
      <c r="G75" s="315">
        <v>130</v>
      </c>
      <c r="H75" s="212">
        <f t="shared" si="3"/>
        <v>100</v>
      </c>
      <c r="I75" s="1367"/>
      <c r="J75" s="1344"/>
    </row>
    <row r="76" spans="1:10" s="1295" customFormat="1" ht="14.25" customHeight="1" x14ac:dyDescent="0.25">
      <c r="A76" s="1369"/>
      <c r="B76" s="268"/>
      <c r="C76" s="1269" t="s">
        <v>319</v>
      </c>
      <c r="D76" s="1245" t="s">
        <v>410</v>
      </c>
      <c r="E76" s="124"/>
      <c r="F76" s="314">
        <v>80</v>
      </c>
      <c r="G76" s="316">
        <v>80</v>
      </c>
      <c r="H76" s="1257">
        <f t="shared" si="3"/>
        <v>100</v>
      </c>
      <c r="I76" s="1367"/>
      <c r="J76" s="1344"/>
    </row>
    <row r="77" spans="1:10" s="1295" customFormat="1" ht="14.25" customHeight="1" x14ac:dyDescent="0.25">
      <c r="A77" s="1369"/>
      <c r="B77" s="268"/>
      <c r="C77" s="1269" t="s">
        <v>1520</v>
      </c>
      <c r="D77" s="1245" t="s">
        <v>58</v>
      </c>
      <c r="E77" s="124"/>
      <c r="F77" s="314">
        <v>50</v>
      </c>
      <c r="G77" s="316">
        <v>50</v>
      </c>
      <c r="H77" s="1257">
        <v>0</v>
      </c>
      <c r="I77" s="1367"/>
      <c r="J77" s="1344"/>
    </row>
    <row r="78" spans="1:10" s="1295" customFormat="1" ht="14.25" customHeight="1" x14ac:dyDescent="0.25">
      <c r="A78" s="1369">
        <v>4399</v>
      </c>
      <c r="B78" s="268">
        <v>5339</v>
      </c>
      <c r="C78" s="1269"/>
      <c r="D78" s="87" t="s">
        <v>1705</v>
      </c>
      <c r="E78" s="124"/>
      <c r="F78" s="313">
        <v>25</v>
      </c>
      <c r="G78" s="315">
        <v>25</v>
      </c>
      <c r="H78" s="212">
        <f t="shared" si="3"/>
        <v>100</v>
      </c>
      <c r="I78" s="1367"/>
      <c r="J78" s="1344"/>
    </row>
    <row r="79" spans="1:10" s="1295" customFormat="1" ht="14.25" customHeight="1" x14ac:dyDescent="0.25">
      <c r="A79" s="1369"/>
      <c r="B79" s="268"/>
      <c r="C79" s="1269" t="s">
        <v>1520</v>
      </c>
      <c r="D79" s="1245" t="s">
        <v>58</v>
      </c>
      <c r="E79" s="124"/>
      <c r="F79" s="314">
        <v>25</v>
      </c>
      <c r="G79" s="316">
        <v>25</v>
      </c>
      <c r="H79" s="1257">
        <f t="shared" si="3"/>
        <v>100</v>
      </c>
      <c r="I79" s="1367"/>
      <c r="J79" s="1344"/>
    </row>
    <row r="80" spans="1:10" s="1295" customFormat="1" ht="14.25" customHeight="1" x14ac:dyDescent="0.25">
      <c r="A80" s="1369">
        <v>4399</v>
      </c>
      <c r="B80" s="268">
        <v>5493</v>
      </c>
      <c r="C80" s="1269"/>
      <c r="D80" s="309" t="s">
        <v>872</v>
      </c>
      <c r="E80" s="124"/>
      <c r="F80" s="313">
        <v>135</v>
      </c>
      <c r="G80" s="315">
        <v>135</v>
      </c>
      <c r="H80" s="212">
        <f t="shared" si="3"/>
        <v>100</v>
      </c>
      <c r="I80" s="1367"/>
      <c r="J80" s="1344"/>
    </row>
    <row r="81" spans="1:21" s="1295" customFormat="1" ht="14.25" customHeight="1" x14ac:dyDescent="0.25">
      <c r="A81" s="1369"/>
      <c r="B81" s="268"/>
      <c r="C81" s="1269" t="s">
        <v>319</v>
      </c>
      <c r="D81" s="1245" t="s">
        <v>410</v>
      </c>
      <c r="E81" s="124"/>
      <c r="F81" s="314">
        <v>100</v>
      </c>
      <c r="G81" s="316">
        <v>100</v>
      </c>
      <c r="H81" s="1257">
        <f t="shared" si="3"/>
        <v>100</v>
      </c>
      <c r="I81" s="1367"/>
      <c r="J81" s="1344"/>
    </row>
    <row r="82" spans="1:21" s="1295" customFormat="1" ht="14.25" customHeight="1" x14ac:dyDescent="0.25">
      <c r="A82" s="1369"/>
      <c r="B82" s="268"/>
      <c r="C82" s="1269" t="s">
        <v>1520</v>
      </c>
      <c r="D82" s="1245" t="s">
        <v>58</v>
      </c>
      <c r="E82" s="124"/>
      <c r="F82" s="314">
        <v>35</v>
      </c>
      <c r="G82" s="316">
        <v>35</v>
      </c>
      <c r="H82" s="1257">
        <f t="shared" si="3"/>
        <v>100</v>
      </c>
      <c r="I82" s="1367"/>
      <c r="J82" s="1344"/>
    </row>
    <row r="83" spans="1:21" s="1295" customFormat="1" ht="14.25" customHeight="1" x14ac:dyDescent="0.25">
      <c r="A83" s="1369">
        <v>4399</v>
      </c>
      <c r="B83" s="268">
        <v>5532</v>
      </c>
      <c r="C83" s="1269"/>
      <c r="D83" s="87" t="s">
        <v>1759</v>
      </c>
      <c r="E83" s="124"/>
      <c r="F83" s="313">
        <v>216</v>
      </c>
      <c r="G83" s="315">
        <v>216</v>
      </c>
      <c r="H83" s="212">
        <f t="shared" si="3"/>
        <v>100</v>
      </c>
      <c r="I83" s="1367"/>
      <c r="J83" s="1344"/>
    </row>
    <row r="84" spans="1:21" s="1295" customFormat="1" ht="14.25" customHeight="1" x14ac:dyDescent="0.25">
      <c r="A84" s="1369"/>
      <c r="B84" s="268"/>
      <c r="C84" s="1250" t="s">
        <v>1725</v>
      </c>
      <c r="D84" s="2509" t="s">
        <v>1726</v>
      </c>
      <c r="E84" s="124"/>
      <c r="F84" s="314">
        <v>216</v>
      </c>
      <c r="G84" s="316">
        <v>216</v>
      </c>
      <c r="H84" s="1257">
        <f t="shared" si="3"/>
        <v>100</v>
      </c>
      <c r="I84" s="1367"/>
      <c r="J84" s="1344"/>
    </row>
    <row r="85" spans="1:21" s="1295" customFormat="1" ht="14.25" customHeight="1" x14ac:dyDescent="0.25">
      <c r="A85" s="1369"/>
      <c r="B85" s="268"/>
      <c r="C85" s="1250"/>
      <c r="D85" s="2445"/>
      <c r="E85" s="124"/>
      <c r="F85" s="314"/>
      <c r="G85" s="316"/>
      <c r="H85" s="1257"/>
      <c r="I85" s="1367"/>
      <c r="J85" s="1344"/>
    </row>
    <row r="86" spans="1:21" s="1295" customFormat="1" ht="14.25" customHeight="1" x14ac:dyDescent="0.25">
      <c r="A86" s="1369">
        <v>4399</v>
      </c>
      <c r="B86" s="268">
        <v>5901</v>
      </c>
      <c r="C86" s="1250"/>
      <c r="D86" s="1301" t="s">
        <v>769</v>
      </c>
      <c r="E86" s="124"/>
      <c r="F86" s="313">
        <v>1</v>
      </c>
      <c r="G86" s="315">
        <v>0</v>
      </c>
      <c r="H86" s="212">
        <v>0</v>
      </c>
      <c r="I86" s="1367"/>
      <c r="J86" s="1344"/>
    </row>
    <row r="87" spans="1:21" s="1295" customFormat="1" ht="14.25" customHeight="1" x14ac:dyDescent="0.25">
      <c r="A87" s="1369"/>
      <c r="B87" s="268"/>
      <c r="C87" s="1250" t="s">
        <v>1725</v>
      </c>
      <c r="D87" s="2509" t="s">
        <v>1726</v>
      </c>
      <c r="E87" s="124"/>
      <c r="F87" s="314">
        <v>1</v>
      </c>
      <c r="G87" s="316">
        <v>0</v>
      </c>
      <c r="H87" s="1257">
        <v>0</v>
      </c>
      <c r="I87" s="1367"/>
      <c r="J87" s="1344"/>
    </row>
    <row r="88" spans="1:21" s="1295" customFormat="1" ht="14.25" customHeight="1" x14ac:dyDescent="0.25">
      <c r="A88" s="1369"/>
      <c r="B88" s="268"/>
      <c r="C88" s="1250"/>
      <c r="D88" s="2445"/>
      <c r="E88" s="124"/>
      <c r="F88" s="314"/>
      <c r="G88" s="316"/>
      <c r="H88" s="1257"/>
      <c r="I88" s="1367"/>
      <c r="J88" s="1344"/>
    </row>
    <row r="89" spans="1:21" s="1295" customFormat="1" ht="14.25" customHeight="1" x14ac:dyDescent="0.25">
      <c r="A89" s="34">
        <v>6172</v>
      </c>
      <c r="B89" s="85">
        <v>5161</v>
      </c>
      <c r="C89" s="1269"/>
      <c r="D89" s="87" t="s">
        <v>383</v>
      </c>
      <c r="E89" s="71">
        <v>5</v>
      </c>
      <c r="F89" s="313">
        <v>5</v>
      </c>
      <c r="G89" s="315">
        <v>2</v>
      </c>
      <c r="H89" s="212">
        <f t="shared" si="3"/>
        <v>40</v>
      </c>
      <c r="I89" s="1237"/>
      <c r="J89" s="1237"/>
      <c r="K89" s="1237"/>
      <c r="L89" s="1237"/>
      <c r="M89" s="1237"/>
      <c r="N89" s="1237"/>
      <c r="O89" s="1237"/>
      <c r="P89" s="1237"/>
      <c r="Q89" s="1237"/>
      <c r="R89" s="1237"/>
      <c r="S89" s="1237"/>
      <c r="T89" s="1237"/>
      <c r="U89" s="1237"/>
    </row>
    <row r="90" spans="1:21" s="1295" customFormat="1" ht="14.25" customHeight="1" x14ac:dyDescent="0.25">
      <c r="A90" s="34">
        <v>6172</v>
      </c>
      <c r="B90" s="85">
        <v>5164</v>
      </c>
      <c r="C90" s="1269"/>
      <c r="D90" s="128" t="s">
        <v>214</v>
      </c>
      <c r="E90" s="71"/>
      <c r="F90" s="313">
        <v>11</v>
      </c>
      <c r="G90" s="315">
        <v>11</v>
      </c>
      <c r="H90" s="212">
        <f t="shared" si="3"/>
        <v>100</v>
      </c>
      <c r="I90" s="1237"/>
      <c r="J90" s="1237"/>
      <c r="K90" s="1237"/>
      <c r="L90" s="1237"/>
      <c r="M90" s="1237"/>
      <c r="N90" s="1237"/>
      <c r="O90" s="1237"/>
      <c r="P90" s="1237"/>
      <c r="Q90" s="1237"/>
      <c r="R90" s="1237"/>
      <c r="S90" s="1237"/>
      <c r="T90" s="1237"/>
      <c r="U90" s="1237"/>
    </row>
    <row r="91" spans="1:21" s="1295" customFormat="1" ht="14.25" customHeight="1" x14ac:dyDescent="0.25">
      <c r="A91" s="34">
        <v>6172</v>
      </c>
      <c r="B91" s="85">
        <v>5169</v>
      </c>
      <c r="C91" s="1269"/>
      <c r="D91" s="87" t="s">
        <v>1080</v>
      </c>
      <c r="E91" s="71">
        <v>200</v>
      </c>
      <c r="F91" s="313">
        <v>109</v>
      </c>
      <c r="G91" s="315">
        <v>89</v>
      </c>
      <c r="H91" s="212">
        <f t="shared" si="3"/>
        <v>81.651376146788991</v>
      </c>
      <c r="I91" s="1237"/>
      <c r="J91" s="1237"/>
      <c r="K91" s="1237"/>
      <c r="L91" s="1237"/>
      <c r="M91" s="1237"/>
      <c r="N91" s="1237"/>
      <c r="O91" s="1237"/>
      <c r="P91" s="1237"/>
      <c r="Q91" s="1237"/>
      <c r="R91" s="1237"/>
      <c r="S91" s="1237"/>
      <c r="T91" s="1237"/>
      <c r="U91" s="1237"/>
    </row>
    <row r="92" spans="1:21" s="1295" customFormat="1" ht="14.25" customHeight="1" x14ac:dyDescent="0.2">
      <c r="A92" s="34"/>
      <c r="B92" s="85"/>
      <c r="C92" s="1250" t="s">
        <v>950</v>
      </c>
      <c r="D92" s="312" t="s">
        <v>1602</v>
      </c>
      <c r="E92" s="55">
        <v>150</v>
      </c>
      <c r="F92" s="314">
        <v>59</v>
      </c>
      <c r="G92" s="316">
        <v>39</v>
      </c>
      <c r="H92" s="1257">
        <f t="shared" si="3"/>
        <v>66.101694915254242</v>
      </c>
      <c r="I92" s="1237"/>
      <c r="J92" s="1237"/>
      <c r="K92" s="1237"/>
      <c r="L92" s="1237"/>
      <c r="M92" s="1237"/>
      <c r="N92" s="1237"/>
      <c r="O92" s="1237"/>
      <c r="P92" s="1237"/>
      <c r="Q92" s="1237"/>
      <c r="R92" s="1237"/>
      <c r="S92" s="1237"/>
      <c r="T92" s="1237"/>
      <c r="U92" s="1237"/>
    </row>
    <row r="93" spans="1:21" s="1295" customFormat="1" ht="14.25" customHeight="1" x14ac:dyDescent="0.2">
      <c r="A93" s="34"/>
      <c r="B93" s="85"/>
      <c r="C93" s="1250" t="s">
        <v>844</v>
      </c>
      <c r="D93" s="166" t="s">
        <v>845</v>
      </c>
      <c r="E93" s="55">
        <v>50</v>
      </c>
      <c r="F93" s="314">
        <v>50</v>
      </c>
      <c r="G93" s="316">
        <v>50</v>
      </c>
      <c r="H93" s="1257">
        <f t="shared" si="3"/>
        <v>100</v>
      </c>
      <c r="I93" s="1237"/>
      <c r="J93" s="1237"/>
      <c r="K93" s="1237"/>
      <c r="L93" s="1237"/>
      <c r="M93" s="1237"/>
      <c r="N93" s="1237"/>
      <c r="O93" s="1237"/>
      <c r="P93" s="1237"/>
      <c r="Q93" s="1237"/>
      <c r="R93" s="1237"/>
      <c r="S93" s="1237"/>
      <c r="T93" s="1237"/>
      <c r="U93" s="1237"/>
    </row>
    <row r="94" spans="1:21" s="1295" customFormat="1" ht="14.25" customHeight="1" thickBot="1" x14ac:dyDescent="0.3">
      <c r="A94" s="1281">
        <v>6172</v>
      </c>
      <c r="B94" s="1358">
        <v>5192</v>
      </c>
      <c r="C94" s="1312"/>
      <c r="D94" s="1359" t="s">
        <v>1556</v>
      </c>
      <c r="E94" s="1313">
        <v>50</v>
      </c>
      <c r="F94" s="468">
        <v>11</v>
      </c>
      <c r="G94" s="466">
        <v>1</v>
      </c>
      <c r="H94" s="267">
        <f>(G94/F94)*100</f>
        <v>9.0909090909090917</v>
      </c>
      <c r="I94" s="1237"/>
      <c r="J94" s="1237"/>
      <c r="K94" s="1237"/>
      <c r="L94" s="1237"/>
      <c r="M94" s="1237"/>
      <c r="N94" s="1237"/>
      <c r="O94" s="1237"/>
      <c r="P94" s="1237"/>
      <c r="Q94" s="1237"/>
      <c r="R94" s="1237"/>
      <c r="S94" s="1237"/>
      <c r="T94" s="1237"/>
      <c r="U94" s="1237"/>
    </row>
    <row r="95" spans="1:21" s="363" customFormat="1" ht="35.25" customHeight="1" thickTop="1" thickBot="1" x14ac:dyDescent="0.3">
      <c r="A95" s="681" t="s">
        <v>311</v>
      </c>
      <c r="B95" s="684"/>
      <c r="C95" s="727"/>
      <c r="D95" s="684"/>
      <c r="E95" s="863">
        <f>E12+E13+E29+E44+E51+E89+E91+E94</f>
        <v>9968</v>
      </c>
      <c r="F95" s="863">
        <f>F12+F13+F17+F21+F25+F33++F36+F38+F40+F43+F44+F51+F56+F58+F60+F70+F73+F75+F80+F83+F86+F89+F90+F91+F94+F78</f>
        <v>17740</v>
      </c>
      <c r="G95" s="863">
        <f>G12+G13+G17+G21+G25+G33++G36+G38+G40+G43+G44+G51+G56+G58+G60+G70+G73+G75+G80+G83+G86+G89+G90+G91+G94+G78</f>
        <v>15166</v>
      </c>
      <c r="H95" s="686">
        <f>(G95/F95)*100</f>
        <v>85.490417136414891</v>
      </c>
    </row>
    <row r="96" spans="1:21" ht="15" thickTop="1" x14ac:dyDescent="0.2">
      <c r="A96" s="746"/>
      <c r="B96" s="746"/>
    </row>
    <row r="97" spans="1:9" x14ac:dyDescent="0.2">
      <c r="F97" s="713"/>
    </row>
    <row r="98" spans="1:9" x14ac:dyDescent="0.2">
      <c r="F98" s="713"/>
    </row>
    <row r="100" spans="1:9" ht="15.75" x14ac:dyDescent="0.25">
      <c r="A100" s="721" t="s">
        <v>791</v>
      </c>
    </row>
    <row r="101" spans="1:9" ht="15.75" x14ac:dyDescent="0.25">
      <c r="A101" s="721"/>
    </row>
    <row r="102" spans="1:9" ht="15.75" x14ac:dyDescent="0.25">
      <c r="A102" s="747" t="s">
        <v>1667</v>
      </c>
      <c r="E102" s="525" t="s">
        <v>1666</v>
      </c>
    </row>
    <row r="103" spans="1:9" ht="15" thickBot="1" x14ac:dyDescent="0.25">
      <c r="A103" s="837"/>
      <c r="H103" s="720" t="s">
        <v>205</v>
      </c>
    </row>
    <row r="104" spans="1:9" s="755" customFormat="1" ht="20.25" customHeight="1" thickTop="1" thickBot="1" x14ac:dyDescent="0.25">
      <c r="A104" s="838" t="s">
        <v>206</v>
      </c>
      <c r="B104" s="750" t="s">
        <v>207</v>
      </c>
      <c r="C104" s="751" t="s">
        <v>888</v>
      </c>
      <c r="D104" s="752" t="s">
        <v>208</v>
      </c>
      <c r="E104" s="753" t="s">
        <v>209</v>
      </c>
      <c r="F104" s="753" t="s">
        <v>1116</v>
      </c>
      <c r="G104" s="753" t="s">
        <v>1117</v>
      </c>
      <c r="H104" s="754" t="s">
        <v>1118</v>
      </c>
    </row>
    <row r="105" spans="1:9" s="387" customFormat="1" ht="13.5" thickTop="1" thickBot="1" x14ac:dyDescent="0.25">
      <c r="A105" s="609">
        <v>1</v>
      </c>
      <c r="B105" s="610">
        <v>2</v>
      </c>
      <c r="C105" s="610">
        <v>3</v>
      </c>
      <c r="D105" s="610">
        <v>4</v>
      </c>
      <c r="E105" s="610">
        <v>5</v>
      </c>
      <c r="F105" s="581">
        <v>6</v>
      </c>
      <c r="G105" s="581">
        <v>7</v>
      </c>
      <c r="H105" s="680" t="s">
        <v>74</v>
      </c>
      <c r="I105" s="107"/>
    </row>
    <row r="106" spans="1:9" s="572" customFormat="1" ht="15.75" thickTop="1" x14ac:dyDescent="0.25">
      <c r="A106" s="839">
        <v>4357</v>
      </c>
      <c r="B106" s="757">
        <v>5331</v>
      </c>
      <c r="C106" s="758"/>
      <c r="D106" s="668" t="s">
        <v>304</v>
      </c>
      <c r="E106" s="773">
        <f>E107+E108</f>
        <v>1975</v>
      </c>
      <c r="F106" s="773">
        <f>F107+F108</f>
        <v>2982</v>
      </c>
      <c r="G106" s="773">
        <f>G107+G108</f>
        <v>2982</v>
      </c>
      <c r="H106" s="759">
        <f>G106/F106*100</f>
        <v>100</v>
      </c>
    </row>
    <row r="107" spans="1:9" s="572" customFormat="1" x14ac:dyDescent="0.2">
      <c r="A107" s="756"/>
      <c r="B107" s="774"/>
      <c r="C107" s="763" t="s">
        <v>737</v>
      </c>
      <c r="D107" s="801" t="s">
        <v>1603</v>
      </c>
      <c r="E107" s="841">
        <v>264</v>
      </c>
      <c r="F107" s="841">
        <v>335</v>
      </c>
      <c r="G107" s="841">
        <v>335</v>
      </c>
      <c r="H107" s="887">
        <f>(G107/F107)*100</f>
        <v>100</v>
      </c>
    </row>
    <row r="108" spans="1:9" s="572" customFormat="1" ht="15" thickBot="1" x14ac:dyDescent="0.25">
      <c r="A108" s="756"/>
      <c r="B108" s="888"/>
      <c r="C108" s="595" t="s">
        <v>732</v>
      </c>
      <c r="D108" s="779" t="s">
        <v>1380</v>
      </c>
      <c r="E108" s="841">
        <v>1711</v>
      </c>
      <c r="F108" s="841">
        <v>2647</v>
      </c>
      <c r="G108" s="841">
        <v>2647</v>
      </c>
      <c r="H108" s="887">
        <f>(G108/F108)*100</f>
        <v>100</v>
      </c>
    </row>
    <row r="109" spans="1:9" s="370" customFormat="1" ht="18" thickTop="1" thickBot="1" x14ac:dyDescent="0.3">
      <c r="A109" s="765" t="s">
        <v>1406</v>
      </c>
      <c r="B109" s="766"/>
      <c r="C109" s="767"/>
      <c r="D109" s="768"/>
      <c r="E109" s="780">
        <f>SUM(E106)</f>
        <v>1975</v>
      </c>
      <c r="F109" s="780">
        <f>F106</f>
        <v>2982</v>
      </c>
      <c r="G109" s="780">
        <f>G106</f>
        <v>2982</v>
      </c>
      <c r="H109" s="889">
        <f>G109/F109*100</f>
        <v>100</v>
      </c>
    </row>
    <row r="110" spans="1:9" s="572" customFormat="1" ht="15.75" thickTop="1" x14ac:dyDescent="0.25">
      <c r="A110" s="771">
        <v>4357</v>
      </c>
      <c r="B110" s="772">
        <v>6351</v>
      </c>
      <c r="C110" s="758"/>
      <c r="D110" s="668" t="s">
        <v>1488</v>
      </c>
      <c r="E110" s="773">
        <v>550</v>
      </c>
      <c r="F110" s="773">
        <v>526</v>
      </c>
      <c r="G110" s="773">
        <v>526</v>
      </c>
      <c r="H110" s="759">
        <f>G110/F110*100</f>
        <v>100</v>
      </c>
    </row>
    <row r="111" spans="1:9" s="572" customFormat="1" ht="15" thickBot="1" x14ac:dyDescent="0.25">
      <c r="A111" s="756"/>
      <c r="B111" s="774"/>
      <c r="C111" s="775" t="s">
        <v>951</v>
      </c>
      <c r="D111" s="119" t="s">
        <v>1126</v>
      </c>
      <c r="E111" s="792">
        <v>550</v>
      </c>
      <c r="F111" s="792">
        <v>526</v>
      </c>
      <c r="G111" s="896">
        <v>526</v>
      </c>
      <c r="H111" s="887">
        <f>(G111/F111)*100</f>
        <v>100</v>
      </c>
    </row>
    <row r="112" spans="1:9" s="892" customFormat="1" ht="20.25" customHeight="1" thickTop="1" thickBot="1" x14ac:dyDescent="0.3">
      <c r="A112" s="765" t="s">
        <v>1407</v>
      </c>
      <c r="B112" s="766"/>
      <c r="C112" s="767"/>
      <c r="D112" s="768"/>
      <c r="E112" s="780">
        <f>E110</f>
        <v>550</v>
      </c>
      <c r="F112" s="780">
        <f>SUM(F110)</f>
        <v>526</v>
      </c>
      <c r="G112" s="780">
        <f>SUM(G110)</f>
        <v>526</v>
      </c>
      <c r="H112" s="889">
        <f>SUM(H110)</f>
        <v>100</v>
      </c>
    </row>
    <row r="113" spans="1:12" s="370" customFormat="1" ht="17.25" thickTop="1" x14ac:dyDescent="0.25">
      <c r="A113" s="364"/>
      <c r="B113" s="365"/>
      <c r="C113" s="366"/>
      <c r="D113" s="367"/>
      <c r="E113" s="368"/>
      <c r="F113" s="368"/>
      <c r="G113" s="368"/>
      <c r="H113" s="369"/>
    </row>
    <row r="114" spans="1:12" s="370" customFormat="1" ht="27.75" customHeight="1" thickBot="1" x14ac:dyDescent="0.3">
      <c r="A114" s="843" t="s">
        <v>1669</v>
      </c>
      <c r="B114" s="785"/>
      <c r="C114" s="786"/>
      <c r="D114" s="787"/>
      <c r="E114" s="893">
        <f>SUM(E109,E112)</f>
        <v>2525</v>
      </c>
      <c r="F114" s="893">
        <f>SUM(F109,F112)</f>
        <v>3508</v>
      </c>
      <c r="G114" s="893">
        <f>SUM(G109,G112)</f>
        <v>3508</v>
      </c>
      <c r="H114" s="850">
        <f>(G114/F114)*100</f>
        <v>100</v>
      </c>
    </row>
    <row r="115" spans="1:12" ht="15" thickTop="1" x14ac:dyDescent="0.2"/>
    <row r="118" spans="1:12" ht="15.75" x14ac:dyDescent="0.25">
      <c r="A118" s="747" t="s">
        <v>376</v>
      </c>
      <c r="E118" s="525" t="s">
        <v>1668</v>
      </c>
    </row>
    <row r="119" spans="1:12" ht="15" thickBot="1" x14ac:dyDescent="0.25">
      <c r="A119" s="837"/>
      <c r="H119" s="720" t="s">
        <v>205</v>
      </c>
    </row>
    <row r="120" spans="1:12" s="755" customFormat="1" ht="20.25" customHeight="1" thickTop="1" thickBot="1" x14ac:dyDescent="0.25">
      <c r="A120" s="838" t="s">
        <v>206</v>
      </c>
      <c r="B120" s="750" t="s">
        <v>207</v>
      </c>
      <c r="C120" s="751" t="s">
        <v>888</v>
      </c>
      <c r="D120" s="752" t="s">
        <v>208</v>
      </c>
      <c r="E120" s="753" t="s">
        <v>209</v>
      </c>
      <c r="F120" s="753" t="s">
        <v>1116</v>
      </c>
      <c r="G120" s="753" t="s">
        <v>1117</v>
      </c>
      <c r="H120" s="754" t="s">
        <v>1118</v>
      </c>
    </row>
    <row r="121" spans="1:12" s="387" customFormat="1" ht="13.5" thickTop="1" thickBot="1" x14ac:dyDescent="0.25">
      <c r="A121" s="609">
        <v>1</v>
      </c>
      <c r="B121" s="610">
        <v>2</v>
      </c>
      <c r="C121" s="610">
        <v>3</v>
      </c>
      <c r="D121" s="610">
        <v>4</v>
      </c>
      <c r="E121" s="610">
        <v>5</v>
      </c>
      <c r="F121" s="581">
        <v>6</v>
      </c>
      <c r="G121" s="581">
        <v>7</v>
      </c>
      <c r="H121" s="680" t="s">
        <v>74</v>
      </c>
      <c r="I121" s="107"/>
    </row>
    <row r="122" spans="1:12" s="572" customFormat="1" ht="15.75" thickTop="1" x14ac:dyDescent="0.25">
      <c r="A122" s="839">
        <v>4357</v>
      </c>
      <c r="B122" s="757">
        <v>5331</v>
      </c>
      <c r="C122" s="758"/>
      <c r="D122" s="668" t="s">
        <v>304</v>
      </c>
      <c r="E122" s="773">
        <f>E123+E124</f>
        <v>3620</v>
      </c>
      <c r="F122" s="773">
        <f>F123+F124</f>
        <v>5499</v>
      </c>
      <c r="G122" s="773">
        <f>G123+G124</f>
        <v>5499</v>
      </c>
      <c r="H122" s="759">
        <f>G122/F122*100</f>
        <v>100</v>
      </c>
    </row>
    <row r="123" spans="1:12" s="572" customFormat="1" x14ac:dyDescent="0.2">
      <c r="A123" s="756"/>
      <c r="B123" s="774"/>
      <c r="C123" s="763" t="s">
        <v>737</v>
      </c>
      <c r="D123" s="801" t="s">
        <v>1603</v>
      </c>
      <c r="E123" s="841">
        <v>252</v>
      </c>
      <c r="F123" s="841">
        <v>313</v>
      </c>
      <c r="G123" s="841">
        <v>313</v>
      </c>
      <c r="H123" s="887">
        <f>(G123/F123)*100</f>
        <v>100</v>
      </c>
    </row>
    <row r="124" spans="1:12" s="572" customFormat="1" ht="15" thickBot="1" x14ac:dyDescent="0.25">
      <c r="A124" s="756"/>
      <c r="B124" s="888"/>
      <c r="C124" s="595" t="s">
        <v>732</v>
      </c>
      <c r="D124" s="779" t="s">
        <v>1380</v>
      </c>
      <c r="E124" s="841">
        <v>3368</v>
      </c>
      <c r="F124" s="841">
        <v>5186</v>
      </c>
      <c r="G124" s="841">
        <v>5186</v>
      </c>
      <c r="H124" s="887">
        <f>(G124/F124)*100</f>
        <v>100</v>
      </c>
    </row>
    <row r="125" spans="1:12" s="370" customFormat="1" ht="20.25" customHeight="1" thickTop="1" thickBot="1" x14ac:dyDescent="0.3">
      <c r="A125" s="765" t="s">
        <v>1406</v>
      </c>
      <c r="B125" s="766"/>
      <c r="C125" s="767"/>
      <c r="D125" s="768"/>
      <c r="E125" s="780">
        <f>SUM(E122)</f>
        <v>3620</v>
      </c>
      <c r="F125" s="780">
        <f>F122</f>
        <v>5499</v>
      </c>
      <c r="G125" s="780">
        <f>G122</f>
        <v>5499</v>
      </c>
      <c r="H125" s="889">
        <f>(G125/F125)*100</f>
        <v>100</v>
      </c>
      <c r="J125" s="894"/>
      <c r="K125" s="894"/>
      <c r="L125" s="894"/>
    </row>
    <row r="126" spans="1:12" s="572" customFormat="1" ht="15.75" thickTop="1" x14ac:dyDescent="0.25">
      <c r="A126" s="771">
        <v>4357</v>
      </c>
      <c r="B126" s="772">
        <v>6351</v>
      </c>
      <c r="C126" s="758"/>
      <c r="D126" s="668" t="s">
        <v>1488</v>
      </c>
      <c r="E126" s="773">
        <v>650</v>
      </c>
      <c r="F126" s="773">
        <v>648</v>
      </c>
      <c r="G126" s="773">
        <v>648</v>
      </c>
      <c r="H126" s="759">
        <f>G126/F126*100</f>
        <v>100</v>
      </c>
    </row>
    <row r="127" spans="1:12" s="572" customFormat="1" ht="15" thickBot="1" x14ac:dyDescent="0.25">
      <c r="A127" s="756"/>
      <c r="B127" s="774"/>
      <c r="C127" s="775" t="s">
        <v>951</v>
      </c>
      <c r="D127" s="119" t="s">
        <v>1126</v>
      </c>
      <c r="E127" s="792">
        <v>650</v>
      </c>
      <c r="F127" s="792">
        <v>648</v>
      </c>
      <c r="G127" s="896">
        <v>648</v>
      </c>
      <c r="H127" s="887">
        <f>(G127/F127)*100</f>
        <v>100</v>
      </c>
    </row>
    <row r="128" spans="1:12" s="892" customFormat="1" ht="20.25" customHeight="1" thickTop="1" thickBot="1" x14ac:dyDescent="0.3">
      <c r="A128" s="765" t="s">
        <v>1407</v>
      </c>
      <c r="B128" s="766"/>
      <c r="C128" s="767"/>
      <c r="D128" s="768"/>
      <c r="E128" s="780">
        <f>E126</f>
        <v>650</v>
      </c>
      <c r="F128" s="780">
        <f>SUM(F126)</f>
        <v>648</v>
      </c>
      <c r="G128" s="780">
        <f>SUM(G126)</f>
        <v>648</v>
      </c>
      <c r="H128" s="889">
        <f>SUM(H126)</f>
        <v>100</v>
      </c>
    </row>
    <row r="129" spans="1:9" ht="15" thickTop="1" x14ac:dyDescent="0.2">
      <c r="A129" s="899"/>
      <c r="B129" s="819"/>
    </row>
    <row r="130" spans="1:9" s="370" customFormat="1" ht="27.75" customHeight="1" thickBot="1" x14ac:dyDescent="0.3">
      <c r="A130" s="843" t="s">
        <v>377</v>
      </c>
      <c r="B130" s="785"/>
      <c r="C130" s="786"/>
      <c r="D130" s="787"/>
      <c r="E130" s="893">
        <f>SUM(E125,E128)</f>
        <v>4270</v>
      </c>
      <c r="F130" s="893">
        <f>SUM(F125,F128)</f>
        <v>6147</v>
      </c>
      <c r="G130" s="893">
        <f>SUM(G125,G128)</f>
        <v>6147</v>
      </c>
      <c r="H130" s="850">
        <f>(G130/F130)*100</f>
        <v>100</v>
      </c>
    </row>
    <row r="131" spans="1:9" ht="15" thickTop="1" x14ac:dyDescent="0.2"/>
    <row r="132" spans="1:9" s="539" customFormat="1" ht="15.75" x14ac:dyDescent="0.25">
      <c r="A132" s="747" t="s">
        <v>1507</v>
      </c>
      <c r="B132" s="799"/>
      <c r="C132" s="895"/>
      <c r="E132" s="525" t="s">
        <v>1670</v>
      </c>
      <c r="F132" s="525"/>
      <c r="G132" s="525"/>
      <c r="H132" s="881"/>
    </row>
    <row r="133" spans="1:9" ht="15" thickBot="1" x14ac:dyDescent="0.25">
      <c r="A133" s="837"/>
      <c r="H133" s="720" t="s">
        <v>205</v>
      </c>
    </row>
    <row r="134" spans="1:9" s="755" customFormat="1" ht="20.25" customHeight="1" thickTop="1" thickBot="1" x14ac:dyDescent="0.25">
      <c r="A134" s="838" t="s">
        <v>206</v>
      </c>
      <c r="B134" s="750" t="s">
        <v>207</v>
      </c>
      <c r="C134" s="751" t="s">
        <v>888</v>
      </c>
      <c r="D134" s="752" t="s">
        <v>208</v>
      </c>
      <c r="E134" s="753" t="s">
        <v>209</v>
      </c>
      <c r="F134" s="753" t="s">
        <v>1116</v>
      </c>
      <c r="G134" s="753" t="s">
        <v>1117</v>
      </c>
      <c r="H134" s="754" t="s">
        <v>1118</v>
      </c>
    </row>
    <row r="135" spans="1:9" s="387" customFormat="1" ht="13.5" thickTop="1" thickBot="1" x14ac:dyDescent="0.25">
      <c r="A135" s="609">
        <v>1</v>
      </c>
      <c r="B135" s="610">
        <v>2</v>
      </c>
      <c r="C135" s="610">
        <v>3</v>
      </c>
      <c r="D135" s="610">
        <v>4</v>
      </c>
      <c r="E135" s="610">
        <v>5</v>
      </c>
      <c r="F135" s="581">
        <v>6</v>
      </c>
      <c r="G135" s="581">
        <v>7</v>
      </c>
      <c r="H135" s="680" t="s">
        <v>74</v>
      </c>
      <c r="I135" s="107"/>
    </row>
    <row r="136" spans="1:9" s="572" customFormat="1" ht="15.75" thickTop="1" x14ac:dyDescent="0.25">
      <c r="A136" s="839">
        <v>4357</v>
      </c>
      <c r="B136" s="757">
        <v>5331</v>
      </c>
      <c r="C136" s="758"/>
      <c r="D136" s="668" t="s">
        <v>304</v>
      </c>
      <c r="E136" s="773">
        <f>E137+E138</f>
        <v>3929</v>
      </c>
      <c r="F136" s="773">
        <f>F137+F138</f>
        <v>5320</v>
      </c>
      <c r="G136" s="773">
        <f>G137+G138</f>
        <v>5320</v>
      </c>
      <c r="H136" s="759">
        <f>G136/F136*100</f>
        <v>100</v>
      </c>
    </row>
    <row r="137" spans="1:9" s="572" customFormat="1" x14ac:dyDescent="0.2">
      <c r="A137" s="756"/>
      <c r="B137" s="774"/>
      <c r="C137" s="763" t="s">
        <v>737</v>
      </c>
      <c r="D137" s="801" t="s">
        <v>1603</v>
      </c>
      <c r="E137" s="841">
        <v>921</v>
      </c>
      <c r="F137" s="841">
        <v>933</v>
      </c>
      <c r="G137" s="841">
        <v>933</v>
      </c>
      <c r="H137" s="887">
        <f>(G137/F137)*100</f>
        <v>100</v>
      </c>
    </row>
    <row r="138" spans="1:9" s="572" customFormat="1" ht="15" thickBot="1" x14ac:dyDescent="0.25">
      <c r="A138" s="756"/>
      <c r="B138" s="888"/>
      <c r="C138" s="595" t="s">
        <v>732</v>
      </c>
      <c r="D138" s="779" t="s">
        <v>1380</v>
      </c>
      <c r="E138" s="841">
        <v>3008</v>
      </c>
      <c r="F138" s="841">
        <v>4387</v>
      </c>
      <c r="G138" s="841">
        <v>4387</v>
      </c>
      <c r="H138" s="887">
        <f>(G138/F138)*100</f>
        <v>100</v>
      </c>
    </row>
    <row r="139" spans="1:9" s="370" customFormat="1" ht="20.25" customHeight="1" thickTop="1" thickBot="1" x14ac:dyDescent="0.3">
      <c r="A139" s="765" t="s">
        <v>1406</v>
      </c>
      <c r="B139" s="766"/>
      <c r="C139" s="767"/>
      <c r="D139" s="768"/>
      <c r="E139" s="780">
        <f>SUM(E136)</f>
        <v>3929</v>
      </c>
      <c r="F139" s="780">
        <f>F136</f>
        <v>5320</v>
      </c>
      <c r="G139" s="780">
        <f>G136</f>
        <v>5320</v>
      </c>
      <c r="H139" s="889">
        <f>(G139/F139)*100</f>
        <v>100</v>
      </c>
    </row>
    <row r="140" spans="1:9" s="572" customFormat="1" ht="15.75" thickTop="1" x14ac:dyDescent="0.25">
      <c r="A140" s="771">
        <v>4357</v>
      </c>
      <c r="B140" s="772">
        <v>6351</v>
      </c>
      <c r="C140" s="758"/>
      <c r="D140" s="668" t="s">
        <v>1488</v>
      </c>
      <c r="E140" s="773">
        <v>160</v>
      </c>
      <c r="F140" s="773">
        <v>160</v>
      </c>
      <c r="G140" s="773">
        <v>160</v>
      </c>
      <c r="H140" s="759">
        <f>G140/F140*100</f>
        <v>100</v>
      </c>
    </row>
    <row r="141" spans="1:9" s="572" customFormat="1" ht="15" thickBot="1" x14ac:dyDescent="0.25">
      <c r="A141" s="756"/>
      <c r="B141" s="774"/>
      <c r="C141" s="775" t="s">
        <v>951</v>
      </c>
      <c r="D141" s="119" t="s">
        <v>1126</v>
      </c>
      <c r="E141" s="792">
        <v>160</v>
      </c>
      <c r="F141" s="792">
        <v>160</v>
      </c>
      <c r="G141" s="896">
        <v>160</v>
      </c>
      <c r="H141" s="887">
        <f>(G141/F141)*100</f>
        <v>100</v>
      </c>
    </row>
    <row r="142" spans="1:9" s="892" customFormat="1" ht="20.25" customHeight="1" thickTop="1" thickBot="1" x14ac:dyDescent="0.3">
      <c r="A142" s="765" t="s">
        <v>1407</v>
      </c>
      <c r="B142" s="766"/>
      <c r="C142" s="767"/>
      <c r="D142" s="768"/>
      <c r="E142" s="780">
        <f>E140</f>
        <v>160</v>
      </c>
      <c r="F142" s="780">
        <f>SUM(F140)</f>
        <v>160</v>
      </c>
      <c r="G142" s="780">
        <f>SUM(G140)</f>
        <v>160</v>
      </c>
      <c r="H142" s="889">
        <f>SUM(H140)</f>
        <v>100</v>
      </c>
    </row>
    <row r="143" spans="1:9" s="370" customFormat="1" ht="20.25" customHeight="1" thickTop="1" x14ac:dyDescent="0.25">
      <c r="A143" s="364"/>
      <c r="B143" s="365"/>
      <c r="C143" s="366"/>
      <c r="D143" s="367"/>
      <c r="E143" s="368"/>
      <c r="F143" s="368"/>
      <c r="G143" s="368"/>
      <c r="H143" s="369"/>
    </row>
    <row r="144" spans="1:9" s="370" customFormat="1" ht="27.75" customHeight="1" thickBot="1" x14ac:dyDescent="0.3">
      <c r="A144" s="843" t="s">
        <v>1508</v>
      </c>
      <c r="B144" s="785"/>
      <c r="C144" s="786"/>
      <c r="D144" s="787"/>
      <c r="E144" s="893">
        <f>SUM(E139,E142)</f>
        <v>4089</v>
      </c>
      <c r="F144" s="893">
        <f>SUM(F139,F142)</f>
        <v>5480</v>
      </c>
      <c r="G144" s="893">
        <f>SUM(G139,G142)</f>
        <v>5480</v>
      </c>
      <c r="H144" s="850">
        <f>(G144/F144)*100</f>
        <v>100</v>
      </c>
    </row>
    <row r="145" spans="1:9" s="370" customFormat="1" ht="15" customHeight="1" thickTop="1" x14ac:dyDescent="0.25">
      <c r="A145" s="364"/>
      <c r="B145" s="365"/>
      <c r="C145" s="366"/>
      <c r="D145" s="367"/>
      <c r="E145" s="368"/>
      <c r="F145" s="368"/>
      <c r="G145" s="368"/>
      <c r="H145" s="369"/>
    </row>
    <row r="146" spans="1:9" s="370" customFormat="1" ht="15" customHeight="1" x14ac:dyDescent="0.25">
      <c r="A146" s="364"/>
      <c r="B146" s="365"/>
      <c r="C146" s="366"/>
      <c r="D146" s="367"/>
      <c r="E146" s="368"/>
      <c r="F146" s="368"/>
      <c r="G146" s="368"/>
      <c r="H146" s="369"/>
    </row>
    <row r="147" spans="1:9" s="370" customFormat="1" ht="15" customHeight="1" x14ac:dyDescent="0.25">
      <c r="A147" s="364"/>
      <c r="B147" s="365"/>
      <c r="C147" s="366"/>
      <c r="D147" s="367"/>
      <c r="E147" s="368"/>
      <c r="F147" s="368"/>
      <c r="G147" s="368"/>
      <c r="H147" s="369"/>
    </row>
    <row r="148" spans="1:9" ht="15.75" x14ac:dyDescent="0.25">
      <c r="A148" s="747" t="s">
        <v>1509</v>
      </c>
      <c r="E148" s="525" t="s">
        <v>1671</v>
      </c>
    </row>
    <row r="149" spans="1:9" ht="15" thickBot="1" x14ac:dyDescent="0.25">
      <c r="A149" s="837"/>
      <c r="H149" s="720" t="s">
        <v>205</v>
      </c>
    </row>
    <row r="150" spans="1:9" s="755" customFormat="1" ht="20.25" customHeight="1" thickTop="1" thickBot="1" x14ac:dyDescent="0.25">
      <c r="A150" s="838" t="s">
        <v>206</v>
      </c>
      <c r="B150" s="750" t="s">
        <v>207</v>
      </c>
      <c r="C150" s="751" t="s">
        <v>888</v>
      </c>
      <c r="D150" s="752" t="s">
        <v>208</v>
      </c>
      <c r="E150" s="753" t="s">
        <v>209</v>
      </c>
      <c r="F150" s="753" t="s">
        <v>1116</v>
      </c>
      <c r="G150" s="753" t="s">
        <v>1117</v>
      </c>
      <c r="H150" s="754" t="s">
        <v>1118</v>
      </c>
    </row>
    <row r="151" spans="1:9" s="387" customFormat="1" ht="13.5" thickTop="1" thickBot="1" x14ac:dyDescent="0.25">
      <c r="A151" s="609">
        <v>1</v>
      </c>
      <c r="B151" s="610">
        <v>2</v>
      </c>
      <c r="C151" s="610">
        <v>3</v>
      </c>
      <c r="D151" s="610">
        <v>4</v>
      </c>
      <c r="E151" s="610">
        <v>5</v>
      </c>
      <c r="F151" s="581">
        <v>6</v>
      </c>
      <c r="G151" s="581">
        <v>7</v>
      </c>
      <c r="H151" s="680" t="s">
        <v>74</v>
      </c>
      <c r="I151" s="107"/>
    </row>
    <row r="152" spans="1:9" s="572" customFormat="1" ht="15.75" thickTop="1" x14ac:dyDescent="0.25">
      <c r="A152" s="839">
        <v>4351</v>
      </c>
      <c r="B152" s="757">
        <v>5331</v>
      </c>
      <c r="C152" s="758"/>
      <c r="D152" s="668" t="s">
        <v>304</v>
      </c>
      <c r="E152" s="773">
        <f>E153+E154</f>
        <v>714</v>
      </c>
      <c r="F152" s="773">
        <f>F153+F154</f>
        <v>710</v>
      </c>
      <c r="G152" s="773">
        <f>G153+G154</f>
        <v>710</v>
      </c>
      <c r="H152" s="759">
        <f>G152/F152*100</f>
        <v>100</v>
      </c>
    </row>
    <row r="153" spans="1:9" s="572" customFormat="1" x14ac:dyDescent="0.2">
      <c r="A153" s="756"/>
      <c r="B153" s="774"/>
      <c r="C153" s="763" t="s">
        <v>737</v>
      </c>
      <c r="D153" s="801" t="s">
        <v>1603</v>
      </c>
      <c r="E153" s="841">
        <v>114</v>
      </c>
      <c r="F153" s="841">
        <v>112</v>
      </c>
      <c r="G153" s="841">
        <v>112</v>
      </c>
      <c r="H153" s="887">
        <f>(G153/F153)*100</f>
        <v>100</v>
      </c>
    </row>
    <row r="154" spans="1:9" s="572" customFormat="1" ht="15" thickBot="1" x14ac:dyDescent="0.25">
      <c r="A154" s="756"/>
      <c r="B154" s="774"/>
      <c r="C154" s="595" t="s">
        <v>732</v>
      </c>
      <c r="D154" s="779" t="s">
        <v>1380</v>
      </c>
      <c r="E154" s="841">
        <v>600</v>
      </c>
      <c r="F154" s="841">
        <v>598</v>
      </c>
      <c r="G154" s="841">
        <v>598</v>
      </c>
      <c r="H154" s="887">
        <f>(G154/F154)*100</f>
        <v>100</v>
      </c>
    </row>
    <row r="155" spans="1:9" s="370" customFormat="1" ht="20.25" customHeight="1" thickTop="1" thickBot="1" x14ac:dyDescent="0.3">
      <c r="A155" s="765" t="s">
        <v>1406</v>
      </c>
      <c r="B155" s="766"/>
      <c r="C155" s="767"/>
      <c r="D155" s="768"/>
      <c r="E155" s="780">
        <f>SUM(E152)</f>
        <v>714</v>
      </c>
      <c r="F155" s="780">
        <f>SUM(F152)</f>
        <v>710</v>
      </c>
      <c r="G155" s="780">
        <f>SUM(G152)</f>
        <v>710</v>
      </c>
      <c r="H155" s="889">
        <f>(G155/F155)*100</f>
        <v>100</v>
      </c>
    </row>
    <row r="156" spans="1:9" ht="15" thickTop="1" x14ac:dyDescent="0.2"/>
    <row r="157" spans="1:9" s="370" customFormat="1" ht="27.75" customHeight="1" thickBot="1" x14ac:dyDescent="0.3">
      <c r="A157" s="843" t="s">
        <v>507</v>
      </c>
      <c r="B157" s="785"/>
      <c r="C157" s="786"/>
      <c r="D157" s="787"/>
      <c r="E157" s="893">
        <f>SUM(E155)</f>
        <v>714</v>
      </c>
      <c r="F157" s="893">
        <f>SUM(F155)</f>
        <v>710</v>
      </c>
      <c r="G157" s="893">
        <f>SUM(G155)</f>
        <v>710</v>
      </c>
      <c r="H157" s="850">
        <f>(G157/F157)*100</f>
        <v>100</v>
      </c>
    </row>
    <row r="158" spans="1:9" s="370" customFormat="1" ht="14.25" customHeight="1" thickTop="1" x14ac:dyDescent="0.25">
      <c r="A158" s="364"/>
      <c r="B158" s="365"/>
      <c r="C158" s="366"/>
      <c r="D158" s="367"/>
      <c r="E158" s="368"/>
      <c r="F158" s="368"/>
      <c r="G158" s="368"/>
      <c r="H158" s="369"/>
    </row>
    <row r="159" spans="1:9" s="370" customFormat="1" ht="14.25" customHeight="1" x14ac:dyDescent="0.25">
      <c r="A159" s="364"/>
      <c r="B159" s="365"/>
      <c r="C159" s="366"/>
      <c r="D159" s="367"/>
      <c r="E159" s="368"/>
      <c r="F159" s="368"/>
      <c r="G159" s="368"/>
      <c r="H159" s="369"/>
    </row>
    <row r="160" spans="1:9" s="370" customFormat="1" ht="14.25" customHeight="1" x14ac:dyDescent="0.25">
      <c r="A160" s="364"/>
      <c r="B160" s="365"/>
      <c r="C160" s="366"/>
      <c r="D160" s="367"/>
      <c r="E160" s="368"/>
      <c r="F160" s="368"/>
      <c r="G160" s="368"/>
      <c r="H160" s="369"/>
    </row>
    <row r="161" spans="1:9" s="539" customFormat="1" ht="15.75" x14ac:dyDescent="0.25">
      <c r="A161" s="747" t="s">
        <v>509</v>
      </c>
      <c r="B161" s="799"/>
      <c r="C161" s="895"/>
      <c r="E161" s="525" t="s">
        <v>1672</v>
      </c>
      <c r="F161" s="525"/>
      <c r="G161" s="525"/>
      <c r="H161" s="881"/>
    </row>
    <row r="162" spans="1:9" ht="15" thickBot="1" x14ac:dyDescent="0.25">
      <c r="A162" s="837"/>
      <c r="H162" s="720" t="s">
        <v>205</v>
      </c>
    </row>
    <row r="163" spans="1:9" s="755" customFormat="1" ht="20.25" customHeight="1" thickTop="1" thickBot="1" x14ac:dyDescent="0.25">
      <c r="A163" s="838" t="s">
        <v>206</v>
      </c>
      <c r="B163" s="750" t="s">
        <v>207</v>
      </c>
      <c r="C163" s="751" t="s">
        <v>888</v>
      </c>
      <c r="D163" s="752" t="s">
        <v>208</v>
      </c>
      <c r="E163" s="753" t="s">
        <v>209</v>
      </c>
      <c r="F163" s="753" t="s">
        <v>1116</v>
      </c>
      <c r="G163" s="753" t="s">
        <v>1117</v>
      </c>
      <c r="H163" s="754" t="s">
        <v>1118</v>
      </c>
    </row>
    <row r="164" spans="1:9" s="387" customFormat="1" ht="13.5" thickTop="1" thickBot="1" x14ac:dyDescent="0.25">
      <c r="A164" s="609">
        <v>1</v>
      </c>
      <c r="B164" s="610">
        <v>2</v>
      </c>
      <c r="C164" s="610">
        <v>3</v>
      </c>
      <c r="D164" s="610">
        <v>4</v>
      </c>
      <c r="E164" s="610">
        <v>5</v>
      </c>
      <c r="F164" s="581">
        <v>6</v>
      </c>
      <c r="G164" s="581">
        <v>7</v>
      </c>
      <c r="H164" s="680" t="s">
        <v>74</v>
      </c>
      <c r="I164" s="107"/>
    </row>
    <row r="165" spans="1:9" s="572" customFormat="1" ht="15.75" thickTop="1" x14ac:dyDescent="0.25">
      <c r="A165" s="839">
        <v>4357</v>
      </c>
      <c r="B165" s="757">
        <v>5331</v>
      </c>
      <c r="C165" s="758"/>
      <c r="D165" s="668" t="s">
        <v>304</v>
      </c>
      <c r="E165" s="773">
        <f>E166+E167</f>
        <v>7485</v>
      </c>
      <c r="F165" s="773">
        <f>F166+F167</f>
        <v>8177</v>
      </c>
      <c r="G165" s="773">
        <f>G166+G167</f>
        <v>8177</v>
      </c>
      <c r="H165" s="759">
        <f>G165/F165*100</f>
        <v>100</v>
      </c>
    </row>
    <row r="166" spans="1:9" s="572" customFormat="1" x14ac:dyDescent="0.2">
      <c r="A166" s="756"/>
      <c r="B166" s="774"/>
      <c r="C166" s="763" t="s">
        <v>737</v>
      </c>
      <c r="D166" s="801" t="s">
        <v>1603</v>
      </c>
      <c r="E166" s="841">
        <v>717</v>
      </c>
      <c r="F166" s="841">
        <v>826</v>
      </c>
      <c r="G166" s="841">
        <v>826</v>
      </c>
      <c r="H166" s="887">
        <f>(G166/F166)*100</f>
        <v>100</v>
      </c>
    </row>
    <row r="167" spans="1:9" s="572" customFormat="1" ht="15" thickBot="1" x14ac:dyDescent="0.25">
      <c r="A167" s="756"/>
      <c r="B167" s="774"/>
      <c r="C167" s="595" t="s">
        <v>732</v>
      </c>
      <c r="D167" s="779" t="s">
        <v>1380</v>
      </c>
      <c r="E167" s="841">
        <v>6768</v>
      </c>
      <c r="F167" s="841">
        <v>7351</v>
      </c>
      <c r="G167" s="841">
        <v>7351</v>
      </c>
      <c r="H167" s="887">
        <f>(G167/F167)*100</f>
        <v>100</v>
      </c>
    </row>
    <row r="168" spans="1:9" s="370" customFormat="1" ht="20.25" customHeight="1" thickTop="1" thickBot="1" x14ac:dyDescent="0.3">
      <c r="A168" s="765" t="s">
        <v>1406</v>
      </c>
      <c r="B168" s="766"/>
      <c r="C168" s="767"/>
      <c r="D168" s="768"/>
      <c r="E168" s="780">
        <f>SUM(E165)</f>
        <v>7485</v>
      </c>
      <c r="F168" s="780">
        <f>SUM(F165)</f>
        <v>8177</v>
      </c>
      <c r="G168" s="780">
        <f>SUM(G165)</f>
        <v>8177</v>
      </c>
      <c r="H168" s="889">
        <f>(G168/F168)*100</f>
        <v>100</v>
      </c>
    </row>
    <row r="169" spans="1:9" s="572" customFormat="1" ht="15.75" thickTop="1" x14ac:dyDescent="0.25">
      <c r="A169" s="771">
        <v>4357</v>
      </c>
      <c r="B169" s="772">
        <v>6351</v>
      </c>
      <c r="C169" s="758"/>
      <c r="D169" s="668" t="s">
        <v>1488</v>
      </c>
      <c r="E169" s="773">
        <v>470</v>
      </c>
      <c r="F169" s="773">
        <v>380</v>
      </c>
      <c r="G169" s="773">
        <v>380</v>
      </c>
      <c r="H169" s="759">
        <f>G169/F169*100</f>
        <v>100</v>
      </c>
    </row>
    <row r="170" spans="1:9" s="572" customFormat="1" ht="15" thickBot="1" x14ac:dyDescent="0.25">
      <c r="A170" s="756"/>
      <c r="B170" s="774"/>
      <c r="C170" s="775" t="s">
        <v>951</v>
      </c>
      <c r="D170" s="119" t="s">
        <v>1126</v>
      </c>
      <c r="E170" s="792">
        <v>470</v>
      </c>
      <c r="F170" s="792">
        <v>380</v>
      </c>
      <c r="G170" s="896">
        <v>380</v>
      </c>
      <c r="H170" s="887">
        <f>(G170/F170)*100</f>
        <v>100</v>
      </c>
    </row>
    <row r="171" spans="1:9" s="892" customFormat="1" ht="20.25" customHeight="1" thickTop="1" thickBot="1" x14ac:dyDescent="0.3">
      <c r="A171" s="765" t="s">
        <v>1407</v>
      </c>
      <c r="B171" s="766"/>
      <c r="C171" s="767"/>
      <c r="D171" s="768"/>
      <c r="E171" s="780">
        <f>E169</f>
        <v>470</v>
      </c>
      <c r="F171" s="780">
        <f>SUM(F169)</f>
        <v>380</v>
      </c>
      <c r="G171" s="780">
        <f>SUM(G169)</f>
        <v>380</v>
      </c>
      <c r="H171" s="889">
        <f>SUM(H169)</f>
        <v>100</v>
      </c>
    </row>
    <row r="172" spans="1:9" s="572" customFormat="1" ht="14.25" customHeight="1" thickTop="1" x14ac:dyDescent="0.25">
      <c r="A172" s="364"/>
      <c r="B172" s="365"/>
      <c r="C172" s="897"/>
      <c r="D172" s="367"/>
      <c r="E172" s="898"/>
      <c r="F172" s="898"/>
      <c r="G172" s="898"/>
      <c r="H172" s="853"/>
    </row>
    <row r="173" spans="1:9" s="370" customFormat="1" ht="27.75" customHeight="1" thickBot="1" x14ac:dyDescent="0.3">
      <c r="A173" s="843" t="s">
        <v>510</v>
      </c>
      <c r="B173" s="785"/>
      <c r="C173" s="786"/>
      <c r="D173" s="787"/>
      <c r="E173" s="893">
        <f>E168+E171</f>
        <v>7955</v>
      </c>
      <c r="F173" s="893">
        <f>F168+F171</f>
        <v>8557</v>
      </c>
      <c r="G173" s="893">
        <f>G168+G171</f>
        <v>8557</v>
      </c>
      <c r="H173" s="850">
        <f>(G173/F173)*100</f>
        <v>100</v>
      </c>
    </row>
    <row r="174" spans="1:9" ht="15" thickTop="1" x14ac:dyDescent="0.2">
      <c r="A174" s="709"/>
    </row>
    <row r="175" spans="1:9" x14ac:dyDescent="0.2">
      <c r="A175" s="709"/>
    </row>
    <row r="176" spans="1:9" x14ac:dyDescent="0.2">
      <c r="A176" s="709"/>
    </row>
    <row r="177" spans="1:9" s="539" customFormat="1" ht="15.75" x14ac:dyDescent="0.25">
      <c r="A177" s="747" t="s">
        <v>1755</v>
      </c>
      <c r="B177" s="799"/>
      <c r="C177" s="895"/>
      <c r="E177" s="525" t="s">
        <v>1511</v>
      </c>
      <c r="F177" s="525"/>
      <c r="G177" s="525"/>
      <c r="H177" s="881"/>
    </row>
    <row r="178" spans="1:9" ht="15" thickBot="1" x14ac:dyDescent="0.25">
      <c r="A178" s="837"/>
      <c r="H178" s="720" t="s">
        <v>205</v>
      </c>
    </row>
    <row r="179" spans="1:9" s="755" customFormat="1" ht="20.25" customHeight="1" thickTop="1" thickBot="1" x14ac:dyDescent="0.25">
      <c r="A179" s="838" t="s">
        <v>206</v>
      </c>
      <c r="B179" s="750" t="s">
        <v>207</v>
      </c>
      <c r="C179" s="751" t="s">
        <v>888</v>
      </c>
      <c r="D179" s="752" t="s">
        <v>208</v>
      </c>
      <c r="E179" s="753" t="s">
        <v>209</v>
      </c>
      <c r="F179" s="753" t="s">
        <v>1116</v>
      </c>
      <c r="G179" s="753" t="s">
        <v>1117</v>
      </c>
      <c r="H179" s="754" t="s">
        <v>1118</v>
      </c>
    </row>
    <row r="180" spans="1:9" s="387" customFormat="1" ht="13.5" thickTop="1" thickBot="1" x14ac:dyDescent="0.25">
      <c r="A180" s="609">
        <v>1</v>
      </c>
      <c r="B180" s="610">
        <v>2</v>
      </c>
      <c r="C180" s="610">
        <v>3</v>
      </c>
      <c r="D180" s="610">
        <v>4</v>
      </c>
      <c r="E180" s="610">
        <v>5</v>
      </c>
      <c r="F180" s="581">
        <v>6</v>
      </c>
      <c r="G180" s="581">
        <v>7</v>
      </c>
      <c r="H180" s="680" t="s">
        <v>74</v>
      </c>
      <c r="I180" s="107"/>
    </row>
    <row r="181" spans="1:9" s="572" customFormat="1" ht="15.75" thickTop="1" x14ac:dyDescent="0.25">
      <c r="A181" s="839">
        <v>4357</v>
      </c>
      <c r="B181" s="757">
        <v>5331</v>
      </c>
      <c r="C181" s="758"/>
      <c r="D181" s="668" t="s">
        <v>304</v>
      </c>
      <c r="E181" s="773">
        <f>E182+E183</f>
        <v>933</v>
      </c>
      <c r="F181" s="773">
        <f>F182+F183</f>
        <v>923</v>
      </c>
      <c r="G181" s="773">
        <f>G182+G183</f>
        <v>923</v>
      </c>
      <c r="H181" s="759">
        <f>G181/F181*100</f>
        <v>100</v>
      </c>
    </row>
    <row r="182" spans="1:9" s="572" customFormat="1" x14ac:dyDescent="0.2">
      <c r="A182" s="756"/>
      <c r="B182" s="774"/>
      <c r="C182" s="763" t="s">
        <v>737</v>
      </c>
      <c r="D182" s="801" t="s">
        <v>1603</v>
      </c>
      <c r="E182" s="841">
        <v>136</v>
      </c>
      <c r="F182" s="841">
        <v>131</v>
      </c>
      <c r="G182" s="841">
        <v>131</v>
      </c>
      <c r="H182" s="887">
        <f>(G182/F182)*100</f>
        <v>100</v>
      </c>
    </row>
    <row r="183" spans="1:9" s="572" customFormat="1" ht="15" thickBot="1" x14ac:dyDescent="0.25">
      <c r="A183" s="756"/>
      <c r="B183" s="774"/>
      <c r="C183" s="595" t="s">
        <v>732</v>
      </c>
      <c r="D183" s="779" t="s">
        <v>1380</v>
      </c>
      <c r="E183" s="841">
        <v>797</v>
      </c>
      <c r="F183" s="841">
        <v>792</v>
      </c>
      <c r="G183" s="841">
        <v>792</v>
      </c>
      <c r="H183" s="887">
        <f>(G183/F183)*100</f>
        <v>100</v>
      </c>
    </row>
    <row r="184" spans="1:9" s="370" customFormat="1" ht="20.25" customHeight="1" thickTop="1" thickBot="1" x14ac:dyDescent="0.3">
      <c r="A184" s="765" t="s">
        <v>1406</v>
      </c>
      <c r="B184" s="766"/>
      <c r="C184" s="767"/>
      <c r="D184" s="768"/>
      <c r="E184" s="780">
        <f>SUM(E181)</f>
        <v>933</v>
      </c>
      <c r="F184" s="780">
        <f>SUM(F181)</f>
        <v>923</v>
      </c>
      <c r="G184" s="780">
        <f>SUM(G181)</f>
        <v>923</v>
      </c>
      <c r="H184" s="889">
        <f>(G184/F184)*100</f>
        <v>100</v>
      </c>
    </row>
    <row r="185" spans="1:9" s="572" customFormat="1" ht="15.75" thickTop="1" x14ac:dyDescent="0.25">
      <c r="A185" s="771">
        <v>4357</v>
      </c>
      <c r="B185" s="772">
        <v>6351</v>
      </c>
      <c r="C185" s="758"/>
      <c r="D185" s="668" t="s">
        <v>1488</v>
      </c>
      <c r="E185" s="773">
        <v>50</v>
      </c>
      <c r="F185" s="773">
        <v>45</v>
      </c>
      <c r="G185" s="773">
        <v>45</v>
      </c>
      <c r="H185" s="759">
        <f>G185/F185*100</f>
        <v>100</v>
      </c>
    </row>
    <row r="186" spans="1:9" s="572" customFormat="1" ht="15" thickBot="1" x14ac:dyDescent="0.25">
      <c r="A186" s="756"/>
      <c r="B186" s="774"/>
      <c r="C186" s="775" t="s">
        <v>951</v>
      </c>
      <c r="D186" s="119" t="s">
        <v>1126</v>
      </c>
      <c r="E186" s="792">
        <v>50</v>
      </c>
      <c r="F186" s="792">
        <v>45</v>
      </c>
      <c r="G186" s="896">
        <v>45</v>
      </c>
      <c r="H186" s="887">
        <f>(G186/F186)*100</f>
        <v>100</v>
      </c>
    </row>
    <row r="187" spans="1:9" s="892" customFormat="1" ht="20.25" customHeight="1" thickTop="1" thickBot="1" x14ac:dyDescent="0.3">
      <c r="A187" s="765" t="s">
        <v>1407</v>
      </c>
      <c r="B187" s="766"/>
      <c r="C187" s="767"/>
      <c r="D187" s="768"/>
      <c r="E187" s="780">
        <f>E185</f>
        <v>50</v>
      </c>
      <c r="F187" s="780">
        <f>SUM(F185)</f>
        <v>45</v>
      </c>
      <c r="G187" s="780">
        <f>SUM(G185)</f>
        <v>45</v>
      </c>
      <c r="H187" s="889">
        <f>SUM(H185)</f>
        <v>100</v>
      </c>
    </row>
    <row r="188" spans="1:9" s="370" customFormat="1" ht="20.25" customHeight="1" thickTop="1" x14ac:dyDescent="0.25">
      <c r="A188" s="364"/>
      <c r="B188" s="365"/>
      <c r="C188" s="366"/>
      <c r="D188" s="367"/>
      <c r="E188" s="368"/>
      <c r="F188" s="368"/>
      <c r="G188" s="368"/>
      <c r="H188" s="369"/>
    </row>
    <row r="189" spans="1:9" s="370" customFormat="1" ht="27.75" customHeight="1" thickBot="1" x14ac:dyDescent="0.3">
      <c r="A189" s="843" t="s">
        <v>1756</v>
      </c>
      <c r="B189" s="785"/>
      <c r="C189" s="786"/>
      <c r="D189" s="787"/>
      <c r="E189" s="893">
        <f>SUM(E184,E187)</f>
        <v>983</v>
      </c>
      <c r="F189" s="893">
        <f>SUM(F184,F187)</f>
        <v>968</v>
      </c>
      <c r="G189" s="893">
        <f>SUM(G184,G187)</f>
        <v>968</v>
      </c>
      <c r="H189" s="850">
        <f>(G189/F189)*100</f>
        <v>100</v>
      </c>
    </row>
    <row r="190" spans="1:9" s="539" customFormat="1" ht="16.5" thickTop="1" x14ac:dyDescent="0.25">
      <c r="F190" s="525"/>
      <c r="G190" s="525"/>
      <c r="H190" s="881"/>
    </row>
    <row r="191" spans="1:9" s="539" customFormat="1" ht="15.75" x14ac:dyDescent="0.25">
      <c r="A191" s="747" t="s">
        <v>511</v>
      </c>
      <c r="B191" s="799"/>
      <c r="C191" s="895"/>
      <c r="E191" s="525" t="s">
        <v>1512</v>
      </c>
      <c r="F191" s="525"/>
      <c r="G191" s="525"/>
      <c r="H191" s="881"/>
    </row>
    <row r="192" spans="1:9" ht="15" thickBot="1" x14ac:dyDescent="0.25">
      <c r="A192" s="837"/>
      <c r="H192" s="720" t="s">
        <v>205</v>
      </c>
    </row>
    <row r="193" spans="1:9" s="755" customFormat="1" ht="20.25" customHeight="1" thickTop="1" thickBot="1" x14ac:dyDescent="0.25">
      <c r="A193" s="838" t="s">
        <v>206</v>
      </c>
      <c r="B193" s="750" t="s">
        <v>207</v>
      </c>
      <c r="C193" s="751" t="s">
        <v>888</v>
      </c>
      <c r="D193" s="752" t="s">
        <v>208</v>
      </c>
      <c r="E193" s="753" t="s">
        <v>209</v>
      </c>
      <c r="F193" s="753" t="s">
        <v>1116</v>
      </c>
      <c r="G193" s="753" t="s">
        <v>1117</v>
      </c>
      <c r="H193" s="754" t="s">
        <v>1118</v>
      </c>
    </row>
    <row r="194" spans="1:9" s="387" customFormat="1" ht="13.5" thickTop="1" thickBot="1" x14ac:dyDescent="0.25">
      <c r="A194" s="609">
        <v>1</v>
      </c>
      <c r="B194" s="610">
        <v>2</v>
      </c>
      <c r="C194" s="610">
        <v>3</v>
      </c>
      <c r="D194" s="610">
        <v>4</v>
      </c>
      <c r="E194" s="610">
        <v>5</v>
      </c>
      <c r="F194" s="581">
        <v>6</v>
      </c>
      <c r="G194" s="581">
        <v>7</v>
      </c>
      <c r="H194" s="680" t="s">
        <v>74</v>
      </c>
      <c r="I194" s="107"/>
    </row>
    <row r="195" spans="1:9" s="572" customFormat="1" ht="15.75" thickTop="1" x14ac:dyDescent="0.25">
      <c r="A195" s="839">
        <v>4357</v>
      </c>
      <c r="B195" s="757">
        <v>5331</v>
      </c>
      <c r="C195" s="758"/>
      <c r="D195" s="668" t="s">
        <v>304</v>
      </c>
      <c r="E195" s="773">
        <f>E196+E197</f>
        <v>3376</v>
      </c>
      <c r="F195" s="773">
        <f>F196+F197</f>
        <v>5683</v>
      </c>
      <c r="G195" s="773">
        <f>G196+G197</f>
        <v>5683</v>
      </c>
      <c r="H195" s="759">
        <f>G195/F195*100</f>
        <v>100</v>
      </c>
    </row>
    <row r="196" spans="1:9" s="572" customFormat="1" x14ac:dyDescent="0.2">
      <c r="A196" s="756"/>
      <c r="B196" s="774"/>
      <c r="C196" s="763" t="s">
        <v>737</v>
      </c>
      <c r="D196" s="801" t="s">
        <v>1603</v>
      </c>
      <c r="E196" s="841">
        <v>768</v>
      </c>
      <c r="F196" s="841">
        <v>868</v>
      </c>
      <c r="G196" s="841">
        <v>868</v>
      </c>
      <c r="H196" s="887">
        <f>(G196/F196)*100</f>
        <v>100</v>
      </c>
    </row>
    <row r="197" spans="1:9" s="572" customFormat="1" ht="15" thickBot="1" x14ac:dyDescent="0.25">
      <c r="A197" s="756"/>
      <c r="B197" s="888"/>
      <c r="C197" s="595" t="s">
        <v>732</v>
      </c>
      <c r="D197" s="779" t="s">
        <v>1380</v>
      </c>
      <c r="E197" s="841">
        <v>2608</v>
      </c>
      <c r="F197" s="841">
        <v>4815</v>
      </c>
      <c r="G197" s="841">
        <v>4815</v>
      </c>
      <c r="H197" s="887">
        <f>(G197/F197)*100</f>
        <v>100</v>
      </c>
    </row>
    <row r="198" spans="1:9" s="370" customFormat="1" ht="20.25" customHeight="1" thickTop="1" thickBot="1" x14ac:dyDescent="0.3">
      <c r="A198" s="765" t="s">
        <v>1406</v>
      </c>
      <c r="B198" s="766"/>
      <c r="C198" s="767"/>
      <c r="D198" s="768"/>
      <c r="E198" s="780">
        <f>SUM(E195)</f>
        <v>3376</v>
      </c>
      <c r="F198" s="780">
        <f>SUM(F195)</f>
        <v>5683</v>
      </c>
      <c r="G198" s="780">
        <f>SUM(G195)</f>
        <v>5683</v>
      </c>
      <c r="H198" s="889">
        <f>(G198/F198)*100</f>
        <v>100</v>
      </c>
    </row>
    <row r="199" spans="1:9" s="572" customFormat="1" ht="15.75" thickTop="1" x14ac:dyDescent="0.25">
      <c r="A199" s="771">
        <v>4357</v>
      </c>
      <c r="B199" s="772">
        <v>6351</v>
      </c>
      <c r="C199" s="758"/>
      <c r="D199" s="668" t="s">
        <v>1488</v>
      </c>
      <c r="E199" s="773">
        <f>E200+E201</f>
        <v>750</v>
      </c>
      <c r="F199" s="773">
        <f>F200+F201</f>
        <v>2250</v>
      </c>
      <c r="G199" s="773">
        <f>G200+G201</f>
        <v>2250</v>
      </c>
      <c r="H199" s="759">
        <f>G199/F199*100</f>
        <v>100</v>
      </c>
    </row>
    <row r="200" spans="1:9" s="572" customFormat="1" x14ac:dyDescent="0.2">
      <c r="A200" s="756"/>
      <c r="B200" s="774"/>
      <c r="C200" s="775" t="s">
        <v>951</v>
      </c>
      <c r="D200" s="119" t="s">
        <v>1126</v>
      </c>
      <c r="E200" s="792">
        <v>750</v>
      </c>
      <c r="F200" s="792">
        <v>726</v>
      </c>
      <c r="G200" s="896">
        <v>726</v>
      </c>
      <c r="H200" s="887">
        <f>(G200/F200)*100</f>
        <v>100</v>
      </c>
    </row>
    <row r="201" spans="1:9" s="572" customFormat="1" ht="12.75" customHeight="1" thickBot="1" x14ac:dyDescent="0.25">
      <c r="A201" s="756"/>
      <c r="B201" s="774"/>
      <c r="C201" s="1251" t="s">
        <v>1497</v>
      </c>
      <c r="D201" s="1237" t="s">
        <v>1498</v>
      </c>
      <c r="E201" s="890"/>
      <c r="F201" s="890">
        <v>1524</v>
      </c>
      <c r="G201" s="891">
        <v>1524</v>
      </c>
      <c r="H201" s="887">
        <f>(G201/F201)*100</f>
        <v>100</v>
      </c>
    </row>
    <row r="202" spans="1:9" s="892" customFormat="1" ht="20.25" customHeight="1" thickTop="1" thickBot="1" x14ac:dyDescent="0.3">
      <c r="A202" s="765" t="s">
        <v>1407</v>
      </c>
      <c r="B202" s="766"/>
      <c r="C202" s="767"/>
      <c r="D202" s="768"/>
      <c r="E202" s="780">
        <f>E199</f>
        <v>750</v>
      </c>
      <c r="F202" s="780">
        <f>F199</f>
        <v>2250</v>
      </c>
      <c r="G202" s="780">
        <f>G199</f>
        <v>2250</v>
      </c>
      <c r="H202" s="889">
        <f>SUM(H199)</f>
        <v>100</v>
      </c>
    </row>
    <row r="203" spans="1:9" s="370" customFormat="1" ht="20.25" customHeight="1" thickTop="1" x14ac:dyDescent="0.25">
      <c r="A203" s="364"/>
      <c r="B203" s="365"/>
      <c r="C203" s="366"/>
      <c r="D203" s="367"/>
      <c r="E203" s="368"/>
      <c r="F203" s="368"/>
      <c r="G203" s="368"/>
      <c r="H203" s="369"/>
    </row>
    <row r="204" spans="1:9" s="370" customFormat="1" ht="27.75" customHeight="1" thickBot="1" x14ac:dyDescent="0.3">
      <c r="A204" s="843" t="s">
        <v>903</v>
      </c>
      <c r="B204" s="785"/>
      <c r="C204" s="786"/>
      <c r="D204" s="787"/>
      <c r="E204" s="893">
        <f>SUM(E198,E202)</f>
        <v>4126</v>
      </c>
      <c r="F204" s="893">
        <f>SUM(F198,F202)</f>
        <v>7933</v>
      </c>
      <c r="G204" s="893">
        <f>SUM(G198,G202)</f>
        <v>7933</v>
      </c>
      <c r="H204" s="850">
        <f>(G204/F204)*100</f>
        <v>100</v>
      </c>
    </row>
    <row r="205" spans="1:9" ht="15" thickTop="1" x14ac:dyDescent="0.2"/>
    <row r="208" spans="1:9" s="539" customFormat="1" ht="15.75" x14ac:dyDescent="0.25">
      <c r="A208" s="747" t="s">
        <v>552</v>
      </c>
      <c r="B208" s="799"/>
      <c r="C208" s="895"/>
      <c r="E208" s="525" t="s">
        <v>553</v>
      </c>
      <c r="F208" s="525"/>
      <c r="G208" s="525"/>
      <c r="H208" s="881"/>
    </row>
    <row r="209" spans="1:9" ht="15" thickBot="1" x14ac:dyDescent="0.25">
      <c r="A209" s="837"/>
      <c r="H209" s="720" t="s">
        <v>205</v>
      </c>
    </row>
    <row r="210" spans="1:9" s="755" customFormat="1" ht="20.25" customHeight="1" thickTop="1" thickBot="1" x14ac:dyDescent="0.25">
      <c r="A210" s="838" t="s">
        <v>206</v>
      </c>
      <c r="B210" s="750" t="s">
        <v>207</v>
      </c>
      <c r="C210" s="751" t="s">
        <v>888</v>
      </c>
      <c r="D210" s="752" t="s">
        <v>208</v>
      </c>
      <c r="E210" s="753" t="s">
        <v>209</v>
      </c>
      <c r="F210" s="753" t="s">
        <v>1116</v>
      </c>
      <c r="G210" s="753" t="s">
        <v>1117</v>
      </c>
      <c r="H210" s="754" t="s">
        <v>1118</v>
      </c>
    </row>
    <row r="211" spans="1:9" s="387" customFormat="1" ht="13.5" thickTop="1" thickBot="1" x14ac:dyDescent="0.25">
      <c r="A211" s="609">
        <v>1</v>
      </c>
      <c r="B211" s="610">
        <v>2</v>
      </c>
      <c r="C211" s="610">
        <v>3</v>
      </c>
      <c r="D211" s="610">
        <v>4</v>
      </c>
      <c r="E211" s="610">
        <v>5</v>
      </c>
      <c r="F211" s="581">
        <v>6</v>
      </c>
      <c r="G211" s="581">
        <v>7</v>
      </c>
      <c r="H211" s="680" t="s">
        <v>74</v>
      </c>
      <c r="I211" s="107"/>
    </row>
    <row r="212" spans="1:9" s="572" customFormat="1" ht="15.75" thickTop="1" x14ac:dyDescent="0.25">
      <c r="A212" s="839">
        <v>4357</v>
      </c>
      <c r="B212" s="757">
        <v>5331</v>
      </c>
      <c r="C212" s="758"/>
      <c r="D212" s="668" t="s">
        <v>304</v>
      </c>
      <c r="E212" s="773">
        <f>E213+E214</f>
        <v>11260</v>
      </c>
      <c r="F212" s="773">
        <f>F213+F214</f>
        <v>14843</v>
      </c>
      <c r="G212" s="773">
        <f>G213+G214</f>
        <v>14843</v>
      </c>
      <c r="H212" s="759">
        <f>G212/F212*100</f>
        <v>100</v>
      </c>
    </row>
    <row r="213" spans="1:9" s="572" customFormat="1" x14ac:dyDescent="0.2">
      <c r="A213" s="756"/>
      <c r="B213" s="774"/>
      <c r="C213" s="763" t="s">
        <v>737</v>
      </c>
      <c r="D213" s="801" t="s">
        <v>1603</v>
      </c>
      <c r="E213" s="841">
        <v>946</v>
      </c>
      <c r="F213" s="841">
        <v>1216</v>
      </c>
      <c r="G213" s="841">
        <v>1216</v>
      </c>
      <c r="H213" s="887">
        <f>(G213/F213)*100</f>
        <v>100</v>
      </c>
    </row>
    <row r="214" spans="1:9" s="572" customFormat="1" ht="15" thickBot="1" x14ac:dyDescent="0.25">
      <c r="A214" s="756"/>
      <c r="B214" s="774"/>
      <c r="C214" s="595" t="s">
        <v>732</v>
      </c>
      <c r="D214" s="779" t="s">
        <v>1380</v>
      </c>
      <c r="E214" s="841">
        <v>10314</v>
      </c>
      <c r="F214" s="841">
        <v>13627</v>
      </c>
      <c r="G214" s="841">
        <v>13627</v>
      </c>
      <c r="H214" s="887">
        <f>(G214/F214)*100</f>
        <v>100</v>
      </c>
    </row>
    <row r="215" spans="1:9" s="370" customFormat="1" ht="20.25" customHeight="1" thickTop="1" thickBot="1" x14ac:dyDescent="0.3">
      <c r="A215" s="765" t="s">
        <v>1406</v>
      </c>
      <c r="B215" s="766"/>
      <c r="C215" s="767"/>
      <c r="D215" s="768"/>
      <c r="E215" s="780">
        <f>SUM(E212)</f>
        <v>11260</v>
      </c>
      <c r="F215" s="780">
        <f>SUM(F212)</f>
        <v>14843</v>
      </c>
      <c r="G215" s="780">
        <f>SUM(G212)</f>
        <v>14843</v>
      </c>
      <c r="H215" s="889">
        <f>(G215/F215)*100</f>
        <v>100</v>
      </c>
    </row>
    <row r="216" spans="1:9" s="572" customFormat="1" ht="15.75" thickTop="1" x14ac:dyDescent="0.25">
      <c r="A216" s="771">
        <v>4357</v>
      </c>
      <c r="B216" s="772">
        <v>6351</v>
      </c>
      <c r="C216" s="758"/>
      <c r="D216" s="668" t="s">
        <v>1488</v>
      </c>
      <c r="E216" s="773">
        <v>200</v>
      </c>
      <c r="F216" s="773">
        <v>446</v>
      </c>
      <c r="G216" s="773">
        <v>446</v>
      </c>
      <c r="H216" s="759">
        <f>G216/F216*100</f>
        <v>100</v>
      </c>
    </row>
    <row r="217" spans="1:9" s="572" customFormat="1" ht="12.75" customHeight="1" thickBot="1" x14ac:dyDescent="0.25">
      <c r="A217" s="756"/>
      <c r="B217" s="774"/>
      <c r="C217" s="775" t="s">
        <v>951</v>
      </c>
      <c r="D217" s="119" t="s">
        <v>1126</v>
      </c>
      <c r="E217" s="890">
        <v>200</v>
      </c>
      <c r="F217" s="890">
        <v>446</v>
      </c>
      <c r="G217" s="891">
        <v>446</v>
      </c>
      <c r="H217" s="887">
        <f>(G217/F217)*100</f>
        <v>100</v>
      </c>
    </row>
    <row r="218" spans="1:9" s="892" customFormat="1" ht="20.25" customHeight="1" thickTop="1" thickBot="1" x14ac:dyDescent="0.3">
      <c r="A218" s="765" t="s">
        <v>1407</v>
      </c>
      <c r="B218" s="766"/>
      <c r="C218" s="767"/>
      <c r="D218" s="768"/>
      <c r="E218" s="780">
        <f>E216</f>
        <v>200</v>
      </c>
      <c r="F218" s="780">
        <f>SUM(F216)</f>
        <v>446</v>
      </c>
      <c r="G218" s="780">
        <f>SUM(G216)</f>
        <v>446</v>
      </c>
      <c r="H218" s="889">
        <f>SUM(H216)</f>
        <v>100</v>
      </c>
    </row>
    <row r="219" spans="1:9" ht="15" thickTop="1" x14ac:dyDescent="0.2">
      <c r="A219" s="899"/>
      <c r="B219" s="819"/>
    </row>
    <row r="220" spans="1:9" s="370" customFormat="1" ht="27.75" customHeight="1" thickBot="1" x14ac:dyDescent="0.3">
      <c r="A220" s="843" t="s">
        <v>1678</v>
      </c>
      <c r="B220" s="785"/>
      <c r="C220" s="786"/>
      <c r="D220" s="787"/>
      <c r="E220" s="893">
        <f>SUM(E215,E218)</f>
        <v>11460</v>
      </c>
      <c r="F220" s="893">
        <f>F215+F218</f>
        <v>15289</v>
      </c>
      <c r="G220" s="893">
        <f>G215+G218</f>
        <v>15289</v>
      </c>
      <c r="H220" s="850">
        <f>(G220/F220)*100</f>
        <v>100</v>
      </c>
    </row>
    <row r="221" spans="1:9" s="370" customFormat="1" ht="14.25" customHeight="1" thickTop="1" x14ac:dyDescent="0.25">
      <c r="A221" s="364"/>
      <c r="B221" s="365"/>
      <c r="C221" s="897"/>
      <c r="D221" s="367"/>
      <c r="E221" s="898"/>
      <c r="F221" s="898"/>
      <c r="G221" s="898"/>
      <c r="H221" s="853"/>
    </row>
    <row r="222" spans="1:9" s="370" customFormat="1" ht="14.25" customHeight="1" x14ac:dyDescent="0.25">
      <c r="A222" s="364"/>
      <c r="B222" s="365"/>
      <c r="C222" s="897"/>
      <c r="D222" s="367"/>
      <c r="E222" s="898"/>
      <c r="F222" s="898"/>
      <c r="G222" s="898"/>
      <c r="H222" s="853"/>
    </row>
    <row r="223" spans="1:9" s="370" customFormat="1" ht="14.25" customHeight="1" x14ac:dyDescent="0.25">
      <c r="A223" s="364"/>
      <c r="B223" s="365"/>
      <c r="C223" s="897"/>
      <c r="D223" s="367"/>
      <c r="E223" s="898"/>
      <c r="F223" s="898"/>
      <c r="G223" s="898"/>
      <c r="H223" s="853"/>
    </row>
    <row r="224" spans="1:9" s="539" customFormat="1" ht="15.75" x14ac:dyDescent="0.25">
      <c r="A224" s="747" t="s">
        <v>86</v>
      </c>
      <c r="B224" s="901"/>
      <c r="C224" s="901"/>
      <c r="D224" s="901"/>
      <c r="E224" s="525" t="s">
        <v>554</v>
      </c>
      <c r="F224" s="525"/>
      <c r="G224" s="525"/>
      <c r="H224" s="881"/>
    </row>
    <row r="225" spans="1:12" ht="15" thickBot="1" x14ac:dyDescent="0.25">
      <c r="A225" s="837"/>
      <c r="H225" s="720" t="s">
        <v>205</v>
      </c>
    </row>
    <row r="226" spans="1:12" s="755" customFormat="1" ht="20.25" customHeight="1" thickTop="1" thickBot="1" x14ac:dyDescent="0.25">
      <c r="A226" s="838" t="s">
        <v>206</v>
      </c>
      <c r="B226" s="750" t="s">
        <v>207</v>
      </c>
      <c r="C226" s="751" t="s">
        <v>888</v>
      </c>
      <c r="D226" s="752" t="s">
        <v>208</v>
      </c>
      <c r="E226" s="753" t="s">
        <v>209</v>
      </c>
      <c r="F226" s="753" t="s">
        <v>1116</v>
      </c>
      <c r="G226" s="753" t="s">
        <v>1117</v>
      </c>
      <c r="H226" s="754" t="s">
        <v>1118</v>
      </c>
    </row>
    <row r="227" spans="1:12" s="387" customFormat="1" ht="13.5" thickTop="1" thickBot="1" x14ac:dyDescent="0.25">
      <c r="A227" s="609">
        <v>1</v>
      </c>
      <c r="B227" s="610">
        <v>2</v>
      </c>
      <c r="C227" s="610">
        <v>3</v>
      </c>
      <c r="D227" s="610">
        <v>4</v>
      </c>
      <c r="E227" s="610">
        <v>5</v>
      </c>
      <c r="F227" s="581">
        <v>6</v>
      </c>
      <c r="G227" s="581">
        <v>7</v>
      </c>
      <c r="H227" s="680" t="s">
        <v>74</v>
      </c>
      <c r="I227" s="107"/>
    </row>
    <row r="228" spans="1:12" s="572" customFormat="1" ht="15.75" thickTop="1" x14ac:dyDescent="0.25">
      <c r="A228" s="839">
        <v>4351</v>
      </c>
      <c r="B228" s="757">
        <v>5331</v>
      </c>
      <c r="C228" s="758"/>
      <c r="D228" s="668" t="s">
        <v>304</v>
      </c>
      <c r="E228" s="773">
        <f>E229+E230</f>
        <v>8405</v>
      </c>
      <c r="F228" s="773">
        <f>F229+F230</f>
        <v>12385</v>
      </c>
      <c r="G228" s="773">
        <f>G229+G230</f>
        <v>12385</v>
      </c>
      <c r="H228" s="759">
        <f>G228/F228*100</f>
        <v>100</v>
      </c>
    </row>
    <row r="229" spans="1:12" s="572" customFormat="1" x14ac:dyDescent="0.2">
      <c r="A229" s="756"/>
      <c r="B229" s="774"/>
      <c r="C229" s="763" t="s">
        <v>737</v>
      </c>
      <c r="D229" s="801" t="s">
        <v>1603</v>
      </c>
      <c r="E229" s="841">
        <v>1159</v>
      </c>
      <c r="F229" s="841">
        <v>1458</v>
      </c>
      <c r="G229" s="841">
        <v>1458</v>
      </c>
      <c r="H229" s="887">
        <f>(G229/F229)*100</f>
        <v>100</v>
      </c>
    </row>
    <row r="230" spans="1:12" s="572" customFormat="1" ht="15" thickBot="1" x14ac:dyDescent="0.25">
      <c r="A230" s="756"/>
      <c r="B230" s="774"/>
      <c r="C230" s="595" t="s">
        <v>732</v>
      </c>
      <c r="D230" s="779" t="s">
        <v>1380</v>
      </c>
      <c r="E230" s="841">
        <v>7246</v>
      </c>
      <c r="F230" s="841">
        <v>10927</v>
      </c>
      <c r="G230" s="841">
        <v>10927</v>
      </c>
      <c r="H230" s="887">
        <f>(G230/F230)*100</f>
        <v>100</v>
      </c>
    </row>
    <row r="231" spans="1:12" s="370" customFormat="1" ht="20.25" customHeight="1" thickTop="1" thickBot="1" x14ac:dyDescent="0.3">
      <c r="A231" s="765" t="s">
        <v>1406</v>
      </c>
      <c r="B231" s="766"/>
      <c r="C231" s="767"/>
      <c r="D231" s="768"/>
      <c r="E231" s="780">
        <f>SUM(E228)</f>
        <v>8405</v>
      </c>
      <c r="F231" s="780">
        <f>SUM(F228)</f>
        <v>12385</v>
      </c>
      <c r="G231" s="780">
        <f>SUM(G228)</f>
        <v>12385</v>
      </c>
      <c r="H231" s="889">
        <f>(G231/F231)*100</f>
        <v>100</v>
      </c>
    </row>
    <row r="232" spans="1:12" s="572" customFormat="1" ht="15.75" thickTop="1" x14ac:dyDescent="0.25">
      <c r="A232" s="771">
        <v>4351</v>
      </c>
      <c r="B232" s="772">
        <v>6351</v>
      </c>
      <c r="C232" s="758"/>
      <c r="D232" s="668" t="s">
        <v>1488</v>
      </c>
      <c r="E232" s="773">
        <v>1488</v>
      </c>
      <c r="F232" s="773">
        <v>1277</v>
      </c>
      <c r="G232" s="773">
        <v>1277</v>
      </c>
      <c r="H232" s="759">
        <f>G232/F232*100</f>
        <v>100</v>
      </c>
    </row>
    <row r="233" spans="1:12" s="572" customFormat="1" ht="12.75" customHeight="1" thickBot="1" x14ac:dyDescent="0.25">
      <c r="A233" s="756"/>
      <c r="B233" s="774"/>
      <c r="C233" s="595" t="s">
        <v>951</v>
      </c>
      <c r="D233" s="119" t="s">
        <v>1126</v>
      </c>
      <c r="E233" s="890">
        <v>1488</v>
      </c>
      <c r="F233" s="890">
        <v>1277</v>
      </c>
      <c r="G233" s="891">
        <v>1277</v>
      </c>
      <c r="H233" s="887">
        <f>(G233/F233)*100</f>
        <v>100</v>
      </c>
    </row>
    <row r="234" spans="1:12" s="892" customFormat="1" ht="20.25" customHeight="1" thickTop="1" thickBot="1" x14ac:dyDescent="0.3">
      <c r="A234" s="765" t="s">
        <v>1407</v>
      </c>
      <c r="B234" s="766"/>
      <c r="C234" s="767"/>
      <c r="D234" s="768"/>
      <c r="E234" s="780">
        <f>E232</f>
        <v>1488</v>
      </c>
      <c r="F234" s="780">
        <f>SUM(F232)</f>
        <v>1277</v>
      </c>
      <c r="G234" s="780">
        <f>SUM(G232)</f>
        <v>1277</v>
      </c>
      <c r="H234" s="889">
        <f>SUM(H232)</f>
        <v>100</v>
      </c>
    </row>
    <row r="235" spans="1:12" ht="15" thickTop="1" x14ac:dyDescent="0.2">
      <c r="A235" s="899"/>
      <c r="B235" s="819"/>
    </row>
    <row r="236" spans="1:12" s="370" customFormat="1" ht="27.75" customHeight="1" thickBot="1" x14ac:dyDescent="0.3">
      <c r="A236" s="843" t="s">
        <v>87</v>
      </c>
      <c r="B236" s="785"/>
      <c r="C236" s="786"/>
      <c r="D236" s="787"/>
      <c r="E236" s="893">
        <f>SUM(E231,E234)</f>
        <v>9893</v>
      </c>
      <c r="F236" s="893">
        <f>SUM(F231,F234)</f>
        <v>13662</v>
      </c>
      <c r="G236" s="893">
        <f>SUM(G231,G234)</f>
        <v>13662</v>
      </c>
      <c r="H236" s="850">
        <f>(G236/F236)*100</f>
        <v>100</v>
      </c>
      <c r="J236" s="894"/>
      <c r="K236" s="894"/>
      <c r="L236" s="894"/>
    </row>
    <row r="237" spans="1:12" s="370" customFormat="1" ht="14.25" customHeight="1" thickTop="1" x14ac:dyDescent="0.25">
      <c r="A237" s="364"/>
      <c r="B237" s="365"/>
      <c r="C237" s="366"/>
      <c r="D237" s="367"/>
      <c r="E237" s="368"/>
      <c r="F237" s="368"/>
      <c r="G237" s="368"/>
      <c r="H237" s="369"/>
      <c r="J237" s="894"/>
      <c r="K237" s="894"/>
      <c r="L237" s="894"/>
    </row>
    <row r="238" spans="1:12" s="370" customFormat="1" ht="14.25" customHeight="1" x14ac:dyDescent="0.25">
      <c r="A238" s="364"/>
      <c r="B238" s="365"/>
      <c r="C238" s="366"/>
      <c r="D238" s="367"/>
      <c r="E238" s="368"/>
      <c r="F238" s="368"/>
      <c r="G238" s="368"/>
      <c r="H238" s="369"/>
      <c r="J238" s="894"/>
      <c r="K238" s="894"/>
      <c r="L238" s="894"/>
    </row>
    <row r="239" spans="1:12" s="539" customFormat="1" ht="14.25" customHeight="1" x14ac:dyDescent="0.25">
      <c r="A239" s="747" t="s">
        <v>330</v>
      </c>
      <c r="B239" s="799"/>
      <c r="C239" s="895"/>
      <c r="E239" s="525" t="s">
        <v>1679</v>
      </c>
      <c r="F239" s="525"/>
      <c r="G239" s="525"/>
      <c r="H239" s="881"/>
    </row>
    <row r="240" spans="1:12" ht="15" thickBot="1" x14ac:dyDescent="0.25">
      <c r="A240" s="837"/>
      <c r="H240" s="720" t="s">
        <v>205</v>
      </c>
    </row>
    <row r="241" spans="1:9" s="755" customFormat="1" ht="20.25" customHeight="1" thickTop="1" thickBot="1" x14ac:dyDescent="0.25">
      <c r="A241" s="838" t="s">
        <v>206</v>
      </c>
      <c r="B241" s="750" t="s">
        <v>207</v>
      </c>
      <c r="C241" s="751" t="s">
        <v>888</v>
      </c>
      <c r="D241" s="752" t="s">
        <v>208</v>
      </c>
      <c r="E241" s="753" t="s">
        <v>209</v>
      </c>
      <c r="F241" s="753" t="s">
        <v>1116</v>
      </c>
      <c r="G241" s="753" t="s">
        <v>1117</v>
      </c>
      <c r="H241" s="754" t="s">
        <v>1118</v>
      </c>
    </row>
    <row r="242" spans="1:9" s="387" customFormat="1" ht="13.5" thickTop="1" thickBot="1" x14ac:dyDescent="0.25">
      <c r="A242" s="609">
        <v>1</v>
      </c>
      <c r="B242" s="610">
        <v>2</v>
      </c>
      <c r="C242" s="610">
        <v>3</v>
      </c>
      <c r="D242" s="610">
        <v>4</v>
      </c>
      <c r="E242" s="610">
        <v>5</v>
      </c>
      <c r="F242" s="581">
        <v>6</v>
      </c>
      <c r="G242" s="581">
        <v>7</v>
      </c>
      <c r="H242" s="680" t="s">
        <v>74</v>
      </c>
      <c r="I242" s="107"/>
    </row>
    <row r="243" spans="1:9" s="572" customFormat="1" ht="15.75" thickTop="1" x14ac:dyDescent="0.25">
      <c r="A243" s="839">
        <v>4357</v>
      </c>
      <c r="B243" s="757">
        <v>5331</v>
      </c>
      <c r="C243" s="758"/>
      <c r="D243" s="668" t="s">
        <v>304</v>
      </c>
      <c r="E243" s="773">
        <f>E244+E245</f>
        <v>10845</v>
      </c>
      <c r="F243" s="773">
        <f>F244+F245</f>
        <v>16695</v>
      </c>
      <c r="G243" s="773">
        <f>G244+G245</f>
        <v>16695</v>
      </c>
      <c r="H243" s="759">
        <f>G243/F243*100</f>
        <v>100</v>
      </c>
    </row>
    <row r="244" spans="1:9" s="572" customFormat="1" x14ac:dyDescent="0.2">
      <c r="A244" s="756"/>
      <c r="B244" s="774"/>
      <c r="C244" s="763" t="s">
        <v>737</v>
      </c>
      <c r="D244" s="801" t="s">
        <v>1603</v>
      </c>
      <c r="E244" s="841">
        <v>855</v>
      </c>
      <c r="F244" s="841">
        <v>944</v>
      </c>
      <c r="G244" s="841">
        <v>944</v>
      </c>
      <c r="H244" s="887">
        <f>(G244/F244)*100</f>
        <v>100</v>
      </c>
    </row>
    <row r="245" spans="1:9" s="572" customFormat="1" ht="15" thickBot="1" x14ac:dyDescent="0.25">
      <c r="A245" s="756"/>
      <c r="B245" s="774"/>
      <c r="C245" s="595" t="s">
        <v>732</v>
      </c>
      <c r="D245" s="779" t="s">
        <v>1380</v>
      </c>
      <c r="E245" s="841">
        <v>9990</v>
      </c>
      <c r="F245" s="841">
        <v>15751</v>
      </c>
      <c r="G245" s="841">
        <v>15751</v>
      </c>
      <c r="H245" s="887">
        <f>(G245/F245)*100</f>
        <v>100</v>
      </c>
    </row>
    <row r="246" spans="1:9" s="370" customFormat="1" ht="20.25" customHeight="1" thickTop="1" thickBot="1" x14ac:dyDescent="0.3">
      <c r="A246" s="765" t="s">
        <v>1406</v>
      </c>
      <c r="B246" s="766"/>
      <c r="C246" s="767"/>
      <c r="D246" s="768"/>
      <c r="E246" s="780">
        <f>SUM(E243)</f>
        <v>10845</v>
      </c>
      <c r="F246" s="780">
        <f>SUM(F243)</f>
        <v>16695</v>
      </c>
      <c r="G246" s="780">
        <f>SUM(G243)</f>
        <v>16695</v>
      </c>
      <c r="H246" s="889">
        <f>(G246/F246)*100</f>
        <v>100</v>
      </c>
    </row>
    <row r="247" spans="1:9" s="572" customFormat="1" ht="15.75" thickTop="1" x14ac:dyDescent="0.25">
      <c r="A247" s="771">
        <v>4357</v>
      </c>
      <c r="B247" s="772">
        <v>6351</v>
      </c>
      <c r="C247" s="758"/>
      <c r="D247" s="668" t="s">
        <v>1488</v>
      </c>
      <c r="E247" s="773">
        <v>400</v>
      </c>
      <c r="F247" s="773">
        <v>400</v>
      </c>
      <c r="G247" s="773">
        <v>400</v>
      </c>
      <c r="H247" s="759">
        <f>G247/F247*100</f>
        <v>100</v>
      </c>
    </row>
    <row r="248" spans="1:9" s="572" customFormat="1" ht="12.75" customHeight="1" thickBot="1" x14ac:dyDescent="0.25">
      <c r="A248" s="756"/>
      <c r="B248" s="774"/>
      <c r="C248" s="595" t="s">
        <v>951</v>
      </c>
      <c r="D248" s="119" t="s">
        <v>1126</v>
      </c>
      <c r="E248" s="890">
        <v>400</v>
      </c>
      <c r="F248" s="890">
        <v>400</v>
      </c>
      <c r="G248" s="891">
        <v>400</v>
      </c>
      <c r="H248" s="887">
        <f>(G248/F248)*100</f>
        <v>100</v>
      </c>
    </row>
    <row r="249" spans="1:9" s="892" customFormat="1" ht="20.25" customHeight="1" thickTop="1" thickBot="1" x14ac:dyDescent="0.3">
      <c r="A249" s="765" t="s">
        <v>1407</v>
      </c>
      <c r="B249" s="766"/>
      <c r="C249" s="767"/>
      <c r="D249" s="768"/>
      <c r="E249" s="780">
        <f>E247</f>
        <v>400</v>
      </c>
      <c r="F249" s="780">
        <f>SUM(F247)</f>
        <v>400</v>
      </c>
      <c r="G249" s="780">
        <f>SUM(G247)</f>
        <v>400</v>
      </c>
      <c r="H249" s="889">
        <f>SUM(H247)</f>
        <v>100</v>
      </c>
    </row>
    <row r="250" spans="1:9" ht="15" thickTop="1" x14ac:dyDescent="0.2">
      <c r="A250" s="709"/>
    </row>
    <row r="251" spans="1:9" s="370" customFormat="1" ht="27.75" customHeight="1" thickBot="1" x14ac:dyDescent="0.3">
      <c r="A251" s="843" t="s">
        <v>331</v>
      </c>
      <c r="B251" s="785"/>
      <c r="C251" s="786"/>
      <c r="D251" s="787"/>
      <c r="E251" s="893">
        <f>SUM(E246,E249)</f>
        <v>11245</v>
      </c>
      <c r="F251" s="893">
        <f>SUM(F246,F249)</f>
        <v>17095</v>
      </c>
      <c r="G251" s="893">
        <f>SUM(G246,G249)</f>
        <v>17095</v>
      </c>
      <c r="H251" s="850">
        <f>(G251/F251)*100</f>
        <v>100</v>
      </c>
    </row>
    <row r="252" spans="1:9" s="370" customFormat="1" ht="19.5" customHeight="1" thickTop="1" x14ac:dyDescent="0.25">
      <c r="A252" s="364"/>
      <c r="B252" s="365"/>
      <c r="C252" s="366"/>
      <c r="D252" s="367"/>
      <c r="E252" s="368"/>
      <c r="F252" s="368"/>
      <c r="G252" s="368"/>
      <c r="H252" s="369"/>
    </row>
    <row r="253" spans="1:9" ht="15.75" x14ac:dyDescent="0.25">
      <c r="A253" s="747" t="s">
        <v>1680</v>
      </c>
      <c r="B253" s="799"/>
      <c r="C253" s="895"/>
      <c r="D253" s="539"/>
      <c r="E253" s="525" t="s">
        <v>1681</v>
      </c>
    </row>
    <row r="254" spans="1:9" ht="16.5" thickBot="1" x14ac:dyDescent="0.3">
      <c r="A254" s="747"/>
      <c r="B254" s="799"/>
      <c r="C254" s="895"/>
      <c r="D254" s="539"/>
      <c r="E254" s="525"/>
      <c r="H254" s="720" t="s">
        <v>205</v>
      </c>
    </row>
    <row r="255" spans="1:9" s="755" customFormat="1" ht="20.25" customHeight="1" thickTop="1" thickBot="1" x14ac:dyDescent="0.25">
      <c r="A255" s="838" t="s">
        <v>206</v>
      </c>
      <c r="B255" s="750" t="s">
        <v>207</v>
      </c>
      <c r="C255" s="751" t="s">
        <v>888</v>
      </c>
      <c r="D255" s="752" t="s">
        <v>208</v>
      </c>
      <c r="E255" s="753" t="s">
        <v>209</v>
      </c>
      <c r="F255" s="753" t="s">
        <v>1116</v>
      </c>
      <c r="G255" s="753" t="s">
        <v>1117</v>
      </c>
      <c r="H255" s="754" t="s">
        <v>1118</v>
      </c>
    </row>
    <row r="256" spans="1:9" s="387" customFormat="1" ht="13.5" thickTop="1" thickBot="1" x14ac:dyDescent="0.25">
      <c r="A256" s="609">
        <v>1</v>
      </c>
      <c r="B256" s="610">
        <v>2</v>
      </c>
      <c r="C256" s="610">
        <v>3</v>
      </c>
      <c r="D256" s="610">
        <v>4</v>
      </c>
      <c r="E256" s="610">
        <v>5</v>
      </c>
      <c r="F256" s="581">
        <v>6</v>
      </c>
      <c r="G256" s="581">
        <v>7</v>
      </c>
      <c r="H256" s="680" t="s">
        <v>74</v>
      </c>
      <c r="I256" s="107"/>
    </row>
    <row r="257" spans="1:8" s="572" customFormat="1" ht="15.75" thickTop="1" x14ac:dyDescent="0.25">
      <c r="A257" s="839">
        <v>4356</v>
      </c>
      <c r="B257" s="757">
        <v>5331</v>
      </c>
      <c r="C257" s="758"/>
      <c r="D257" s="668" t="s">
        <v>304</v>
      </c>
      <c r="E257" s="773">
        <f>E258+E259</f>
        <v>4911</v>
      </c>
      <c r="F257" s="773">
        <f>F258+F259</f>
        <v>6459</v>
      </c>
      <c r="G257" s="773">
        <f>G258+G259</f>
        <v>6459</v>
      </c>
      <c r="H257" s="759">
        <f>G257/F257*100</f>
        <v>100</v>
      </c>
    </row>
    <row r="258" spans="1:8" s="572" customFormat="1" x14ac:dyDescent="0.2">
      <c r="A258" s="756"/>
      <c r="B258" s="774"/>
      <c r="C258" s="763" t="s">
        <v>737</v>
      </c>
      <c r="D258" s="801" t="s">
        <v>1603</v>
      </c>
      <c r="E258" s="841">
        <v>664</v>
      </c>
      <c r="F258" s="841">
        <v>672</v>
      </c>
      <c r="G258" s="841">
        <v>672</v>
      </c>
      <c r="H258" s="887">
        <f>(G258/F258)*100</f>
        <v>100</v>
      </c>
    </row>
    <row r="259" spans="1:8" s="572" customFormat="1" x14ac:dyDescent="0.2">
      <c r="A259" s="756"/>
      <c r="B259" s="774"/>
      <c r="C259" s="595" t="s">
        <v>732</v>
      </c>
      <c r="D259" s="612" t="s">
        <v>1380</v>
      </c>
      <c r="E259" s="841">
        <v>4247</v>
      </c>
      <c r="F259" s="841">
        <v>5787</v>
      </c>
      <c r="G259" s="841">
        <v>5787</v>
      </c>
      <c r="H259" s="887">
        <f>(G259/F259)*100</f>
        <v>100</v>
      </c>
    </row>
    <row r="260" spans="1:8" s="572" customFormat="1" ht="15" x14ac:dyDescent="0.25">
      <c r="A260" s="756">
        <v>4399</v>
      </c>
      <c r="B260" s="774">
        <v>5331</v>
      </c>
      <c r="C260" s="1779"/>
      <c r="D260" s="431" t="s">
        <v>304</v>
      </c>
      <c r="E260" s="1778">
        <v>0</v>
      </c>
      <c r="F260" s="1778">
        <v>25</v>
      </c>
      <c r="G260" s="1778">
        <v>25</v>
      </c>
      <c r="H260" s="905">
        <f>(G260/F260)*100</f>
        <v>100</v>
      </c>
    </row>
    <row r="261" spans="1:8" s="572" customFormat="1" ht="15" thickBot="1" x14ac:dyDescent="0.25">
      <c r="A261" s="756"/>
      <c r="B261" s="774"/>
      <c r="C261" s="763" t="s">
        <v>737</v>
      </c>
      <c r="D261" s="801" t="s">
        <v>1603</v>
      </c>
      <c r="E261" s="841"/>
      <c r="F261" s="841">
        <v>25</v>
      </c>
      <c r="G261" s="841">
        <v>25</v>
      </c>
      <c r="H261" s="887">
        <f>(G261/F261)*100</f>
        <v>100</v>
      </c>
    </row>
    <row r="262" spans="1:8" s="370" customFormat="1" ht="20.25" customHeight="1" thickTop="1" thickBot="1" x14ac:dyDescent="0.3">
      <c r="A262" s="765" t="s">
        <v>1406</v>
      </c>
      <c r="B262" s="766"/>
      <c r="C262" s="767"/>
      <c r="D262" s="768"/>
      <c r="E262" s="780">
        <f>E257</f>
        <v>4911</v>
      </c>
      <c r="F262" s="903">
        <f>SUM(F257,F260)</f>
        <v>6484</v>
      </c>
      <c r="G262" s="903">
        <f>SUM(G257,G260)</f>
        <v>6484</v>
      </c>
      <c r="H262" s="889">
        <f>(G262/F262)*100</f>
        <v>100</v>
      </c>
    </row>
    <row r="263" spans="1:8" s="572" customFormat="1" ht="15.75" thickTop="1" x14ac:dyDescent="0.25">
      <c r="A263" s="771">
        <v>4356</v>
      </c>
      <c r="B263" s="772">
        <v>6351</v>
      </c>
      <c r="C263" s="758"/>
      <c r="D263" s="668" t="s">
        <v>1488</v>
      </c>
      <c r="E263" s="773">
        <v>1300</v>
      </c>
      <c r="F263" s="773">
        <v>1300</v>
      </c>
      <c r="G263" s="773">
        <v>1300</v>
      </c>
      <c r="H263" s="759">
        <f>G263/F263*100</f>
        <v>100</v>
      </c>
    </row>
    <row r="264" spans="1:8" s="572" customFormat="1" ht="12.75" customHeight="1" thickBot="1" x14ac:dyDescent="0.25">
      <c r="A264" s="756"/>
      <c r="B264" s="774"/>
      <c r="C264" s="595" t="s">
        <v>951</v>
      </c>
      <c r="D264" s="119" t="s">
        <v>1126</v>
      </c>
      <c r="E264" s="890">
        <v>1300</v>
      </c>
      <c r="F264" s="890">
        <v>1300</v>
      </c>
      <c r="G264" s="891">
        <v>1300</v>
      </c>
      <c r="H264" s="887">
        <f>(G264/F264)*100</f>
        <v>100</v>
      </c>
    </row>
    <row r="265" spans="1:8" s="892" customFormat="1" ht="20.25" customHeight="1" thickTop="1" thickBot="1" x14ac:dyDescent="0.3">
      <c r="A265" s="765" t="s">
        <v>1407</v>
      </c>
      <c r="B265" s="766"/>
      <c r="C265" s="767"/>
      <c r="D265" s="768"/>
      <c r="E265" s="780">
        <f>E263</f>
        <v>1300</v>
      </c>
      <c r="F265" s="780">
        <f>SUM(F263)</f>
        <v>1300</v>
      </c>
      <c r="G265" s="780">
        <f>SUM(G263)</f>
        <v>1300</v>
      </c>
      <c r="H265" s="889">
        <f>SUM(H263)</f>
        <v>100</v>
      </c>
    </row>
    <row r="266" spans="1:8" s="370" customFormat="1" ht="20.25" customHeight="1" thickTop="1" x14ac:dyDescent="0.25">
      <c r="A266" s="364"/>
      <c r="B266" s="365"/>
      <c r="C266" s="366"/>
      <c r="D266" s="367"/>
      <c r="E266" s="368"/>
      <c r="F266" s="1781"/>
      <c r="G266" s="1781"/>
      <c r="H266" s="369"/>
    </row>
    <row r="267" spans="1:8" s="370" customFormat="1" ht="27.75" customHeight="1" thickBot="1" x14ac:dyDescent="0.3">
      <c r="A267" s="843" t="s">
        <v>1682</v>
      </c>
      <c r="B267" s="785"/>
      <c r="C267" s="786"/>
      <c r="D267" s="787"/>
      <c r="E267" s="893">
        <f>SUM(E262)</f>
        <v>4911</v>
      </c>
      <c r="F267" s="893">
        <f>SUM(F262)</f>
        <v>6484</v>
      </c>
      <c r="G267" s="893">
        <f>SUM(G262)</f>
        <v>6484</v>
      </c>
      <c r="H267" s="850">
        <f>(G267/F267)*100</f>
        <v>100</v>
      </c>
    </row>
    <row r="268" spans="1:8" s="370" customFormat="1" ht="15.75" customHeight="1" thickTop="1" x14ac:dyDescent="0.25">
      <c r="A268" s="364"/>
      <c r="B268" s="365"/>
      <c r="C268" s="366"/>
      <c r="D268" s="367"/>
      <c r="E268" s="368"/>
      <c r="F268" s="368"/>
      <c r="G268" s="368"/>
      <c r="H268" s="369"/>
    </row>
    <row r="269" spans="1:8" s="370" customFormat="1" ht="15.75" customHeight="1" x14ac:dyDescent="0.25">
      <c r="A269" s="364"/>
      <c r="B269" s="365"/>
      <c r="C269" s="366"/>
      <c r="D269" s="367"/>
      <c r="E269" s="368"/>
      <c r="F269" s="368"/>
      <c r="G269" s="368"/>
      <c r="H269" s="369"/>
    </row>
    <row r="270" spans="1:8" s="370" customFormat="1" ht="12.75" customHeight="1" x14ac:dyDescent="0.25">
      <c r="A270" s="364"/>
      <c r="B270" s="365"/>
      <c r="C270" s="366"/>
      <c r="D270" s="367"/>
      <c r="E270" s="368"/>
      <c r="F270" s="368"/>
      <c r="G270" s="368"/>
      <c r="H270" s="369"/>
    </row>
    <row r="271" spans="1:8" s="539" customFormat="1" ht="15.75" x14ac:dyDescent="0.25">
      <c r="A271" s="747" t="s">
        <v>1684</v>
      </c>
      <c r="B271" s="799"/>
      <c r="C271" s="895"/>
      <c r="E271" s="525" t="s">
        <v>1683</v>
      </c>
      <c r="F271" s="525"/>
      <c r="G271" s="525"/>
    </row>
    <row r="272" spans="1:8" s="539" customFormat="1" ht="16.5" thickBot="1" x14ac:dyDescent="0.3">
      <c r="A272" s="747"/>
      <c r="B272" s="799"/>
      <c r="C272" s="895"/>
      <c r="E272" s="525"/>
      <c r="F272" s="525"/>
      <c r="G272" s="525"/>
      <c r="H272" s="712" t="s">
        <v>205</v>
      </c>
    </row>
    <row r="273" spans="1:11" s="755" customFormat="1" ht="20.25" customHeight="1" thickTop="1" thickBot="1" x14ac:dyDescent="0.25">
      <c r="A273" s="838" t="s">
        <v>206</v>
      </c>
      <c r="B273" s="750" t="s">
        <v>207</v>
      </c>
      <c r="C273" s="751" t="s">
        <v>888</v>
      </c>
      <c r="D273" s="752" t="s">
        <v>208</v>
      </c>
      <c r="E273" s="753" t="s">
        <v>209</v>
      </c>
      <c r="F273" s="753" t="s">
        <v>1116</v>
      </c>
      <c r="G273" s="753" t="s">
        <v>1117</v>
      </c>
      <c r="H273" s="754" t="s">
        <v>1118</v>
      </c>
    </row>
    <row r="274" spans="1:11" s="387" customFormat="1" ht="13.5" thickTop="1" thickBot="1" x14ac:dyDescent="0.25">
      <c r="A274" s="609">
        <v>1</v>
      </c>
      <c r="B274" s="610">
        <v>2</v>
      </c>
      <c r="C274" s="610">
        <v>3</v>
      </c>
      <c r="D274" s="610">
        <v>4</v>
      </c>
      <c r="E274" s="610">
        <v>5</v>
      </c>
      <c r="F274" s="581">
        <v>6</v>
      </c>
      <c r="G274" s="581">
        <v>7</v>
      </c>
      <c r="H274" s="680" t="s">
        <v>74</v>
      </c>
      <c r="I274" s="107"/>
    </row>
    <row r="275" spans="1:11" s="572" customFormat="1" ht="15.75" thickTop="1" x14ac:dyDescent="0.25">
      <c r="A275" s="839">
        <v>4357</v>
      </c>
      <c r="B275" s="757">
        <v>5331</v>
      </c>
      <c r="C275" s="758"/>
      <c r="D275" s="668" t="s">
        <v>304</v>
      </c>
      <c r="E275" s="773">
        <f>E276+E277</f>
        <v>11146</v>
      </c>
      <c r="F275" s="773">
        <f>F276+F277</f>
        <v>16093</v>
      </c>
      <c r="G275" s="773">
        <f>G276+G277</f>
        <v>16093</v>
      </c>
      <c r="H275" s="759">
        <f>G275/F275*100</f>
        <v>100</v>
      </c>
    </row>
    <row r="276" spans="1:11" s="572" customFormat="1" x14ac:dyDescent="0.2">
      <c r="A276" s="756"/>
      <c r="B276" s="774"/>
      <c r="C276" s="763" t="s">
        <v>737</v>
      </c>
      <c r="D276" s="801" t="s">
        <v>1603</v>
      </c>
      <c r="E276" s="841">
        <v>1841</v>
      </c>
      <c r="F276" s="841">
        <v>2005</v>
      </c>
      <c r="G276" s="841">
        <v>2005</v>
      </c>
      <c r="H276" s="887">
        <f>(G276/F276)*100</f>
        <v>100</v>
      </c>
    </row>
    <row r="277" spans="1:11" s="572" customFormat="1" ht="15" thickBot="1" x14ac:dyDescent="0.25">
      <c r="A277" s="756"/>
      <c r="B277" s="774"/>
      <c r="C277" s="595" t="s">
        <v>732</v>
      </c>
      <c r="D277" s="779" t="s">
        <v>1380</v>
      </c>
      <c r="E277" s="841">
        <v>9305</v>
      </c>
      <c r="F277" s="841">
        <v>14088</v>
      </c>
      <c r="G277" s="841">
        <v>14088</v>
      </c>
      <c r="H277" s="887">
        <f>(G277/F277)*100</f>
        <v>100</v>
      </c>
    </row>
    <row r="278" spans="1:11" s="370" customFormat="1" ht="20.25" customHeight="1" thickTop="1" thickBot="1" x14ac:dyDescent="0.3">
      <c r="A278" s="765" t="s">
        <v>1406</v>
      </c>
      <c r="B278" s="766"/>
      <c r="C278" s="767"/>
      <c r="D278" s="768"/>
      <c r="E278" s="780">
        <f>SUM(E275)</f>
        <v>11146</v>
      </c>
      <c r="F278" s="780">
        <f>SUM(F275)</f>
        <v>16093</v>
      </c>
      <c r="G278" s="780">
        <f>SUM(G275)</f>
        <v>16093</v>
      </c>
      <c r="H278" s="889">
        <f>(G278/F278)*100</f>
        <v>100</v>
      </c>
      <c r="J278" s="894"/>
      <c r="K278" s="894"/>
    </row>
    <row r="279" spans="1:11" s="572" customFormat="1" ht="15.75" thickTop="1" x14ac:dyDescent="0.25">
      <c r="A279" s="771">
        <v>4357</v>
      </c>
      <c r="B279" s="772">
        <v>6351</v>
      </c>
      <c r="C279" s="758"/>
      <c r="D279" s="668" t="s">
        <v>1488</v>
      </c>
      <c r="E279" s="773">
        <v>970</v>
      </c>
      <c r="F279" s="773">
        <v>598</v>
      </c>
      <c r="G279" s="773">
        <v>598</v>
      </c>
      <c r="H279" s="759">
        <f>G279/F279*100</f>
        <v>100</v>
      </c>
    </row>
    <row r="280" spans="1:11" s="572" customFormat="1" ht="12.75" customHeight="1" thickBot="1" x14ac:dyDescent="0.25">
      <c r="A280" s="756"/>
      <c r="B280" s="774"/>
      <c r="C280" s="595" t="s">
        <v>951</v>
      </c>
      <c r="D280" s="119" t="s">
        <v>1126</v>
      </c>
      <c r="E280" s="890">
        <v>970</v>
      </c>
      <c r="F280" s="890">
        <v>598</v>
      </c>
      <c r="G280" s="891">
        <v>598</v>
      </c>
      <c r="H280" s="887">
        <f>(G280/F280)*100</f>
        <v>100</v>
      </c>
    </row>
    <row r="281" spans="1:11" s="892" customFormat="1" ht="20.25" customHeight="1" thickTop="1" thickBot="1" x14ac:dyDescent="0.3">
      <c r="A281" s="765" t="s">
        <v>1407</v>
      </c>
      <c r="B281" s="766"/>
      <c r="C281" s="767"/>
      <c r="D281" s="768"/>
      <c r="E281" s="780">
        <f>E279</f>
        <v>970</v>
      </c>
      <c r="F281" s="780">
        <f>SUM(F279)</f>
        <v>598</v>
      </c>
      <c r="G281" s="780">
        <f>SUM(G279)</f>
        <v>598</v>
      </c>
      <c r="H281" s="889">
        <f>SUM(H279)</f>
        <v>100</v>
      </c>
    </row>
    <row r="282" spans="1:11" ht="15" thickTop="1" x14ac:dyDescent="0.2">
      <c r="A282" s="709"/>
    </row>
    <row r="283" spans="1:11" s="370" customFormat="1" ht="20.25" customHeight="1" thickBot="1" x14ac:dyDescent="0.3">
      <c r="A283" s="843" t="s">
        <v>1685</v>
      </c>
      <c r="B283" s="785"/>
      <c r="C283" s="786"/>
      <c r="D283" s="787"/>
      <c r="E283" s="893">
        <f>SUM(E278)</f>
        <v>11146</v>
      </c>
      <c r="F283" s="893">
        <f>SUM(F278)</f>
        <v>16093</v>
      </c>
      <c r="G283" s="893">
        <f>SUM(G278)</f>
        <v>16093</v>
      </c>
      <c r="H283" s="850">
        <f>(G283/F283)*100</f>
        <v>100</v>
      </c>
    </row>
    <row r="284" spans="1:11" s="370" customFormat="1" ht="20.25" customHeight="1" thickTop="1" x14ac:dyDescent="0.25">
      <c r="A284" s="364"/>
      <c r="B284" s="365"/>
      <c r="C284" s="366"/>
      <c r="D284" s="367"/>
      <c r="E284" s="368"/>
      <c r="F284" s="368"/>
      <c r="G284" s="368"/>
      <c r="H284" s="369"/>
    </row>
    <row r="285" spans="1:11" s="370" customFormat="1" ht="16.5" customHeight="1" x14ac:dyDescent="0.25">
      <c r="A285" s="364"/>
      <c r="B285" s="365"/>
      <c r="C285" s="366"/>
      <c r="D285" s="367"/>
      <c r="E285" s="368"/>
      <c r="F285" s="368"/>
      <c r="G285" s="368"/>
      <c r="H285" s="369"/>
    </row>
    <row r="286" spans="1:11" s="370" customFormat="1" ht="18" customHeight="1" x14ac:dyDescent="0.25">
      <c r="A286" s="364"/>
      <c r="B286" s="365"/>
      <c r="C286" s="366"/>
      <c r="D286" s="367"/>
      <c r="E286" s="368"/>
      <c r="F286" s="368"/>
      <c r="G286" s="368"/>
      <c r="H286" s="369"/>
    </row>
    <row r="287" spans="1:11" s="539" customFormat="1" ht="15.75" x14ac:dyDescent="0.25">
      <c r="A287" s="747" t="s">
        <v>1114</v>
      </c>
      <c r="B287" s="799"/>
      <c r="C287" s="895"/>
      <c r="E287" s="525" t="s">
        <v>1686</v>
      </c>
      <c r="F287" s="525"/>
      <c r="G287" s="525"/>
      <c r="H287" s="881"/>
    </row>
    <row r="288" spans="1:11" ht="10.5" customHeight="1" thickBot="1" x14ac:dyDescent="0.25">
      <c r="A288" s="837"/>
      <c r="H288" s="720" t="s">
        <v>205</v>
      </c>
    </row>
    <row r="289" spans="1:12" s="755" customFormat="1" ht="20.25" customHeight="1" thickTop="1" thickBot="1" x14ac:dyDescent="0.25">
      <c r="A289" s="838" t="s">
        <v>206</v>
      </c>
      <c r="B289" s="750" t="s">
        <v>207</v>
      </c>
      <c r="C289" s="751" t="s">
        <v>888</v>
      </c>
      <c r="D289" s="752" t="s">
        <v>208</v>
      </c>
      <c r="E289" s="753" t="s">
        <v>209</v>
      </c>
      <c r="F289" s="753" t="s">
        <v>1116</v>
      </c>
      <c r="G289" s="753" t="s">
        <v>1117</v>
      </c>
      <c r="H289" s="754" t="s">
        <v>1118</v>
      </c>
    </row>
    <row r="290" spans="1:12" s="387" customFormat="1" ht="13.5" thickTop="1" thickBot="1" x14ac:dyDescent="0.25">
      <c r="A290" s="609">
        <v>1</v>
      </c>
      <c r="B290" s="610">
        <v>2</v>
      </c>
      <c r="C290" s="610">
        <v>3</v>
      </c>
      <c r="D290" s="610">
        <v>4</v>
      </c>
      <c r="E290" s="610">
        <v>5</v>
      </c>
      <c r="F290" s="581">
        <v>6</v>
      </c>
      <c r="G290" s="581">
        <v>7</v>
      </c>
      <c r="H290" s="680" t="s">
        <v>74</v>
      </c>
      <c r="I290" s="107"/>
    </row>
    <row r="291" spans="1:12" s="572" customFormat="1" ht="15.75" thickTop="1" x14ac:dyDescent="0.25">
      <c r="A291" s="839">
        <v>4311</v>
      </c>
      <c r="B291" s="757">
        <v>5331</v>
      </c>
      <c r="C291" s="758"/>
      <c r="D291" s="668" t="s">
        <v>304</v>
      </c>
      <c r="E291" s="773">
        <f>E292+E293</f>
        <v>2727</v>
      </c>
      <c r="F291" s="773">
        <v>0</v>
      </c>
      <c r="G291" s="773">
        <v>0</v>
      </c>
      <c r="H291" s="759">
        <v>0</v>
      </c>
    </row>
    <row r="292" spans="1:12" s="572" customFormat="1" x14ac:dyDescent="0.2">
      <c r="A292" s="756"/>
      <c r="B292" s="774"/>
      <c r="C292" s="763" t="s">
        <v>737</v>
      </c>
      <c r="D292" s="801" t="s">
        <v>1603</v>
      </c>
      <c r="E292" s="841">
        <v>43</v>
      </c>
      <c r="F292" s="841">
        <v>0</v>
      </c>
      <c r="G292" s="841">
        <v>0</v>
      </c>
      <c r="H292" s="887">
        <v>0</v>
      </c>
    </row>
    <row r="293" spans="1:12" s="572" customFormat="1" ht="15" thickBot="1" x14ac:dyDescent="0.25">
      <c r="A293" s="756"/>
      <c r="B293" s="774"/>
      <c r="C293" s="595" t="s">
        <v>732</v>
      </c>
      <c r="D293" s="599" t="s">
        <v>1380</v>
      </c>
      <c r="E293" s="841">
        <v>2684</v>
      </c>
      <c r="F293" s="841">
        <v>0</v>
      </c>
      <c r="G293" s="841">
        <v>0</v>
      </c>
      <c r="H293" s="887">
        <v>0</v>
      </c>
    </row>
    <row r="294" spans="1:12" s="370" customFormat="1" ht="20.25" customHeight="1" thickTop="1" thickBot="1" x14ac:dyDescent="0.3">
      <c r="A294" s="765" t="s">
        <v>1406</v>
      </c>
      <c r="B294" s="766"/>
      <c r="C294" s="767"/>
      <c r="D294" s="907"/>
      <c r="E294" s="780">
        <f>SUM(E291)</f>
        <v>2727</v>
      </c>
      <c r="F294" s="780">
        <f>SUM(F291)</f>
        <v>0</v>
      </c>
      <c r="G294" s="780">
        <f>SUM(G291)</f>
        <v>0</v>
      </c>
      <c r="H294" s="889">
        <v>0</v>
      </c>
    </row>
    <row r="295" spans="1:12" ht="15" thickTop="1" x14ac:dyDescent="0.2">
      <c r="A295" s="709"/>
    </row>
    <row r="296" spans="1:12" s="370" customFormat="1" ht="27.75" customHeight="1" thickBot="1" x14ac:dyDescent="0.3">
      <c r="A296" s="843" t="s">
        <v>1115</v>
      </c>
      <c r="B296" s="785"/>
      <c r="C296" s="786"/>
      <c r="D296" s="787"/>
      <c r="E296" s="893">
        <f>E294</f>
        <v>2727</v>
      </c>
      <c r="F296" s="893">
        <f>F294</f>
        <v>0</v>
      </c>
      <c r="G296" s="893">
        <f>G294</f>
        <v>0</v>
      </c>
      <c r="H296" s="850">
        <v>0</v>
      </c>
      <c r="J296" s="894"/>
      <c r="K296" s="894"/>
      <c r="L296" s="894"/>
    </row>
    <row r="297" spans="1:12" ht="12.75" customHeight="1" thickTop="1" x14ac:dyDescent="0.2"/>
    <row r="298" spans="1:12" ht="12.75" customHeight="1" x14ac:dyDescent="0.2"/>
    <row r="299" spans="1:12" ht="12.75" customHeight="1" x14ac:dyDescent="0.2"/>
    <row r="300" spans="1:12" s="539" customFormat="1" ht="13.5" customHeight="1" x14ac:dyDescent="0.25">
      <c r="A300" s="747" t="s">
        <v>333</v>
      </c>
      <c r="B300" s="799"/>
      <c r="C300" s="895"/>
      <c r="E300" s="525" t="s">
        <v>1690</v>
      </c>
      <c r="F300" s="525"/>
      <c r="G300" s="525"/>
      <c r="H300" s="881"/>
    </row>
    <row r="301" spans="1:12" ht="13.5" customHeight="1" thickBot="1" x14ac:dyDescent="0.25">
      <c r="A301" s="837"/>
      <c r="H301" s="720" t="s">
        <v>205</v>
      </c>
    </row>
    <row r="302" spans="1:12" s="755" customFormat="1" ht="20.25" customHeight="1" thickTop="1" thickBot="1" x14ac:dyDescent="0.25">
      <c r="A302" s="838" t="s">
        <v>206</v>
      </c>
      <c r="B302" s="750" t="s">
        <v>207</v>
      </c>
      <c r="C302" s="751" t="s">
        <v>888</v>
      </c>
      <c r="D302" s="752" t="s">
        <v>208</v>
      </c>
      <c r="E302" s="753" t="s">
        <v>209</v>
      </c>
      <c r="F302" s="753" t="s">
        <v>1116</v>
      </c>
      <c r="G302" s="753" t="s">
        <v>1117</v>
      </c>
      <c r="H302" s="754" t="s">
        <v>1118</v>
      </c>
    </row>
    <row r="303" spans="1:12" s="387" customFormat="1" ht="13.5" thickTop="1" thickBot="1" x14ac:dyDescent="0.25">
      <c r="A303" s="609">
        <v>1</v>
      </c>
      <c r="B303" s="610">
        <v>2</v>
      </c>
      <c r="C303" s="610">
        <v>3</v>
      </c>
      <c r="D303" s="610">
        <v>4</v>
      </c>
      <c r="E303" s="610">
        <v>5</v>
      </c>
      <c r="F303" s="581">
        <v>6</v>
      </c>
      <c r="G303" s="581">
        <v>7</v>
      </c>
      <c r="H303" s="680" t="s">
        <v>74</v>
      </c>
      <c r="I303" s="107"/>
    </row>
    <row r="304" spans="1:12" s="572" customFormat="1" ht="15.75" thickTop="1" x14ac:dyDescent="0.25">
      <c r="A304" s="839">
        <v>4372</v>
      </c>
      <c r="B304" s="757">
        <v>5331</v>
      </c>
      <c r="C304" s="758"/>
      <c r="D304" s="668" t="s">
        <v>304</v>
      </c>
      <c r="E304" s="773">
        <f>E305+E306+E307</f>
        <v>5649</v>
      </c>
      <c r="F304" s="773">
        <f>F305+F306+F307</f>
        <v>7841</v>
      </c>
      <c r="G304" s="773">
        <f>G305+G306+G307</f>
        <v>7841</v>
      </c>
      <c r="H304" s="759">
        <f>G304/F304*100</f>
        <v>100</v>
      </c>
    </row>
    <row r="305" spans="1:9" s="572" customFormat="1" x14ac:dyDescent="0.2">
      <c r="A305" s="756"/>
      <c r="B305" s="774"/>
      <c r="C305" s="763" t="s">
        <v>737</v>
      </c>
      <c r="D305" s="801" t="s">
        <v>1603</v>
      </c>
      <c r="E305" s="841">
        <v>71</v>
      </c>
      <c r="F305" s="841">
        <v>160</v>
      </c>
      <c r="G305" s="841">
        <v>160</v>
      </c>
      <c r="H305" s="887">
        <f>(G305/F305)*100</f>
        <v>100</v>
      </c>
    </row>
    <row r="306" spans="1:9" s="572" customFormat="1" x14ac:dyDescent="0.2">
      <c r="A306" s="756"/>
      <c r="B306" s="774"/>
      <c r="C306" s="595" t="s">
        <v>732</v>
      </c>
      <c r="D306" s="779" t="s">
        <v>1380</v>
      </c>
      <c r="E306" s="841">
        <v>5578</v>
      </c>
      <c r="F306" s="841">
        <v>6728</v>
      </c>
      <c r="G306" s="841">
        <v>6728</v>
      </c>
      <c r="H306" s="887">
        <f>(G306/F306)*100</f>
        <v>100</v>
      </c>
    </row>
    <row r="307" spans="1:9" s="572" customFormat="1" x14ac:dyDescent="0.2">
      <c r="A307" s="756"/>
      <c r="B307" s="774"/>
      <c r="C307" s="595" t="s">
        <v>738</v>
      </c>
      <c r="D307" s="2510" t="s">
        <v>739</v>
      </c>
      <c r="E307" s="478"/>
      <c r="F307" s="469">
        <v>953</v>
      </c>
      <c r="G307" s="469">
        <v>953</v>
      </c>
      <c r="H307" s="597">
        <f>G307/F307*100</f>
        <v>100</v>
      </c>
    </row>
    <row r="308" spans="1:9" s="572" customFormat="1" ht="15" thickBot="1" x14ac:dyDescent="0.25">
      <c r="A308" s="908"/>
      <c r="B308" s="902"/>
      <c r="C308" s="778"/>
      <c r="D308" s="2511"/>
      <c r="E308" s="477"/>
      <c r="F308" s="477"/>
      <c r="G308" s="477"/>
      <c r="H308" s="909"/>
    </row>
    <row r="309" spans="1:9" s="370" customFormat="1" ht="20.25" customHeight="1" thickTop="1" thickBot="1" x14ac:dyDescent="0.3">
      <c r="A309" s="765" t="s">
        <v>1406</v>
      </c>
      <c r="B309" s="766"/>
      <c r="C309" s="767"/>
      <c r="D309" s="907"/>
      <c r="E309" s="780">
        <f>SUM(E304)</f>
        <v>5649</v>
      </c>
      <c r="F309" s="780">
        <f>SUM(F304)</f>
        <v>7841</v>
      </c>
      <c r="G309" s="780">
        <f>SUM(G304)</f>
        <v>7841</v>
      </c>
      <c r="H309" s="889">
        <f>(G309/F309)*100</f>
        <v>100</v>
      </c>
    </row>
    <row r="310" spans="1:9" ht="15" thickTop="1" x14ac:dyDescent="0.2">
      <c r="A310" s="709"/>
    </row>
    <row r="311" spans="1:9" s="370" customFormat="1" ht="27.75" customHeight="1" thickBot="1" x14ac:dyDescent="0.3">
      <c r="A311" s="843" t="s">
        <v>4</v>
      </c>
      <c r="B311" s="785"/>
      <c r="C311" s="786"/>
      <c r="D311" s="787"/>
      <c r="E311" s="893">
        <f>SUM(E309)</f>
        <v>5649</v>
      </c>
      <c r="F311" s="893">
        <f>F309</f>
        <v>7841</v>
      </c>
      <c r="G311" s="893">
        <f>G309</f>
        <v>7841</v>
      </c>
      <c r="H311" s="850">
        <f>(G311/F311)*100</f>
        <v>100</v>
      </c>
    </row>
    <row r="312" spans="1:9" ht="15" thickTop="1" x14ac:dyDescent="0.2"/>
    <row r="315" spans="1:9" s="539" customFormat="1" ht="15.75" x14ac:dyDescent="0.25">
      <c r="A315" s="747" t="s">
        <v>13</v>
      </c>
      <c r="B315" s="799"/>
      <c r="C315" s="895"/>
      <c r="E315" s="525" t="s">
        <v>1687</v>
      </c>
      <c r="F315" s="525"/>
      <c r="G315" s="525"/>
      <c r="H315" s="881"/>
    </row>
    <row r="316" spans="1:9" ht="15" thickBot="1" x14ac:dyDescent="0.25">
      <c r="A316" s="837"/>
      <c r="H316" s="720" t="s">
        <v>205</v>
      </c>
    </row>
    <row r="317" spans="1:9" s="755" customFormat="1" ht="20.25" customHeight="1" thickTop="1" thickBot="1" x14ac:dyDescent="0.25">
      <c r="A317" s="838" t="s">
        <v>206</v>
      </c>
      <c r="B317" s="750" t="s">
        <v>207</v>
      </c>
      <c r="C317" s="751" t="s">
        <v>888</v>
      </c>
      <c r="D317" s="752" t="s">
        <v>208</v>
      </c>
      <c r="E317" s="753" t="s">
        <v>209</v>
      </c>
      <c r="F317" s="753" t="s">
        <v>1116</v>
      </c>
      <c r="G317" s="753" t="s">
        <v>1117</v>
      </c>
      <c r="H317" s="754" t="s">
        <v>1118</v>
      </c>
    </row>
    <row r="318" spans="1:9" s="387" customFormat="1" ht="13.5" thickTop="1" thickBot="1" x14ac:dyDescent="0.25">
      <c r="A318" s="609">
        <v>1</v>
      </c>
      <c r="B318" s="610">
        <v>2</v>
      </c>
      <c r="C318" s="610">
        <v>3</v>
      </c>
      <c r="D318" s="610">
        <v>4</v>
      </c>
      <c r="E318" s="610">
        <v>5</v>
      </c>
      <c r="F318" s="581">
        <v>6</v>
      </c>
      <c r="G318" s="581">
        <v>7</v>
      </c>
      <c r="H318" s="680" t="s">
        <v>74</v>
      </c>
      <c r="I318" s="107"/>
    </row>
    <row r="319" spans="1:9" s="572" customFormat="1" ht="15.75" thickTop="1" x14ac:dyDescent="0.25">
      <c r="A319" s="839">
        <v>4357</v>
      </c>
      <c r="B319" s="757">
        <v>5331</v>
      </c>
      <c r="C319" s="758"/>
      <c r="D319" s="668" t="s">
        <v>304</v>
      </c>
      <c r="E319" s="773">
        <f>E320+E321</f>
        <v>6426</v>
      </c>
      <c r="F319" s="773">
        <f>F320+F321</f>
        <v>7884</v>
      </c>
      <c r="G319" s="773">
        <f>G320+G321</f>
        <v>7884</v>
      </c>
      <c r="H319" s="759">
        <f>G319/F319*100</f>
        <v>100</v>
      </c>
    </row>
    <row r="320" spans="1:9" s="572" customFormat="1" x14ac:dyDescent="0.2">
      <c r="A320" s="756"/>
      <c r="B320" s="774"/>
      <c r="C320" s="763" t="s">
        <v>737</v>
      </c>
      <c r="D320" s="801" t="s">
        <v>1603</v>
      </c>
      <c r="E320" s="841">
        <v>1275</v>
      </c>
      <c r="F320" s="841">
        <v>1389</v>
      </c>
      <c r="G320" s="841">
        <v>1389</v>
      </c>
      <c r="H320" s="887">
        <f>(G320/F320)*100</f>
        <v>100</v>
      </c>
    </row>
    <row r="321" spans="1:19" s="572" customFormat="1" ht="15" thickBot="1" x14ac:dyDescent="0.25">
      <c r="A321" s="756"/>
      <c r="B321" s="774"/>
      <c r="C321" s="595" t="s">
        <v>732</v>
      </c>
      <c r="D321" s="599" t="s">
        <v>1380</v>
      </c>
      <c r="E321" s="841">
        <v>5151</v>
      </c>
      <c r="F321" s="841">
        <v>6495</v>
      </c>
      <c r="G321" s="841">
        <v>6495</v>
      </c>
      <c r="H321" s="887">
        <f>(G321/F321)*100</f>
        <v>100</v>
      </c>
    </row>
    <row r="322" spans="1:19" s="370" customFormat="1" ht="20.25" customHeight="1" thickTop="1" thickBot="1" x14ac:dyDescent="0.3">
      <c r="A322" s="765" t="s">
        <v>1406</v>
      </c>
      <c r="B322" s="766"/>
      <c r="C322" s="767"/>
      <c r="D322" s="907"/>
      <c r="E322" s="780">
        <f>SUM(E319)</f>
        <v>6426</v>
      </c>
      <c r="F322" s="780">
        <f>SUM(F319)</f>
        <v>7884</v>
      </c>
      <c r="G322" s="780">
        <f>SUM(G319)</f>
        <v>7884</v>
      </c>
      <c r="H322" s="889">
        <f>(G322/F322)*100</f>
        <v>100</v>
      </c>
    </row>
    <row r="323" spans="1:19" s="572" customFormat="1" ht="15.75" thickTop="1" x14ac:dyDescent="0.25">
      <c r="A323" s="771">
        <v>4357</v>
      </c>
      <c r="B323" s="772">
        <v>6351</v>
      </c>
      <c r="C323" s="758"/>
      <c r="D323" s="668" t="s">
        <v>1488</v>
      </c>
      <c r="E323" s="773">
        <v>2300</v>
      </c>
      <c r="F323" s="906">
        <v>2232</v>
      </c>
      <c r="G323" s="906">
        <v>2232</v>
      </c>
      <c r="H323" s="905">
        <f>(G323/F323)*100</f>
        <v>100</v>
      </c>
    </row>
    <row r="324" spans="1:19" s="572" customFormat="1" ht="15" thickBot="1" x14ac:dyDescent="0.25">
      <c r="A324" s="756"/>
      <c r="B324" s="774"/>
      <c r="C324" s="595" t="s">
        <v>951</v>
      </c>
      <c r="D324" s="119" t="s">
        <v>1126</v>
      </c>
      <c r="E324" s="792">
        <v>2300</v>
      </c>
      <c r="F324" s="792">
        <v>2232</v>
      </c>
      <c r="G324" s="792">
        <v>2232</v>
      </c>
      <c r="H324" s="887">
        <f>(G324/F324)*100</f>
        <v>100</v>
      </c>
    </row>
    <row r="325" spans="1:19" s="892" customFormat="1" ht="20.25" customHeight="1" thickTop="1" thickBot="1" x14ac:dyDescent="0.3">
      <c r="A325" s="765" t="s">
        <v>1407</v>
      </c>
      <c r="B325" s="766"/>
      <c r="C325" s="767"/>
      <c r="D325" s="768"/>
      <c r="E325" s="780">
        <f>E323</f>
        <v>2300</v>
      </c>
      <c r="F325" s="780">
        <f>SUM(F323)</f>
        <v>2232</v>
      </c>
      <c r="G325" s="780">
        <f>SUM(G323)</f>
        <v>2232</v>
      </c>
      <c r="H325" s="889">
        <f>SUM(H323)</f>
        <v>100</v>
      </c>
      <c r="S325" s="892">
        <v>0</v>
      </c>
    </row>
    <row r="326" spans="1:19" ht="15" thickTop="1" x14ac:dyDescent="0.2">
      <c r="A326" s="899"/>
      <c r="B326" s="819"/>
    </row>
    <row r="327" spans="1:19" s="370" customFormat="1" ht="27.75" customHeight="1" thickBot="1" x14ac:dyDescent="0.3">
      <c r="A327" s="843" t="s">
        <v>14</v>
      </c>
      <c r="B327" s="785"/>
      <c r="C327" s="786"/>
      <c r="D327" s="787"/>
      <c r="E327" s="893">
        <f>SUM(E322,E323)</f>
        <v>8726</v>
      </c>
      <c r="F327" s="893">
        <f>SUM(F322,F323)</f>
        <v>10116</v>
      </c>
      <c r="G327" s="893">
        <f>SUM(G322,G323)</f>
        <v>10116</v>
      </c>
      <c r="H327" s="850">
        <f>(G327/F327)*100</f>
        <v>100</v>
      </c>
    </row>
    <row r="328" spans="1:19" ht="13.5" customHeight="1" thickTop="1" x14ac:dyDescent="0.2"/>
    <row r="329" spans="1:19" ht="13.5" customHeight="1" x14ac:dyDescent="0.2"/>
    <row r="330" spans="1:19" ht="11.25" customHeight="1" x14ac:dyDescent="0.2"/>
    <row r="331" spans="1:19" s="539" customFormat="1" ht="14.25" customHeight="1" x14ac:dyDescent="0.25">
      <c r="A331" s="747" t="s">
        <v>15</v>
      </c>
      <c r="B331" s="799"/>
      <c r="C331" s="895"/>
      <c r="E331" s="525" t="s">
        <v>1688</v>
      </c>
      <c r="F331" s="525"/>
      <c r="G331" s="525"/>
      <c r="H331" s="881"/>
    </row>
    <row r="332" spans="1:19" ht="15" thickBot="1" x14ac:dyDescent="0.25">
      <c r="A332" s="837"/>
      <c r="H332" s="720" t="s">
        <v>205</v>
      </c>
    </row>
    <row r="333" spans="1:19" s="755" customFormat="1" ht="20.25" customHeight="1" thickTop="1" thickBot="1" x14ac:dyDescent="0.25">
      <c r="A333" s="838" t="s">
        <v>206</v>
      </c>
      <c r="B333" s="750" t="s">
        <v>207</v>
      </c>
      <c r="C333" s="751" t="s">
        <v>888</v>
      </c>
      <c r="D333" s="752" t="s">
        <v>208</v>
      </c>
      <c r="E333" s="753" t="s">
        <v>209</v>
      </c>
      <c r="F333" s="753" t="s">
        <v>1116</v>
      </c>
      <c r="G333" s="753" t="s">
        <v>1117</v>
      </c>
      <c r="H333" s="754" t="s">
        <v>1118</v>
      </c>
    </row>
    <row r="334" spans="1:19" s="387" customFormat="1" ht="13.5" thickTop="1" thickBot="1" x14ac:dyDescent="0.25">
      <c r="A334" s="609">
        <v>1</v>
      </c>
      <c r="B334" s="610">
        <v>2</v>
      </c>
      <c r="C334" s="610">
        <v>3</v>
      </c>
      <c r="D334" s="610">
        <v>4</v>
      </c>
      <c r="E334" s="610">
        <v>5</v>
      </c>
      <c r="F334" s="581">
        <v>6</v>
      </c>
      <c r="G334" s="581">
        <v>7</v>
      </c>
      <c r="H334" s="680" t="s">
        <v>74</v>
      </c>
      <c r="I334" s="107"/>
    </row>
    <row r="335" spans="1:19" s="572" customFormat="1" ht="15.75" thickTop="1" x14ac:dyDescent="0.25">
      <c r="A335" s="839">
        <v>4357</v>
      </c>
      <c r="B335" s="757">
        <v>5331</v>
      </c>
      <c r="C335" s="758"/>
      <c r="D335" s="668" t="s">
        <v>304</v>
      </c>
      <c r="E335" s="773">
        <f>E336+E337</f>
        <v>3062</v>
      </c>
      <c r="F335" s="773">
        <f>F336+F337</f>
        <v>4746</v>
      </c>
      <c r="G335" s="773">
        <f>G336+G337</f>
        <v>4746</v>
      </c>
      <c r="H335" s="759">
        <f>G335/F335*100</f>
        <v>100</v>
      </c>
    </row>
    <row r="336" spans="1:19" s="572" customFormat="1" x14ac:dyDescent="0.2">
      <c r="A336" s="756"/>
      <c r="B336" s="774"/>
      <c r="C336" s="763" t="s">
        <v>737</v>
      </c>
      <c r="D336" s="801" t="s">
        <v>1603</v>
      </c>
      <c r="E336" s="841">
        <v>144</v>
      </c>
      <c r="F336" s="841">
        <v>161</v>
      </c>
      <c r="G336" s="841">
        <v>161</v>
      </c>
      <c r="H336" s="887">
        <f>(G336/F336)*100</f>
        <v>100</v>
      </c>
    </row>
    <row r="337" spans="1:19" s="572" customFormat="1" ht="15" thickBot="1" x14ac:dyDescent="0.25">
      <c r="A337" s="756"/>
      <c r="B337" s="774"/>
      <c r="C337" s="595" t="s">
        <v>732</v>
      </c>
      <c r="D337" s="599" t="s">
        <v>1380</v>
      </c>
      <c r="E337" s="841">
        <v>2918</v>
      </c>
      <c r="F337" s="841">
        <v>4585</v>
      </c>
      <c r="G337" s="841">
        <v>4585</v>
      </c>
      <c r="H337" s="887">
        <f>(G337/F337)*100</f>
        <v>100</v>
      </c>
    </row>
    <row r="338" spans="1:19" s="370" customFormat="1" ht="20.25" customHeight="1" thickTop="1" thickBot="1" x14ac:dyDescent="0.3">
      <c r="A338" s="765" t="s">
        <v>1406</v>
      </c>
      <c r="B338" s="766"/>
      <c r="C338" s="767"/>
      <c r="D338" s="768"/>
      <c r="E338" s="780">
        <f>E335</f>
        <v>3062</v>
      </c>
      <c r="F338" s="780">
        <f>F335</f>
        <v>4746</v>
      </c>
      <c r="G338" s="780">
        <f>G335</f>
        <v>4746</v>
      </c>
      <c r="H338" s="889">
        <f>(G338/F338)*100</f>
        <v>100</v>
      </c>
    </row>
    <row r="339" spans="1:19" s="572" customFormat="1" ht="15.75" thickTop="1" x14ac:dyDescent="0.25">
      <c r="A339" s="771">
        <v>4357</v>
      </c>
      <c r="B339" s="772">
        <v>6351</v>
      </c>
      <c r="C339" s="758"/>
      <c r="D339" s="668" t="s">
        <v>1488</v>
      </c>
      <c r="E339" s="773">
        <v>240</v>
      </c>
      <c r="F339" s="906">
        <v>240</v>
      </c>
      <c r="G339" s="906">
        <v>240</v>
      </c>
      <c r="H339" s="905">
        <f>(G339/F339)*100</f>
        <v>100</v>
      </c>
    </row>
    <row r="340" spans="1:19" s="572" customFormat="1" ht="15" thickBot="1" x14ac:dyDescent="0.25">
      <c r="A340" s="756"/>
      <c r="B340" s="774"/>
      <c r="C340" s="595" t="s">
        <v>951</v>
      </c>
      <c r="D340" s="119" t="s">
        <v>1126</v>
      </c>
      <c r="E340" s="792">
        <v>240</v>
      </c>
      <c r="F340" s="792">
        <v>240</v>
      </c>
      <c r="G340" s="792">
        <v>240</v>
      </c>
      <c r="H340" s="887">
        <f>(G340/F340)*100</f>
        <v>100</v>
      </c>
    </row>
    <row r="341" spans="1:19" s="892" customFormat="1" ht="20.25" customHeight="1" thickTop="1" thickBot="1" x14ac:dyDescent="0.3">
      <c r="A341" s="765" t="s">
        <v>1407</v>
      </c>
      <c r="B341" s="766"/>
      <c r="C341" s="767"/>
      <c r="D341" s="768"/>
      <c r="E341" s="780">
        <f>E339</f>
        <v>240</v>
      </c>
      <c r="F341" s="780">
        <f>SUM(F339)</f>
        <v>240</v>
      </c>
      <c r="G341" s="780">
        <f>SUM(G339)</f>
        <v>240</v>
      </c>
      <c r="H341" s="889">
        <f>SUM(H339)</f>
        <v>100</v>
      </c>
      <c r="S341" s="892">
        <v>0</v>
      </c>
    </row>
    <row r="342" spans="1:19" ht="15" thickTop="1" x14ac:dyDescent="0.2">
      <c r="A342" s="709"/>
    </row>
    <row r="343" spans="1:19" s="370" customFormat="1" ht="27.75" customHeight="1" thickBot="1" x14ac:dyDescent="0.3">
      <c r="A343" s="843" t="s">
        <v>16</v>
      </c>
      <c r="B343" s="785"/>
      <c r="C343" s="786"/>
      <c r="D343" s="787"/>
      <c r="E343" s="893">
        <f>E338+E341</f>
        <v>3302</v>
      </c>
      <c r="F343" s="893">
        <f>F338+F341</f>
        <v>4986</v>
      </c>
      <c r="G343" s="893">
        <f>G338+G341</f>
        <v>4986</v>
      </c>
      <c r="H343" s="850">
        <f>(G343/F343)*100</f>
        <v>100</v>
      </c>
    </row>
    <row r="344" spans="1:19" s="370" customFormat="1" ht="16.5" customHeight="1" thickTop="1" x14ac:dyDescent="0.25">
      <c r="A344" s="364"/>
      <c r="B344" s="365"/>
      <c r="C344" s="366"/>
      <c r="D344" s="367"/>
      <c r="E344" s="368"/>
      <c r="F344" s="368"/>
      <c r="G344" s="368"/>
      <c r="H344" s="369"/>
    </row>
    <row r="345" spans="1:19" s="370" customFormat="1" ht="16.5" customHeight="1" x14ac:dyDescent="0.25">
      <c r="A345" s="364"/>
      <c r="B345" s="365"/>
      <c r="C345" s="366"/>
      <c r="D345" s="367"/>
      <c r="E345" s="368"/>
      <c r="F345" s="368"/>
      <c r="G345" s="368"/>
      <c r="H345" s="369"/>
    </row>
    <row r="346" spans="1:19" s="370" customFormat="1" ht="16.5" customHeight="1" x14ac:dyDescent="0.25">
      <c r="A346" s="364"/>
      <c r="B346" s="365"/>
      <c r="C346" s="366"/>
      <c r="D346" s="367"/>
      <c r="E346" s="368"/>
      <c r="F346" s="368"/>
      <c r="G346" s="368"/>
      <c r="H346" s="369"/>
    </row>
    <row r="347" spans="1:19" s="539" customFormat="1" ht="15.75" x14ac:dyDescent="0.25">
      <c r="A347" s="747" t="s">
        <v>17</v>
      </c>
      <c r="B347" s="799"/>
      <c r="C347" s="895"/>
      <c r="E347" s="525" t="s">
        <v>1689</v>
      </c>
      <c r="F347" s="525"/>
      <c r="G347" s="525"/>
      <c r="H347" s="881"/>
    </row>
    <row r="348" spans="1:19" ht="15" thickBot="1" x14ac:dyDescent="0.25">
      <c r="A348" s="837"/>
      <c r="H348" s="720" t="s">
        <v>205</v>
      </c>
    </row>
    <row r="349" spans="1:19" s="755" customFormat="1" ht="20.25" customHeight="1" thickTop="1" thickBot="1" x14ac:dyDescent="0.25">
      <c r="A349" s="838" t="s">
        <v>206</v>
      </c>
      <c r="B349" s="750" t="s">
        <v>207</v>
      </c>
      <c r="C349" s="751" t="s">
        <v>888</v>
      </c>
      <c r="D349" s="752" t="s">
        <v>208</v>
      </c>
      <c r="E349" s="753" t="s">
        <v>209</v>
      </c>
      <c r="F349" s="753" t="s">
        <v>1116</v>
      </c>
      <c r="G349" s="753" t="s">
        <v>1117</v>
      </c>
      <c r="H349" s="754" t="s">
        <v>1118</v>
      </c>
    </row>
    <row r="350" spans="1:19" s="387" customFormat="1" ht="13.5" thickTop="1" thickBot="1" x14ac:dyDescent="0.25">
      <c r="A350" s="609">
        <v>1</v>
      </c>
      <c r="B350" s="610">
        <v>2</v>
      </c>
      <c r="C350" s="610">
        <v>3</v>
      </c>
      <c r="D350" s="610">
        <v>4</v>
      </c>
      <c r="E350" s="610">
        <v>5</v>
      </c>
      <c r="F350" s="581">
        <v>6</v>
      </c>
      <c r="G350" s="581">
        <v>7</v>
      </c>
      <c r="H350" s="680" t="s">
        <v>74</v>
      </c>
      <c r="I350" s="107"/>
    </row>
    <row r="351" spans="1:19" s="572" customFormat="1" ht="15.75" thickTop="1" x14ac:dyDescent="0.25">
      <c r="A351" s="839">
        <v>4357</v>
      </c>
      <c r="B351" s="757">
        <v>5331</v>
      </c>
      <c r="C351" s="758"/>
      <c r="D351" s="668" t="s">
        <v>304</v>
      </c>
      <c r="E351" s="773">
        <f>E352+E353</f>
        <v>6089</v>
      </c>
      <c r="F351" s="773">
        <f>F352+F353</f>
        <v>8812</v>
      </c>
      <c r="G351" s="773">
        <f>G352+G353</f>
        <v>8812</v>
      </c>
      <c r="H351" s="759">
        <f>G351/F351*100</f>
        <v>100</v>
      </c>
    </row>
    <row r="352" spans="1:19" s="572" customFormat="1" x14ac:dyDescent="0.2">
      <c r="A352" s="756"/>
      <c r="B352" s="774"/>
      <c r="C352" s="763" t="s">
        <v>737</v>
      </c>
      <c r="D352" s="801" t="s">
        <v>1603</v>
      </c>
      <c r="E352" s="841">
        <v>1116</v>
      </c>
      <c r="F352" s="841">
        <v>1049</v>
      </c>
      <c r="G352" s="841">
        <v>1049</v>
      </c>
      <c r="H352" s="887">
        <f>(G352/F352)*100</f>
        <v>100</v>
      </c>
    </row>
    <row r="353" spans="1:13" s="572" customFormat="1" ht="15" thickBot="1" x14ac:dyDescent="0.25">
      <c r="A353" s="756"/>
      <c r="B353" s="774"/>
      <c r="C353" s="595" t="s">
        <v>732</v>
      </c>
      <c r="D353" s="599" t="s">
        <v>1380</v>
      </c>
      <c r="E353" s="841">
        <v>4973</v>
      </c>
      <c r="F353" s="841">
        <v>7763</v>
      </c>
      <c r="G353" s="841">
        <v>7763</v>
      </c>
      <c r="H353" s="887">
        <f>(G353/F353)*100</f>
        <v>100</v>
      </c>
    </row>
    <row r="354" spans="1:13" s="370" customFormat="1" ht="20.25" customHeight="1" thickTop="1" thickBot="1" x14ac:dyDescent="0.3">
      <c r="A354" s="765" t="s">
        <v>1406</v>
      </c>
      <c r="B354" s="766"/>
      <c r="C354" s="767"/>
      <c r="D354" s="907"/>
      <c r="E354" s="780">
        <f>SUM(E351)</f>
        <v>6089</v>
      </c>
      <c r="F354" s="780">
        <f>SUM(F351)</f>
        <v>8812</v>
      </c>
      <c r="G354" s="780">
        <f>SUM(G351)</f>
        <v>8812</v>
      </c>
      <c r="H354" s="889">
        <f>(G354/F354)*100</f>
        <v>100</v>
      </c>
      <c r="J354" s="1084">
        <f>E354+E338+E322+E309+E294+E278+E262+E246+E231+E215+E198+E184+E168+E155+E139+E125+E109</f>
        <v>92552</v>
      </c>
      <c r="K354" s="1084">
        <f>F354+F338+F322+F309+F294+F278+F262+F246+F231+F215+F198+F184+F168+F155+F139+F125+F109</f>
        <v>125077</v>
      </c>
      <c r="L354" s="1084">
        <f>G354+G338+G322+G309+G294+G278+G262+G246+G231+G215+G198+G184+G168+G155+G139+G125+G109</f>
        <v>125077</v>
      </c>
      <c r="M354" s="642" t="s">
        <v>811</v>
      </c>
    </row>
    <row r="355" spans="1:13" ht="15" thickTop="1" x14ac:dyDescent="0.2">
      <c r="A355" s="899"/>
      <c r="B355" s="819"/>
      <c r="J355" s="719">
        <f>E171+E202+E218+E234+E325+E112+E128+E142+E187+E249+E265+E281+E341</f>
        <v>9528</v>
      </c>
      <c r="K355" s="719">
        <f>F171+F202+F218+F234+F325+F112+F128+F142+F187+F249+F265+F281+F341</f>
        <v>10502</v>
      </c>
      <c r="L355" s="719">
        <f>G171+G202+G218+G234+G325+G112+G128+G142+G187+G249+G265+G281+G341</f>
        <v>10502</v>
      </c>
      <c r="M355" s="713" t="s">
        <v>753</v>
      </c>
    </row>
    <row r="356" spans="1:13" s="370" customFormat="1" ht="27.75" customHeight="1" thickBot="1" x14ac:dyDescent="0.3">
      <c r="A356" s="843" t="s">
        <v>18</v>
      </c>
      <c r="B356" s="785"/>
      <c r="C356" s="786"/>
      <c r="D356" s="787"/>
      <c r="E356" s="893">
        <f>E354</f>
        <v>6089</v>
      </c>
      <c r="F356" s="893">
        <f>F354</f>
        <v>8812</v>
      </c>
      <c r="G356" s="893">
        <f>G354</f>
        <v>8812</v>
      </c>
      <c r="H356" s="850">
        <f>(G356/F356)*100</f>
        <v>100</v>
      </c>
    </row>
    <row r="357" spans="1:13" s="370" customFormat="1" ht="15.75" customHeight="1" thickTop="1" x14ac:dyDescent="0.25">
      <c r="A357" s="364"/>
      <c r="B357" s="365"/>
      <c r="C357" s="897"/>
      <c r="D357" s="367"/>
      <c r="E357" s="898"/>
      <c r="F357" s="898"/>
      <c r="G357" s="898"/>
      <c r="H357" s="853"/>
    </row>
    <row r="358" spans="1:13" s="370" customFormat="1" ht="15.75" customHeight="1" x14ac:dyDescent="0.25">
      <c r="A358" s="364"/>
      <c r="B358" s="365"/>
      <c r="C358" s="897"/>
      <c r="D358" s="367"/>
      <c r="E358" s="898"/>
      <c r="F358" s="898"/>
      <c r="G358" s="898"/>
      <c r="H358" s="853"/>
    </row>
    <row r="359" spans="1:13" s="370" customFormat="1" ht="15.75" customHeight="1" x14ac:dyDescent="0.25">
      <c r="A359" s="364"/>
      <c r="B359" s="365"/>
      <c r="C359" s="897"/>
      <c r="D359" s="367"/>
      <c r="E359" s="898"/>
      <c r="F359" s="898"/>
      <c r="G359" s="898"/>
      <c r="H359" s="853"/>
    </row>
    <row r="360" spans="1:13" s="539" customFormat="1" ht="15.75" x14ac:dyDescent="0.25">
      <c r="A360" s="747" t="s">
        <v>1036</v>
      </c>
      <c r="B360" s="799"/>
      <c r="C360" s="895"/>
      <c r="E360" s="525" t="s">
        <v>1691</v>
      </c>
      <c r="F360" s="525"/>
      <c r="G360" s="525"/>
      <c r="H360" s="881"/>
    </row>
    <row r="361" spans="1:13" ht="15" thickBot="1" x14ac:dyDescent="0.25">
      <c r="A361" s="837"/>
      <c r="H361" s="720" t="s">
        <v>205</v>
      </c>
    </row>
    <row r="362" spans="1:13" s="755" customFormat="1" ht="20.25" customHeight="1" thickTop="1" thickBot="1" x14ac:dyDescent="0.25">
      <c r="A362" s="838" t="s">
        <v>206</v>
      </c>
      <c r="B362" s="750" t="s">
        <v>207</v>
      </c>
      <c r="C362" s="751" t="s">
        <v>888</v>
      </c>
      <c r="D362" s="752" t="s">
        <v>208</v>
      </c>
      <c r="E362" s="753" t="s">
        <v>209</v>
      </c>
      <c r="F362" s="753" t="s">
        <v>1116</v>
      </c>
      <c r="G362" s="753" t="s">
        <v>1117</v>
      </c>
      <c r="H362" s="754" t="s">
        <v>1118</v>
      </c>
    </row>
    <row r="363" spans="1:13" s="387" customFormat="1" ht="13.5" thickTop="1" thickBot="1" x14ac:dyDescent="0.25">
      <c r="A363" s="609">
        <v>1</v>
      </c>
      <c r="B363" s="610">
        <v>2</v>
      </c>
      <c r="C363" s="610">
        <v>3</v>
      </c>
      <c r="D363" s="610">
        <v>4</v>
      </c>
      <c r="E363" s="610">
        <v>5</v>
      </c>
      <c r="F363" s="581">
        <v>6</v>
      </c>
      <c r="G363" s="581">
        <v>7</v>
      </c>
      <c r="H363" s="680" t="s">
        <v>74</v>
      </c>
      <c r="I363" s="107"/>
    </row>
    <row r="364" spans="1:13" s="572" customFormat="1" ht="15.75" thickTop="1" x14ac:dyDescent="0.25">
      <c r="A364" s="839">
        <v>4354</v>
      </c>
      <c r="B364" s="757">
        <v>5331</v>
      </c>
      <c r="C364" s="758"/>
      <c r="D364" s="668" t="s">
        <v>304</v>
      </c>
      <c r="E364" s="773">
        <f>E365+E366</f>
        <v>2695</v>
      </c>
      <c r="F364" s="773">
        <f>F365+F366</f>
        <v>3939</v>
      </c>
      <c r="G364" s="773">
        <f>G365+G366</f>
        <v>3939</v>
      </c>
      <c r="H364" s="759">
        <f>G364/F364*100</f>
        <v>100</v>
      </c>
    </row>
    <row r="365" spans="1:13" s="572" customFormat="1" x14ac:dyDescent="0.2">
      <c r="A365" s="756"/>
      <c r="B365" s="774"/>
      <c r="C365" s="763" t="s">
        <v>737</v>
      </c>
      <c r="D365" s="801" t="s">
        <v>1603</v>
      </c>
      <c r="E365" s="841">
        <v>231</v>
      </c>
      <c r="F365" s="841">
        <v>206</v>
      </c>
      <c r="G365" s="841">
        <v>206</v>
      </c>
      <c r="H365" s="887">
        <f>(G365/F365)*100</f>
        <v>100</v>
      </c>
    </row>
    <row r="366" spans="1:13" s="572" customFormat="1" ht="15" thickBot="1" x14ac:dyDescent="0.25">
      <c r="A366" s="756"/>
      <c r="B366" s="774"/>
      <c r="C366" s="595" t="s">
        <v>732</v>
      </c>
      <c r="D366" s="779" t="s">
        <v>1380</v>
      </c>
      <c r="E366" s="841">
        <v>2464</v>
      </c>
      <c r="F366" s="841">
        <v>3733</v>
      </c>
      <c r="G366" s="841">
        <v>3733</v>
      </c>
      <c r="H366" s="887">
        <f>(G366/F366)*100</f>
        <v>100</v>
      </c>
    </row>
    <row r="367" spans="1:13" s="370" customFormat="1" ht="20.25" customHeight="1" thickTop="1" thickBot="1" x14ac:dyDescent="0.3">
      <c r="A367" s="765" t="s">
        <v>1406</v>
      </c>
      <c r="B367" s="766"/>
      <c r="C367" s="767"/>
      <c r="D367" s="768"/>
      <c r="E367" s="780">
        <f>SUM(E364)</f>
        <v>2695</v>
      </c>
      <c r="F367" s="780">
        <f>SUM(F364)</f>
        <v>3939</v>
      </c>
      <c r="G367" s="780">
        <f>SUM(G364)</f>
        <v>3939</v>
      </c>
      <c r="H367" s="889">
        <f>(G367/F367)*100</f>
        <v>100</v>
      </c>
    </row>
    <row r="368" spans="1:13" ht="15" thickTop="1" x14ac:dyDescent="0.2"/>
    <row r="369" spans="1:9" s="370" customFormat="1" ht="27.75" customHeight="1" thickBot="1" x14ac:dyDescent="0.3">
      <c r="A369" s="843" t="s">
        <v>1037</v>
      </c>
      <c r="B369" s="785"/>
      <c r="C369" s="786"/>
      <c r="D369" s="787"/>
      <c r="E369" s="893">
        <f>E364</f>
        <v>2695</v>
      </c>
      <c r="F369" s="893">
        <f>F364</f>
        <v>3939</v>
      </c>
      <c r="G369" s="893">
        <f>G364</f>
        <v>3939</v>
      </c>
      <c r="H369" s="850">
        <f>(G369/F369)*100</f>
        <v>100</v>
      </c>
    </row>
    <row r="370" spans="1:9" s="370" customFormat="1" ht="13.5" customHeight="1" thickTop="1" x14ac:dyDescent="0.25">
      <c r="A370" s="364"/>
      <c r="B370" s="365"/>
      <c r="C370" s="897"/>
      <c r="D370" s="367"/>
      <c r="E370" s="898"/>
      <c r="F370" s="898"/>
      <c r="G370" s="898"/>
      <c r="H370" s="853"/>
    </row>
    <row r="371" spans="1:9" s="370" customFormat="1" ht="13.5" customHeight="1" x14ac:dyDescent="0.25">
      <c r="A371" s="364"/>
      <c r="B371" s="365"/>
      <c r="C371" s="897"/>
      <c r="D371" s="367"/>
      <c r="E371" s="898"/>
      <c r="F371" s="898"/>
      <c r="G371" s="898"/>
      <c r="H371" s="853"/>
    </row>
    <row r="372" spans="1:9" s="370" customFormat="1" ht="12.75" customHeight="1" x14ac:dyDescent="0.25">
      <c r="A372" s="364"/>
      <c r="B372" s="365"/>
      <c r="C372" s="897"/>
      <c r="D372" s="367"/>
      <c r="E372" s="898"/>
      <c r="F372" s="898"/>
      <c r="G372" s="898"/>
      <c r="H372" s="853"/>
    </row>
    <row r="373" spans="1:9" s="370" customFormat="1" ht="12.75" customHeight="1" x14ac:dyDescent="0.25">
      <c r="A373" s="364"/>
      <c r="B373" s="365"/>
      <c r="C373" s="897"/>
      <c r="D373" s="367"/>
      <c r="E373" s="898"/>
      <c r="F373" s="898"/>
      <c r="G373" s="898"/>
      <c r="H373" s="853"/>
    </row>
    <row r="374" spans="1:9" s="370" customFormat="1" ht="12.75" customHeight="1" x14ac:dyDescent="0.25">
      <c r="A374" s="364"/>
      <c r="B374" s="365"/>
      <c r="C374" s="897"/>
      <c r="D374" s="367"/>
      <c r="E374" s="898"/>
      <c r="F374" s="898"/>
      <c r="G374" s="898"/>
      <c r="H374" s="853"/>
    </row>
    <row r="375" spans="1:9" s="370" customFormat="1" ht="12.75" customHeight="1" x14ac:dyDescent="0.25">
      <c r="A375" s="364"/>
      <c r="B375" s="365"/>
      <c r="C375" s="897"/>
      <c r="D375" s="367"/>
      <c r="E375" s="898"/>
      <c r="F375" s="898"/>
      <c r="G375" s="898"/>
      <c r="H375" s="853"/>
    </row>
    <row r="376" spans="1:9" s="539" customFormat="1" ht="15.75" x14ac:dyDescent="0.25">
      <c r="A376" s="747" t="s">
        <v>833</v>
      </c>
      <c r="B376" s="799"/>
      <c r="C376" s="895"/>
      <c r="E376" s="525" t="s">
        <v>516</v>
      </c>
      <c r="F376" s="525"/>
      <c r="G376" s="525"/>
      <c r="H376" s="881"/>
    </row>
    <row r="377" spans="1:9" ht="15" thickBot="1" x14ac:dyDescent="0.25">
      <c r="A377" s="837"/>
      <c r="H377" s="720" t="s">
        <v>205</v>
      </c>
    </row>
    <row r="378" spans="1:9" s="755" customFormat="1" ht="20.25" customHeight="1" thickTop="1" thickBot="1" x14ac:dyDescent="0.25">
      <c r="A378" s="838" t="s">
        <v>206</v>
      </c>
      <c r="B378" s="750" t="s">
        <v>207</v>
      </c>
      <c r="C378" s="751" t="s">
        <v>888</v>
      </c>
      <c r="D378" s="752" t="s">
        <v>208</v>
      </c>
      <c r="E378" s="753" t="s">
        <v>209</v>
      </c>
      <c r="F378" s="753" t="s">
        <v>1116</v>
      </c>
      <c r="G378" s="753" t="s">
        <v>1117</v>
      </c>
      <c r="H378" s="754" t="s">
        <v>1118</v>
      </c>
    </row>
    <row r="379" spans="1:9" s="387" customFormat="1" ht="13.5" thickTop="1" thickBot="1" x14ac:dyDescent="0.25">
      <c r="A379" s="609">
        <v>1</v>
      </c>
      <c r="B379" s="610">
        <v>2</v>
      </c>
      <c r="C379" s="610">
        <v>3</v>
      </c>
      <c r="D379" s="610">
        <v>4</v>
      </c>
      <c r="E379" s="610">
        <v>5</v>
      </c>
      <c r="F379" s="581">
        <v>6</v>
      </c>
      <c r="G379" s="581">
        <v>7</v>
      </c>
      <c r="H379" s="680" t="s">
        <v>74</v>
      </c>
      <c r="I379" s="107"/>
    </row>
    <row r="380" spans="1:9" s="572" customFormat="1" ht="15.75" thickTop="1" x14ac:dyDescent="0.25">
      <c r="A380" s="839">
        <v>4354</v>
      </c>
      <c r="B380" s="757">
        <v>5331</v>
      </c>
      <c r="C380" s="758"/>
      <c r="D380" s="668" t="s">
        <v>304</v>
      </c>
      <c r="E380" s="773">
        <f>E381+E382</f>
        <v>775</v>
      </c>
      <c r="F380" s="773">
        <f>F381+F382</f>
        <v>779</v>
      </c>
      <c r="G380" s="773">
        <f>G381+G382</f>
        <v>779</v>
      </c>
      <c r="H380" s="759">
        <f>G380/F380*100</f>
        <v>100</v>
      </c>
    </row>
    <row r="381" spans="1:9" s="572" customFormat="1" x14ac:dyDescent="0.2">
      <c r="A381" s="756"/>
      <c r="B381" s="774"/>
      <c r="C381" s="763" t="s">
        <v>737</v>
      </c>
      <c r="D381" s="801" t="s">
        <v>1603</v>
      </c>
      <c r="E381" s="841">
        <v>205</v>
      </c>
      <c r="F381" s="841">
        <v>211</v>
      </c>
      <c r="G381" s="841">
        <v>211</v>
      </c>
      <c r="H381" s="887">
        <f>(G381/F381)*100</f>
        <v>100</v>
      </c>
    </row>
    <row r="382" spans="1:9" s="572" customFormat="1" ht="15" thickBot="1" x14ac:dyDescent="0.25">
      <c r="A382" s="756"/>
      <c r="B382" s="774"/>
      <c r="C382" s="595" t="s">
        <v>732</v>
      </c>
      <c r="D382" s="779" t="s">
        <v>1380</v>
      </c>
      <c r="E382" s="841">
        <v>570</v>
      </c>
      <c r="F382" s="841">
        <v>568</v>
      </c>
      <c r="G382" s="841">
        <v>568</v>
      </c>
      <c r="H382" s="887">
        <f>(G382/F382)*100</f>
        <v>100</v>
      </c>
    </row>
    <row r="383" spans="1:9" s="370" customFormat="1" ht="20.25" customHeight="1" thickTop="1" thickBot="1" x14ac:dyDescent="0.3">
      <c r="A383" s="765" t="s">
        <v>1406</v>
      </c>
      <c r="B383" s="766"/>
      <c r="C383" s="767"/>
      <c r="D383" s="768"/>
      <c r="E383" s="780">
        <f>SUM(E380)</f>
        <v>775</v>
      </c>
      <c r="F383" s="780">
        <f>SUM(F380)</f>
        <v>779</v>
      </c>
      <c r="G383" s="780">
        <f>SUM(G380)</f>
        <v>779</v>
      </c>
      <c r="H383" s="889">
        <f>(G383/F383)*100</f>
        <v>100</v>
      </c>
    </row>
    <row r="384" spans="1:9" s="572" customFormat="1" ht="15.75" thickTop="1" x14ac:dyDescent="0.25">
      <c r="A384" s="771">
        <v>4354</v>
      </c>
      <c r="B384" s="772">
        <v>6351</v>
      </c>
      <c r="C384" s="758"/>
      <c r="D384" s="668" t="s">
        <v>1488</v>
      </c>
      <c r="E384" s="773">
        <v>150</v>
      </c>
      <c r="F384" s="906">
        <v>150</v>
      </c>
      <c r="G384" s="906">
        <v>150</v>
      </c>
      <c r="H384" s="905">
        <f>(G384/F384)*100</f>
        <v>100</v>
      </c>
    </row>
    <row r="385" spans="1:19" s="572" customFormat="1" ht="15" thickBot="1" x14ac:dyDescent="0.25">
      <c r="A385" s="756"/>
      <c r="B385" s="774"/>
      <c r="C385" s="595" t="s">
        <v>951</v>
      </c>
      <c r="D385" s="119" t="s">
        <v>1126</v>
      </c>
      <c r="E385" s="792">
        <v>150</v>
      </c>
      <c r="F385" s="792">
        <v>150</v>
      </c>
      <c r="G385" s="792">
        <v>150</v>
      </c>
      <c r="H385" s="887">
        <f>(G385/F385)*100</f>
        <v>100</v>
      </c>
    </row>
    <row r="386" spans="1:19" s="892" customFormat="1" ht="20.25" customHeight="1" thickTop="1" thickBot="1" x14ac:dyDescent="0.3">
      <c r="A386" s="765" t="s">
        <v>1407</v>
      </c>
      <c r="B386" s="766"/>
      <c r="C386" s="767"/>
      <c r="D386" s="768"/>
      <c r="E386" s="780">
        <f>E384</f>
        <v>150</v>
      </c>
      <c r="F386" s="780">
        <f>SUM(F384)</f>
        <v>150</v>
      </c>
      <c r="G386" s="780">
        <f>SUM(G384)</f>
        <v>150</v>
      </c>
      <c r="H386" s="889">
        <f>SUM(H384)</f>
        <v>100</v>
      </c>
      <c r="S386" s="892">
        <v>0</v>
      </c>
    </row>
    <row r="387" spans="1:19" ht="15" thickTop="1" x14ac:dyDescent="0.2">
      <c r="A387" s="899"/>
      <c r="B387" s="819"/>
      <c r="S387" s="713">
        <v>0</v>
      </c>
    </row>
    <row r="388" spans="1:19" s="370" customFormat="1" ht="27.75" customHeight="1" thickBot="1" x14ac:dyDescent="0.3">
      <c r="A388" s="843" t="s">
        <v>834</v>
      </c>
      <c r="B388" s="785"/>
      <c r="C388" s="786"/>
      <c r="D388" s="787"/>
      <c r="E388" s="893">
        <f>E383+E386</f>
        <v>925</v>
      </c>
      <c r="F388" s="893">
        <f>F383+F386</f>
        <v>929</v>
      </c>
      <c r="G388" s="893">
        <f>G383+G386</f>
        <v>929</v>
      </c>
      <c r="H388" s="850">
        <f>(G388/F388)*100</f>
        <v>100</v>
      </c>
    </row>
    <row r="389" spans="1:19" s="370" customFormat="1" ht="15.75" customHeight="1" thickTop="1" x14ac:dyDescent="0.25">
      <c r="A389" s="364"/>
      <c r="B389" s="365"/>
      <c r="C389" s="897"/>
      <c r="D389" s="367"/>
      <c r="E389" s="898"/>
      <c r="F389" s="898"/>
      <c r="G389" s="898"/>
      <c r="H389" s="853"/>
    </row>
    <row r="390" spans="1:19" s="370" customFormat="1" ht="15.75" customHeight="1" x14ac:dyDescent="0.25">
      <c r="A390" s="364"/>
      <c r="B390" s="365"/>
      <c r="C390" s="897"/>
      <c r="D390" s="367"/>
      <c r="E390" s="898"/>
      <c r="F390" s="898"/>
      <c r="G390" s="898"/>
      <c r="H390" s="853"/>
    </row>
    <row r="391" spans="1:19" s="370" customFormat="1" ht="15.75" customHeight="1" x14ac:dyDescent="0.25">
      <c r="A391" s="364"/>
      <c r="B391" s="365"/>
      <c r="C391" s="897"/>
      <c r="D391" s="367"/>
      <c r="E391" s="898"/>
      <c r="F391" s="898"/>
      <c r="G391" s="898"/>
      <c r="H391" s="853"/>
    </row>
    <row r="392" spans="1:19" s="539" customFormat="1" ht="15.75" x14ac:dyDescent="0.25">
      <c r="A392" s="747" t="s">
        <v>518</v>
      </c>
      <c r="B392" s="799"/>
      <c r="C392" s="895"/>
      <c r="E392" s="525" t="s">
        <v>517</v>
      </c>
      <c r="F392" s="525"/>
      <c r="G392" s="525"/>
      <c r="H392" s="881"/>
    </row>
    <row r="393" spans="1:19" ht="15" thickBot="1" x14ac:dyDescent="0.25">
      <c r="A393" s="837"/>
      <c r="H393" s="720" t="s">
        <v>205</v>
      </c>
    </row>
    <row r="394" spans="1:19" s="755" customFormat="1" ht="20.25" customHeight="1" thickTop="1" thickBot="1" x14ac:dyDescent="0.25">
      <c r="A394" s="838" t="s">
        <v>206</v>
      </c>
      <c r="B394" s="750" t="s">
        <v>207</v>
      </c>
      <c r="C394" s="751" t="s">
        <v>888</v>
      </c>
      <c r="D394" s="752" t="s">
        <v>208</v>
      </c>
      <c r="E394" s="753" t="s">
        <v>209</v>
      </c>
      <c r="F394" s="753" t="s">
        <v>1116</v>
      </c>
      <c r="G394" s="753" t="s">
        <v>1117</v>
      </c>
      <c r="H394" s="754" t="s">
        <v>1118</v>
      </c>
    </row>
    <row r="395" spans="1:19" s="387" customFormat="1" ht="13.5" thickTop="1" thickBot="1" x14ac:dyDescent="0.25">
      <c r="A395" s="609">
        <v>1</v>
      </c>
      <c r="B395" s="610">
        <v>2</v>
      </c>
      <c r="C395" s="610">
        <v>3</v>
      </c>
      <c r="D395" s="610">
        <v>4</v>
      </c>
      <c r="E395" s="610">
        <v>5</v>
      </c>
      <c r="F395" s="581">
        <v>6</v>
      </c>
      <c r="G395" s="581">
        <v>7</v>
      </c>
      <c r="H395" s="680" t="s">
        <v>74</v>
      </c>
      <c r="I395" s="107"/>
    </row>
    <row r="396" spans="1:19" s="572" customFormat="1" ht="15.75" thickTop="1" x14ac:dyDescent="0.25">
      <c r="A396" s="839">
        <v>4357</v>
      </c>
      <c r="B396" s="757">
        <v>5331</v>
      </c>
      <c r="C396" s="758"/>
      <c r="D396" s="668" t="s">
        <v>304</v>
      </c>
      <c r="E396" s="773">
        <f>E397+E398</f>
        <v>2969</v>
      </c>
      <c r="F396" s="773">
        <f>F397+F398</f>
        <v>4586</v>
      </c>
      <c r="G396" s="773">
        <f>G397+G398</f>
        <v>4586</v>
      </c>
      <c r="H396" s="759">
        <f>G396/F396*100</f>
        <v>100</v>
      </c>
    </row>
    <row r="397" spans="1:19" s="572" customFormat="1" x14ac:dyDescent="0.2">
      <c r="A397" s="756"/>
      <c r="B397" s="774"/>
      <c r="C397" s="763" t="s">
        <v>737</v>
      </c>
      <c r="D397" s="801" t="s">
        <v>1603</v>
      </c>
      <c r="E397" s="841">
        <v>321</v>
      </c>
      <c r="F397" s="841">
        <v>335</v>
      </c>
      <c r="G397" s="841">
        <v>335</v>
      </c>
      <c r="H397" s="887">
        <f>(G397/F397)*100</f>
        <v>100</v>
      </c>
    </row>
    <row r="398" spans="1:19" s="572" customFormat="1" ht="15" thickBot="1" x14ac:dyDescent="0.25">
      <c r="A398" s="756"/>
      <c r="B398" s="774"/>
      <c r="C398" s="595" t="s">
        <v>732</v>
      </c>
      <c r="D398" s="599" t="s">
        <v>1380</v>
      </c>
      <c r="E398" s="841">
        <v>2648</v>
      </c>
      <c r="F398" s="841">
        <v>4251</v>
      </c>
      <c r="G398" s="841">
        <v>4251</v>
      </c>
      <c r="H398" s="887">
        <f>(G398/F398)*100</f>
        <v>100</v>
      </c>
    </row>
    <row r="399" spans="1:19" s="370" customFormat="1" ht="20.25" customHeight="1" thickTop="1" thickBot="1" x14ac:dyDescent="0.3">
      <c r="A399" s="765" t="s">
        <v>1406</v>
      </c>
      <c r="B399" s="766"/>
      <c r="C399" s="767"/>
      <c r="D399" s="907"/>
      <c r="E399" s="780">
        <f>SUM(E396)</f>
        <v>2969</v>
      </c>
      <c r="F399" s="780">
        <f>SUM(F396)</f>
        <v>4586</v>
      </c>
      <c r="G399" s="780">
        <f>SUM(G396)</f>
        <v>4586</v>
      </c>
      <c r="H399" s="889">
        <f>(G399/F399)*100</f>
        <v>100</v>
      </c>
    </row>
    <row r="400" spans="1:19" s="572" customFormat="1" ht="15.75" thickTop="1" x14ac:dyDescent="0.25">
      <c r="A400" s="771">
        <v>4357</v>
      </c>
      <c r="B400" s="772">
        <v>6351</v>
      </c>
      <c r="C400" s="758"/>
      <c r="D400" s="668" t="s">
        <v>1488</v>
      </c>
      <c r="E400" s="773">
        <v>150</v>
      </c>
      <c r="F400" s="906">
        <v>121</v>
      </c>
      <c r="G400" s="906">
        <v>121</v>
      </c>
      <c r="H400" s="905">
        <f>(G400/F400)*100</f>
        <v>100</v>
      </c>
    </row>
    <row r="401" spans="1:19" s="572" customFormat="1" ht="15" thickBot="1" x14ac:dyDescent="0.25">
      <c r="A401" s="756"/>
      <c r="B401" s="774"/>
      <c r="C401" s="595" t="s">
        <v>951</v>
      </c>
      <c r="D401" s="119" t="s">
        <v>1126</v>
      </c>
      <c r="E401" s="792">
        <v>150</v>
      </c>
      <c r="F401" s="792">
        <v>121</v>
      </c>
      <c r="G401" s="792">
        <v>121</v>
      </c>
      <c r="H401" s="887">
        <f>(G401/F401)*100</f>
        <v>100</v>
      </c>
    </row>
    <row r="402" spans="1:19" s="892" customFormat="1" ht="20.25" customHeight="1" thickTop="1" thickBot="1" x14ac:dyDescent="0.3">
      <c r="A402" s="765" t="s">
        <v>1407</v>
      </c>
      <c r="B402" s="766"/>
      <c r="C402" s="767"/>
      <c r="D402" s="768"/>
      <c r="E402" s="780">
        <f>E400</f>
        <v>150</v>
      </c>
      <c r="F402" s="780">
        <f>SUM(F400)</f>
        <v>121</v>
      </c>
      <c r="G402" s="780">
        <f>SUM(G400)</f>
        <v>121</v>
      </c>
      <c r="H402" s="889">
        <f>SUM(H400)</f>
        <v>100</v>
      </c>
      <c r="S402" s="892">
        <v>0</v>
      </c>
    </row>
    <row r="403" spans="1:19" ht="15" thickTop="1" x14ac:dyDescent="0.2">
      <c r="A403" s="899"/>
      <c r="B403" s="819"/>
    </row>
    <row r="404" spans="1:19" s="370" customFormat="1" ht="27.75" customHeight="1" thickBot="1" x14ac:dyDescent="0.3">
      <c r="A404" s="843" t="s">
        <v>519</v>
      </c>
      <c r="B404" s="785"/>
      <c r="C404" s="786"/>
      <c r="D404" s="787"/>
      <c r="E404" s="893">
        <f>E399+E402</f>
        <v>3119</v>
      </c>
      <c r="F404" s="893">
        <f>F399+F402</f>
        <v>4707</v>
      </c>
      <c r="G404" s="893">
        <f>G399+G402</f>
        <v>4707</v>
      </c>
      <c r="H404" s="850">
        <f>(G404/F404)*100</f>
        <v>100</v>
      </c>
    </row>
    <row r="405" spans="1:19" s="370" customFormat="1" ht="15.75" customHeight="1" thickTop="1" x14ac:dyDescent="0.25">
      <c r="A405" s="364"/>
      <c r="B405" s="365"/>
      <c r="C405" s="897"/>
      <c r="D405" s="367"/>
      <c r="E405" s="898"/>
      <c r="F405" s="898"/>
      <c r="G405" s="898"/>
      <c r="H405" s="853"/>
    </row>
    <row r="406" spans="1:19" s="370" customFormat="1" ht="15.75" customHeight="1" x14ac:dyDescent="0.25">
      <c r="A406" s="364"/>
      <c r="B406" s="365"/>
      <c r="C406" s="897"/>
      <c r="D406" s="367"/>
      <c r="E406" s="898"/>
      <c r="F406" s="898"/>
      <c r="G406" s="898"/>
      <c r="H406" s="853"/>
    </row>
    <row r="407" spans="1:19" s="370" customFormat="1" ht="15.75" customHeight="1" x14ac:dyDescent="0.25">
      <c r="A407" s="364"/>
      <c r="B407" s="365"/>
      <c r="C407" s="897"/>
      <c r="D407" s="367"/>
      <c r="E407" s="898"/>
      <c r="F407" s="898"/>
      <c r="G407" s="898"/>
      <c r="H407" s="853"/>
    </row>
    <row r="408" spans="1:19" s="539" customFormat="1" ht="15.75" x14ac:dyDescent="0.25">
      <c r="A408" s="747" t="s">
        <v>1757</v>
      </c>
      <c r="B408" s="799"/>
      <c r="C408" s="895"/>
      <c r="E408" s="525" t="s">
        <v>520</v>
      </c>
      <c r="F408" s="525"/>
      <c r="G408" s="525"/>
      <c r="H408" s="881"/>
    </row>
    <row r="409" spans="1:19" ht="15" thickBot="1" x14ac:dyDescent="0.25">
      <c r="A409" s="837"/>
      <c r="H409" s="720" t="s">
        <v>205</v>
      </c>
    </row>
    <row r="410" spans="1:19" s="755" customFormat="1" ht="20.25" customHeight="1" thickTop="1" thickBot="1" x14ac:dyDescent="0.25">
      <c r="A410" s="838" t="s">
        <v>206</v>
      </c>
      <c r="B410" s="750" t="s">
        <v>207</v>
      </c>
      <c r="C410" s="751" t="s">
        <v>888</v>
      </c>
      <c r="D410" s="752" t="s">
        <v>208</v>
      </c>
      <c r="E410" s="753" t="s">
        <v>209</v>
      </c>
      <c r="F410" s="753" t="s">
        <v>1116</v>
      </c>
      <c r="G410" s="753" t="s">
        <v>1117</v>
      </c>
      <c r="H410" s="754" t="s">
        <v>1118</v>
      </c>
    </row>
    <row r="411" spans="1:19" s="387" customFormat="1" ht="13.5" thickTop="1" thickBot="1" x14ac:dyDescent="0.25">
      <c r="A411" s="609">
        <v>1</v>
      </c>
      <c r="B411" s="610">
        <v>2</v>
      </c>
      <c r="C411" s="610">
        <v>3</v>
      </c>
      <c r="D411" s="610">
        <v>4</v>
      </c>
      <c r="E411" s="610">
        <v>5</v>
      </c>
      <c r="F411" s="581">
        <v>6</v>
      </c>
      <c r="G411" s="581">
        <v>7</v>
      </c>
      <c r="H411" s="680" t="s">
        <v>74</v>
      </c>
      <c r="I411" s="107"/>
    </row>
    <row r="412" spans="1:19" s="572" customFormat="1" ht="15.75" thickTop="1" x14ac:dyDescent="0.25">
      <c r="A412" s="839">
        <v>4356</v>
      </c>
      <c r="B412" s="757">
        <v>5331</v>
      </c>
      <c r="C412" s="758"/>
      <c r="D412" s="668" t="s">
        <v>304</v>
      </c>
      <c r="E412" s="773">
        <f>E413+E414</f>
        <v>1154</v>
      </c>
      <c r="F412" s="773">
        <f>F413+F414</f>
        <v>1916</v>
      </c>
      <c r="G412" s="773">
        <f>G413+G414</f>
        <v>1916</v>
      </c>
      <c r="H412" s="759">
        <f>G412/F412*100</f>
        <v>100</v>
      </c>
    </row>
    <row r="413" spans="1:19" s="572" customFormat="1" x14ac:dyDescent="0.2">
      <c r="A413" s="756"/>
      <c r="B413" s="774"/>
      <c r="C413" s="763" t="s">
        <v>737</v>
      </c>
      <c r="D413" s="801" t="s">
        <v>1603</v>
      </c>
      <c r="E413" s="841">
        <v>89</v>
      </c>
      <c r="F413" s="841">
        <v>88</v>
      </c>
      <c r="G413" s="841">
        <v>88</v>
      </c>
      <c r="H413" s="887">
        <f>(G413/F413)*100</f>
        <v>100</v>
      </c>
    </row>
    <row r="414" spans="1:19" s="572" customFormat="1" ht="15" thickBot="1" x14ac:dyDescent="0.25">
      <c r="A414" s="756"/>
      <c r="B414" s="774"/>
      <c r="C414" s="595" t="s">
        <v>732</v>
      </c>
      <c r="D414" s="779" t="s">
        <v>1380</v>
      </c>
      <c r="E414" s="841">
        <v>1065</v>
      </c>
      <c r="F414" s="841">
        <v>1828</v>
      </c>
      <c r="G414" s="841">
        <v>1828</v>
      </c>
      <c r="H414" s="887">
        <f>(G414/F414)*100</f>
        <v>100</v>
      </c>
    </row>
    <row r="415" spans="1:19" s="370" customFormat="1" ht="20.25" customHeight="1" thickTop="1" thickBot="1" x14ac:dyDescent="0.3">
      <c r="A415" s="765" t="s">
        <v>1406</v>
      </c>
      <c r="B415" s="766"/>
      <c r="C415" s="767"/>
      <c r="D415" s="768"/>
      <c r="E415" s="780">
        <f>SUM(E412)</f>
        <v>1154</v>
      </c>
      <c r="F415" s="780">
        <f>SUM(F412)</f>
        <v>1916</v>
      </c>
      <c r="G415" s="780">
        <f>SUM(G412)</f>
        <v>1916</v>
      </c>
      <c r="H415" s="889">
        <f>(G415/F415)*100</f>
        <v>100</v>
      </c>
    </row>
    <row r="416" spans="1:19" ht="15" thickTop="1" x14ac:dyDescent="0.2">
      <c r="A416" s="709"/>
    </row>
    <row r="417" spans="1:19" s="370" customFormat="1" ht="22.5" customHeight="1" thickBot="1" x14ac:dyDescent="0.3">
      <c r="A417" s="1785" t="s">
        <v>1758</v>
      </c>
      <c r="B417" s="1785"/>
      <c r="C417" s="1785"/>
      <c r="D417" s="1785"/>
      <c r="E417" s="1786">
        <f>SUM(E415)</f>
        <v>1154</v>
      </c>
      <c r="F417" s="1786">
        <f>SUM(F415)</f>
        <v>1916</v>
      </c>
      <c r="G417" s="1786">
        <f>SUM(G415)</f>
        <v>1916</v>
      </c>
      <c r="H417" s="1787">
        <f>(G417/F417)*100</f>
        <v>100</v>
      </c>
    </row>
    <row r="418" spans="1:19" s="370" customFormat="1" ht="16.5" customHeight="1" thickTop="1" x14ac:dyDescent="0.25">
      <c r="A418" s="364"/>
      <c r="B418" s="365"/>
      <c r="C418" s="366"/>
      <c r="D418" s="367"/>
      <c r="E418" s="368"/>
      <c r="F418" s="368"/>
      <c r="G418" s="368"/>
      <c r="H418" s="369"/>
    </row>
    <row r="419" spans="1:19" s="370" customFormat="1" ht="16.5" customHeight="1" x14ac:dyDescent="0.25">
      <c r="A419" s="364"/>
      <c r="B419" s="365"/>
      <c r="C419" s="366"/>
      <c r="D419" s="367"/>
      <c r="E419" s="368"/>
      <c r="F419" s="368"/>
      <c r="G419" s="368"/>
      <c r="H419" s="369"/>
    </row>
    <row r="420" spans="1:19" s="370" customFormat="1" ht="16.5" customHeight="1" x14ac:dyDescent="0.25">
      <c r="A420" s="364"/>
      <c r="B420" s="365"/>
      <c r="C420" s="366"/>
      <c r="D420" s="367"/>
      <c r="E420" s="368"/>
      <c r="F420" s="368"/>
      <c r="G420" s="368"/>
      <c r="H420" s="369"/>
    </row>
    <row r="421" spans="1:19" s="539" customFormat="1" ht="15.75" x14ac:dyDescent="0.25">
      <c r="A421" s="747" t="s">
        <v>588</v>
      </c>
      <c r="B421" s="799"/>
      <c r="C421" s="895"/>
      <c r="E421" s="525" t="s">
        <v>521</v>
      </c>
      <c r="F421" s="525"/>
      <c r="G421" s="525"/>
      <c r="H421" s="881"/>
    </row>
    <row r="422" spans="1:19" ht="15" thickBot="1" x14ac:dyDescent="0.25">
      <c r="A422" s="837"/>
      <c r="H422" s="720" t="s">
        <v>205</v>
      </c>
    </row>
    <row r="423" spans="1:19" s="755" customFormat="1" ht="20.25" customHeight="1" thickTop="1" thickBot="1" x14ac:dyDescent="0.25">
      <c r="A423" s="838" t="s">
        <v>206</v>
      </c>
      <c r="B423" s="750" t="s">
        <v>207</v>
      </c>
      <c r="C423" s="751" t="s">
        <v>888</v>
      </c>
      <c r="D423" s="752" t="s">
        <v>208</v>
      </c>
      <c r="E423" s="753" t="s">
        <v>209</v>
      </c>
      <c r="F423" s="753" t="s">
        <v>1116</v>
      </c>
      <c r="G423" s="753" t="s">
        <v>1117</v>
      </c>
      <c r="H423" s="754" t="s">
        <v>1118</v>
      </c>
    </row>
    <row r="424" spans="1:19" s="387" customFormat="1" ht="13.5" thickTop="1" thickBot="1" x14ac:dyDescent="0.25">
      <c r="A424" s="609">
        <v>1</v>
      </c>
      <c r="B424" s="610">
        <v>2</v>
      </c>
      <c r="C424" s="610">
        <v>3</v>
      </c>
      <c r="D424" s="610">
        <v>4</v>
      </c>
      <c r="E424" s="610">
        <v>5</v>
      </c>
      <c r="F424" s="581">
        <v>6</v>
      </c>
      <c r="G424" s="581">
        <v>7</v>
      </c>
      <c r="H424" s="680" t="s">
        <v>74</v>
      </c>
      <c r="I424" s="107"/>
    </row>
    <row r="425" spans="1:19" s="572" customFormat="1" ht="15.75" thickTop="1" x14ac:dyDescent="0.25">
      <c r="A425" s="839">
        <v>4357</v>
      </c>
      <c r="B425" s="757">
        <v>5331</v>
      </c>
      <c r="C425" s="758"/>
      <c r="D425" s="668" t="s">
        <v>304</v>
      </c>
      <c r="E425" s="773">
        <f>E426+E427</f>
        <v>6764</v>
      </c>
      <c r="F425" s="773">
        <f>F426+F427</f>
        <v>12413</v>
      </c>
      <c r="G425" s="773">
        <f>G426+G427</f>
        <v>12413</v>
      </c>
      <c r="H425" s="759">
        <f>G425/F425*100</f>
        <v>100</v>
      </c>
    </row>
    <row r="426" spans="1:19" s="572" customFormat="1" x14ac:dyDescent="0.2">
      <c r="A426" s="756"/>
      <c r="B426" s="774"/>
      <c r="C426" s="595" t="s">
        <v>737</v>
      </c>
      <c r="D426" s="801" t="s">
        <v>1603</v>
      </c>
      <c r="E426" s="900">
        <v>543</v>
      </c>
      <c r="F426" s="841">
        <v>642</v>
      </c>
      <c r="G426" s="841">
        <v>642</v>
      </c>
      <c r="H426" s="887">
        <f>(G426/F426)*100</f>
        <v>100</v>
      </c>
    </row>
    <row r="427" spans="1:19" s="572" customFormat="1" ht="15" thickBot="1" x14ac:dyDescent="0.25">
      <c r="A427" s="756"/>
      <c r="B427" s="774"/>
      <c r="C427" s="595" t="s">
        <v>732</v>
      </c>
      <c r="D427" s="599" t="s">
        <v>1380</v>
      </c>
      <c r="E427" s="841">
        <v>6221</v>
      </c>
      <c r="F427" s="841">
        <v>11771</v>
      </c>
      <c r="G427" s="841">
        <v>11771</v>
      </c>
      <c r="H427" s="887">
        <f>(G427/F427)*100</f>
        <v>100</v>
      </c>
    </row>
    <row r="428" spans="1:19" s="370" customFormat="1" ht="20.25" customHeight="1" thickTop="1" thickBot="1" x14ac:dyDescent="0.3">
      <c r="A428" s="765" t="s">
        <v>1406</v>
      </c>
      <c r="B428" s="766"/>
      <c r="C428" s="767"/>
      <c r="D428" s="907"/>
      <c r="E428" s="780">
        <f>E425</f>
        <v>6764</v>
      </c>
      <c r="F428" s="780">
        <f>SUM(F425)</f>
        <v>12413</v>
      </c>
      <c r="G428" s="780">
        <f>SUM(G425)</f>
        <v>12413</v>
      </c>
      <c r="H428" s="889">
        <f>(G428/F428)*100</f>
        <v>100</v>
      </c>
    </row>
    <row r="429" spans="1:19" s="572" customFormat="1" ht="15.75" thickTop="1" x14ac:dyDescent="0.25">
      <c r="A429" s="771">
        <v>4357</v>
      </c>
      <c r="B429" s="772">
        <v>6351</v>
      </c>
      <c r="C429" s="758"/>
      <c r="D429" s="668" t="s">
        <v>1488</v>
      </c>
      <c r="E429" s="773">
        <v>1965</v>
      </c>
      <c r="F429" s="906">
        <v>1964</v>
      </c>
      <c r="G429" s="906">
        <v>1934</v>
      </c>
      <c r="H429" s="905">
        <f>(G429/F429)*100</f>
        <v>98.472505091649694</v>
      </c>
    </row>
    <row r="430" spans="1:19" s="572" customFormat="1" ht="15" thickBot="1" x14ac:dyDescent="0.25">
      <c r="A430" s="756"/>
      <c r="B430" s="774"/>
      <c r="C430" s="595" t="s">
        <v>951</v>
      </c>
      <c r="D430" s="119" t="s">
        <v>1126</v>
      </c>
      <c r="E430" s="792">
        <v>1965</v>
      </c>
      <c r="F430" s="792">
        <v>1964</v>
      </c>
      <c r="G430" s="792">
        <v>1934</v>
      </c>
      <c r="H430" s="887">
        <f>(G430/F430)*100</f>
        <v>98.472505091649694</v>
      </c>
    </row>
    <row r="431" spans="1:19" s="892" customFormat="1" ht="20.25" customHeight="1" thickTop="1" thickBot="1" x14ac:dyDescent="0.3">
      <c r="A431" s="765" t="s">
        <v>1407</v>
      </c>
      <c r="B431" s="766"/>
      <c r="C431" s="767"/>
      <c r="D431" s="768"/>
      <c r="E431" s="780">
        <f>E429</f>
        <v>1965</v>
      </c>
      <c r="F431" s="780">
        <f>SUM(F429)</f>
        <v>1964</v>
      </c>
      <c r="G431" s="780">
        <f>SUM(G429)</f>
        <v>1934</v>
      </c>
      <c r="H431" s="889">
        <f>SUM(H429)</f>
        <v>98.472505091649694</v>
      </c>
      <c r="S431" s="892">
        <v>0</v>
      </c>
    </row>
    <row r="432" spans="1:19" ht="15" thickTop="1" x14ac:dyDescent="0.2">
      <c r="A432" s="899"/>
      <c r="B432" s="819"/>
    </row>
    <row r="433" spans="1:19" s="370" customFormat="1" ht="22.5" customHeight="1" thickBot="1" x14ac:dyDescent="0.3">
      <c r="A433" s="843" t="s">
        <v>589</v>
      </c>
      <c r="B433" s="785"/>
      <c r="C433" s="786"/>
      <c r="D433" s="787"/>
      <c r="E433" s="893">
        <f>SUM(E428,E431)</f>
        <v>8729</v>
      </c>
      <c r="F433" s="893">
        <f>SUM(F428,F431)</f>
        <v>14377</v>
      </c>
      <c r="G433" s="893">
        <f>SUM(G428,G431)</f>
        <v>14347</v>
      </c>
      <c r="H433" s="850">
        <f>(G433/F433)*100</f>
        <v>99.791333379703701</v>
      </c>
    </row>
    <row r="434" spans="1:19" s="370" customFormat="1" ht="15" customHeight="1" thickTop="1" x14ac:dyDescent="0.25">
      <c r="A434" s="364"/>
      <c r="B434" s="365"/>
      <c r="C434" s="897"/>
      <c r="D434" s="367"/>
      <c r="E434" s="898"/>
      <c r="F434" s="898"/>
      <c r="G434" s="898"/>
      <c r="H434" s="853"/>
    </row>
    <row r="435" spans="1:19" s="370" customFormat="1" ht="15" customHeight="1" x14ac:dyDescent="0.25">
      <c r="A435" s="364"/>
      <c r="B435" s="365"/>
      <c r="C435" s="897"/>
      <c r="D435" s="367"/>
      <c r="E435" s="898"/>
      <c r="F435" s="898"/>
      <c r="G435" s="898"/>
      <c r="H435" s="853"/>
    </row>
    <row r="436" spans="1:19" s="370" customFormat="1" ht="15" customHeight="1" x14ac:dyDescent="0.25">
      <c r="A436" s="364"/>
      <c r="B436" s="365"/>
      <c r="C436" s="897"/>
      <c r="D436" s="367"/>
      <c r="E436" s="898"/>
      <c r="F436" s="898"/>
      <c r="G436" s="898"/>
      <c r="H436" s="853"/>
    </row>
    <row r="437" spans="1:19" s="370" customFormat="1" ht="15" customHeight="1" x14ac:dyDescent="0.25">
      <c r="A437" s="364"/>
      <c r="B437" s="365"/>
      <c r="C437" s="897"/>
      <c r="D437" s="367"/>
      <c r="E437" s="898"/>
      <c r="F437" s="898"/>
      <c r="G437" s="898"/>
      <c r="H437" s="853"/>
    </row>
    <row r="438" spans="1:19" s="539" customFormat="1" ht="15.75" x14ac:dyDescent="0.25">
      <c r="A438" s="747" t="s">
        <v>590</v>
      </c>
      <c r="B438" s="799"/>
      <c r="C438" s="895"/>
      <c r="E438" s="525" t="s">
        <v>522</v>
      </c>
      <c r="F438" s="525"/>
      <c r="G438" s="525"/>
      <c r="H438" s="881"/>
    </row>
    <row r="439" spans="1:19" ht="15" thickBot="1" x14ac:dyDescent="0.25">
      <c r="A439" s="837"/>
      <c r="H439" s="720" t="s">
        <v>205</v>
      </c>
    </row>
    <row r="440" spans="1:19" s="755" customFormat="1" ht="20.25" customHeight="1" thickTop="1" thickBot="1" x14ac:dyDescent="0.25">
      <c r="A440" s="838" t="s">
        <v>206</v>
      </c>
      <c r="B440" s="750" t="s">
        <v>207</v>
      </c>
      <c r="C440" s="751" t="s">
        <v>888</v>
      </c>
      <c r="D440" s="752" t="s">
        <v>208</v>
      </c>
      <c r="E440" s="753" t="s">
        <v>209</v>
      </c>
      <c r="F440" s="753" t="s">
        <v>1116</v>
      </c>
      <c r="G440" s="753" t="s">
        <v>1117</v>
      </c>
      <c r="H440" s="754" t="s">
        <v>1118</v>
      </c>
    </row>
    <row r="441" spans="1:19" s="387" customFormat="1" ht="13.5" thickTop="1" thickBot="1" x14ac:dyDescent="0.25">
      <c r="A441" s="609">
        <v>1</v>
      </c>
      <c r="B441" s="610">
        <v>2</v>
      </c>
      <c r="C441" s="610">
        <v>3</v>
      </c>
      <c r="D441" s="610">
        <v>4</v>
      </c>
      <c r="E441" s="610">
        <v>5</v>
      </c>
      <c r="F441" s="581">
        <v>6</v>
      </c>
      <c r="G441" s="581">
        <v>7</v>
      </c>
      <c r="H441" s="680" t="s">
        <v>74</v>
      </c>
      <c r="I441" s="107"/>
    </row>
    <row r="442" spans="1:19" s="572" customFormat="1" ht="15.75" thickTop="1" x14ac:dyDescent="0.25">
      <c r="A442" s="839">
        <v>4357</v>
      </c>
      <c r="B442" s="757">
        <v>5331</v>
      </c>
      <c r="C442" s="758"/>
      <c r="D442" s="668" t="s">
        <v>304</v>
      </c>
      <c r="E442" s="773">
        <f>E443+E444</f>
        <v>2109</v>
      </c>
      <c r="F442" s="773">
        <f>F443+F444</f>
        <v>2107</v>
      </c>
      <c r="G442" s="773">
        <f>G443+G444</f>
        <v>2107</v>
      </c>
      <c r="H442" s="759">
        <f>G442/F442*100</f>
        <v>100</v>
      </c>
    </row>
    <row r="443" spans="1:19" s="572" customFormat="1" x14ac:dyDescent="0.2">
      <c r="A443" s="756"/>
      <c r="B443" s="774"/>
      <c r="C443" s="763" t="s">
        <v>737</v>
      </c>
      <c r="D443" s="801" t="s">
        <v>1603</v>
      </c>
      <c r="E443" s="792">
        <v>173</v>
      </c>
      <c r="F443" s="792">
        <v>178</v>
      </c>
      <c r="G443" s="792">
        <v>178</v>
      </c>
      <c r="H443" s="887">
        <f>(G443/F443)*100</f>
        <v>100</v>
      </c>
    </row>
    <row r="444" spans="1:19" s="572" customFormat="1" ht="15" thickBot="1" x14ac:dyDescent="0.25">
      <c r="A444" s="756"/>
      <c r="B444" s="774"/>
      <c r="C444" s="595" t="s">
        <v>732</v>
      </c>
      <c r="D444" s="591" t="s">
        <v>1380</v>
      </c>
      <c r="E444" s="792">
        <v>1936</v>
      </c>
      <c r="F444" s="792">
        <v>1929</v>
      </c>
      <c r="G444" s="792">
        <v>1929</v>
      </c>
      <c r="H444" s="887">
        <f>(G444/F444)*100</f>
        <v>100</v>
      </c>
    </row>
    <row r="445" spans="1:19" s="370" customFormat="1" ht="20.25" customHeight="1" thickTop="1" thickBot="1" x14ac:dyDescent="0.3">
      <c r="A445" s="765" t="s">
        <v>1406</v>
      </c>
      <c r="B445" s="766"/>
      <c r="C445" s="767"/>
      <c r="D445" s="768"/>
      <c r="E445" s="780">
        <f>SUM(E442)</f>
        <v>2109</v>
      </c>
      <c r="F445" s="780">
        <f>SUM(F442)</f>
        <v>2107</v>
      </c>
      <c r="G445" s="780">
        <f>SUM(G442)</f>
        <v>2107</v>
      </c>
      <c r="H445" s="889">
        <f>(G445/F445)*100</f>
        <v>100</v>
      </c>
    </row>
    <row r="446" spans="1:19" s="572" customFormat="1" ht="15.75" thickTop="1" x14ac:dyDescent="0.25">
      <c r="A446" s="771">
        <v>4357</v>
      </c>
      <c r="B446" s="772">
        <v>6351</v>
      </c>
      <c r="C446" s="758"/>
      <c r="D446" s="668" t="s">
        <v>1488</v>
      </c>
      <c r="E446" s="773">
        <v>800</v>
      </c>
      <c r="F446" s="906">
        <v>641</v>
      </c>
      <c r="G446" s="906">
        <v>641</v>
      </c>
      <c r="H446" s="905">
        <f>(G446/F446)*100</f>
        <v>100</v>
      </c>
    </row>
    <row r="447" spans="1:19" s="572" customFormat="1" ht="15" thickBot="1" x14ac:dyDescent="0.25">
      <c r="A447" s="756"/>
      <c r="B447" s="774"/>
      <c r="C447" s="595" t="s">
        <v>951</v>
      </c>
      <c r="D447" s="119" t="s">
        <v>1126</v>
      </c>
      <c r="E447" s="792">
        <v>800</v>
      </c>
      <c r="F447" s="792">
        <v>641</v>
      </c>
      <c r="G447" s="792">
        <v>641</v>
      </c>
      <c r="H447" s="887">
        <f>(G447/F447)*100</f>
        <v>100</v>
      </c>
    </row>
    <row r="448" spans="1:19" s="892" customFormat="1" ht="20.25" customHeight="1" thickTop="1" thickBot="1" x14ac:dyDescent="0.3">
      <c r="A448" s="765" t="s">
        <v>1407</v>
      </c>
      <c r="B448" s="766"/>
      <c r="C448" s="767"/>
      <c r="D448" s="768"/>
      <c r="E448" s="780">
        <f>E446</f>
        <v>800</v>
      </c>
      <c r="F448" s="780">
        <f>SUM(F446)</f>
        <v>641</v>
      </c>
      <c r="G448" s="780">
        <f>SUM(G446)</f>
        <v>641</v>
      </c>
      <c r="H448" s="889">
        <f>SUM(H446)</f>
        <v>100</v>
      </c>
      <c r="S448" s="892">
        <v>0</v>
      </c>
    </row>
    <row r="449" spans="1:19" s="370" customFormat="1" ht="20.25" customHeight="1" thickTop="1" x14ac:dyDescent="0.25">
      <c r="A449" s="364"/>
      <c r="B449" s="365"/>
      <c r="C449" s="366"/>
      <c r="D449" s="367"/>
      <c r="E449" s="368"/>
      <c r="F449" s="368"/>
      <c r="G449" s="368"/>
      <c r="H449" s="369"/>
    </row>
    <row r="450" spans="1:19" s="370" customFormat="1" ht="22.5" customHeight="1" thickBot="1" x14ac:dyDescent="0.3">
      <c r="A450" s="843" t="s">
        <v>1696</v>
      </c>
      <c r="B450" s="785"/>
      <c r="C450" s="786"/>
      <c r="D450" s="787"/>
      <c r="E450" s="893">
        <f>SUM(E445,E448)</f>
        <v>2909</v>
      </c>
      <c r="F450" s="893">
        <f>SUM(F445,F448)</f>
        <v>2748</v>
      </c>
      <c r="G450" s="893">
        <f>SUM(G445,G448)</f>
        <v>2748</v>
      </c>
      <c r="H450" s="850">
        <f>(G450/F450)*100</f>
        <v>100</v>
      </c>
    </row>
    <row r="451" spans="1:19" s="370" customFormat="1" ht="14.25" customHeight="1" thickTop="1" x14ac:dyDescent="0.25">
      <c r="A451" s="364"/>
      <c r="B451" s="365"/>
      <c r="C451" s="897"/>
      <c r="D451" s="367"/>
      <c r="E451" s="898"/>
      <c r="F451" s="898"/>
      <c r="G451" s="898"/>
      <c r="H451" s="853"/>
    </row>
    <row r="452" spans="1:19" s="370" customFormat="1" ht="14.25" customHeight="1" x14ac:dyDescent="0.25">
      <c r="A452" s="364"/>
      <c r="B452" s="365"/>
      <c r="C452" s="897"/>
      <c r="D452" s="367"/>
      <c r="E452" s="898"/>
      <c r="F452" s="898"/>
      <c r="G452" s="898"/>
      <c r="H452" s="853"/>
    </row>
    <row r="453" spans="1:19" s="370" customFormat="1" ht="14.25" customHeight="1" x14ac:dyDescent="0.25">
      <c r="A453" s="364"/>
      <c r="B453" s="365"/>
      <c r="C453" s="897"/>
      <c r="D453" s="367"/>
      <c r="E453" s="898"/>
      <c r="F453" s="898"/>
      <c r="G453" s="898"/>
      <c r="H453" s="853"/>
    </row>
    <row r="454" spans="1:19" s="539" customFormat="1" ht="15.75" x14ac:dyDescent="0.25">
      <c r="A454" s="747" t="s">
        <v>5</v>
      </c>
      <c r="B454" s="799"/>
      <c r="C454" s="895"/>
      <c r="E454" s="525" t="s">
        <v>523</v>
      </c>
      <c r="F454" s="525"/>
      <c r="G454" s="525"/>
      <c r="H454" s="881"/>
    </row>
    <row r="455" spans="1:19" ht="15" thickBot="1" x14ac:dyDescent="0.25">
      <c r="A455" s="837"/>
      <c r="H455" s="720" t="s">
        <v>205</v>
      </c>
    </row>
    <row r="456" spans="1:19" s="755" customFormat="1" ht="20.25" customHeight="1" thickTop="1" thickBot="1" x14ac:dyDescent="0.25">
      <c r="A456" s="838" t="s">
        <v>206</v>
      </c>
      <c r="B456" s="750" t="s">
        <v>207</v>
      </c>
      <c r="C456" s="751" t="s">
        <v>888</v>
      </c>
      <c r="D456" s="752" t="s">
        <v>208</v>
      </c>
      <c r="E456" s="753" t="s">
        <v>209</v>
      </c>
      <c r="F456" s="753" t="s">
        <v>1116</v>
      </c>
      <c r="G456" s="753" t="s">
        <v>1117</v>
      </c>
      <c r="H456" s="754" t="s">
        <v>1118</v>
      </c>
    </row>
    <row r="457" spans="1:19" s="387" customFormat="1" ht="13.5" thickTop="1" thickBot="1" x14ac:dyDescent="0.25">
      <c r="A457" s="609">
        <v>1</v>
      </c>
      <c r="B457" s="610">
        <v>2</v>
      </c>
      <c r="C457" s="610">
        <v>3</v>
      </c>
      <c r="D457" s="610">
        <v>4</v>
      </c>
      <c r="E457" s="610">
        <v>5</v>
      </c>
      <c r="F457" s="581">
        <v>6</v>
      </c>
      <c r="G457" s="581">
        <v>7</v>
      </c>
      <c r="H457" s="680" t="s">
        <v>74</v>
      </c>
      <c r="I457" s="107"/>
    </row>
    <row r="458" spans="1:19" s="572" customFormat="1" ht="15.75" thickTop="1" x14ac:dyDescent="0.25">
      <c r="A458" s="839">
        <v>4357</v>
      </c>
      <c r="B458" s="757">
        <v>5331</v>
      </c>
      <c r="C458" s="758"/>
      <c r="D458" s="668" t="s">
        <v>304</v>
      </c>
      <c r="E458" s="773">
        <f>E459+E460</f>
        <v>5290</v>
      </c>
      <c r="F458" s="773">
        <f>F459+F460</f>
        <v>7992</v>
      </c>
      <c r="G458" s="773">
        <f>G459+G460</f>
        <v>7991</v>
      </c>
      <c r="H458" s="759">
        <f>G458/F458*100</f>
        <v>99.987487487487499</v>
      </c>
    </row>
    <row r="459" spans="1:19" s="572" customFormat="1" x14ac:dyDescent="0.2">
      <c r="A459" s="756"/>
      <c r="B459" s="774"/>
      <c r="C459" s="763" t="s">
        <v>737</v>
      </c>
      <c r="D459" s="801" t="s">
        <v>1603</v>
      </c>
      <c r="E459" s="841">
        <v>1094</v>
      </c>
      <c r="F459" s="841">
        <v>1029</v>
      </c>
      <c r="G459" s="841">
        <v>1028</v>
      </c>
      <c r="H459" s="887">
        <f>(G459/F459)*100</f>
        <v>99.902818270165199</v>
      </c>
    </row>
    <row r="460" spans="1:19" s="572" customFormat="1" ht="15" thickBot="1" x14ac:dyDescent="0.25">
      <c r="A460" s="756"/>
      <c r="B460" s="774"/>
      <c r="C460" s="595" t="s">
        <v>732</v>
      </c>
      <c r="D460" s="591" t="s">
        <v>1380</v>
      </c>
      <c r="E460" s="900">
        <v>4196</v>
      </c>
      <c r="F460" s="841">
        <v>6963</v>
      </c>
      <c r="G460" s="841">
        <v>6963</v>
      </c>
      <c r="H460" s="887">
        <f>(G460/F460)*100</f>
        <v>100</v>
      </c>
    </row>
    <row r="461" spans="1:19" s="370" customFormat="1" ht="20.25" customHeight="1" thickTop="1" thickBot="1" x14ac:dyDescent="0.3">
      <c r="A461" s="765" t="s">
        <v>1406</v>
      </c>
      <c r="B461" s="766"/>
      <c r="C461" s="767"/>
      <c r="D461" s="768"/>
      <c r="E461" s="780">
        <f>SUM(E458)</f>
        <v>5290</v>
      </c>
      <c r="F461" s="780">
        <f>SUM(F458)</f>
        <v>7992</v>
      </c>
      <c r="G461" s="780">
        <f>SUM(G458)</f>
        <v>7991</v>
      </c>
      <c r="H461" s="889">
        <f>(G461/F461)*100</f>
        <v>99.987487487487499</v>
      </c>
    </row>
    <row r="462" spans="1:19" s="572" customFormat="1" ht="15.75" thickTop="1" x14ac:dyDescent="0.25">
      <c r="A462" s="771">
        <v>4357</v>
      </c>
      <c r="B462" s="772">
        <v>6351</v>
      </c>
      <c r="C462" s="758"/>
      <c r="D462" s="668" t="s">
        <v>1488</v>
      </c>
      <c r="E462" s="773">
        <v>170</v>
      </c>
      <c r="F462" s="906">
        <v>0</v>
      </c>
      <c r="G462" s="906">
        <v>0</v>
      </c>
      <c r="H462" s="905">
        <v>0</v>
      </c>
    </row>
    <row r="463" spans="1:19" s="572" customFormat="1" ht="15" thickBot="1" x14ac:dyDescent="0.25">
      <c r="A463" s="756"/>
      <c r="B463" s="774"/>
      <c r="C463" s="775" t="s">
        <v>951</v>
      </c>
      <c r="D463" s="119" t="s">
        <v>1126</v>
      </c>
      <c r="E463" s="792">
        <v>170</v>
      </c>
      <c r="F463" s="792">
        <v>0</v>
      </c>
      <c r="G463" s="792">
        <v>0</v>
      </c>
      <c r="H463" s="887">
        <v>0</v>
      </c>
    </row>
    <row r="464" spans="1:19" s="892" customFormat="1" ht="20.25" customHeight="1" thickTop="1" thickBot="1" x14ac:dyDescent="0.3">
      <c r="A464" s="765" t="s">
        <v>1407</v>
      </c>
      <c r="B464" s="766"/>
      <c r="C464" s="767"/>
      <c r="D464" s="768"/>
      <c r="E464" s="780">
        <f>E462</f>
        <v>170</v>
      </c>
      <c r="F464" s="780">
        <f>SUM(F462)</f>
        <v>0</v>
      </c>
      <c r="G464" s="780">
        <f>SUM(G462)</f>
        <v>0</v>
      </c>
      <c r="H464" s="889">
        <f>SUM(H462)</f>
        <v>0</v>
      </c>
      <c r="S464" s="892">
        <v>0</v>
      </c>
    </row>
    <row r="465" spans="1:9" ht="15" thickTop="1" x14ac:dyDescent="0.2">
      <c r="A465" s="899"/>
      <c r="B465" s="819"/>
    </row>
    <row r="466" spans="1:9" s="370" customFormat="1" ht="27.75" customHeight="1" thickBot="1" x14ac:dyDescent="0.3">
      <c r="A466" s="843" t="s">
        <v>7</v>
      </c>
      <c r="B466" s="785"/>
      <c r="C466" s="786"/>
      <c r="D466" s="787"/>
      <c r="E466" s="893">
        <f>SUM(E461,E464)</f>
        <v>5460</v>
      </c>
      <c r="F466" s="893">
        <f>SUM(F461,F464)</f>
        <v>7992</v>
      </c>
      <c r="G466" s="893">
        <f>SUM(G461,G464)</f>
        <v>7991</v>
      </c>
      <c r="H466" s="850">
        <f>(G466/F466)*100</f>
        <v>99.987487487487499</v>
      </c>
    </row>
    <row r="467" spans="1:9" s="370" customFormat="1" ht="15" customHeight="1" thickTop="1" x14ac:dyDescent="0.25">
      <c r="A467" s="364"/>
      <c r="B467" s="365"/>
      <c r="C467" s="897"/>
      <c r="D467" s="367"/>
      <c r="E467" s="898"/>
      <c r="F467" s="898"/>
      <c r="G467" s="898"/>
      <c r="H467" s="853"/>
    </row>
    <row r="468" spans="1:9" s="370" customFormat="1" ht="15" customHeight="1" x14ac:dyDescent="0.25">
      <c r="A468" s="364"/>
      <c r="B468" s="365"/>
      <c r="C468" s="897"/>
      <c r="D468" s="367"/>
      <c r="E468" s="898"/>
      <c r="F468" s="898"/>
      <c r="G468" s="898"/>
      <c r="H468" s="853"/>
    </row>
    <row r="469" spans="1:9" s="370" customFormat="1" ht="15" customHeight="1" x14ac:dyDescent="0.25">
      <c r="A469" s="364"/>
      <c r="B469" s="365"/>
      <c r="C469" s="897"/>
      <c r="D469" s="367"/>
      <c r="E469" s="898"/>
      <c r="F469" s="898"/>
      <c r="G469" s="898"/>
      <c r="H469" s="853"/>
    </row>
    <row r="470" spans="1:9" s="539" customFormat="1" ht="15.75" x14ac:dyDescent="0.25">
      <c r="A470" s="747" t="s">
        <v>1313</v>
      </c>
      <c r="B470" s="799"/>
      <c r="C470" s="895"/>
      <c r="E470" s="525" t="s">
        <v>524</v>
      </c>
      <c r="F470" s="525"/>
      <c r="G470" s="525"/>
      <c r="H470" s="881"/>
    </row>
    <row r="471" spans="1:9" ht="15" thickBot="1" x14ac:dyDescent="0.25">
      <c r="A471" s="837"/>
      <c r="H471" s="720" t="s">
        <v>205</v>
      </c>
    </row>
    <row r="472" spans="1:9" s="755" customFormat="1" ht="20.25" customHeight="1" thickTop="1" thickBot="1" x14ac:dyDescent="0.25">
      <c r="A472" s="838" t="s">
        <v>206</v>
      </c>
      <c r="B472" s="750" t="s">
        <v>207</v>
      </c>
      <c r="C472" s="751" t="s">
        <v>888</v>
      </c>
      <c r="D472" s="752" t="s">
        <v>208</v>
      </c>
      <c r="E472" s="753" t="s">
        <v>209</v>
      </c>
      <c r="F472" s="753" t="s">
        <v>1116</v>
      </c>
      <c r="G472" s="753" t="s">
        <v>1117</v>
      </c>
      <c r="H472" s="754" t="s">
        <v>1118</v>
      </c>
    </row>
    <row r="473" spans="1:9" s="387" customFormat="1" ht="13.5" thickTop="1" thickBot="1" x14ac:dyDescent="0.25">
      <c r="A473" s="609">
        <v>1</v>
      </c>
      <c r="B473" s="610">
        <v>2</v>
      </c>
      <c r="C473" s="610">
        <v>3</v>
      </c>
      <c r="D473" s="610">
        <v>4</v>
      </c>
      <c r="E473" s="610">
        <v>5</v>
      </c>
      <c r="F473" s="581">
        <v>6</v>
      </c>
      <c r="G473" s="581">
        <v>7</v>
      </c>
      <c r="H473" s="680" t="s">
        <v>74</v>
      </c>
      <c r="I473" s="107"/>
    </row>
    <row r="474" spans="1:9" s="572" customFormat="1" ht="15.75" thickTop="1" x14ac:dyDescent="0.25">
      <c r="A474" s="839">
        <v>4351</v>
      </c>
      <c r="B474" s="757">
        <v>5331</v>
      </c>
      <c r="C474" s="758"/>
      <c r="D474" s="668" t="s">
        <v>304</v>
      </c>
      <c r="E474" s="773">
        <f>E475+E476</f>
        <v>2237</v>
      </c>
      <c r="F474" s="773">
        <f>F475+F476</f>
        <v>2201</v>
      </c>
      <c r="G474" s="773">
        <f>G475+G476</f>
        <v>2201</v>
      </c>
      <c r="H474" s="759">
        <f>G474/F474*100</f>
        <v>100</v>
      </c>
    </row>
    <row r="475" spans="1:9" s="572" customFormat="1" x14ac:dyDescent="0.2">
      <c r="A475" s="756"/>
      <c r="B475" s="774"/>
      <c r="C475" s="763" t="s">
        <v>737</v>
      </c>
      <c r="D475" s="801" t="s">
        <v>1603</v>
      </c>
      <c r="E475" s="841">
        <v>239</v>
      </c>
      <c r="F475" s="841">
        <v>194</v>
      </c>
      <c r="G475" s="841">
        <v>194</v>
      </c>
      <c r="H475" s="887">
        <f>(G475/F475)*100</f>
        <v>100</v>
      </c>
    </row>
    <row r="476" spans="1:9" s="572" customFormat="1" ht="15" thickBot="1" x14ac:dyDescent="0.25">
      <c r="A476" s="756"/>
      <c r="B476" s="774"/>
      <c r="C476" s="595" t="s">
        <v>732</v>
      </c>
      <c r="D476" s="599" t="s">
        <v>1380</v>
      </c>
      <c r="E476" s="841">
        <v>1998</v>
      </c>
      <c r="F476" s="841">
        <v>2007</v>
      </c>
      <c r="G476" s="841">
        <v>2007</v>
      </c>
      <c r="H476" s="887">
        <f>(G476/F476)*100</f>
        <v>100</v>
      </c>
    </row>
    <row r="477" spans="1:9" s="370" customFormat="1" ht="20.25" customHeight="1" thickTop="1" thickBot="1" x14ac:dyDescent="0.3">
      <c r="A477" s="765" t="s">
        <v>1406</v>
      </c>
      <c r="B477" s="766"/>
      <c r="C477" s="767"/>
      <c r="D477" s="907"/>
      <c r="E477" s="780">
        <f>SUM(E474)</f>
        <v>2237</v>
      </c>
      <c r="F477" s="780">
        <f>SUM(F474)</f>
        <v>2201</v>
      </c>
      <c r="G477" s="780">
        <f>SUM(G474)</f>
        <v>2201</v>
      </c>
      <c r="H477" s="889">
        <f>(G477/F477)*100</f>
        <v>100</v>
      </c>
    </row>
    <row r="478" spans="1:9" ht="15" thickTop="1" x14ac:dyDescent="0.2">
      <c r="A478" s="899"/>
      <c r="B478" s="819"/>
    </row>
    <row r="479" spans="1:9" s="370" customFormat="1" ht="27.75" customHeight="1" thickBot="1" x14ac:dyDescent="0.3">
      <c r="A479" s="843" t="s">
        <v>1697</v>
      </c>
      <c r="B479" s="785"/>
      <c r="C479" s="786"/>
      <c r="D479" s="787"/>
      <c r="E479" s="893">
        <f>SUM(E477)</f>
        <v>2237</v>
      </c>
      <c r="F479" s="893">
        <f>SUM(F477)</f>
        <v>2201</v>
      </c>
      <c r="G479" s="893">
        <f>SUM(G477)</f>
        <v>2201</v>
      </c>
      <c r="H479" s="850">
        <f>(G479/F479)*100</f>
        <v>100</v>
      </c>
    </row>
    <row r="480" spans="1:9" s="370" customFormat="1" ht="16.5" customHeight="1" thickTop="1" x14ac:dyDescent="0.25">
      <c r="A480" s="364"/>
      <c r="B480" s="365"/>
      <c r="C480" s="366"/>
      <c r="D480" s="367"/>
      <c r="E480" s="368"/>
      <c r="F480" s="368"/>
      <c r="G480" s="368"/>
      <c r="H480" s="369"/>
    </row>
    <row r="481" spans="1:19" s="370" customFormat="1" ht="16.5" customHeight="1" x14ac:dyDescent="0.25">
      <c r="A481" s="364"/>
      <c r="B481" s="365"/>
      <c r="C481" s="366"/>
      <c r="D481" s="367"/>
      <c r="E481" s="368"/>
      <c r="F481" s="368"/>
      <c r="G481" s="368"/>
      <c r="H481" s="369"/>
    </row>
    <row r="482" spans="1:19" s="370" customFormat="1" ht="18.75" customHeight="1" x14ac:dyDescent="0.25">
      <c r="A482" s="364"/>
      <c r="B482" s="365"/>
      <c r="C482" s="366"/>
      <c r="D482" s="367"/>
      <c r="E482" s="368"/>
      <c r="F482" s="368"/>
      <c r="G482" s="368"/>
      <c r="H482" s="369"/>
    </row>
    <row r="483" spans="1:19" s="539" customFormat="1" ht="15.75" x14ac:dyDescent="0.25">
      <c r="A483" s="747" t="s">
        <v>1562</v>
      </c>
      <c r="B483" s="799"/>
      <c r="C483" s="895"/>
      <c r="E483" s="525" t="s">
        <v>525</v>
      </c>
      <c r="F483" s="525"/>
      <c r="G483" s="525"/>
      <c r="H483" s="881"/>
    </row>
    <row r="484" spans="1:19" ht="15" thickBot="1" x14ac:dyDescent="0.25">
      <c r="A484" s="837"/>
      <c r="H484" s="720" t="s">
        <v>205</v>
      </c>
    </row>
    <row r="485" spans="1:19" s="755" customFormat="1" ht="20.25" customHeight="1" thickTop="1" thickBot="1" x14ac:dyDescent="0.25">
      <c r="A485" s="838" t="s">
        <v>206</v>
      </c>
      <c r="B485" s="750" t="s">
        <v>207</v>
      </c>
      <c r="C485" s="751" t="s">
        <v>888</v>
      </c>
      <c r="D485" s="752" t="s">
        <v>208</v>
      </c>
      <c r="E485" s="753" t="s">
        <v>209</v>
      </c>
      <c r="F485" s="753" t="s">
        <v>1116</v>
      </c>
      <c r="G485" s="753" t="s">
        <v>1117</v>
      </c>
      <c r="H485" s="754" t="s">
        <v>1118</v>
      </c>
    </row>
    <row r="486" spans="1:19" s="387" customFormat="1" ht="13.5" thickTop="1" thickBot="1" x14ac:dyDescent="0.25">
      <c r="A486" s="609">
        <v>1</v>
      </c>
      <c r="B486" s="610">
        <v>2</v>
      </c>
      <c r="C486" s="610">
        <v>3</v>
      </c>
      <c r="D486" s="610">
        <v>4</v>
      </c>
      <c r="E486" s="610">
        <v>5</v>
      </c>
      <c r="F486" s="581">
        <v>6</v>
      </c>
      <c r="G486" s="581">
        <v>7</v>
      </c>
      <c r="H486" s="680" t="s">
        <v>74</v>
      </c>
      <c r="I486" s="107"/>
    </row>
    <row r="487" spans="1:19" s="572" customFormat="1" ht="15.75" thickTop="1" x14ac:dyDescent="0.25">
      <c r="A487" s="839">
        <v>4357</v>
      </c>
      <c r="B487" s="757">
        <v>5331</v>
      </c>
      <c r="C487" s="758"/>
      <c r="D487" s="668" t="s">
        <v>304</v>
      </c>
      <c r="E487" s="773">
        <f>E488+E489</f>
        <v>9302</v>
      </c>
      <c r="F487" s="773">
        <f>F488+F489</f>
        <v>14286</v>
      </c>
      <c r="G487" s="773">
        <f>G488+G489</f>
        <v>14286</v>
      </c>
      <c r="H487" s="759">
        <f>G487/F487*100</f>
        <v>100</v>
      </c>
    </row>
    <row r="488" spans="1:19" s="572" customFormat="1" x14ac:dyDescent="0.2">
      <c r="A488" s="756"/>
      <c r="B488" s="774"/>
      <c r="C488" s="763" t="s">
        <v>737</v>
      </c>
      <c r="D488" s="801" t="s">
        <v>1603</v>
      </c>
      <c r="E488" s="841">
        <v>3578</v>
      </c>
      <c r="F488" s="841">
        <v>3901</v>
      </c>
      <c r="G488" s="841">
        <v>3901</v>
      </c>
      <c r="H488" s="887">
        <f>(G488/F488)*100</f>
        <v>100</v>
      </c>
    </row>
    <row r="489" spans="1:19" s="572" customFormat="1" ht="15" thickBot="1" x14ac:dyDescent="0.25">
      <c r="A489" s="756"/>
      <c r="B489" s="774"/>
      <c r="C489" s="595" t="s">
        <v>732</v>
      </c>
      <c r="D489" s="599" t="s">
        <v>1380</v>
      </c>
      <c r="E489" s="841">
        <v>5724</v>
      </c>
      <c r="F489" s="900">
        <v>10385</v>
      </c>
      <c r="G489" s="841">
        <v>10385</v>
      </c>
      <c r="H489" s="887">
        <f>(G489/F489)*100</f>
        <v>100</v>
      </c>
    </row>
    <row r="490" spans="1:19" s="370" customFormat="1" ht="20.25" customHeight="1" thickTop="1" thickBot="1" x14ac:dyDescent="0.3">
      <c r="A490" s="765" t="s">
        <v>1406</v>
      </c>
      <c r="B490" s="766"/>
      <c r="C490" s="767"/>
      <c r="D490" s="907"/>
      <c r="E490" s="780">
        <f>SUM(E487)</f>
        <v>9302</v>
      </c>
      <c r="F490" s="780">
        <f>SUM(F487)</f>
        <v>14286</v>
      </c>
      <c r="G490" s="780">
        <f>SUM(G487)</f>
        <v>14286</v>
      </c>
      <c r="H490" s="889">
        <f>(G490/F490)*100</f>
        <v>100</v>
      </c>
    </row>
    <row r="491" spans="1:19" s="572" customFormat="1" ht="15.75" thickTop="1" x14ac:dyDescent="0.25">
      <c r="A491" s="771">
        <v>4357</v>
      </c>
      <c r="B491" s="772">
        <v>6351</v>
      </c>
      <c r="C491" s="758"/>
      <c r="D491" s="668" t="s">
        <v>1488</v>
      </c>
      <c r="E491" s="773">
        <v>600</v>
      </c>
      <c r="F491" s="906">
        <v>554</v>
      </c>
      <c r="G491" s="906">
        <v>554</v>
      </c>
      <c r="H491" s="905">
        <f>(G491/F491)*100</f>
        <v>100</v>
      </c>
    </row>
    <row r="492" spans="1:19" s="572" customFormat="1" ht="15" thickBot="1" x14ac:dyDescent="0.25">
      <c r="A492" s="756"/>
      <c r="B492" s="774"/>
      <c r="C492" s="775" t="s">
        <v>951</v>
      </c>
      <c r="D492" s="119" t="s">
        <v>1126</v>
      </c>
      <c r="E492" s="792">
        <v>600</v>
      </c>
      <c r="F492" s="792">
        <v>554</v>
      </c>
      <c r="G492" s="792">
        <v>554</v>
      </c>
      <c r="H492" s="887">
        <f>(G492/F492)*100</f>
        <v>100</v>
      </c>
    </row>
    <row r="493" spans="1:19" s="892" customFormat="1" ht="20.25" customHeight="1" thickTop="1" thickBot="1" x14ac:dyDescent="0.3">
      <c r="A493" s="765" t="s">
        <v>1407</v>
      </c>
      <c r="B493" s="766"/>
      <c r="C493" s="767"/>
      <c r="D493" s="768"/>
      <c r="E493" s="780">
        <f>E491</f>
        <v>600</v>
      </c>
      <c r="F493" s="780">
        <f>SUM(F491)</f>
        <v>554</v>
      </c>
      <c r="G493" s="780">
        <f>SUM(G491)</f>
        <v>554</v>
      </c>
      <c r="H493" s="889">
        <f>SUM(H491)</f>
        <v>100</v>
      </c>
      <c r="S493" s="892">
        <v>0</v>
      </c>
    </row>
    <row r="494" spans="1:19" s="370" customFormat="1" ht="20.25" customHeight="1" thickTop="1" x14ac:dyDescent="0.25">
      <c r="A494" s="364"/>
      <c r="B494" s="365"/>
      <c r="C494" s="366"/>
      <c r="D494" s="367"/>
      <c r="E494" s="368"/>
      <c r="F494" s="368"/>
      <c r="G494" s="368"/>
      <c r="H494" s="369"/>
    </row>
    <row r="495" spans="1:19" s="370" customFormat="1" ht="27.75" customHeight="1" thickBot="1" x14ac:dyDescent="0.3">
      <c r="A495" s="843" t="s">
        <v>1563</v>
      </c>
      <c r="B495" s="785"/>
      <c r="C495" s="786"/>
      <c r="D495" s="787"/>
      <c r="E495" s="893">
        <f>SUM(E490,E493)</f>
        <v>9902</v>
      </c>
      <c r="F495" s="893">
        <f>SUM(F490,F493)</f>
        <v>14840</v>
      </c>
      <c r="G495" s="893">
        <f>SUM(G490,G493)</f>
        <v>14840</v>
      </c>
      <c r="H495" s="850">
        <f>(G495/F495)*100</f>
        <v>100</v>
      </c>
    </row>
    <row r="496" spans="1:19" s="370" customFormat="1" ht="14.25" customHeight="1" thickTop="1" x14ac:dyDescent="0.25">
      <c r="A496" s="364"/>
      <c r="B496" s="365"/>
      <c r="C496" s="897"/>
      <c r="D496" s="367"/>
      <c r="E496" s="898"/>
      <c r="F496" s="898"/>
      <c r="G496" s="898"/>
      <c r="H496" s="853"/>
    </row>
    <row r="497" spans="1:19" s="539" customFormat="1" ht="15.75" x14ac:dyDescent="0.25">
      <c r="A497" s="747" t="s">
        <v>488</v>
      </c>
      <c r="B497" s="799"/>
      <c r="C497" s="895"/>
      <c r="E497" s="525" t="s">
        <v>526</v>
      </c>
      <c r="F497" s="525"/>
      <c r="G497" s="525"/>
      <c r="H497" s="881"/>
    </row>
    <row r="498" spans="1:19" ht="15" thickBot="1" x14ac:dyDescent="0.25">
      <c r="A498" s="837"/>
      <c r="H498" s="720" t="s">
        <v>205</v>
      </c>
    </row>
    <row r="499" spans="1:19" s="755" customFormat="1" ht="20.25" customHeight="1" thickTop="1" thickBot="1" x14ac:dyDescent="0.25">
      <c r="A499" s="838" t="s">
        <v>206</v>
      </c>
      <c r="B499" s="750" t="s">
        <v>207</v>
      </c>
      <c r="C499" s="751" t="s">
        <v>888</v>
      </c>
      <c r="D499" s="752" t="s">
        <v>208</v>
      </c>
      <c r="E499" s="753" t="s">
        <v>209</v>
      </c>
      <c r="F499" s="753" t="s">
        <v>1116</v>
      </c>
      <c r="G499" s="753" t="s">
        <v>1117</v>
      </c>
      <c r="H499" s="754" t="s">
        <v>1118</v>
      </c>
    </row>
    <row r="500" spans="1:19" s="387" customFormat="1" ht="13.5" thickTop="1" thickBot="1" x14ac:dyDescent="0.25">
      <c r="A500" s="609">
        <v>1</v>
      </c>
      <c r="B500" s="610">
        <v>2</v>
      </c>
      <c r="C500" s="610">
        <v>3</v>
      </c>
      <c r="D500" s="610">
        <v>4</v>
      </c>
      <c r="E500" s="610">
        <v>5</v>
      </c>
      <c r="F500" s="581">
        <v>6</v>
      </c>
      <c r="G500" s="581">
        <v>7</v>
      </c>
      <c r="H500" s="680" t="s">
        <v>74</v>
      </c>
      <c r="I500" s="107"/>
    </row>
    <row r="501" spans="1:19" s="572" customFormat="1" ht="15.75" thickTop="1" x14ac:dyDescent="0.25">
      <c r="A501" s="839">
        <v>4357</v>
      </c>
      <c r="B501" s="757">
        <v>5331</v>
      </c>
      <c r="C501" s="758"/>
      <c r="D501" s="668" t="s">
        <v>304</v>
      </c>
      <c r="E501" s="773">
        <f>E502+E503</f>
        <v>2749</v>
      </c>
      <c r="F501" s="773">
        <f>F502+F503</f>
        <v>2267</v>
      </c>
      <c r="G501" s="773">
        <f>G502+G503</f>
        <v>2267</v>
      </c>
      <c r="H501" s="759">
        <f>G501/F501*100</f>
        <v>100</v>
      </c>
    </row>
    <row r="502" spans="1:19" s="572" customFormat="1" x14ac:dyDescent="0.2">
      <c r="A502" s="756"/>
      <c r="B502" s="774"/>
      <c r="C502" s="763" t="s">
        <v>737</v>
      </c>
      <c r="D502" s="801" t="s">
        <v>1603</v>
      </c>
      <c r="E502" s="841">
        <v>515</v>
      </c>
      <c r="F502" s="841">
        <v>568</v>
      </c>
      <c r="G502" s="841">
        <v>568</v>
      </c>
      <c r="H502" s="887">
        <f t="shared" ref="H502:H507" si="4">(G502/F502)*100</f>
        <v>100</v>
      </c>
    </row>
    <row r="503" spans="1:19" s="572" customFormat="1" ht="15" thickBot="1" x14ac:dyDescent="0.25">
      <c r="A503" s="756"/>
      <c r="B503" s="774"/>
      <c r="C503" s="595" t="s">
        <v>732</v>
      </c>
      <c r="D503" s="599" t="s">
        <v>1380</v>
      </c>
      <c r="E503" s="841">
        <v>2234</v>
      </c>
      <c r="F503" s="841">
        <v>1699</v>
      </c>
      <c r="G503" s="841">
        <v>1699</v>
      </c>
      <c r="H503" s="887">
        <f t="shared" si="4"/>
        <v>100</v>
      </c>
    </row>
    <row r="504" spans="1:19" s="370" customFormat="1" ht="20.25" customHeight="1" thickTop="1" thickBot="1" x14ac:dyDescent="0.3">
      <c r="A504" s="765" t="s">
        <v>1406</v>
      </c>
      <c r="B504" s="766"/>
      <c r="C504" s="767"/>
      <c r="D504" s="907"/>
      <c r="E504" s="780">
        <f>SUM(E501)</f>
        <v>2749</v>
      </c>
      <c r="F504" s="780">
        <f>SUM(F501)</f>
        <v>2267</v>
      </c>
      <c r="G504" s="780">
        <f>SUM(G501)</f>
        <v>2267</v>
      </c>
      <c r="H504" s="889">
        <f t="shared" si="4"/>
        <v>100</v>
      </c>
    </row>
    <row r="505" spans="1:19" s="572" customFormat="1" ht="15.75" thickTop="1" x14ac:dyDescent="0.25">
      <c r="A505" s="771">
        <v>4357</v>
      </c>
      <c r="B505" s="772">
        <v>6351</v>
      </c>
      <c r="C505" s="758"/>
      <c r="D505" s="668" t="s">
        <v>1488</v>
      </c>
      <c r="E505" s="904">
        <v>451</v>
      </c>
      <c r="F505" s="773">
        <v>342</v>
      </c>
      <c r="G505" s="773">
        <v>342</v>
      </c>
      <c r="H505" s="887">
        <f t="shared" si="4"/>
        <v>100</v>
      </c>
    </row>
    <row r="506" spans="1:19" s="572" customFormat="1" ht="15" thickBot="1" x14ac:dyDescent="0.25">
      <c r="A506" s="756"/>
      <c r="B506" s="774"/>
      <c r="C506" s="775" t="s">
        <v>951</v>
      </c>
      <c r="D506" s="1041" t="s">
        <v>1126</v>
      </c>
      <c r="E506" s="1615">
        <v>451</v>
      </c>
      <c r="F506" s="792">
        <v>342</v>
      </c>
      <c r="G506" s="792">
        <v>342</v>
      </c>
      <c r="H506" s="887">
        <f t="shared" si="4"/>
        <v>100</v>
      </c>
    </row>
    <row r="507" spans="1:19" s="370" customFormat="1" ht="20.25" customHeight="1" thickTop="1" thickBot="1" x14ac:dyDescent="0.3">
      <c r="A507" s="765" t="s">
        <v>1407</v>
      </c>
      <c r="B507" s="766"/>
      <c r="C507" s="767"/>
      <c r="D507" s="907"/>
      <c r="E507" s="780">
        <f>E505</f>
        <v>451</v>
      </c>
      <c r="F507" s="780">
        <f>SUM(F505)</f>
        <v>342</v>
      </c>
      <c r="G507" s="780">
        <f>SUM(G505)</f>
        <v>342</v>
      </c>
      <c r="H507" s="889">
        <f t="shared" si="4"/>
        <v>100</v>
      </c>
      <c r="S507" s="370">
        <v>0</v>
      </c>
    </row>
    <row r="508" spans="1:19" ht="15" thickTop="1" x14ac:dyDescent="0.2">
      <c r="A508" s="709"/>
    </row>
    <row r="509" spans="1:19" s="370" customFormat="1" ht="24.75" customHeight="1" thickBot="1" x14ac:dyDescent="0.3">
      <c r="A509" s="843" t="s">
        <v>612</v>
      </c>
      <c r="B509" s="785"/>
      <c r="C509" s="786"/>
      <c r="D509" s="787"/>
      <c r="E509" s="893">
        <f>SUM(E504,E507)</f>
        <v>3200</v>
      </c>
      <c r="F509" s="893">
        <f>SUM(F504,F507)</f>
        <v>2609</v>
      </c>
      <c r="G509" s="893">
        <f>SUM(G504,G507)</f>
        <v>2609</v>
      </c>
      <c r="H509" s="850">
        <f>(G509/F509)*100</f>
        <v>100</v>
      </c>
    </row>
    <row r="510" spans="1:19" s="370" customFormat="1" ht="17.25" customHeight="1" thickTop="1" x14ac:dyDescent="0.25">
      <c r="A510" s="364"/>
      <c r="B510" s="365"/>
      <c r="C510" s="897"/>
      <c r="D510" s="367"/>
      <c r="E510" s="898"/>
      <c r="F510" s="898"/>
      <c r="G510" s="898"/>
      <c r="H510" s="853"/>
    </row>
    <row r="511" spans="1:19" s="370" customFormat="1" ht="17.25" customHeight="1" x14ac:dyDescent="0.25">
      <c r="A511" s="364"/>
      <c r="B511" s="365"/>
      <c r="C511" s="897"/>
      <c r="D511" s="367"/>
      <c r="E511" s="898"/>
      <c r="F511" s="898"/>
      <c r="G511" s="898"/>
      <c r="H511" s="853"/>
    </row>
    <row r="512" spans="1:19" s="539" customFormat="1" ht="15.75" x14ac:dyDescent="0.25">
      <c r="A512" s="747" t="s">
        <v>528</v>
      </c>
      <c r="B512" s="799"/>
      <c r="C512" s="895"/>
      <c r="E512" s="525" t="s">
        <v>527</v>
      </c>
      <c r="F512" s="525"/>
      <c r="G512" s="525"/>
      <c r="H512" s="881"/>
    </row>
    <row r="513" spans="1:19" ht="15" thickBot="1" x14ac:dyDescent="0.25">
      <c r="A513" s="837"/>
      <c r="H513" s="720" t="s">
        <v>205</v>
      </c>
    </row>
    <row r="514" spans="1:19" s="755" customFormat="1" ht="20.25" customHeight="1" thickTop="1" thickBot="1" x14ac:dyDescent="0.25">
      <c r="A514" s="838" t="s">
        <v>206</v>
      </c>
      <c r="B514" s="750" t="s">
        <v>207</v>
      </c>
      <c r="C514" s="751" t="s">
        <v>888</v>
      </c>
      <c r="D514" s="752" t="s">
        <v>208</v>
      </c>
      <c r="E514" s="753" t="s">
        <v>209</v>
      </c>
      <c r="F514" s="753" t="s">
        <v>1116</v>
      </c>
      <c r="G514" s="753" t="s">
        <v>1117</v>
      </c>
      <c r="H514" s="754" t="s">
        <v>1118</v>
      </c>
    </row>
    <row r="515" spans="1:19" s="387" customFormat="1" ht="13.5" thickTop="1" thickBot="1" x14ac:dyDescent="0.25">
      <c r="A515" s="609">
        <v>1</v>
      </c>
      <c r="B515" s="610">
        <v>2</v>
      </c>
      <c r="C515" s="610">
        <v>3</v>
      </c>
      <c r="D515" s="610">
        <v>4</v>
      </c>
      <c r="E515" s="610">
        <v>5</v>
      </c>
      <c r="F515" s="581">
        <v>6</v>
      </c>
      <c r="G515" s="581">
        <v>7</v>
      </c>
      <c r="H515" s="680" t="s">
        <v>74</v>
      </c>
      <c r="I515" s="107"/>
    </row>
    <row r="516" spans="1:19" s="572" customFormat="1" ht="15.75" thickTop="1" x14ac:dyDescent="0.25">
      <c r="A516" s="839">
        <v>4357</v>
      </c>
      <c r="B516" s="757">
        <v>5331</v>
      </c>
      <c r="C516" s="758"/>
      <c r="D516" s="668" t="s">
        <v>304</v>
      </c>
      <c r="E516" s="773">
        <f>E517+E518</f>
        <v>5749</v>
      </c>
      <c r="F516" s="773">
        <f>F517+F518</f>
        <v>6325</v>
      </c>
      <c r="G516" s="773">
        <f>G517+G518</f>
        <v>6325</v>
      </c>
      <c r="H516" s="759">
        <f>G516/F516*100</f>
        <v>100</v>
      </c>
    </row>
    <row r="517" spans="1:19" s="572" customFormat="1" x14ac:dyDescent="0.2">
      <c r="A517" s="756"/>
      <c r="B517" s="774"/>
      <c r="C517" s="595" t="s">
        <v>737</v>
      </c>
      <c r="D517" s="801" t="s">
        <v>1603</v>
      </c>
      <c r="E517" s="900">
        <v>364</v>
      </c>
      <c r="F517" s="841">
        <v>384</v>
      </c>
      <c r="G517" s="841">
        <v>384</v>
      </c>
      <c r="H517" s="887">
        <f>(G517/F517)*100</f>
        <v>100</v>
      </c>
    </row>
    <row r="518" spans="1:19" s="572" customFormat="1" ht="15" thickBot="1" x14ac:dyDescent="0.25">
      <c r="A518" s="756"/>
      <c r="B518" s="774"/>
      <c r="C518" s="595" t="s">
        <v>732</v>
      </c>
      <c r="D518" s="599" t="s">
        <v>1380</v>
      </c>
      <c r="E518" s="841">
        <v>5385</v>
      </c>
      <c r="F518" s="841">
        <v>5941</v>
      </c>
      <c r="G518" s="841">
        <v>5941</v>
      </c>
      <c r="H518" s="887">
        <f>(G518/F518)*100</f>
        <v>100</v>
      </c>
    </row>
    <row r="519" spans="1:19" s="370" customFormat="1" ht="20.25" customHeight="1" thickTop="1" thickBot="1" x14ac:dyDescent="0.3">
      <c r="A519" s="765" t="s">
        <v>1406</v>
      </c>
      <c r="B519" s="766"/>
      <c r="C519" s="767"/>
      <c r="D519" s="907"/>
      <c r="E519" s="780">
        <f>SUM(E516)</f>
        <v>5749</v>
      </c>
      <c r="F519" s="780">
        <f>SUM(F516)</f>
        <v>6325</v>
      </c>
      <c r="G519" s="780">
        <f>SUM(G516)</f>
        <v>6325</v>
      </c>
      <c r="H519" s="889">
        <f>(G519/F519)*100</f>
        <v>100</v>
      </c>
    </row>
    <row r="520" spans="1:19" s="572" customFormat="1" ht="15.75" thickTop="1" x14ac:dyDescent="0.25">
      <c r="A520" s="771">
        <v>4357</v>
      </c>
      <c r="B520" s="772">
        <v>6351</v>
      </c>
      <c r="C520" s="758"/>
      <c r="D520" s="668" t="s">
        <v>1488</v>
      </c>
      <c r="E520" s="773">
        <v>1500</v>
      </c>
      <c r="F520" s="773">
        <v>1221</v>
      </c>
      <c r="G520" s="773">
        <v>1221</v>
      </c>
      <c r="H520" s="905">
        <f>(G520/F520)*100</f>
        <v>100</v>
      </c>
    </row>
    <row r="521" spans="1:19" s="572" customFormat="1" ht="15" thickBot="1" x14ac:dyDescent="0.25">
      <c r="A521" s="756"/>
      <c r="B521" s="774"/>
      <c r="C521" s="775" t="s">
        <v>951</v>
      </c>
      <c r="D521" s="119" t="s">
        <v>1126</v>
      </c>
      <c r="E521" s="792">
        <v>1500</v>
      </c>
      <c r="F521" s="792">
        <v>1221</v>
      </c>
      <c r="G521" s="792">
        <v>1221</v>
      </c>
      <c r="H521" s="887">
        <f>(G521/F521)*100</f>
        <v>100</v>
      </c>
    </row>
    <row r="522" spans="1:19" s="892" customFormat="1" ht="20.25" customHeight="1" thickTop="1" thickBot="1" x14ac:dyDescent="0.3">
      <c r="A522" s="765" t="s">
        <v>1407</v>
      </c>
      <c r="B522" s="766"/>
      <c r="C522" s="767"/>
      <c r="D522" s="768"/>
      <c r="E522" s="780">
        <f>E520</f>
        <v>1500</v>
      </c>
      <c r="F522" s="780">
        <f>SUM(F520)</f>
        <v>1221</v>
      </c>
      <c r="G522" s="780">
        <f>SUM(G520)</f>
        <v>1221</v>
      </c>
      <c r="H522" s="889">
        <f>SUM(H520)</f>
        <v>100</v>
      </c>
      <c r="S522" s="892">
        <v>0</v>
      </c>
    </row>
    <row r="523" spans="1:19" ht="15" thickTop="1" x14ac:dyDescent="0.2">
      <c r="A523" s="899"/>
      <c r="B523" s="819"/>
    </row>
    <row r="524" spans="1:19" s="370" customFormat="1" ht="24.75" customHeight="1" thickBot="1" x14ac:dyDescent="0.3">
      <c r="A524" s="843" t="s">
        <v>745</v>
      </c>
      <c r="B524" s="785"/>
      <c r="C524" s="786"/>
      <c r="D524" s="787"/>
      <c r="E524" s="893">
        <f>E519+E522</f>
        <v>7249</v>
      </c>
      <c r="F524" s="893">
        <f>F519+F522</f>
        <v>7546</v>
      </c>
      <c r="G524" s="893">
        <f>G519+G522</f>
        <v>7546</v>
      </c>
      <c r="H524" s="850">
        <f>(G524/F524)*100</f>
        <v>100</v>
      </c>
    </row>
    <row r="525" spans="1:19" s="370" customFormat="1" ht="14.25" customHeight="1" thickTop="1" x14ac:dyDescent="0.25">
      <c r="A525" s="364"/>
      <c r="B525" s="365"/>
      <c r="C525" s="897"/>
      <c r="D525" s="367"/>
      <c r="E525" s="898"/>
      <c r="F525" s="898"/>
      <c r="G525" s="898"/>
      <c r="H525" s="853"/>
    </row>
    <row r="526" spans="1:19" s="370" customFormat="1" ht="14.25" customHeight="1" x14ac:dyDescent="0.25">
      <c r="A526" s="364"/>
      <c r="B526" s="365"/>
      <c r="C526" s="897"/>
      <c r="D526" s="367"/>
      <c r="E526" s="898"/>
      <c r="F526" s="898"/>
      <c r="G526" s="898"/>
      <c r="H526" s="853"/>
    </row>
    <row r="527" spans="1:19" s="539" customFormat="1" ht="15.75" x14ac:dyDescent="0.25">
      <c r="A527" s="747" t="s">
        <v>6</v>
      </c>
      <c r="B527" s="799"/>
      <c r="C527" s="895"/>
      <c r="E527" s="525" t="s">
        <v>746</v>
      </c>
      <c r="F527" s="525"/>
      <c r="G527" s="525"/>
      <c r="H527" s="881"/>
    </row>
    <row r="528" spans="1:19" ht="11.25" customHeight="1" thickBot="1" x14ac:dyDescent="0.25">
      <c r="A528" s="837"/>
      <c r="H528" s="720" t="s">
        <v>205</v>
      </c>
    </row>
    <row r="529" spans="1:19" s="755" customFormat="1" ht="20.25" customHeight="1" thickTop="1" thickBot="1" x14ac:dyDescent="0.25">
      <c r="A529" s="838" t="s">
        <v>206</v>
      </c>
      <c r="B529" s="750" t="s">
        <v>207</v>
      </c>
      <c r="C529" s="751" t="s">
        <v>888</v>
      </c>
      <c r="D529" s="752" t="s">
        <v>208</v>
      </c>
      <c r="E529" s="753" t="s">
        <v>209</v>
      </c>
      <c r="F529" s="753" t="s">
        <v>1116</v>
      </c>
      <c r="G529" s="753" t="s">
        <v>1117</v>
      </c>
      <c r="H529" s="754" t="s">
        <v>1118</v>
      </c>
    </row>
    <row r="530" spans="1:19" s="387" customFormat="1" ht="13.5" thickTop="1" thickBot="1" x14ac:dyDescent="0.25">
      <c r="A530" s="609">
        <v>1</v>
      </c>
      <c r="B530" s="610">
        <v>2</v>
      </c>
      <c r="C530" s="610">
        <v>3</v>
      </c>
      <c r="D530" s="610">
        <v>4</v>
      </c>
      <c r="E530" s="610">
        <v>5</v>
      </c>
      <c r="F530" s="581">
        <v>6</v>
      </c>
      <c r="G530" s="581">
        <v>7</v>
      </c>
      <c r="H530" s="680" t="s">
        <v>74</v>
      </c>
      <c r="I530" s="107"/>
    </row>
    <row r="531" spans="1:19" s="572" customFormat="1" ht="15.75" thickTop="1" x14ac:dyDescent="0.25">
      <c r="A531" s="839">
        <v>4357</v>
      </c>
      <c r="B531" s="757">
        <v>5331</v>
      </c>
      <c r="C531" s="758"/>
      <c r="D531" s="668" t="s">
        <v>304</v>
      </c>
      <c r="E531" s="773">
        <f>E532+E533+E534+E535+E536</f>
        <v>5639</v>
      </c>
      <c r="F531" s="773">
        <f>F532+F533+F534+F535+F536</f>
        <v>6827</v>
      </c>
      <c r="G531" s="773">
        <f>G532+G533+G534+G535+G536</f>
        <v>6827</v>
      </c>
      <c r="H531" s="759">
        <f>G531/F531*100</f>
        <v>100</v>
      </c>
    </row>
    <row r="532" spans="1:19" s="572" customFormat="1" x14ac:dyDescent="0.2">
      <c r="A532" s="756"/>
      <c r="B532" s="774"/>
      <c r="C532" s="763" t="s">
        <v>737</v>
      </c>
      <c r="D532" s="801" t="s">
        <v>1603</v>
      </c>
      <c r="E532" s="841">
        <v>2125</v>
      </c>
      <c r="F532" s="841">
        <v>2243</v>
      </c>
      <c r="G532" s="841">
        <v>2243</v>
      </c>
      <c r="H532" s="887">
        <f t="shared" ref="H532:H542" si="5">(G532/F532)*100</f>
        <v>100</v>
      </c>
    </row>
    <row r="533" spans="1:19" s="572" customFormat="1" x14ac:dyDescent="0.2">
      <c r="A533" s="756"/>
      <c r="B533" s="774"/>
      <c r="C533" s="595" t="s">
        <v>732</v>
      </c>
      <c r="D533" s="591" t="s">
        <v>1380</v>
      </c>
      <c r="E533" s="841">
        <v>3514</v>
      </c>
      <c r="F533" s="841">
        <v>3754</v>
      </c>
      <c r="G533" s="841">
        <v>3754</v>
      </c>
      <c r="H533" s="887">
        <f t="shared" si="5"/>
        <v>100</v>
      </c>
    </row>
    <row r="534" spans="1:19" s="572" customFormat="1" x14ac:dyDescent="0.2">
      <c r="A534" s="756"/>
      <c r="B534" s="774"/>
      <c r="C534" s="1251" t="s">
        <v>354</v>
      </c>
      <c r="D534" s="1566" t="s">
        <v>355</v>
      </c>
      <c r="E534" s="841"/>
      <c r="F534" s="841">
        <v>231</v>
      </c>
      <c r="G534" s="841">
        <v>231</v>
      </c>
      <c r="H534" s="887">
        <f t="shared" si="5"/>
        <v>100</v>
      </c>
    </row>
    <row r="535" spans="1:19" s="572" customFormat="1" x14ac:dyDescent="0.2">
      <c r="A535" s="756"/>
      <c r="B535" s="774"/>
      <c r="C535" s="1706" t="s">
        <v>1750</v>
      </c>
      <c r="D535" s="1780" t="s">
        <v>1751</v>
      </c>
      <c r="E535" s="841"/>
      <c r="F535" s="841">
        <v>90</v>
      </c>
      <c r="G535" s="841">
        <v>90</v>
      </c>
      <c r="H535" s="887">
        <f t="shared" si="5"/>
        <v>100</v>
      </c>
    </row>
    <row r="536" spans="1:19" s="572" customFormat="1" ht="15" thickBot="1" x14ac:dyDescent="0.25">
      <c r="A536" s="756"/>
      <c r="B536" s="774"/>
      <c r="C536" s="1706" t="s">
        <v>1752</v>
      </c>
      <c r="D536" s="1780" t="s">
        <v>1753</v>
      </c>
      <c r="E536" s="841"/>
      <c r="F536" s="841">
        <v>509</v>
      </c>
      <c r="G536" s="841">
        <v>509</v>
      </c>
      <c r="H536" s="887">
        <f t="shared" si="5"/>
        <v>100</v>
      </c>
    </row>
    <row r="537" spans="1:19" s="370" customFormat="1" ht="20.25" customHeight="1" thickTop="1" thickBot="1" x14ac:dyDescent="0.3">
      <c r="A537" s="765" t="s">
        <v>1406</v>
      </c>
      <c r="B537" s="766"/>
      <c r="C537" s="767"/>
      <c r="D537" s="768"/>
      <c r="E537" s="780">
        <f>SUM(E531)</f>
        <v>5639</v>
      </c>
      <c r="F537" s="780">
        <f>SUM(F531)</f>
        <v>6827</v>
      </c>
      <c r="G537" s="780">
        <f>SUM(G531)</f>
        <v>6827</v>
      </c>
      <c r="H537" s="889">
        <f t="shared" si="5"/>
        <v>100</v>
      </c>
      <c r="J537" s="894"/>
      <c r="K537" s="894"/>
    </row>
    <row r="538" spans="1:19" s="572" customFormat="1" ht="15.75" thickTop="1" x14ac:dyDescent="0.25">
      <c r="A538" s="771">
        <v>4357</v>
      </c>
      <c r="B538" s="772">
        <v>6351</v>
      </c>
      <c r="C538" s="758"/>
      <c r="D538" s="668" t="s">
        <v>1488</v>
      </c>
      <c r="E538" s="773">
        <v>1000</v>
      </c>
      <c r="F538" s="773">
        <v>949</v>
      </c>
      <c r="G538" s="773">
        <v>949</v>
      </c>
      <c r="H538" s="905">
        <f>(G538/F538)*100</f>
        <v>100</v>
      </c>
    </row>
    <row r="539" spans="1:19" s="572" customFormat="1" ht="15" thickBot="1" x14ac:dyDescent="0.25">
      <c r="A539" s="756"/>
      <c r="B539" s="774"/>
      <c r="C539" s="775" t="s">
        <v>951</v>
      </c>
      <c r="D539" s="119" t="s">
        <v>1126</v>
      </c>
      <c r="E539" s="792">
        <v>1000</v>
      </c>
      <c r="F539" s="792">
        <v>949</v>
      </c>
      <c r="G539" s="792">
        <v>949</v>
      </c>
      <c r="H539" s="887">
        <f>(G539/F539)*100</f>
        <v>100</v>
      </c>
    </row>
    <row r="540" spans="1:19" s="892" customFormat="1" ht="20.25" customHeight="1" thickTop="1" thickBot="1" x14ac:dyDescent="0.3">
      <c r="A540" s="765" t="s">
        <v>1407</v>
      </c>
      <c r="B540" s="766"/>
      <c r="C540" s="767"/>
      <c r="D540" s="768"/>
      <c r="E540" s="780">
        <f>E538</f>
        <v>1000</v>
      </c>
      <c r="F540" s="780">
        <f>SUM(F538)</f>
        <v>949</v>
      </c>
      <c r="G540" s="780">
        <f>SUM(G538)</f>
        <v>949</v>
      </c>
      <c r="H540" s="889">
        <f>SUM(H538)</f>
        <v>100</v>
      </c>
      <c r="S540" s="892">
        <v>0</v>
      </c>
    </row>
    <row r="541" spans="1:19" s="892" customFormat="1" ht="20.25" customHeight="1" thickTop="1" x14ac:dyDescent="0.25">
      <c r="A541" s="793"/>
      <c r="B541" s="1351"/>
      <c r="C541" s="1352"/>
      <c r="D541" s="1353"/>
      <c r="E541" s="1782"/>
      <c r="F541" s="1782"/>
      <c r="G541" s="1782"/>
      <c r="H541" s="1783"/>
    </row>
    <row r="542" spans="1:19" s="370" customFormat="1" ht="26.25" customHeight="1" thickBot="1" x14ac:dyDescent="0.3">
      <c r="A542" s="784" t="s">
        <v>8</v>
      </c>
      <c r="B542" s="1347"/>
      <c r="C542" s="1348"/>
      <c r="D542" s="1349"/>
      <c r="E542" s="911">
        <f>SUM(E537,E540)</f>
        <v>6639</v>
      </c>
      <c r="F542" s="911">
        <f>SUM(F537,F540)</f>
        <v>7776</v>
      </c>
      <c r="G542" s="911">
        <f>SUM(G537,G540)</f>
        <v>7776</v>
      </c>
      <c r="H542" s="912">
        <f t="shared" si="5"/>
        <v>100</v>
      </c>
    </row>
    <row r="543" spans="1:19" s="370" customFormat="1" ht="14.25" customHeight="1" thickTop="1" x14ac:dyDescent="0.25">
      <c r="A543" s="364"/>
      <c r="B543" s="365"/>
      <c r="C543" s="897"/>
      <c r="D543" s="367"/>
      <c r="E543" s="898"/>
      <c r="F543" s="898"/>
      <c r="G543" s="898"/>
      <c r="H543" s="853"/>
    </row>
    <row r="544" spans="1:19" s="370" customFormat="1" ht="14.25" customHeight="1" x14ac:dyDescent="0.25">
      <c r="A544" s="364"/>
      <c r="B544" s="365"/>
      <c r="C544" s="897"/>
      <c r="D544" s="367"/>
      <c r="E544" s="898"/>
      <c r="F544" s="898"/>
      <c r="G544" s="898"/>
      <c r="H544" s="853"/>
    </row>
    <row r="545" spans="1:19" s="539" customFormat="1" ht="15.75" x14ac:dyDescent="0.25">
      <c r="A545" s="747" t="s">
        <v>489</v>
      </c>
      <c r="B545" s="799"/>
      <c r="C545" s="895"/>
      <c r="E545" s="525" t="s">
        <v>747</v>
      </c>
      <c r="F545" s="525"/>
      <c r="G545" s="525"/>
      <c r="H545" s="881"/>
    </row>
    <row r="546" spans="1:19" ht="15" thickBot="1" x14ac:dyDescent="0.25">
      <c r="A546" s="837"/>
      <c r="H546" s="720" t="s">
        <v>205</v>
      </c>
    </row>
    <row r="547" spans="1:19" s="755" customFormat="1" ht="20.25" customHeight="1" thickTop="1" thickBot="1" x14ac:dyDescent="0.25">
      <c r="A547" s="838" t="s">
        <v>206</v>
      </c>
      <c r="B547" s="750" t="s">
        <v>207</v>
      </c>
      <c r="C547" s="751" t="s">
        <v>888</v>
      </c>
      <c r="D547" s="752" t="s">
        <v>208</v>
      </c>
      <c r="E547" s="753" t="s">
        <v>209</v>
      </c>
      <c r="F547" s="753" t="s">
        <v>1116</v>
      </c>
      <c r="G547" s="753" t="s">
        <v>1117</v>
      </c>
      <c r="H547" s="754" t="s">
        <v>1118</v>
      </c>
    </row>
    <row r="548" spans="1:19" s="387" customFormat="1" ht="13.5" thickTop="1" thickBot="1" x14ac:dyDescent="0.25">
      <c r="A548" s="609">
        <v>1</v>
      </c>
      <c r="B548" s="610">
        <v>2</v>
      </c>
      <c r="C548" s="610">
        <v>3</v>
      </c>
      <c r="D548" s="610">
        <v>4</v>
      </c>
      <c r="E548" s="610">
        <v>5</v>
      </c>
      <c r="F548" s="581">
        <v>6</v>
      </c>
      <c r="G548" s="581">
        <v>7</v>
      </c>
      <c r="H548" s="680" t="s">
        <v>74</v>
      </c>
      <c r="I548" s="107"/>
    </row>
    <row r="549" spans="1:19" s="572" customFormat="1" ht="15.75" thickTop="1" x14ac:dyDescent="0.25">
      <c r="A549" s="839">
        <v>4357</v>
      </c>
      <c r="B549" s="757">
        <v>5331</v>
      </c>
      <c r="C549" s="758"/>
      <c r="D549" s="668" t="s">
        <v>304</v>
      </c>
      <c r="E549" s="773">
        <f>E550+E551</f>
        <v>3465</v>
      </c>
      <c r="F549" s="773">
        <f>F550+F551</f>
        <v>3249</v>
      </c>
      <c r="G549" s="773">
        <f>G550+G551</f>
        <v>3249</v>
      </c>
      <c r="H549" s="759">
        <f>G549/F549*100</f>
        <v>100</v>
      </c>
    </row>
    <row r="550" spans="1:19" s="572" customFormat="1" x14ac:dyDescent="0.2">
      <c r="A550" s="756"/>
      <c r="B550" s="774"/>
      <c r="C550" s="763" t="s">
        <v>737</v>
      </c>
      <c r="D550" s="801" t="s">
        <v>1603</v>
      </c>
      <c r="E550" s="841">
        <v>381</v>
      </c>
      <c r="F550" s="841">
        <v>418</v>
      </c>
      <c r="G550" s="841">
        <v>418</v>
      </c>
      <c r="H550" s="887">
        <f>(G550/F550)*100</f>
        <v>100</v>
      </c>
    </row>
    <row r="551" spans="1:19" s="572" customFormat="1" ht="15" thickBot="1" x14ac:dyDescent="0.25">
      <c r="A551" s="756"/>
      <c r="B551" s="774"/>
      <c r="C551" s="595" t="s">
        <v>732</v>
      </c>
      <c r="D551" s="599" t="s">
        <v>1380</v>
      </c>
      <c r="E551" s="841">
        <v>3084</v>
      </c>
      <c r="F551" s="841">
        <v>2831</v>
      </c>
      <c r="G551" s="841">
        <v>2831</v>
      </c>
      <c r="H551" s="887">
        <f>(G551/F551)*100</f>
        <v>100</v>
      </c>
    </row>
    <row r="552" spans="1:19" s="370" customFormat="1" ht="20.25" customHeight="1" thickTop="1" thickBot="1" x14ac:dyDescent="0.3">
      <c r="A552" s="765" t="s">
        <v>1406</v>
      </c>
      <c r="B552" s="766"/>
      <c r="C552" s="767"/>
      <c r="D552" s="907"/>
      <c r="E552" s="780">
        <f>SUM(E549)</f>
        <v>3465</v>
      </c>
      <c r="F552" s="780">
        <f>SUM(F549)</f>
        <v>3249</v>
      </c>
      <c r="G552" s="780">
        <f>SUM(G549)</f>
        <v>3249</v>
      </c>
      <c r="H552" s="889">
        <f>(G552/F552)*100</f>
        <v>100</v>
      </c>
    </row>
    <row r="553" spans="1:19" s="572" customFormat="1" ht="15.75" thickTop="1" x14ac:dyDescent="0.25">
      <c r="A553" s="771">
        <v>4357</v>
      </c>
      <c r="B553" s="772">
        <v>6351</v>
      </c>
      <c r="C553" s="758"/>
      <c r="D553" s="668" t="s">
        <v>1488</v>
      </c>
      <c r="E553" s="773">
        <v>550</v>
      </c>
      <c r="F553" s="773">
        <v>473</v>
      </c>
      <c r="G553" s="773">
        <v>473</v>
      </c>
      <c r="H553" s="905">
        <f>(G553/F553)*100</f>
        <v>100</v>
      </c>
    </row>
    <row r="554" spans="1:19" s="572" customFormat="1" ht="15" thickBot="1" x14ac:dyDescent="0.25">
      <c r="A554" s="756"/>
      <c r="B554" s="774"/>
      <c r="C554" s="775" t="s">
        <v>951</v>
      </c>
      <c r="D554" s="119" t="s">
        <v>1126</v>
      </c>
      <c r="E554" s="792">
        <v>550</v>
      </c>
      <c r="F554" s="792">
        <v>473</v>
      </c>
      <c r="G554" s="792">
        <v>473</v>
      </c>
      <c r="H554" s="887">
        <f>(G554/F554)*100</f>
        <v>100</v>
      </c>
    </row>
    <row r="555" spans="1:19" s="892" customFormat="1" ht="20.25" customHeight="1" thickTop="1" thickBot="1" x14ac:dyDescent="0.3">
      <c r="A555" s="765" t="s">
        <v>1407</v>
      </c>
      <c r="B555" s="766"/>
      <c r="C555" s="767"/>
      <c r="D555" s="768"/>
      <c r="E555" s="780">
        <f>E553</f>
        <v>550</v>
      </c>
      <c r="F555" s="780">
        <f>SUM(F553)</f>
        <v>473</v>
      </c>
      <c r="G555" s="780">
        <f>SUM(G553)</f>
        <v>473</v>
      </c>
      <c r="H555" s="889">
        <f>SUM(H553)</f>
        <v>100</v>
      </c>
      <c r="S555" s="892">
        <v>0</v>
      </c>
    </row>
    <row r="556" spans="1:19" s="370" customFormat="1" ht="20.25" customHeight="1" thickTop="1" x14ac:dyDescent="0.25">
      <c r="A556" s="364"/>
      <c r="B556" s="365"/>
      <c r="C556" s="366"/>
      <c r="D556" s="367"/>
      <c r="E556" s="368"/>
      <c r="F556" s="368"/>
      <c r="G556" s="368"/>
      <c r="H556" s="369"/>
    </row>
    <row r="557" spans="1:19" s="370" customFormat="1" ht="29.25" customHeight="1" thickBot="1" x14ac:dyDescent="0.3">
      <c r="A557" s="843" t="s">
        <v>490</v>
      </c>
      <c r="B557" s="785"/>
      <c r="C557" s="786"/>
      <c r="D557" s="787"/>
      <c r="E557" s="893">
        <f>SUM(E552,E555)</f>
        <v>4015</v>
      </c>
      <c r="F557" s="893">
        <f>SUM(F552,F555)</f>
        <v>3722</v>
      </c>
      <c r="G557" s="893">
        <f>G552+G555</f>
        <v>3722</v>
      </c>
      <c r="H557" s="850">
        <f>(G557/F557)*100</f>
        <v>100</v>
      </c>
    </row>
    <row r="558" spans="1:19" s="370" customFormat="1" ht="18.75" customHeight="1" thickTop="1" x14ac:dyDescent="0.25">
      <c r="A558" s="364"/>
      <c r="B558" s="365"/>
      <c r="C558" s="366"/>
      <c r="D558" s="367"/>
      <c r="E558" s="368"/>
      <c r="F558" s="368"/>
      <c r="G558" s="368"/>
      <c r="H558" s="369"/>
    </row>
    <row r="559" spans="1:19" s="539" customFormat="1" ht="15.75" x14ac:dyDescent="0.25">
      <c r="A559" s="747" t="s">
        <v>748</v>
      </c>
      <c r="B559" s="799"/>
      <c r="C559" s="895"/>
      <c r="E559" s="525" t="s">
        <v>749</v>
      </c>
      <c r="F559" s="525"/>
      <c r="G559" s="525"/>
      <c r="H559" s="881"/>
    </row>
    <row r="560" spans="1:19" ht="11.25" customHeight="1" thickBot="1" x14ac:dyDescent="0.25">
      <c r="A560" s="837"/>
      <c r="H560" s="720" t="s">
        <v>205</v>
      </c>
    </row>
    <row r="561" spans="1:19" s="755" customFormat="1" ht="20.25" customHeight="1" thickTop="1" thickBot="1" x14ac:dyDescent="0.25">
      <c r="A561" s="838" t="s">
        <v>206</v>
      </c>
      <c r="B561" s="750" t="s">
        <v>207</v>
      </c>
      <c r="C561" s="751" t="s">
        <v>888</v>
      </c>
      <c r="D561" s="752" t="s">
        <v>208</v>
      </c>
      <c r="E561" s="753" t="s">
        <v>209</v>
      </c>
      <c r="F561" s="753" t="s">
        <v>1116</v>
      </c>
      <c r="G561" s="753" t="s">
        <v>1117</v>
      </c>
      <c r="H561" s="754" t="s">
        <v>1118</v>
      </c>
    </row>
    <row r="562" spans="1:19" s="387" customFormat="1" ht="13.5" thickTop="1" thickBot="1" x14ac:dyDescent="0.25">
      <c r="A562" s="609">
        <v>1</v>
      </c>
      <c r="B562" s="610">
        <v>2</v>
      </c>
      <c r="C562" s="610">
        <v>3</v>
      </c>
      <c r="D562" s="610">
        <v>4</v>
      </c>
      <c r="E562" s="610">
        <v>5</v>
      </c>
      <c r="F562" s="581">
        <v>6</v>
      </c>
      <c r="G562" s="581">
        <v>7</v>
      </c>
      <c r="H562" s="680" t="s">
        <v>74</v>
      </c>
      <c r="I562" s="107"/>
    </row>
    <row r="563" spans="1:19" s="572" customFormat="1" ht="15.75" thickTop="1" x14ac:dyDescent="0.25">
      <c r="A563" s="839">
        <v>4357</v>
      </c>
      <c r="B563" s="757">
        <v>5331</v>
      </c>
      <c r="C563" s="758"/>
      <c r="D563" s="668" t="s">
        <v>304</v>
      </c>
      <c r="E563" s="773">
        <f>E564+E565</f>
        <v>4052</v>
      </c>
      <c r="F563" s="773">
        <f>F564+F565</f>
        <v>5726</v>
      </c>
      <c r="G563" s="773">
        <f>G564+G565</f>
        <v>5726</v>
      </c>
      <c r="H563" s="759">
        <f>G563/F563*100</f>
        <v>100</v>
      </c>
    </row>
    <row r="564" spans="1:19" s="572" customFormat="1" x14ac:dyDescent="0.2">
      <c r="A564" s="756"/>
      <c r="B564" s="774"/>
      <c r="C564" s="763" t="s">
        <v>737</v>
      </c>
      <c r="D564" s="801" t="s">
        <v>1603</v>
      </c>
      <c r="E564" s="841">
        <v>1086</v>
      </c>
      <c r="F564" s="841">
        <v>1175</v>
      </c>
      <c r="G564" s="841">
        <v>1175</v>
      </c>
      <c r="H564" s="887">
        <f>(G564/F564)*100</f>
        <v>100</v>
      </c>
    </row>
    <row r="565" spans="1:19" s="572" customFormat="1" ht="15" thickBot="1" x14ac:dyDescent="0.25">
      <c r="A565" s="756"/>
      <c r="B565" s="774"/>
      <c r="C565" s="595" t="s">
        <v>732</v>
      </c>
      <c r="D565" s="599" t="s">
        <v>1380</v>
      </c>
      <c r="E565" s="841">
        <v>2966</v>
      </c>
      <c r="F565" s="841">
        <v>4551</v>
      </c>
      <c r="G565" s="841">
        <v>4551</v>
      </c>
      <c r="H565" s="887">
        <f>(G565/F565)*100</f>
        <v>100</v>
      </c>
    </row>
    <row r="566" spans="1:19" s="370" customFormat="1" ht="20.25" customHeight="1" thickTop="1" thickBot="1" x14ac:dyDescent="0.3">
      <c r="A566" s="765" t="s">
        <v>1406</v>
      </c>
      <c r="B566" s="766"/>
      <c r="C566" s="767"/>
      <c r="D566" s="907"/>
      <c r="E566" s="780">
        <f>SUM(E563)</f>
        <v>4052</v>
      </c>
      <c r="F566" s="780">
        <f>SUM(F563)</f>
        <v>5726</v>
      </c>
      <c r="G566" s="780">
        <f>SUM(G563)</f>
        <v>5726</v>
      </c>
      <c r="H566" s="889">
        <f>(G566/F566)*100</f>
        <v>100</v>
      </c>
    </row>
    <row r="567" spans="1:19" s="572" customFormat="1" ht="15.75" thickTop="1" x14ac:dyDescent="0.25">
      <c r="A567" s="771">
        <v>4357</v>
      </c>
      <c r="B567" s="772">
        <v>6351</v>
      </c>
      <c r="C567" s="758"/>
      <c r="D567" s="668" t="s">
        <v>1488</v>
      </c>
      <c r="E567" s="773">
        <v>800</v>
      </c>
      <c r="F567" s="773">
        <v>799</v>
      </c>
      <c r="G567" s="773">
        <v>799</v>
      </c>
      <c r="H567" s="905">
        <f>(G567/F567)*100</f>
        <v>100</v>
      </c>
    </row>
    <row r="568" spans="1:19" s="572" customFormat="1" ht="15" thickBot="1" x14ac:dyDescent="0.25">
      <c r="A568" s="756"/>
      <c r="B568" s="774"/>
      <c r="C568" s="775" t="s">
        <v>951</v>
      </c>
      <c r="D568" s="119" t="s">
        <v>1126</v>
      </c>
      <c r="E568" s="792">
        <v>800</v>
      </c>
      <c r="F568" s="792">
        <v>799</v>
      </c>
      <c r="G568" s="792">
        <v>799</v>
      </c>
      <c r="H568" s="887">
        <f>(G568/F568)*100</f>
        <v>100</v>
      </c>
    </row>
    <row r="569" spans="1:19" s="892" customFormat="1" ht="20.25" customHeight="1" thickTop="1" thickBot="1" x14ac:dyDescent="0.3">
      <c r="A569" s="765" t="s">
        <v>1407</v>
      </c>
      <c r="B569" s="766"/>
      <c r="C569" s="767"/>
      <c r="D569" s="768"/>
      <c r="E569" s="780">
        <f>E567</f>
        <v>800</v>
      </c>
      <c r="F569" s="780">
        <f>SUM(F567)</f>
        <v>799</v>
      </c>
      <c r="G569" s="780">
        <f>SUM(G567)</f>
        <v>799</v>
      </c>
      <c r="H569" s="889">
        <f>SUM(H567)</f>
        <v>100</v>
      </c>
      <c r="S569" s="892">
        <v>0</v>
      </c>
    </row>
    <row r="570" spans="1:19" ht="15" thickTop="1" x14ac:dyDescent="0.2">
      <c r="A570" s="899"/>
      <c r="B570" s="819"/>
    </row>
    <row r="571" spans="1:19" s="370" customFormat="1" ht="27" customHeight="1" thickBot="1" x14ac:dyDescent="0.3">
      <c r="A571" s="843" t="s">
        <v>750</v>
      </c>
      <c r="B571" s="785"/>
      <c r="C571" s="786"/>
      <c r="D571" s="787"/>
      <c r="E571" s="893">
        <f>SUM(E566,E569)</f>
        <v>4852</v>
      </c>
      <c r="F571" s="893">
        <f>SUM(F566,F569)</f>
        <v>6525</v>
      </c>
      <c r="G571" s="893">
        <f>SUM(G566,G569)</f>
        <v>6525</v>
      </c>
      <c r="H571" s="850">
        <f>(G571/F571)*100</f>
        <v>100</v>
      </c>
    </row>
    <row r="572" spans="1:19" s="370" customFormat="1" ht="15" customHeight="1" thickTop="1" x14ac:dyDescent="0.25">
      <c r="A572" s="364"/>
      <c r="B572" s="365"/>
      <c r="C572" s="897"/>
      <c r="D572" s="367"/>
      <c r="E572" s="898"/>
      <c r="F572" s="898"/>
      <c r="G572" s="898"/>
      <c r="H572" s="853"/>
    </row>
    <row r="573" spans="1:19" s="370" customFormat="1" ht="15" customHeight="1" x14ac:dyDescent="0.25">
      <c r="A573" s="364"/>
      <c r="B573" s="365"/>
      <c r="C573" s="897"/>
      <c r="D573" s="367"/>
      <c r="E573" s="898"/>
      <c r="F573" s="898"/>
      <c r="G573" s="898"/>
      <c r="H573" s="853"/>
    </row>
    <row r="574" spans="1:19" s="539" customFormat="1" ht="15.75" x14ac:dyDescent="0.25">
      <c r="A574" s="913" t="s">
        <v>9</v>
      </c>
      <c r="B574" s="914"/>
      <c r="C574" s="914"/>
      <c r="D574" s="914"/>
      <c r="E574" s="525" t="s">
        <v>751</v>
      </c>
      <c r="F574" s="525"/>
      <c r="G574" s="525"/>
      <c r="H574" s="881"/>
    </row>
    <row r="575" spans="1:19" ht="15" thickBot="1" x14ac:dyDescent="0.25">
      <c r="A575" s="837"/>
      <c r="H575" s="720" t="s">
        <v>205</v>
      </c>
    </row>
    <row r="576" spans="1:19" s="755" customFormat="1" ht="20.25" customHeight="1" thickTop="1" thickBot="1" x14ac:dyDescent="0.25">
      <c r="A576" s="838" t="s">
        <v>206</v>
      </c>
      <c r="B576" s="750" t="s">
        <v>207</v>
      </c>
      <c r="C576" s="751" t="s">
        <v>888</v>
      </c>
      <c r="D576" s="752" t="s">
        <v>208</v>
      </c>
      <c r="E576" s="753" t="s">
        <v>209</v>
      </c>
      <c r="F576" s="753" t="s">
        <v>1116</v>
      </c>
      <c r="G576" s="753" t="s">
        <v>1117</v>
      </c>
      <c r="H576" s="754" t="s">
        <v>1118</v>
      </c>
    </row>
    <row r="577" spans="1:19" s="387" customFormat="1" ht="13.5" thickTop="1" thickBot="1" x14ac:dyDescent="0.25">
      <c r="A577" s="609">
        <v>1</v>
      </c>
      <c r="B577" s="610">
        <v>2</v>
      </c>
      <c r="C577" s="610">
        <v>3</v>
      </c>
      <c r="D577" s="610">
        <v>4</v>
      </c>
      <c r="E577" s="610">
        <v>5</v>
      </c>
      <c r="F577" s="581">
        <v>6</v>
      </c>
      <c r="G577" s="581">
        <v>7</v>
      </c>
      <c r="H577" s="680" t="s">
        <v>74</v>
      </c>
      <c r="I577" s="107"/>
    </row>
    <row r="578" spans="1:19" s="572" customFormat="1" ht="15.75" thickTop="1" x14ac:dyDescent="0.25">
      <c r="A578" s="839">
        <v>4357</v>
      </c>
      <c r="B578" s="757">
        <v>5331</v>
      </c>
      <c r="C578" s="758"/>
      <c r="D578" s="668" t="s">
        <v>304</v>
      </c>
      <c r="E578" s="773">
        <f>E580+E579</f>
        <v>4436</v>
      </c>
      <c r="F578" s="773">
        <f>F580+F579</f>
        <v>6570</v>
      </c>
      <c r="G578" s="773">
        <f>G580+G579</f>
        <v>6570</v>
      </c>
      <c r="H578" s="759">
        <f>G578/F578*100</f>
        <v>100</v>
      </c>
    </row>
    <row r="579" spans="1:19" s="572" customFormat="1" x14ac:dyDescent="0.2">
      <c r="A579" s="756"/>
      <c r="B579" s="774"/>
      <c r="C579" s="595" t="s">
        <v>737</v>
      </c>
      <c r="D579" s="801" t="s">
        <v>1603</v>
      </c>
      <c r="E579" s="900">
        <v>1200</v>
      </c>
      <c r="F579" s="841">
        <v>1245</v>
      </c>
      <c r="G579" s="841">
        <v>1245</v>
      </c>
      <c r="H579" s="887">
        <f>(G579/F579)*100</f>
        <v>100</v>
      </c>
    </row>
    <row r="580" spans="1:19" s="572" customFormat="1" ht="15" thickBot="1" x14ac:dyDescent="0.25">
      <c r="A580" s="756"/>
      <c r="B580" s="774"/>
      <c r="C580" s="595" t="s">
        <v>732</v>
      </c>
      <c r="D580" s="599" t="s">
        <v>1380</v>
      </c>
      <c r="E580" s="841">
        <v>3236</v>
      </c>
      <c r="F580" s="841">
        <v>5325</v>
      </c>
      <c r="G580" s="841">
        <v>5325</v>
      </c>
      <c r="H580" s="887">
        <f>(G580/F580)*100</f>
        <v>100</v>
      </c>
    </row>
    <row r="581" spans="1:19" s="370" customFormat="1" ht="20.25" customHeight="1" thickTop="1" thickBot="1" x14ac:dyDescent="0.3">
      <c r="A581" s="765" t="s">
        <v>1406</v>
      </c>
      <c r="B581" s="766"/>
      <c r="C581" s="767"/>
      <c r="D581" s="907"/>
      <c r="E581" s="780">
        <f>SUM(E578)</f>
        <v>4436</v>
      </c>
      <c r="F581" s="780">
        <f>SUM(F578)</f>
        <v>6570</v>
      </c>
      <c r="G581" s="780">
        <f>SUM(G578)</f>
        <v>6570</v>
      </c>
      <c r="H581" s="889">
        <f>(G581/F581)*100</f>
        <v>100</v>
      </c>
    </row>
    <row r="582" spans="1:19" s="572" customFormat="1" ht="15.75" thickTop="1" x14ac:dyDescent="0.25">
      <c r="A582" s="771">
        <v>4357</v>
      </c>
      <c r="B582" s="772">
        <v>6351</v>
      </c>
      <c r="C582" s="758"/>
      <c r="D582" s="668" t="s">
        <v>1488</v>
      </c>
      <c r="E582" s="773">
        <v>850</v>
      </c>
      <c r="F582" s="773">
        <v>683</v>
      </c>
      <c r="G582" s="773">
        <v>683</v>
      </c>
      <c r="H582" s="905">
        <f>(G582/F582)*100</f>
        <v>100</v>
      </c>
    </row>
    <row r="583" spans="1:19" s="572" customFormat="1" ht="15" thickBot="1" x14ac:dyDescent="0.25">
      <c r="A583" s="756"/>
      <c r="B583" s="774"/>
      <c r="C583" s="775" t="s">
        <v>951</v>
      </c>
      <c r="D583" s="119" t="s">
        <v>1126</v>
      </c>
      <c r="E583" s="792">
        <v>850</v>
      </c>
      <c r="F583" s="792">
        <v>683</v>
      </c>
      <c r="G583" s="792">
        <v>683</v>
      </c>
      <c r="H583" s="887">
        <v>0</v>
      </c>
    </row>
    <row r="584" spans="1:19" s="892" customFormat="1" ht="20.25" customHeight="1" thickTop="1" thickBot="1" x14ac:dyDescent="0.3">
      <c r="A584" s="765" t="s">
        <v>1407</v>
      </c>
      <c r="B584" s="766"/>
      <c r="C584" s="767"/>
      <c r="D584" s="768"/>
      <c r="E584" s="780">
        <f>E582</f>
        <v>850</v>
      </c>
      <c r="F584" s="780">
        <f>SUM(F582)</f>
        <v>683</v>
      </c>
      <c r="G584" s="780">
        <f>SUM(G582)</f>
        <v>683</v>
      </c>
      <c r="H584" s="889">
        <f>SUM(H582)</f>
        <v>100</v>
      </c>
      <c r="S584" s="892">
        <v>0</v>
      </c>
    </row>
    <row r="585" spans="1:19" ht="15" thickTop="1" x14ac:dyDescent="0.2">
      <c r="A585" s="899"/>
      <c r="B585" s="819"/>
    </row>
    <row r="586" spans="1:19" s="370" customFormat="1" ht="15" customHeight="1" x14ac:dyDescent="0.25">
      <c r="A586" s="2506" t="s">
        <v>10</v>
      </c>
      <c r="B586" s="2507"/>
      <c r="C586" s="2507"/>
      <c r="D586" s="2507"/>
      <c r="E586" s="2512">
        <f>SUM(E581,E584)</f>
        <v>5286</v>
      </c>
      <c r="F586" s="2512">
        <f>SUM(F581,F584)</f>
        <v>7253</v>
      </c>
      <c r="G586" s="2512">
        <f>SUM(G581,G584)</f>
        <v>7253</v>
      </c>
      <c r="H586" s="2514">
        <f>(G586/F586)*100</f>
        <v>100</v>
      </c>
    </row>
    <row r="587" spans="1:19" s="370" customFormat="1" ht="15.75" customHeight="1" thickBot="1" x14ac:dyDescent="0.3">
      <c r="A587" s="2508"/>
      <c r="B587" s="2508"/>
      <c r="C587" s="2508"/>
      <c r="D587" s="2508"/>
      <c r="E587" s="2508"/>
      <c r="F587" s="2508"/>
      <c r="G587" s="2508"/>
      <c r="H587" s="2508"/>
    </row>
    <row r="588" spans="1:19" s="370" customFormat="1" ht="14.25" customHeight="1" thickTop="1" x14ac:dyDescent="0.25">
      <c r="A588" s="364"/>
      <c r="B588" s="365"/>
      <c r="C588" s="897"/>
      <c r="D588" s="367"/>
      <c r="E588" s="898"/>
      <c r="F588" s="898"/>
      <c r="G588" s="898"/>
      <c r="H588" s="853"/>
    </row>
    <row r="589" spans="1:19" s="370" customFormat="1" ht="14.25" customHeight="1" x14ac:dyDescent="0.25">
      <c r="A589" s="364"/>
      <c r="B589" s="365"/>
      <c r="C589" s="897"/>
      <c r="D589" s="367"/>
      <c r="E589" s="898"/>
      <c r="F589" s="898"/>
      <c r="G589" s="898"/>
      <c r="H589" s="853"/>
    </row>
    <row r="590" spans="1:19" s="539" customFormat="1" ht="15.75" x14ac:dyDescent="0.25">
      <c r="A590" s="913" t="s">
        <v>11</v>
      </c>
      <c r="B590" s="914"/>
      <c r="C590" s="914"/>
      <c r="D590" s="914"/>
      <c r="E590" s="525" t="s">
        <v>752</v>
      </c>
      <c r="F590" s="525"/>
      <c r="G590" s="525"/>
      <c r="H590" s="881"/>
    </row>
    <row r="591" spans="1:19" ht="15" thickBot="1" x14ac:dyDescent="0.25">
      <c r="A591" s="837"/>
      <c r="H591" s="720" t="s">
        <v>205</v>
      </c>
    </row>
    <row r="592" spans="1:19" s="755" customFormat="1" ht="20.25" customHeight="1" thickTop="1" thickBot="1" x14ac:dyDescent="0.25">
      <c r="A592" s="838" t="s">
        <v>206</v>
      </c>
      <c r="B592" s="750" t="s">
        <v>207</v>
      </c>
      <c r="C592" s="751" t="s">
        <v>888</v>
      </c>
      <c r="D592" s="752" t="s">
        <v>208</v>
      </c>
      <c r="E592" s="753" t="s">
        <v>209</v>
      </c>
      <c r="F592" s="753" t="s">
        <v>1116</v>
      </c>
      <c r="G592" s="753" t="s">
        <v>1117</v>
      </c>
      <c r="H592" s="754" t="s">
        <v>1118</v>
      </c>
    </row>
    <row r="593" spans="1:19" s="387" customFormat="1" ht="13.5" thickTop="1" thickBot="1" x14ac:dyDescent="0.25">
      <c r="A593" s="609">
        <v>1</v>
      </c>
      <c r="B593" s="610">
        <v>2</v>
      </c>
      <c r="C593" s="610">
        <v>3</v>
      </c>
      <c r="D593" s="610">
        <v>4</v>
      </c>
      <c r="E593" s="610">
        <v>5</v>
      </c>
      <c r="F593" s="581">
        <v>6</v>
      </c>
      <c r="G593" s="581">
        <v>7</v>
      </c>
      <c r="H593" s="680" t="s">
        <v>74</v>
      </c>
      <c r="I593" s="107"/>
    </row>
    <row r="594" spans="1:19" s="572" customFormat="1" ht="15.75" thickTop="1" x14ac:dyDescent="0.25">
      <c r="A594" s="839">
        <v>4357</v>
      </c>
      <c r="B594" s="757">
        <v>5331</v>
      </c>
      <c r="C594" s="758"/>
      <c r="D594" s="668" t="s">
        <v>304</v>
      </c>
      <c r="E594" s="773">
        <f>E595+E596+E597+E598</f>
        <v>6449</v>
      </c>
      <c r="F594" s="773">
        <f>F595+F596+F597+F598</f>
        <v>11444</v>
      </c>
      <c r="G594" s="773">
        <f>G595+G596+G597+G598</f>
        <v>11444</v>
      </c>
      <c r="H594" s="759">
        <f>G594/F594*100</f>
        <v>100</v>
      </c>
    </row>
    <row r="595" spans="1:19" s="572" customFormat="1" x14ac:dyDescent="0.2">
      <c r="A595" s="756"/>
      <c r="B595" s="774"/>
      <c r="C595" s="763" t="s">
        <v>737</v>
      </c>
      <c r="D595" s="801" t="s">
        <v>1603</v>
      </c>
      <c r="E595" s="841">
        <v>1462</v>
      </c>
      <c r="F595" s="841">
        <v>1675</v>
      </c>
      <c r="G595" s="841">
        <v>1675</v>
      </c>
      <c r="H595" s="887">
        <f t="shared" ref="H595:H601" si="6">(G595/F595)*100</f>
        <v>100</v>
      </c>
    </row>
    <row r="596" spans="1:19" s="572" customFormat="1" x14ac:dyDescent="0.2">
      <c r="A596" s="756"/>
      <c r="B596" s="774"/>
      <c r="C596" s="595" t="s">
        <v>732</v>
      </c>
      <c r="D596" s="591" t="s">
        <v>1380</v>
      </c>
      <c r="E596" s="841">
        <v>4987</v>
      </c>
      <c r="F596" s="841">
        <v>8674</v>
      </c>
      <c r="G596" s="841">
        <v>8674</v>
      </c>
      <c r="H596" s="887">
        <f t="shared" si="6"/>
        <v>100</v>
      </c>
    </row>
    <row r="597" spans="1:19" s="572" customFormat="1" x14ac:dyDescent="0.2">
      <c r="A597" s="756"/>
      <c r="B597" s="774"/>
      <c r="C597" s="1706" t="s">
        <v>1750</v>
      </c>
      <c r="D597" s="1780" t="s">
        <v>1751</v>
      </c>
      <c r="E597" s="841"/>
      <c r="F597" s="841">
        <v>164</v>
      </c>
      <c r="G597" s="841">
        <v>164</v>
      </c>
      <c r="H597" s="887">
        <f t="shared" si="6"/>
        <v>100</v>
      </c>
    </row>
    <row r="598" spans="1:19" s="572" customFormat="1" ht="15" thickBot="1" x14ac:dyDescent="0.25">
      <c r="A598" s="756"/>
      <c r="B598" s="774"/>
      <c r="C598" s="1706" t="s">
        <v>1752</v>
      </c>
      <c r="D598" s="1674" t="s">
        <v>1753</v>
      </c>
      <c r="E598" s="841"/>
      <c r="F598" s="841">
        <v>931</v>
      </c>
      <c r="G598" s="841">
        <v>931</v>
      </c>
      <c r="H598" s="887">
        <f t="shared" si="6"/>
        <v>100</v>
      </c>
    </row>
    <row r="599" spans="1:19" s="370" customFormat="1" ht="20.25" customHeight="1" thickTop="1" thickBot="1" x14ac:dyDescent="0.3">
      <c r="A599" s="765" t="s">
        <v>1406</v>
      </c>
      <c r="B599" s="766"/>
      <c r="C599" s="767"/>
      <c r="D599" s="907"/>
      <c r="E599" s="780">
        <f>SUM(E594)</f>
        <v>6449</v>
      </c>
      <c r="F599" s="780">
        <f>SUM(F594)</f>
        <v>11444</v>
      </c>
      <c r="G599" s="780">
        <f>SUM(G594)</f>
        <v>11444</v>
      </c>
      <c r="H599" s="889">
        <f t="shared" si="6"/>
        <v>100</v>
      </c>
      <c r="J599" s="1084">
        <f>E599+E581+E566+E552+E537+E519+E504+E490+E477+E461+E445+E428+E415+E399+E383+E367</f>
        <v>65834</v>
      </c>
      <c r="K599" s="1084">
        <f>F599+F581+F566+F552+F537+F519+F504+F490+F477+F461+F445+F428+F415+F399+F383+F367</f>
        <v>92627</v>
      </c>
      <c r="L599" s="1084">
        <f>G599+G581+G566+G552+G537+G519+G504+G490+G477+G461+G445+G428+G415+G399+G383+G367</f>
        <v>92626</v>
      </c>
      <c r="M599" s="1084" t="s">
        <v>811</v>
      </c>
      <c r="N599" s="910"/>
    </row>
    <row r="600" spans="1:19" s="572" customFormat="1" ht="15.75" thickTop="1" x14ac:dyDescent="0.25">
      <c r="A600" s="771">
        <v>4357</v>
      </c>
      <c r="B600" s="772">
        <v>6351</v>
      </c>
      <c r="C600" s="758"/>
      <c r="D600" s="668" t="s">
        <v>1488</v>
      </c>
      <c r="E600" s="773">
        <v>460</v>
      </c>
      <c r="F600" s="773">
        <v>129</v>
      </c>
      <c r="G600" s="773">
        <v>129</v>
      </c>
      <c r="H600" s="905">
        <f t="shared" si="6"/>
        <v>100</v>
      </c>
      <c r="J600" s="531">
        <f>E448+E464+E507+E522+E555+E584+E602+E386+E402+E431+E540+E493+E569</f>
        <v>9446</v>
      </c>
      <c r="K600" s="531">
        <f>F448+F464+F507+F522+F555+F584+F602+F386+F402+F431+F540+F493+F569</f>
        <v>8026</v>
      </c>
      <c r="L600" s="531">
        <f>G448+G464+G507+G522+G555+G584+G602+G386+G402+G431+G540+G493+G569</f>
        <v>7996</v>
      </c>
      <c r="M600" s="572" t="s">
        <v>753</v>
      </c>
    </row>
    <row r="601" spans="1:19" s="572" customFormat="1" ht="15" thickBot="1" x14ac:dyDescent="0.25">
      <c r="A601" s="756"/>
      <c r="B601" s="774"/>
      <c r="C601" s="775" t="s">
        <v>951</v>
      </c>
      <c r="D601" s="119" t="s">
        <v>1126</v>
      </c>
      <c r="E601" s="792">
        <v>460</v>
      </c>
      <c r="F601" s="792">
        <v>129</v>
      </c>
      <c r="G601" s="792">
        <v>129</v>
      </c>
      <c r="H601" s="887">
        <f t="shared" si="6"/>
        <v>100</v>
      </c>
    </row>
    <row r="602" spans="1:19" s="892" customFormat="1" ht="20.25" customHeight="1" thickTop="1" thickBot="1" x14ac:dyDescent="0.3">
      <c r="A602" s="765" t="s">
        <v>1407</v>
      </c>
      <c r="B602" s="766"/>
      <c r="C602" s="767"/>
      <c r="D602" s="768"/>
      <c r="E602" s="780">
        <f>E600</f>
        <v>460</v>
      </c>
      <c r="F602" s="780">
        <f>SUM(F600)</f>
        <v>129</v>
      </c>
      <c r="G602" s="780">
        <f>SUM(G600)</f>
        <v>129</v>
      </c>
      <c r="H602" s="889">
        <f>SUM(H600)</f>
        <v>100</v>
      </c>
      <c r="J602" s="562">
        <f>J354+J599</f>
        <v>158386</v>
      </c>
      <c r="K602" s="562">
        <f>K354+K599</f>
        <v>217704</v>
      </c>
      <c r="L602" s="562">
        <f>L354+L599</f>
        <v>217703</v>
      </c>
      <c r="M602" s="561" t="s">
        <v>811</v>
      </c>
      <c r="S602" s="892">
        <v>0</v>
      </c>
    </row>
    <row r="603" spans="1:19" ht="15" thickTop="1" x14ac:dyDescent="0.2">
      <c r="A603" s="899"/>
      <c r="B603" s="819"/>
      <c r="J603" s="719">
        <f>J600+J355</f>
        <v>18974</v>
      </c>
      <c r="K603" s="719">
        <f>K600+K355</f>
        <v>18528</v>
      </c>
      <c r="L603" s="719">
        <f>L600+L355</f>
        <v>18498</v>
      </c>
      <c r="M603" s="713" t="s">
        <v>753</v>
      </c>
    </row>
    <row r="604" spans="1:19" s="370" customFormat="1" ht="27.75" customHeight="1" thickBot="1" x14ac:dyDescent="0.3">
      <c r="A604" s="843" t="s">
        <v>12</v>
      </c>
      <c r="B604" s="915"/>
      <c r="C604" s="915"/>
      <c r="D604" s="915"/>
      <c r="E604" s="893">
        <f>SUM(E599,E602)</f>
        <v>6909</v>
      </c>
      <c r="F604" s="893">
        <f>SUM(F599,F602)</f>
        <v>11573</v>
      </c>
      <c r="G604" s="893">
        <f>SUM(G599,G602)</f>
        <v>11573</v>
      </c>
      <c r="H604" s="850">
        <f>(G604/F604)*100</f>
        <v>100</v>
      </c>
      <c r="J604" s="894">
        <f>J602+J603</f>
        <v>177360</v>
      </c>
      <c r="K604" s="894">
        <f>K602+K603</f>
        <v>236232</v>
      </c>
      <c r="L604" s="894">
        <f>L602+L603</f>
        <v>236201</v>
      </c>
    </row>
    <row r="605" spans="1:19" s="370" customFormat="1" ht="27.75" customHeight="1" thickTop="1" x14ac:dyDescent="0.25">
      <c r="A605" s="364"/>
      <c r="B605" s="1370"/>
      <c r="C605" s="1370"/>
      <c r="D605" s="1370"/>
      <c r="E605" s="368"/>
      <c r="F605" s="368"/>
      <c r="G605" s="368"/>
      <c r="H605" s="369"/>
      <c r="J605" s="894"/>
      <c r="K605" s="894"/>
      <c r="L605" s="894"/>
    </row>
    <row r="606" spans="1:19" s="539" customFormat="1" ht="15.75" x14ac:dyDescent="0.25">
      <c r="A606" s="913" t="s">
        <v>1384</v>
      </c>
      <c r="B606" s="914"/>
      <c r="C606" s="914"/>
      <c r="D606" s="914"/>
      <c r="E606" s="525"/>
      <c r="F606" s="525"/>
      <c r="G606" s="525"/>
      <c r="H606" s="881"/>
    </row>
    <row r="607" spans="1:19" ht="15" thickBot="1" x14ac:dyDescent="0.25">
      <c r="H607" s="720" t="s">
        <v>205</v>
      </c>
    </row>
    <row r="608" spans="1:19" thickTop="1" thickBot="1" x14ac:dyDescent="0.25">
      <c r="A608" s="675" t="s">
        <v>206</v>
      </c>
      <c r="B608" s="676" t="s">
        <v>207</v>
      </c>
      <c r="C608" s="722" t="s">
        <v>888</v>
      </c>
      <c r="D608" s="678" t="s">
        <v>208</v>
      </c>
      <c r="E608" s="678" t="s">
        <v>209</v>
      </c>
      <c r="F608" s="678" t="s">
        <v>1116</v>
      </c>
      <c r="G608" s="678" t="s">
        <v>1117</v>
      </c>
      <c r="H608" s="679" t="s">
        <v>1118</v>
      </c>
    </row>
    <row r="609" spans="1:19" thickTop="1" thickBot="1" x14ac:dyDescent="0.25">
      <c r="A609" s="609">
        <v>1</v>
      </c>
      <c r="B609" s="610">
        <v>2</v>
      </c>
      <c r="C609" s="610">
        <v>3</v>
      </c>
      <c r="D609" s="610">
        <v>4</v>
      </c>
      <c r="E609" s="610">
        <v>5</v>
      </c>
      <c r="F609" s="581">
        <v>6</v>
      </c>
      <c r="G609" s="581">
        <v>7</v>
      </c>
      <c r="H609" s="680" t="s">
        <v>74</v>
      </c>
    </row>
    <row r="610" spans="1:19" ht="15.75" thickTop="1" x14ac:dyDescent="0.25">
      <c r="A610" s="1612">
        <v>4399</v>
      </c>
      <c r="B610" s="1372">
        <v>5331</v>
      </c>
      <c r="C610" s="1270"/>
      <c r="D610" s="1307" t="s">
        <v>1159</v>
      </c>
      <c r="E610" s="88">
        <v>23114</v>
      </c>
      <c r="F610" s="233">
        <v>0</v>
      </c>
      <c r="G610" s="373">
        <v>0</v>
      </c>
      <c r="H610" s="240">
        <v>0</v>
      </c>
    </row>
    <row r="611" spans="1:19" ht="15.75" thickBot="1" x14ac:dyDescent="0.3">
      <c r="A611" s="1613"/>
      <c r="B611" s="1264"/>
      <c r="C611" s="1251" t="s">
        <v>732</v>
      </c>
      <c r="D611" s="85" t="s">
        <v>755</v>
      </c>
      <c r="E611" s="55">
        <v>23114</v>
      </c>
      <c r="F611" s="314">
        <v>0</v>
      </c>
      <c r="G611" s="316">
        <v>0</v>
      </c>
      <c r="H611" s="1257">
        <v>0</v>
      </c>
    </row>
    <row r="612" spans="1:19" s="892" customFormat="1" ht="20.25" customHeight="1" thickTop="1" thickBot="1" x14ac:dyDescent="0.3">
      <c r="A612" s="765" t="s">
        <v>1385</v>
      </c>
      <c r="B612" s="766"/>
      <c r="C612" s="767"/>
      <c r="D612" s="768"/>
      <c r="E612" s="780">
        <f>E610</f>
        <v>23114</v>
      </c>
      <c r="F612" s="780">
        <f>SUM(F610)</f>
        <v>0</v>
      </c>
      <c r="G612" s="780">
        <f>SUM(G610)</f>
        <v>0</v>
      </c>
      <c r="H612" s="889">
        <f>SUM(H610)</f>
        <v>0</v>
      </c>
      <c r="J612" s="562">
        <v>23114</v>
      </c>
      <c r="K612" s="562">
        <f>K361+K609</f>
        <v>0</v>
      </c>
      <c r="L612" s="562">
        <f>L361+L609</f>
        <v>0</v>
      </c>
      <c r="M612" s="561" t="s">
        <v>811</v>
      </c>
      <c r="S612" s="892">
        <v>0</v>
      </c>
    </row>
    <row r="613" spans="1:19" s="370" customFormat="1" ht="27.75" customHeight="1" thickTop="1" x14ac:dyDescent="0.25">
      <c r="A613" s="364"/>
      <c r="B613" s="1370"/>
      <c r="C613" s="1370"/>
      <c r="D613" s="1370"/>
      <c r="E613" s="368"/>
      <c r="F613" s="368"/>
      <c r="G613" s="368"/>
      <c r="H613" s="369"/>
      <c r="J613" s="894">
        <f>J604+J612</f>
        <v>200474</v>
      </c>
      <c r="K613" s="894">
        <f>K604+K612</f>
        <v>236232</v>
      </c>
      <c r="L613" s="894">
        <f>L604+L612</f>
        <v>236201</v>
      </c>
    </row>
    <row r="614" spans="1:19" s="370" customFormat="1" ht="27.75" customHeight="1" x14ac:dyDescent="0.25">
      <c r="A614" s="364"/>
      <c r="B614" s="1370"/>
      <c r="C614" s="1370"/>
      <c r="D614" s="1370"/>
      <c r="E614" s="368"/>
      <c r="F614" s="368"/>
      <c r="G614" s="368"/>
      <c r="H614" s="369"/>
      <c r="J614" s="894"/>
      <c r="K614" s="894"/>
      <c r="L614" s="894"/>
    </row>
    <row r="615" spans="1:19" s="370" customFormat="1" ht="27.75" customHeight="1" x14ac:dyDescent="0.25">
      <c r="A615" s="364"/>
      <c r="B615" s="1370"/>
      <c r="C615" s="1370"/>
      <c r="D615" s="1370"/>
      <c r="E615" s="368"/>
      <c r="F615" s="368"/>
      <c r="G615" s="368"/>
      <c r="H615" s="369"/>
      <c r="J615" s="894"/>
      <c r="K615" s="894"/>
      <c r="L615" s="894"/>
    </row>
    <row r="616" spans="1:19" s="370" customFormat="1" ht="27.75" customHeight="1" x14ac:dyDescent="0.25">
      <c r="A616" s="364"/>
      <c r="B616" s="1370"/>
      <c r="C616" s="1370"/>
      <c r="D616" s="1370"/>
      <c r="E616" s="368"/>
      <c r="F616" s="368"/>
      <c r="G616" s="368"/>
      <c r="H616" s="369"/>
      <c r="J616" s="894"/>
      <c r="K616" s="894"/>
      <c r="L616" s="894"/>
    </row>
    <row r="617" spans="1:19" s="370" customFormat="1" ht="27.75" customHeight="1" x14ac:dyDescent="0.25">
      <c r="A617" s="364"/>
      <c r="B617" s="1370"/>
      <c r="C617" s="1370"/>
      <c r="D617" s="1370"/>
      <c r="E617" s="368"/>
      <c r="F617" s="368"/>
      <c r="G617" s="368"/>
      <c r="H617" s="369"/>
      <c r="J617" s="894"/>
      <c r="K617" s="894"/>
      <c r="L617" s="894"/>
    </row>
    <row r="618" spans="1:19" s="370" customFormat="1" ht="15.75" customHeight="1" x14ac:dyDescent="0.25">
      <c r="A618" s="364" t="s">
        <v>1460</v>
      </c>
      <c r="B618" s="365"/>
      <c r="C618" s="366"/>
      <c r="D618" s="367"/>
      <c r="E618" s="916">
        <f>E619+E620+E621+E622</f>
        <v>9968</v>
      </c>
      <c r="F618" s="916">
        <f>F619+F620+F621+F622</f>
        <v>17740</v>
      </c>
      <c r="G618" s="916">
        <f>G619+G620+G621+G622</f>
        <v>15166</v>
      </c>
      <c r="H618" s="917">
        <f>(G618/F618)*100</f>
        <v>85.490417136414891</v>
      </c>
    </row>
    <row r="619" spans="1:19" s="370" customFormat="1" ht="15.75" customHeight="1" x14ac:dyDescent="0.25">
      <c r="A619" s="598" t="s">
        <v>342</v>
      </c>
      <c r="B619" s="628"/>
      <c r="C619" s="629"/>
      <c r="D619" s="630"/>
      <c r="E619" s="918">
        <f>E95</f>
        <v>9968</v>
      </c>
      <c r="F619" s="918">
        <f>F95-F621</f>
        <v>17382</v>
      </c>
      <c r="G619" s="918">
        <f>G95-G621</f>
        <v>14808</v>
      </c>
      <c r="H619" s="919">
        <f>(G619/F619)*100</f>
        <v>85.191577493959272</v>
      </c>
    </row>
    <row r="620" spans="1:19" s="370" customFormat="1" ht="15.75" customHeight="1" x14ac:dyDescent="0.25">
      <c r="A620" s="598" t="s">
        <v>343</v>
      </c>
      <c r="B620" s="633"/>
      <c r="C620" s="629"/>
      <c r="D620" s="634"/>
      <c r="E620" s="918">
        <v>0</v>
      </c>
      <c r="F620" s="918">
        <v>0</v>
      </c>
      <c r="G620" s="918">
        <v>0</v>
      </c>
      <c r="H620" s="919">
        <v>0</v>
      </c>
      <c r="J620" s="894"/>
      <c r="K620" s="562">
        <f>F621+F627</f>
        <v>3236</v>
      </c>
      <c r="L620" s="562">
        <f>G621+G627</f>
        <v>3236</v>
      </c>
      <c r="M620" s="561" t="s">
        <v>754</v>
      </c>
    </row>
    <row r="621" spans="1:19" s="370" customFormat="1" ht="15.75" customHeight="1" x14ac:dyDescent="0.25">
      <c r="A621" s="598" t="s">
        <v>264</v>
      </c>
      <c r="B621" s="633"/>
      <c r="C621" s="629"/>
      <c r="D621" s="634"/>
      <c r="E621" s="918">
        <v>0</v>
      </c>
      <c r="F621" s="918">
        <f>F16+F35</f>
        <v>358</v>
      </c>
      <c r="G621" s="918">
        <f>G16+G35</f>
        <v>358</v>
      </c>
      <c r="H621" s="919">
        <f>(G621/F621)*100</f>
        <v>100</v>
      </c>
    </row>
    <row r="622" spans="1:19" s="370" customFormat="1" ht="15.75" customHeight="1" x14ac:dyDescent="0.25">
      <c r="A622" s="598" t="s">
        <v>1457</v>
      </c>
      <c r="B622" s="633"/>
      <c r="C622" s="629"/>
      <c r="D622" s="634"/>
      <c r="E622" s="918">
        <v>0</v>
      </c>
      <c r="F622" s="918">
        <v>0</v>
      </c>
      <c r="G622" s="918">
        <v>0</v>
      </c>
      <c r="H622" s="919">
        <v>0</v>
      </c>
    </row>
    <row r="623" spans="1:19" s="370" customFormat="1" ht="15.75" customHeight="1" x14ac:dyDescent="0.25">
      <c r="A623" s="598"/>
      <c r="B623" s="633"/>
      <c r="C623" s="629"/>
      <c r="D623" s="634"/>
      <c r="E623" s="898"/>
      <c r="F623" s="898"/>
      <c r="G623" s="898"/>
      <c r="H623" s="853"/>
    </row>
    <row r="624" spans="1:19" s="370" customFormat="1" ht="15.75" customHeight="1" x14ac:dyDescent="0.25">
      <c r="A624" s="818" t="s">
        <v>344</v>
      </c>
      <c r="B624" s="633"/>
      <c r="C624" s="629"/>
      <c r="D624" s="634"/>
      <c r="E624" s="916">
        <f>E625+E626+E627+E628</f>
        <v>200474</v>
      </c>
      <c r="F624" s="916">
        <f>F625+F626+F627+F628</f>
        <v>236232</v>
      </c>
      <c r="G624" s="916">
        <f>G625+G626+G627+G628</f>
        <v>236201</v>
      </c>
      <c r="H624" s="917">
        <f>(G624/F624)*100</f>
        <v>99.986877307054073</v>
      </c>
    </row>
    <row r="625" spans="1:19" s="370" customFormat="1" ht="15.75" customHeight="1" x14ac:dyDescent="0.25">
      <c r="A625" s="598" t="s">
        <v>1458</v>
      </c>
      <c r="B625" s="633"/>
      <c r="C625" s="629"/>
      <c r="D625" s="634"/>
      <c r="E625" s="1796">
        <f>J602-E627+E612</f>
        <v>181500</v>
      </c>
      <c r="F625" s="1796">
        <f>K602-F627</f>
        <v>214826</v>
      </c>
      <c r="G625" s="1796">
        <f>L602-G627</f>
        <v>214825</v>
      </c>
      <c r="H625" s="919">
        <f>(G625/F625)*100</f>
        <v>99.999534506996355</v>
      </c>
      <c r="J625" s="626"/>
      <c r="K625" s="626"/>
      <c r="L625" s="626"/>
      <c r="M625" s="626"/>
      <c r="N625" s="626"/>
      <c r="O625" s="817"/>
      <c r="P625" s="817"/>
      <c r="Q625" s="817"/>
      <c r="R625" s="817"/>
      <c r="S625" s="817">
        <f>SUM(S117:S599)</f>
        <v>0</v>
      </c>
    </row>
    <row r="626" spans="1:19" s="370" customFormat="1" ht="15.75" customHeight="1" x14ac:dyDescent="0.25">
      <c r="A626" s="598" t="s">
        <v>1459</v>
      </c>
      <c r="B626" s="633"/>
      <c r="C626" s="629"/>
      <c r="D626" s="634"/>
      <c r="E626" s="1796">
        <f>J603-E628</f>
        <v>18974</v>
      </c>
      <c r="F626" s="1796">
        <f>K603-F628</f>
        <v>18528</v>
      </c>
      <c r="G626" s="1796">
        <f>L603-G628</f>
        <v>18498</v>
      </c>
      <c r="H626" s="919">
        <f>(G626/F626)*100</f>
        <v>99.838082901554401</v>
      </c>
    </row>
    <row r="627" spans="1:19" s="370" customFormat="1" ht="15.75" customHeight="1" x14ac:dyDescent="0.25">
      <c r="A627" s="598" t="s">
        <v>264</v>
      </c>
      <c r="B627" s="819"/>
      <c r="C627" s="711"/>
      <c r="D627" s="572"/>
      <c r="E627" s="1796">
        <v>0</v>
      </c>
      <c r="F627" s="1796">
        <f>F307+F534+F535+F536+F597+F598</f>
        <v>2878</v>
      </c>
      <c r="G627" s="1796">
        <f>G307+G534+G535+G536+G597+G598</f>
        <v>2878</v>
      </c>
      <c r="H627" s="919">
        <f>(G627/F627)*100</f>
        <v>100</v>
      </c>
      <c r="K627" s="894"/>
      <c r="L627" s="894"/>
    </row>
    <row r="628" spans="1:19" s="370" customFormat="1" ht="15.75" customHeight="1" x14ac:dyDescent="0.25">
      <c r="A628" s="598" t="s">
        <v>1457</v>
      </c>
      <c r="B628" s="819"/>
      <c r="C628" s="711"/>
      <c r="D628" s="572"/>
      <c r="E628" s="1796">
        <v>0</v>
      </c>
      <c r="F628" s="1796">
        <v>0</v>
      </c>
      <c r="G628" s="1796">
        <v>0</v>
      </c>
      <c r="H628" s="919">
        <v>0</v>
      </c>
    </row>
    <row r="629" spans="1:19" s="921" customFormat="1" ht="15" x14ac:dyDescent="0.2">
      <c r="A629" s="920"/>
      <c r="B629" s="920"/>
      <c r="C629" s="711"/>
      <c r="E629" s="882"/>
      <c r="F629" s="882"/>
      <c r="G629" s="882"/>
      <c r="H629" s="717"/>
      <c r="J629" s="631"/>
      <c r="K629" s="631"/>
    </row>
    <row r="630" spans="1:19" s="923" customFormat="1" ht="47.25" customHeight="1" thickBot="1" x14ac:dyDescent="0.35">
      <c r="A630" s="2504" t="s">
        <v>1597</v>
      </c>
      <c r="B630" s="2505"/>
      <c r="C630" s="2505"/>
      <c r="D630" s="2505"/>
      <c r="E630" s="922">
        <f>SUM(E618,E624)</f>
        <v>210442</v>
      </c>
      <c r="F630" s="922">
        <f>SUM(F618,F624)</f>
        <v>253972</v>
      </c>
      <c r="G630" s="922">
        <f>SUM(G618,G624)</f>
        <v>251367</v>
      </c>
      <c r="H630" s="706">
        <f>(G630/F630)*100</f>
        <v>98.974296379128418</v>
      </c>
      <c r="J630" s="924"/>
      <c r="K630" s="924"/>
      <c r="L630" s="924"/>
    </row>
    <row r="631" spans="1:19" ht="15" thickTop="1" x14ac:dyDescent="0.2"/>
  </sheetData>
  <mergeCells count="13">
    <mergeCell ref="E586:E587"/>
    <mergeCell ref="D17:D18"/>
    <mergeCell ref="D60:D61"/>
    <mergeCell ref="H586:H587"/>
    <mergeCell ref="F586:F587"/>
    <mergeCell ref="G586:G587"/>
    <mergeCell ref="A630:D630"/>
    <mergeCell ref="A586:D587"/>
    <mergeCell ref="D49:D50"/>
    <mergeCell ref="D54:D55"/>
    <mergeCell ref="D84:D85"/>
    <mergeCell ref="D87:D88"/>
    <mergeCell ref="D307:D308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107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9" enableFormatConditionsCalculation="0">
    <tabColor rgb="FF00B0F0"/>
  </sheetPr>
  <dimension ref="A1:U118"/>
  <sheetViews>
    <sheetView showGridLines="0" topLeftCell="A86" zoomScaleNormal="100" workbookViewId="0">
      <selection activeCell="C50" sqref="C50:D50"/>
    </sheetView>
  </sheetViews>
  <sheetFormatPr defaultRowHeight="12.75" x14ac:dyDescent="0.2"/>
  <cols>
    <col min="1" max="1" width="4.7109375" style="687" customWidth="1"/>
    <col min="2" max="2" width="4.7109375" style="572" customWidth="1"/>
    <col min="3" max="3" width="9" style="1515" customWidth="1"/>
    <col min="4" max="4" width="45.7109375" style="572" customWidth="1"/>
    <col min="5" max="5" width="14.5703125" style="531" customWidth="1"/>
    <col min="6" max="6" width="14.28515625" style="531" customWidth="1"/>
    <col min="7" max="7" width="15.28515625" style="531" customWidth="1"/>
    <col min="8" max="8" width="7.140625" style="712" customWidth="1"/>
    <col min="9" max="9" width="9.140625" style="572"/>
    <col min="10" max="12" width="10.85546875" style="572" bestFit="1" customWidth="1"/>
    <col min="13" max="13" width="9.5703125" style="572" bestFit="1" customWidth="1"/>
    <col min="14" max="16384" width="9.140625" style="572"/>
  </cols>
  <sheetData>
    <row r="1" spans="1:21" ht="18.75" thickBot="1" x14ac:dyDescent="0.3">
      <c r="A1" s="501" t="s">
        <v>1206</v>
      </c>
      <c r="B1" s="502"/>
      <c r="C1" s="521"/>
      <c r="D1" s="513"/>
      <c r="E1" s="530"/>
      <c r="F1" s="505" t="s">
        <v>1207</v>
      </c>
      <c r="I1" s="17"/>
    </row>
    <row r="2" spans="1:21" ht="12.75" customHeight="1" x14ac:dyDescent="0.25">
      <c r="A2" s="6"/>
      <c r="B2" s="28"/>
      <c r="C2" s="170"/>
      <c r="D2" s="10"/>
      <c r="E2" s="137"/>
      <c r="F2" s="137"/>
      <c r="G2" s="16"/>
      <c r="H2" s="194"/>
      <c r="I2" s="17"/>
    </row>
    <row r="3" spans="1:21" ht="12.75" customHeight="1" x14ac:dyDescent="0.25">
      <c r="A3" s="67" t="s">
        <v>470</v>
      </c>
      <c r="B3" s="28"/>
      <c r="C3" s="571" t="s">
        <v>226</v>
      </c>
      <c r="D3" s="671"/>
      <c r="E3" s="137"/>
      <c r="F3" s="16"/>
      <c r="G3" s="17"/>
      <c r="H3" s="194"/>
    </row>
    <row r="4" spans="1:21" ht="12.75" customHeight="1" x14ac:dyDescent="0.25">
      <c r="A4" s="6"/>
      <c r="B4" s="28"/>
      <c r="C4" s="571" t="s">
        <v>227</v>
      </c>
      <c r="D4" s="719"/>
      <c r="E4" s="138"/>
      <c r="F4" s="16"/>
      <c r="G4" s="17"/>
      <c r="H4" s="194"/>
    </row>
    <row r="5" spans="1:21" ht="12.75" customHeight="1" x14ac:dyDescent="0.25">
      <c r="A5" s="6"/>
      <c r="B5" s="28"/>
      <c r="C5" s="571"/>
      <c r="D5" s="719"/>
      <c r="E5" s="138"/>
      <c r="F5" s="16"/>
      <c r="G5" s="17"/>
      <c r="H5" s="194"/>
    </row>
    <row r="6" spans="1:21" ht="13.5" thickBot="1" x14ac:dyDescent="0.25">
      <c r="A6" s="673"/>
      <c r="B6" s="673"/>
      <c r="C6" s="860"/>
      <c r="D6" s="674"/>
      <c r="G6" s="1061"/>
      <c r="H6" s="712" t="s">
        <v>205</v>
      </c>
    </row>
    <row r="7" spans="1:21" s="107" customFormat="1" ht="20.25" customHeight="1" thickTop="1" thickBot="1" x14ac:dyDescent="0.25">
      <c r="A7" s="675" t="s">
        <v>206</v>
      </c>
      <c r="B7" s="676" t="s">
        <v>207</v>
      </c>
      <c r="C7" s="722" t="s">
        <v>888</v>
      </c>
      <c r="D7" s="678" t="s">
        <v>208</v>
      </c>
      <c r="E7" s="678" t="s">
        <v>209</v>
      </c>
      <c r="F7" s="678" t="s">
        <v>1116</v>
      </c>
      <c r="G7" s="678" t="s">
        <v>1117</v>
      </c>
      <c r="H7" s="679" t="s">
        <v>1118</v>
      </c>
    </row>
    <row r="8" spans="1:21" s="387" customFormat="1" ht="13.5" thickTop="1" thickBot="1" x14ac:dyDescent="0.25">
      <c r="A8" s="609">
        <v>1</v>
      </c>
      <c r="B8" s="610">
        <v>2</v>
      </c>
      <c r="C8" s="610">
        <v>3</v>
      </c>
      <c r="D8" s="610">
        <v>4</v>
      </c>
      <c r="E8" s="610">
        <v>5</v>
      </c>
      <c r="F8" s="581">
        <v>6</v>
      </c>
      <c r="G8" s="581">
        <v>7</v>
      </c>
      <c r="H8" s="680" t="s">
        <v>74</v>
      </c>
      <c r="I8" s="107"/>
    </row>
    <row r="9" spans="1:21" s="1295" customFormat="1" ht="15.75" thickTop="1" x14ac:dyDescent="0.25">
      <c r="A9" s="34">
        <v>2212</v>
      </c>
      <c r="B9" s="85">
        <v>5321</v>
      </c>
      <c r="C9" s="1304"/>
      <c r="D9" s="1238" t="s">
        <v>1517</v>
      </c>
      <c r="E9" s="1309"/>
      <c r="F9" s="149">
        <v>2000</v>
      </c>
      <c r="G9" s="60">
        <v>2000</v>
      </c>
      <c r="H9" s="203">
        <f t="shared" ref="H9:H16" si="0">G9/F9*100</f>
        <v>100</v>
      </c>
    </row>
    <row r="10" spans="1:21" s="1295" customFormat="1" ht="14.25" x14ac:dyDescent="0.2">
      <c r="A10" s="34"/>
      <c r="B10" s="85"/>
      <c r="C10" s="1308" t="s">
        <v>451</v>
      </c>
      <c r="D10" s="1284" t="s">
        <v>1127</v>
      </c>
      <c r="E10" s="1309"/>
      <c r="F10" s="123">
        <v>2000</v>
      </c>
      <c r="G10" s="124">
        <v>2000</v>
      </c>
      <c r="H10" s="1247">
        <f t="shared" si="0"/>
        <v>100</v>
      </c>
    </row>
    <row r="11" spans="1:21" s="1295" customFormat="1" ht="15" x14ac:dyDescent="0.25">
      <c r="A11" s="34">
        <v>2219</v>
      </c>
      <c r="B11" s="85">
        <v>5221</v>
      </c>
      <c r="C11" s="1308"/>
      <c r="D11" s="87" t="s">
        <v>1743</v>
      </c>
      <c r="E11" s="1309"/>
      <c r="F11" s="149">
        <v>400</v>
      </c>
      <c r="G11" s="60">
        <v>400</v>
      </c>
      <c r="H11" s="203">
        <f t="shared" si="0"/>
        <v>100</v>
      </c>
    </row>
    <row r="12" spans="1:21" s="1295" customFormat="1" ht="14.25" x14ac:dyDescent="0.2">
      <c r="A12" s="34"/>
      <c r="B12" s="85"/>
      <c r="C12" s="1269" t="s">
        <v>319</v>
      </c>
      <c r="D12" s="1245" t="s">
        <v>410</v>
      </c>
      <c r="E12" s="1309"/>
      <c r="F12" s="123">
        <v>400</v>
      </c>
      <c r="G12" s="124">
        <v>400</v>
      </c>
      <c r="H12" s="1247">
        <f t="shared" si="0"/>
        <v>100</v>
      </c>
    </row>
    <row r="13" spans="1:21" s="1295" customFormat="1" ht="14.25" customHeight="1" x14ac:dyDescent="0.25">
      <c r="A13" s="34">
        <v>2221</v>
      </c>
      <c r="B13" s="1273">
        <v>5193</v>
      </c>
      <c r="C13" s="1251"/>
      <c r="D13" s="1238" t="s">
        <v>913</v>
      </c>
      <c r="E13" s="48">
        <f>E14+E15+E16</f>
        <v>345141</v>
      </c>
      <c r="F13" s="48">
        <f>F14+F15+F16</f>
        <v>357313</v>
      </c>
      <c r="G13" s="48">
        <f>G14+G15+G16</f>
        <v>354887</v>
      </c>
      <c r="H13" s="203">
        <f t="shared" si="0"/>
        <v>99.321043454898088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s="1295" customFormat="1" ht="14.25" customHeight="1" x14ac:dyDescent="0.2">
      <c r="A14" s="34"/>
      <c r="B14" s="1273"/>
      <c r="C14" s="1269" t="s">
        <v>32</v>
      </c>
      <c r="D14" s="1245" t="s">
        <v>1600</v>
      </c>
      <c r="E14" s="55">
        <v>342691</v>
      </c>
      <c r="F14" s="1493">
        <v>354863</v>
      </c>
      <c r="G14" s="316">
        <v>353546</v>
      </c>
      <c r="H14" s="1247">
        <f t="shared" si="0"/>
        <v>99.628870860022033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s="1295" customFormat="1" ht="14.25" customHeight="1" x14ac:dyDescent="0.2">
      <c r="A15" s="34"/>
      <c r="B15" s="1273"/>
      <c r="C15" s="1269" t="s">
        <v>33</v>
      </c>
      <c r="D15" s="85" t="s">
        <v>1601</v>
      </c>
      <c r="E15" s="55">
        <v>2000</v>
      </c>
      <c r="F15" s="314">
        <v>2000</v>
      </c>
      <c r="G15" s="316">
        <v>1341</v>
      </c>
      <c r="H15" s="1247">
        <f t="shared" si="0"/>
        <v>67.05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s="1295" customFormat="1" ht="14.25" customHeight="1" x14ac:dyDescent="0.2">
      <c r="A16" s="1617"/>
      <c r="B16" s="1616"/>
      <c r="C16" s="1269" t="s">
        <v>34</v>
      </c>
      <c r="D16" s="2517" t="s">
        <v>35</v>
      </c>
      <c r="E16" s="55">
        <v>450</v>
      </c>
      <c r="F16" s="314">
        <v>450</v>
      </c>
      <c r="G16" s="316">
        <v>0</v>
      </c>
      <c r="H16" s="1247">
        <f t="shared" si="0"/>
        <v>0</v>
      </c>
      <c r="I16" s="1342"/>
      <c r="J16" s="1342"/>
      <c r="K16" s="1342"/>
      <c r="L16" s="1342"/>
      <c r="M16" s="1342"/>
      <c r="N16" s="1342"/>
      <c r="O16" s="1342"/>
      <c r="P16" s="1342"/>
      <c r="Q16" s="1342"/>
      <c r="R16" s="1342"/>
      <c r="S16" s="1342"/>
      <c r="T16" s="1342"/>
      <c r="U16" s="1342"/>
    </row>
    <row r="17" spans="1:21" s="1295" customFormat="1" ht="14.25" customHeight="1" x14ac:dyDescent="0.2">
      <c r="A17" s="1617"/>
      <c r="B17" s="1616"/>
      <c r="C17" s="1269"/>
      <c r="D17" s="2518"/>
      <c r="E17" s="55"/>
      <c r="F17" s="314"/>
      <c r="G17" s="316"/>
      <c r="H17" s="1247"/>
      <c r="I17" s="1342"/>
      <c r="J17" s="1342"/>
      <c r="K17" s="1342"/>
      <c r="L17" s="1342"/>
      <c r="M17" s="1342"/>
      <c r="N17" s="1342"/>
      <c r="O17" s="1342"/>
      <c r="P17" s="1342"/>
      <c r="Q17" s="1342"/>
      <c r="R17" s="1342"/>
      <c r="S17" s="1342"/>
      <c r="T17" s="1342"/>
      <c r="U17" s="1342"/>
    </row>
    <row r="18" spans="1:21" s="1295" customFormat="1" ht="14.25" customHeight="1" x14ac:dyDescent="0.25">
      <c r="A18" s="1613">
        <v>2223</v>
      </c>
      <c r="B18" s="85">
        <v>5166</v>
      </c>
      <c r="C18" s="1269"/>
      <c r="D18" s="1238" t="s">
        <v>776</v>
      </c>
      <c r="E18" s="71">
        <v>50</v>
      </c>
      <c r="F18" s="313">
        <v>30</v>
      </c>
      <c r="G18" s="315">
        <v>0</v>
      </c>
      <c r="H18" s="203">
        <v>0</v>
      </c>
      <c r="I18" s="1342"/>
      <c r="J18" s="1342"/>
      <c r="K18" s="1342"/>
      <c r="L18" s="1342"/>
      <c r="M18" s="1342"/>
      <c r="N18" s="1342"/>
      <c r="O18" s="1342"/>
      <c r="P18" s="1342"/>
      <c r="Q18" s="1342"/>
      <c r="R18" s="1342"/>
      <c r="S18" s="1342"/>
      <c r="T18" s="1342"/>
      <c r="U18" s="1342"/>
    </row>
    <row r="19" spans="1:21" s="1295" customFormat="1" ht="14.25" customHeight="1" x14ac:dyDescent="0.25">
      <c r="A19" s="34">
        <v>2223</v>
      </c>
      <c r="B19" s="1273">
        <v>5192</v>
      </c>
      <c r="C19" s="1251"/>
      <c r="D19" s="1238" t="s">
        <v>1556</v>
      </c>
      <c r="E19" s="48">
        <v>100</v>
      </c>
      <c r="F19" s="168">
        <v>180</v>
      </c>
      <c r="G19" s="470">
        <v>142</v>
      </c>
      <c r="H19" s="203">
        <f>G19/F19*100</f>
        <v>78.888888888888886</v>
      </c>
      <c r="I19" s="1237"/>
      <c r="J19" s="1237"/>
      <c r="K19" s="1237"/>
      <c r="L19" s="1237"/>
      <c r="M19" s="1237"/>
      <c r="N19" s="1237"/>
      <c r="O19" s="1237"/>
      <c r="P19" s="1237"/>
      <c r="Q19" s="1237"/>
      <c r="R19" s="1237"/>
      <c r="S19" s="1237"/>
      <c r="T19" s="1237"/>
      <c r="U19" s="1237"/>
    </row>
    <row r="20" spans="1:21" s="1295" customFormat="1" ht="14.25" customHeight="1" x14ac:dyDescent="0.25">
      <c r="A20" s="34">
        <v>2223</v>
      </c>
      <c r="B20" s="1273">
        <v>5339</v>
      </c>
      <c r="C20" s="1251"/>
      <c r="D20" s="1238" t="s">
        <v>1567</v>
      </c>
      <c r="E20" s="48">
        <v>750</v>
      </c>
      <c r="F20" s="168">
        <v>750</v>
      </c>
      <c r="G20" s="470">
        <v>750</v>
      </c>
      <c r="H20" s="203">
        <f>G20/F20*100</f>
        <v>100</v>
      </c>
      <c r="I20" s="1237"/>
      <c r="J20" s="1237"/>
      <c r="K20" s="1237"/>
      <c r="L20" s="1237"/>
      <c r="M20" s="1237"/>
      <c r="N20" s="1237"/>
      <c r="O20" s="1237"/>
      <c r="P20" s="1237"/>
      <c r="Q20" s="1237"/>
      <c r="R20" s="1237"/>
      <c r="S20" s="1237"/>
      <c r="T20" s="1237"/>
      <c r="U20" s="1237"/>
    </row>
    <row r="21" spans="1:21" s="1295" customFormat="1" ht="14.25" customHeight="1" x14ac:dyDescent="0.25">
      <c r="A21" s="34">
        <v>2242</v>
      </c>
      <c r="B21" s="1273">
        <v>5193</v>
      </c>
      <c r="C21" s="1269"/>
      <c r="D21" s="1343" t="s">
        <v>915</v>
      </c>
      <c r="E21" s="48">
        <f>E22+E23+E24</f>
        <v>391619</v>
      </c>
      <c r="F21" s="48">
        <f>F22+F23+F24</f>
        <v>597189</v>
      </c>
      <c r="G21" s="48">
        <f>G22+G23+G24</f>
        <v>597189</v>
      </c>
      <c r="H21" s="203">
        <f>G21/F21*100</f>
        <v>100</v>
      </c>
      <c r="I21" s="1237"/>
      <c r="J21" s="1237"/>
      <c r="K21" s="1237"/>
      <c r="L21" s="1237"/>
      <c r="M21" s="1237"/>
      <c r="N21" s="1237"/>
      <c r="O21" s="1237"/>
      <c r="P21" s="1237"/>
      <c r="Q21" s="1237"/>
      <c r="R21" s="1237"/>
      <c r="S21" s="1237"/>
      <c r="T21" s="1237"/>
      <c r="U21" s="1237"/>
    </row>
    <row r="22" spans="1:21" s="1295" customFormat="1" ht="14.25" customHeight="1" x14ac:dyDescent="0.2">
      <c r="A22" s="34"/>
      <c r="B22" s="1273"/>
      <c r="C22" s="1269" t="s">
        <v>950</v>
      </c>
      <c r="D22" s="85" t="s">
        <v>1602</v>
      </c>
      <c r="E22" s="55">
        <v>3000</v>
      </c>
      <c r="F22" s="314">
        <v>0</v>
      </c>
      <c r="G22" s="316">
        <v>0</v>
      </c>
      <c r="H22" s="1247">
        <v>0</v>
      </c>
      <c r="I22" s="1237"/>
      <c r="J22" s="1237"/>
      <c r="K22" s="1237"/>
      <c r="L22" s="1237"/>
      <c r="M22" s="1237"/>
      <c r="N22" s="1237"/>
      <c r="O22" s="1237"/>
      <c r="P22" s="1237"/>
      <c r="Q22" s="1237"/>
      <c r="R22" s="1237"/>
      <c r="S22" s="1237"/>
      <c r="T22" s="1237"/>
      <c r="U22" s="1237"/>
    </row>
    <row r="23" spans="1:21" s="1295" customFormat="1" ht="14.25" customHeight="1" x14ac:dyDescent="0.2">
      <c r="A23" s="1617"/>
      <c r="B23" s="1616"/>
      <c r="C23" s="1269" t="s">
        <v>36</v>
      </c>
      <c r="D23" s="85" t="s">
        <v>37</v>
      </c>
      <c r="E23" s="55">
        <v>388619</v>
      </c>
      <c r="F23" s="314">
        <v>388619</v>
      </c>
      <c r="G23" s="316">
        <v>388619</v>
      </c>
      <c r="H23" s="1247">
        <f>G23/F23*100</f>
        <v>100</v>
      </c>
      <c r="I23" s="1342"/>
      <c r="J23" s="1342"/>
      <c r="K23" s="1342"/>
      <c r="L23" s="1342"/>
      <c r="M23" s="1342"/>
      <c r="N23" s="1342"/>
      <c r="O23" s="1342"/>
      <c r="P23" s="1342"/>
      <c r="Q23" s="1342"/>
      <c r="R23" s="1342"/>
      <c r="S23" s="1342"/>
      <c r="T23" s="1342"/>
      <c r="U23" s="1342"/>
    </row>
    <row r="24" spans="1:21" s="1295" customFormat="1" ht="14.25" customHeight="1" x14ac:dyDescent="0.2">
      <c r="A24" s="1617"/>
      <c r="B24" s="1616"/>
      <c r="C24" s="1250" t="s">
        <v>1073</v>
      </c>
      <c r="D24" s="2453" t="s">
        <v>356</v>
      </c>
      <c r="E24" s="55"/>
      <c r="F24" s="314">
        <v>208570</v>
      </c>
      <c r="G24" s="316">
        <v>208570</v>
      </c>
      <c r="H24" s="1247">
        <f>G24/F24*100</f>
        <v>100</v>
      </c>
      <c r="I24" s="1342"/>
      <c r="J24" s="1342"/>
      <c r="K24" s="1342"/>
      <c r="L24" s="1342"/>
      <c r="M24" s="1342"/>
      <c r="N24" s="1342"/>
      <c r="O24" s="1342"/>
      <c r="P24" s="1342"/>
      <c r="Q24" s="1342"/>
      <c r="R24" s="1342"/>
      <c r="S24" s="1342"/>
      <c r="T24" s="1342"/>
      <c r="U24" s="1342"/>
    </row>
    <row r="25" spans="1:21" s="1295" customFormat="1" ht="14.25" customHeight="1" x14ac:dyDescent="0.2">
      <c r="A25" s="1617"/>
      <c r="B25" s="1616"/>
      <c r="C25" s="1269"/>
      <c r="D25" s="2515"/>
      <c r="E25" s="55"/>
      <c r="F25" s="314"/>
      <c r="G25" s="316"/>
      <c r="H25" s="1247"/>
      <c r="I25" s="1342"/>
      <c r="J25" s="1342"/>
      <c r="K25" s="1342"/>
      <c r="L25" s="1342"/>
      <c r="M25" s="1342"/>
      <c r="N25" s="1342"/>
      <c r="O25" s="1342"/>
      <c r="P25" s="1342"/>
      <c r="Q25" s="1342"/>
      <c r="R25" s="1342"/>
      <c r="S25" s="1342"/>
      <c r="T25" s="1342"/>
      <c r="U25" s="1342"/>
    </row>
    <row r="26" spans="1:21" s="1295" customFormat="1" ht="14.25" customHeight="1" x14ac:dyDescent="0.25">
      <c r="A26" s="1613">
        <v>2242</v>
      </c>
      <c r="B26" s="85">
        <v>5222</v>
      </c>
      <c r="C26" s="1269"/>
      <c r="D26" s="1368" t="s">
        <v>423</v>
      </c>
      <c r="E26" s="55"/>
      <c r="F26" s="313">
        <v>25</v>
      </c>
      <c r="G26" s="315">
        <v>25</v>
      </c>
      <c r="H26" s="203">
        <f>G26/F26*100</f>
        <v>100</v>
      </c>
      <c r="I26" s="1342"/>
      <c r="J26" s="1342"/>
      <c r="K26" s="1342"/>
      <c r="L26" s="1342"/>
      <c r="M26" s="1342"/>
      <c r="N26" s="1342"/>
      <c r="O26" s="1342"/>
      <c r="P26" s="1342"/>
      <c r="Q26" s="1342"/>
      <c r="R26" s="1342"/>
      <c r="S26" s="1342"/>
      <c r="T26" s="1342"/>
      <c r="U26" s="1342"/>
    </row>
    <row r="27" spans="1:21" s="1295" customFormat="1" ht="14.25" customHeight="1" x14ac:dyDescent="0.2">
      <c r="A27" s="1613"/>
      <c r="B27" s="85"/>
      <c r="C27" s="1269" t="s">
        <v>1520</v>
      </c>
      <c r="D27" s="1245" t="s">
        <v>58</v>
      </c>
      <c r="E27" s="55"/>
      <c r="F27" s="314">
        <v>25</v>
      </c>
      <c r="G27" s="316">
        <v>25</v>
      </c>
      <c r="H27" s="1247">
        <f>G27/F27*100</f>
        <v>100</v>
      </c>
      <c r="I27" s="1342"/>
      <c r="J27" s="1342"/>
      <c r="K27" s="1342"/>
      <c r="L27" s="1342"/>
      <c r="M27" s="1342"/>
      <c r="N27" s="1342"/>
      <c r="O27" s="1342"/>
      <c r="P27" s="1342"/>
      <c r="Q27" s="1342"/>
      <c r="R27" s="1342"/>
      <c r="S27" s="1342"/>
      <c r="T27" s="1342"/>
      <c r="U27" s="1342"/>
    </row>
    <row r="28" spans="1:21" s="4" customFormat="1" ht="15" x14ac:dyDescent="0.25">
      <c r="A28" s="34">
        <v>2299</v>
      </c>
      <c r="B28" s="1273">
        <v>5166</v>
      </c>
      <c r="C28" s="1251"/>
      <c r="D28" s="1238" t="s">
        <v>776</v>
      </c>
      <c r="E28" s="48">
        <v>4010</v>
      </c>
      <c r="F28" s="168">
        <v>1730</v>
      </c>
      <c r="G28" s="470">
        <v>804</v>
      </c>
      <c r="H28" s="203">
        <f>G28/F28*100</f>
        <v>46.47398843930636</v>
      </c>
      <c r="I28" s="1237"/>
      <c r="J28" s="1237"/>
      <c r="K28" s="1237"/>
      <c r="L28" s="1237"/>
      <c r="M28" s="1237"/>
      <c r="N28" s="1237"/>
      <c r="O28" s="1237"/>
      <c r="P28" s="1237"/>
      <c r="Q28" s="1237"/>
      <c r="R28" s="1237"/>
      <c r="S28" s="1237"/>
      <c r="T28" s="1237"/>
      <c r="U28" s="1237"/>
    </row>
    <row r="29" spans="1:21" s="4" customFormat="1" ht="15" x14ac:dyDescent="0.25">
      <c r="A29" s="34">
        <v>2299</v>
      </c>
      <c r="B29" s="1273">
        <v>5169</v>
      </c>
      <c r="C29" s="122"/>
      <c r="D29" s="1238" t="s">
        <v>1080</v>
      </c>
      <c r="E29" s="48">
        <v>160</v>
      </c>
      <c r="F29" s="168">
        <v>160</v>
      </c>
      <c r="G29" s="470">
        <v>30</v>
      </c>
      <c r="H29" s="203">
        <f>G29/F29*100</f>
        <v>18.75</v>
      </c>
      <c r="I29" s="1237"/>
      <c r="J29" s="1237"/>
      <c r="K29" s="1237"/>
      <c r="L29" s="1237"/>
      <c r="M29" s="1237"/>
      <c r="N29" s="1237"/>
      <c r="O29" s="1237"/>
      <c r="P29" s="1237"/>
      <c r="Q29" s="1237"/>
      <c r="R29" s="1237"/>
      <c r="S29" s="1237"/>
      <c r="T29" s="1237"/>
      <c r="U29" s="1237"/>
    </row>
    <row r="30" spans="1:21" s="4" customFormat="1" ht="15" x14ac:dyDescent="0.25">
      <c r="A30" s="34">
        <v>2299</v>
      </c>
      <c r="B30" s="154">
        <v>5229</v>
      </c>
      <c r="C30" s="122"/>
      <c r="D30" s="1761" t="s">
        <v>83</v>
      </c>
      <c r="E30" s="48">
        <v>5</v>
      </c>
      <c r="F30" s="168">
        <v>5</v>
      </c>
      <c r="G30" s="470">
        <v>0</v>
      </c>
      <c r="H30" s="203">
        <f>G30/F30*100</f>
        <v>0</v>
      </c>
      <c r="I30" s="1237"/>
      <c r="J30" s="1237"/>
      <c r="K30" s="1237"/>
      <c r="L30" s="1237"/>
      <c r="M30" s="1237"/>
      <c r="N30" s="1237"/>
      <c r="O30" s="1237"/>
      <c r="P30" s="1237"/>
      <c r="Q30" s="1237"/>
      <c r="R30" s="1237"/>
      <c r="S30" s="1237"/>
      <c r="T30" s="1237"/>
      <c r="U30" s="1237"/>
    </row>
    <row r="31" spans="1:21" ht="15.75" hidden="1" thickBot="1" x14ac:dyDescent="0.3">
      <c r="A31" s="825"/>
      <c r="B31" s="725"/>
      <c r="C31" s="829"/>
      <c r="D31" s="2099" t="s">
        <v>495</v>
      </c>
      <c r="E31" s="470"/>
      <c r="F31" s="316"/>
      <c r="G31" s="470"/>
      <c r="H31" s="862"/>
    </row>
    <row r="32" spans="1:21" ht="15.75" hidden="1" thickBot="1" x14ac:dyDescent="0.3">
      <c r="A32" s="825"/>
      <c r="B32" s="725"/>
      <c r="C32" s="829"/>
      <c r="D32" s="612" t="s">
        <v>335</v>
      </c>
      <c r="E32" s="470"/>
      <c r="F32" s="316">
        <v>417</v>
      </c>
      <c r="G32" s="470"/>
      <c r="H32" s="862"/>
    </row>
    <row r="33" spans="1:9" ht="15" hidden="1" customHeight="1" x14ac:dyDescent="0.25">
      <c r="A33" s="825"/>
      <c r="B33" s="725"/>
      <c r="C33" s="829"/>
      <c r="D33" s="2099" t="s">
        <v>1131</v>
      </c>
      <c r="E33" s="470"/>
      <c r="F33" s="316"/>
      <c r="G33" s="470"/>
      <c r="H33" s="862"/>
    </row>
    <row r="34" spans="1:9" ht="15.75" hidden="1" thickBot="1" x14ac:dyDescent="0.3">
      <c r="A34" s="825"/>
      <c r="B34" s="725"/>
      <c r="C34" s="829"/>
      <c r="D34" s="2100" t="s">
        <v>1290</v>
      </c>
      <c r="E34" s="470"/>
      <c r="F34" s="316">
        <v>-388</v>
      </c>
      <c r="G34" s="470"/>
      <c r="H34" s="862"/>
    </row>
    <row r="35" spans="1:9" ht="15" x14ac:dyDescent="0.25">
      <c r="A35" s="1613">
        <v>2299</v>
      </c>
      <c r="B35" s="1273">
        <v>5331</v>
      </c>
      <c r="C35" s="1251"/>
      <c r="D35" s="1238" t="s">
        <v>1159</v>
      </c>
      <c r="E35" s="71">
        <v>4283</v>
      </c>
      <c r="F35" s="94">
        <v>0</v>
      </c>
      <c r="G35" s="315">
        <v>0</v>
      </c>
      <c r="H35" s="212">
        <v>0</v>
      </c>
    </row>
    <row r="36" spans="1:9" ht="15" x14ac:dyDescent="0.25">
      <c r="A36" s="825">
        <v>6172</v>
      </c>
      <c r="B36" s="725">
        <v>5164</v>
      </c>
      <c r="C36" s="829"/>
      <c r="D36" s="1314" t="s">
        <v>214</v>
      </c>
      <c r="E36" s="470"/>
      <c r="F36" s="315">
        <v>20</v>
      </c>
      <c r="G36" s="470">
        <v>19</v>
      </c>
      <c r="H36" s="203">
        <f>G36/F36*100</f>
        <v>95</v>
      </c>
    </row>
    <row r="37" spans="1:9" ht="15" x14ac:dyDescent="0.25">
      <c r="A37" s="825">
        <v>6172</v>
      </c>
      <c r="B37" s="725">
        <v>5169</v>
      </c>
      <c r="C37" s="829"/>
      <c r="D37" s="1238" t="s">
        <v>1080</v>
      </c>
      <c r="E37" s="470"/>
      <c r="F37" s="315">
        <v>35</v>
      </c>
      <c r="G37" s="470">
        <v>31</v>
      </c>
      <c r="H37" s="203">
        <f>G37/F37*100</f>
        <v>88.571428571428569</v>
      </c>
    </row>
    <row r="38" spans="1:9" ht="15" x14ac:dyDescent="0.25">
      <c r="A38" s="825">
        <v>6172</v>
      </c>
      <c r="B38" s="725">
        <v>5175</v>
      </c>
      <c r="C38" s="829"/>
      <c r="D38" s="1605" t="s">
        <v>841</v>
      </c>
      <c r="E38" s="470"/>
      <c r="F38" s="315">
        <v>64</v>
      </c>
      <c r="G38" s="470">
        <v>64</v>
      </c>
      <c r="H38" s="203">
        <f>G38/F38*100</f>
        <v>100</v>
      </c>
    </row>
    <row r="39" spans="1:9" ht="15.75" thickBot="1" x14ac:dyDescent="0.3">
      <c r="A39" s="830">
        <v>6172</v>
      </c>
      <c r="B39" s="726">
        <v>5901</v>
      </c>
      <c r="C39" s="861"/>
      <c r="D39" s="1301" t="s">
        <v>769</v>
      </c>
      <c r="E39" s="470">
        <v>1229</v>
      </c>
      <c r="F39" s="315">
        <v>1110</v>
      </c>
      <c r="G39" s="470">
        <v>0</v>
      </c>
      <c r="H39" s="862">
        <v>0</v>
      </c>
    </row>
    <row r="40" spans="1:9" s="363" customFormat="1" ht="30.75" customHeight="1" thickTop="1" thickBot="1" x14ac:dyDescent="0.3">
      <c r="A40" s="681" t="s">
        <v>311</v>
      </c>
      <c r="B40" s="684"/>
      <c r="C40" s="727"/>
      <c r="D40" s="684"/>
      <c r="E40" s="685">
        <f>E13+E18++E30+E39+E19+E21+E28+E29+E20+E35</f>
        <v>747347</v>
      </c>
      <c r="F40" s="685">
        <f>F9+F11+F13+F18+F19+F20+F21+F26+F28+F29+F30+F36+F37+F38+F39</f>
        <v>961011</v>
      </c>
      <c r="G40" s="685">
        <f>G9+G11+G13+G18+G19+G20+G21+G26+G28+G29+G30+G36+G37+G38+G39</f>
        <v>956341</v>
      </c>
      <c r="H40" s="686">
        <f>(G40/F40)*100</f>
        <v>99.514053429149101</v>
      </c>
    </row>
    <row r="41" spans="1:9" s="363" customFormat="1" ht="16.5" customHeight="1" thickTop="1" x14ac:dyDescent="0.25">
      <c r="A41" s="361"/>
      <c r="B41" s="362"/>
      <c r="C41" s="142"/>
      <c r="D41" s="362"/>
      <c r="E41" s="17"/>
      <c r="F41" s="17"/>
      <c r="G41" s="17"/>
      <c r="H41" s="194"/>
    </row>
    <row r="42" spans="1:9" s="363" customFormat="1" ht="16.5" customHeight="1" x14ac:dyDescent="0.25">
      <c r="A42" s="361"/>
      <c r="B42" s="362"/>
      <c r="C42" s="142"/>
      <c r="D42" s="362"/>
      <c r="E42" s="17"/>
      <c r="F42" s="17"/>
      <c r="G42" s="17"/>
      <c r="H42" s="194"/>
    </row>
    <row r="43" spans="1:9" s="363" customFormat="1" ht="16.5" customHeight="1" x14ac:dyDescent="0.25">
      <c r="A43" s="361"/>
      <c r="B43" s="362"/>
      <c r="C43" s="142"/>
      <c r="D43" s="362"/>
      <c r="E43" s="17"/>
      <c r="F43" s="17"/>
      <c r="G43" s="17"/>
      <c r="H43" s="194"/>
    </row>
    <row r="44" spans="1:9" ht="15.75" x14ac:dyDescent="0.25">
      <c r="A44" s="33" t="s">
        <v>1589</v>
      </c>
      <c r="B44" s="33"/>
      <c r="C44" s="711"/>
      <c r="E44" s="1514"/>
      <c r="F44" s="1514"/>
      <c r="G44" s="1514"/>
    </row>
    <row r="45" spans="1:9" ht="13.5" thickBot="1" x14ac:dyDescent="0.25">
      <c r="A45" s="746"/>
      <c r="B45" s="746"/>
      <c r="C45" s="711"/>
      <c r="E45" s="1514"/>
      <c r="F45" s="1514"/>
      <c r="G45" s="1514"/>
      <c r="H45" s="712" t="s">
        <v>205</v>
      </c>
    </row>
    <row r="46" spans="1:9" s="107" customFormat="1" ht="20.25" customHeight="1" thickTop="1" thickBot="1" x14ac:dyDescent="0.25">
      <c r="A46" s="675" t="s">
        <v>206</v>
      </c>
      <c r="B46" s="676" t="s">
        <v>207</v>
      </c>
      <c r="C46" s="722" t="s">
        <v>888</v>
      </c>
      <c r="D46" s="678" t="s">
        <v>208</v>
      </c>
      <c r="E46" s="678" t="s">
        <v>209</v>
      </c>
      <c r="F46" s="678" t="s">
        <v>1116</v>
      </c>
      <c r="G46" s="678" t="s">
        <v>1117</v>
      </c>
      <c r="H46" s="679" t="s">
        <v>1118</v>
      </c>
    </row>
    <row r="47" spans="1:9" s="387" customFormat="1" ht="13.5" thickTop="1" thickBot="1" x14ac:dyDescent="0.25">
      <c r="A47" s="609">
        <v>1</v>
      </c>
      <c r="B47" s="610">
        <v>2</v>
      </c>
      <c r="C47" s="610">
        <v>3</v>
      </c>
      <c r="D47" s="610">
        <v>4</v>
      </c>
      <c r="E47" s="610">
        <v>5</v>
      </c>
      <c r="F47" s="581">
        <v>6</v>
      </c>
      <c r="G47" s="581">
        <v>7</v>
      </c>
      <c r="H47" s="680" t="s">
        <v>74</v>
      </c>
      <c r="I47" s="107"/>
    </row>
    <row r="48" spans="1:9" s="387" customFormat="1" ht="18" customHeight="1" thickTop="1" x14ac:dyDescent="0.2">
      <c r="A48" s="50">
        <v>2212</v>
      </c>
      <c r="B48" s="31">
        <v>6315</v>
      </c>
      <c r="C48" s="1304"/>
      <c r="D48" s="2516" t="s">
        <v>1858</v>
      </c>
      <c r="E48" s="2094"/>
      <c r="F48" s="2095"/>
      <c r="G48" s="2096"/>
      <c r="H48" s="1247"/>
      <c r="I48" s="107"/>
    </row>
    <row r="49" spans="1:21" s="387" customFormat="1" ht="15" x14ac:dyDescent="0.25">
      <c r="A49" s="50"/>
      <c r="B49" s="31"/>
      <c r="C49" s="1304"/>
      <c r="D49" s="2445"/>
      <c r="E49" s="420">
        <v>20000</v>
      </c>
      <c r="F49" s="1418">
        <v>20450</v>
      </c>
      <c r="G49" s="418">
        <v>20450</v>
      </c>
      <c r="H49" s="203">
        <f t="shared" ref="H49:H57" si="1">G49/F49*100</f>
        <v>100</v>
      </c>
      <c r="I49" s="107"/>
    </row>
    <row r="50" spans="1:21" s="387" customFormat="1" ht="14.25" x14ac:dyDescent="0.2">
      <c r="A50" s="50"/>
      <c r="B50" s="31"/>
      <c r="C50" s="1251" t="s">
        <v>950</v>
      </c>
      <c r="D50" s="1245" t="s">
        <v>1602</v>
      </c>
      <c r="E50" s="2097">
        <v>20000</v>
      </c>
      <c r="F50" s="2098">
        <v>20000</v>
      </c>
      <c r="G50" s="1685">
        <v>20000</v>
      </c>
      <c r="H50" s="1247">
        <f t="shared" si="1"/>
        <v>100</v>
      </c>
      <c r="I50" s="107"/>
    </row>
    <row r="51" spans="1:21" s="387" customFormat="1" ht="14.25" x14ac:dyDescent="0.2">
      <c r="A51" s="50"/>
      <c r="B51" s="31"/>
      <c r="C51" s="1269" t="s">
        <v>31</v>
      </c>
      <c r="D51" s="166" t="s">
        <v>1593</v>
      </c>
      <c r="E51" s="2097"/>
      <c r="F51" s="2098">
        <v>450</v>
      </c>
      <c r="G51" s="1685">
        <v>450</v>
      </c>
      <c r="H51" s="1247">
        <f t="shared" si="1"/>
        <v>100</v>
      </c>
      <c r="I51" s="107"/>
    </row>
    <row r="52" spans="1:21" s="1237" customFormat="1" ht="13.5" customHeight="1" x14ac:dyDescent="0.25">
      <c r="A52" s="50">
        <v>2212</v>
      </c>
      <c r="B52" s="31">
        <v>6341</v>
      </c>
      <c r="C52" s="1304"/>
      <c r="D52" s="87" t="s">
        <v>318</v>
      </c>
      <c r="E52" s="60">
        <v>7000</v>
      </c>
      <c r="F52" s="313">
        <v>5045</v>
      </c>
      <c r="G52" s="315">
        <v>4380</v>
      </c>
      <c r="H52" s="203">
        <f t="shared" si="1"/>
        <v>86.818632309217051</v>
      </c>
      <c r="I52" s="1295"/>
      <c r="J52" s="1295"/>
      <c r="K52" s="1295"/>
      <c r="L52" s="1295"/>
      <c r="M52" s="1295"/>
      <c r="N52" s="1295"/>
      <c r="O52" s="1295"/>
      <c r="P52" s="1295"/>
      <c r="Q52" s="1295"/>
      <c r="R52" s="1295"/>
      <c r="S52" s="1295"/>
      <c r="T52" s="1295"/>
      <c r="U52" s="1295"/>
    </row>
    <row r="53" spans="1:21" s="1237" customFormat="1" ht="13.5" customHeight="1" x14ac:dyDescent="0.25">
      <c r="A53" s="50"/>
      <c r="B53" s="31"/>
      <c r="C53" s="1308" t="s">
        <v>451</v>
      </c>
      <c r="D53" s="1284" t="s">
        <v>1127</v>
      </c>
      <c r="E53" s="60"/>
      <c r="F53" s="314">
        <v>898</v>
      </c>
      <c r="G53" s="316">
        <v>503</v>
      </c>
      <c r="H53" s="1247">
        <f t="shared" si="1"/>
        <v>56.013363028953236</v>
      </c>
      <c r="I53" s="1295"/>
      <c r="J53" s="1295"/>
      <c r="K53" s="1295"/>
      <c r="L53" s="1295"/>
      <c r="M53" s="1295"/>
      <c r="N53" s="1295"/>
      <c r="O53" s="1295"/>
      <c r="P53" s="1295"/>
      <c r="Q53" s="1295"/>
      <c r="R53" s="1295"/>
      <c r="S53" s="1295"/>
      <c r="T53" s="1295"/>
      <c r="U53" s="1295"/>
    </row>
    <row r="54" spans="1:21" s="1237" customFormat="1" ht="13.5" customHeight="1" x14ac:dyDescent="0.2">
      <c r="A54" s="34"/>
      <c r="B54" s="2102"/>
      <c r="C54" s="1269" t="s">
        <v>31</v>
      </c>
      <c r="D54" s="166" t="s">
        <v>1593</v>
      </c>
      <c r="E54" s="124">
        <v>7000</v>
      </c>
      <c r="F54" s="314">
        <v>4147</v>
      </c>
      <c r="G54" s="316">
        <v>3878</v>
      </c>
      <c r="H54" s="1247">
        <f t="shared" si="1"/>
        <v>93.513383168555592</v>
      </c>
      <c r="I54" s="1295"/>
      <c r="J54" s="1295"/>
      <c r="K54" s="1295"/>
      <c r="L54" s="1295"/>
      <c r="M54" s="1295"/>
      <c r="N54" s="1295"/>
      <c r="O54" s="1295"/>
      <c r="P54" s="1295"/>
      <c r="Q54" s="1295"/>
      <c r="R54" s="1295"/>
      <c r="S54" s="1295"/>
      <c r="T54" s="1295"/>
      <c r="U54" s="1295"/>
    </row>
    <row r="55" spans="1:21" s="1237" customFormat="1" ht="13.5" customHeight="1" x14ac:dyDescent="0.25">
      <c r="A55" s="34">
        <v>2219</v>
      </c>
      <c r="B55" s="31">
        <v>6341</v>
      </c>
      <c r="C55" s="1269"/>
      <c r="D55" s="87" t="s">
        <v>318</v>
      </c>
      <c r="E55" s="60">
        <f>E56+E57</f>
        <v>4000</v>
      </c>
      <c r="F55" s="60">
        <f>F56+F57</f>
        <v>9703</v>
      </c>
      <c r="G55" s="60">
        <f>G56+G57</f>
        <v>8703</v>
      </c>
      <c r="H55" s="203">
        <f t="shared" si="1"/>
        <v>89.693909100278262</v>
      </c>
      <c r="I55" s="1295"/>
      <c r="J55" s="1295"/>
      <c r="K55" s="1295"/>
      <c r="L55" s="1295"/>
      <c r="M55" s="1295"/>
      <c r="N55" s="1295"/>
      <c r="O55" s="1295"/>
      <c r="P55" s="1295"/>
      <c r="Q55" s="1295"/>
      <c r="R55" s="1295"/>
      <c r="S55" s="1295"/>
      <c r="T55" s="1295"/>
      <c r="U55" s="1295"/>
    </row>
    <row r="56" spans="1:21" s="1237" customFormat="1" ht="13.5" customHeight="1" x14ac:dyDescent="0.2">
      <c r="A56" s="34"/>
      <c r="B56" s="85"/>
      <c r="C56" s="1269" t="s">
        <v>319</v>
      </c>
      <c r="D56" s="1245" t="s">
        <v>410</v>
      </c>
      <c r="E56" s="124"/>
      <c r="F56" s="314">
        <v>3300</v>
      </c>
      <c r="G56" s="316">
        <v>3300</v>
      </c>
      <c r="H56" s="1247">
        <f t="shared" si="1"/>
        <v>100</v>
      </c>
      <c r="I56" s="1295"/>
      <c r="J56" s="1295"/>
      <c r="K56" s="1295"/>
      <c r="L56" s="1295"/>
      <c r="M56" s="1295"/>
      <c r="N56" s="1295"/>
      <c r="O56" s="1295"/>
      <c r="P56" s="1295"/>
      <c r="Q56" s="1295"/>
      <c r="R56" s="1295"/>
      <c r="S56" s="1295"/>
      <c r="T56" s="1295"/>
      <c r="U56" s="1295"/>
    </row>
    <row r="57" spans="1:21" s="1237" customFormat="1" ht="13.5" customHeight="1" x14ac:dyDescent="0.2">
      <c r="A57" s="34"/>
      <c r="B57" s="85"/>
      <c r="C57" s="1304" t="s">
        <v>1594</v>
      </c>
      <c r="D57" s="1245" t="s">
        <v>1072</v>
      </c>
      <c r="E57" s="124">
        <v>4000</v>
      </c>
      <c r="F57" s="314">
        <v>6403</v>
      </c>
      <c r="G57" s="316">
        <v>5403</v>
      </c>
      <c r="H57" s="1247">
        <f t="shared" si="1"/>
        <v>84.382320787131036</v>
      </c>
      <c r="I57" s="1295"/>
      <c r="J57" s="1295"/>
      <c r="K57" s="1295"/>
      <c r="L57" s="1295"/>
      <c r="M57" s="1295"/>
      <c r="N57" s="1295"/>
      <c r="O57" s="1295"/>
      <c r="P57" s="1295"/>
      <c r="Q57" s="1295"/>
      <c r="R57" s="1295"/>
      <c r="S57" s="1295"/>
      <c r="T57" s="1295"/>
      <c r="U57" s="1295"/>
    </row>
    <row r="58" spans="1:21" s="1237" customFormat="1" ht="13.5" customHeight="1" thickBot="1" x14ac:dyDescent="0.3">
      <c r="A58" s="2104">
        <v>2299</v>
      </c>
      <c r="B58" s="1277">
        <v>6351</v>
      </c>
      <c r="C58" s="1266"/>
      <c r="D58" s="1494" t="s">
        <v>788</v>
      </c>
      <c r="E58" s="1313">
        <v>2813</v>
      </c>
      <c r="F58" s="2105">
        <v>77</v>
      </c>
      <c r="G58" s="466">
        <v>0</v>
      </c>
      <c r="H58" s="267">
        <v>0</v>
      </c>
      <c r="I58" s="1295"/>
      <c r="J58" s="1295"/>
      <c r="K58" s="1295"/>
      <c r="L58" s="1295"/>
      <c r="M58" s="1295"/>
      <c r="N58" s="1295"/>
      <c r="O58" s="1295"/>
      <c r="P58" s="1295"/>
      <c r="Q58" s="1295"/>
      <c r="R58" s="1295"/>
      <c r="S58" s="1295"/>
      <c r="T58" s="1295"/>
      <c r="U58" s="1295"/>
    </row>
    <row r="59" spans="1:21" s="363" customFormat="1" ht="33.75" customHeight="1" thickTop="1" thickBot="1" x14ac:dyDescent="0.3">
      <c r="A59" s="681" t="s">
        <v>312</v>
      </c>
      <c r="B59" s="684"/>
      <c r="C59" s="727"/>
      <c r="D59" s="684"/>
      <c r="E59" s="863">
        <f>E52+E49+E55+E58</f>
        <v>33813</v>
      </c>
      <c r="F59" s="863">
        <f>F52+F49+F55+F58</f>
        <v>35275</v>
      </c>
      <c r="G59" s="863">
        <f>G52+G49+G55</f>
        <v>33533</v>
      </c>
      <c r="H59" s="1346">
        <f>(G59/F59)*100</f>
        <v>95.061658398299073</v>
      </c>
      <c r="J59" s="745"/>
      <c r="K59" s="745"/>
      <c r="L59" s="745"/>
      <c r="M59" s="745"/>
    </row>
    <row r="60" spans="1:21" s="363" customFormat="1" ht="17.25" customHeight="1" thickTop="1" x14ac:dyDescent="0.25">
      <c r="A60" s="361"/>
      <c r="B60" s="362"/>
      <c r="C60" s="142"/>
      <c r="D60" s="362"/>
      <c r="E60" s="17"/>
      <c r="F60" s="17"/>
      <c r="G60" s="17"/>
      <c r="H60" s="194"/>
    </row>
    <row r="61" spans="1:21" s="363" customFormat="1" ht="17.25" customHeight="1" x14ac:dyDescent="0.25">
      <c r="A61" s="361"/>
      <c r="B61" s="362"/>
      <c r="C61" s="142"/>
      <c r="D61" s="362"/>
      <c r="E61" s="17"/>
      <c r="F61" s="17"/>
      <c r="G61" s="17"/>
      <c r="H61" s="194"/>
    </row>
    <row r="62" spans="1:21" s="363" customFormat="1" ht="17.25" customHeight="1" x14ac:dyDescent="0.25">
      <c r="A62" s="361"/>
      <c r="B62" s="362"/>
      <c r="C62" s="142"/>
      <c r="D62" s="362"/>
      <c r="E62" s="17"/>
      <c r="F62" s="17"/>
      <c r="G62" s="17"/>
      <c r="H62" s="194"/>
    </row>
    <row r="63" spans="1:21" s="363" customFormat="1" ht="17.25" customHeight="1" x14ac:dyDescent="0.25">
      <c r="A63" s="361"/>
      <c r="B63" s="362"/>
      <c r="C63" s="142"/>
      <c r="D63" s="362"/>
      <c r="E63" s="17"/>
      <c r="F63" s="17"/>
      <c r="G63" s="17"/>
      <c r="H63" s="194"/>
    </row>
    <row r="64" spans="1:21" s="363" customFormat="1" ht="17.25" customHeight="1" x14ac:dyDescent="0.25">
      <c r="A64" s="361"/>
      <c r="B64" s="362"/>
      <c r="C64" s="142"/>
      <c r="D64" s="362"/>
      <c r="E64" s="17"/>
      <c r="F64" s="17"/>
      <c r="G64" s="17"/>
      <c r="H64" s="194"/>
    </row>
    <row r="65" spans="1:21" s="363" customFormat="1" ht="17.25" customHeight="1" x14ac:dyDescent="0.25">
      <c r="A65" s="361"/>
      <c r="B65" s="362"/>
      <c r="C65" s="142"/>
      <c r="D65" s="362"/>
      <c r="E65" s="17"/>
      <c r="F65" s="17"/>
      <c r="G65" s="17"/>
      <c r="H65" s="194"/>
    </row>
    <row r="66" spans="1:21" s="363" customFormat="1" ht="17.25" customHeight="1" x14ac:dyDescent="0.25">
      <c r="A66" s="361"/>
      <c r="B66" s="362"/>
      <c r="C66" s="142"/>
      <c r="D66" s="362"/>
      <c r="E66" s="17"/>
      <c r="F66" s="17"/>
      <c r="G66" s="17"/>
      <c r="H66" s="194"/>
    </row>
    <row r="67" spans="1:21" s="363" customFormat="1" ht="17.25" customHeight="1" x14ac:dyDescent="0.25">
      <c r="A67" s="361"/>
      <c r="B67" s="362"/>
      <c r="C67" s="142"/>
      <c r="D67" s="362"/>
      <c r="E67" s="17"/>
      <c r="F67" s="17"/>
      <c r="G67" s="17"/>
      <c r="H67" s="194"/>
    </row>
    <row r="68" spans="1:21" s="363" customFormat="1" ht="17.25" customHeight="1" x14ac:dyDescent="0.25">
      <c r="A68" s="361"/>
      <c r="B68" s="362"/>
      <c r="C68" s="142"/>
      <c r="D68" s="362"/>
      <c r="E68" s="17"/>
      <c r="F68" s="17"/>
      <c r="G68" s="17"/>
      <c r="H68" s="194"/>
    </row>
    <row r="69" spans="1:21" s="363" customFormat="1" ht="17.25" customHeight="1" x14ac:dyDescent="0.25">
      <c r="A69" s="361"/>
      <c r="B69" s="362"/>
      <c r="C69" s="142"/>
      <c r="D69" s="362"/>
      <c r="E69" s="17"/>
      <c r="F69" s="17"/>
      <c r="G69" s="17"/>
      <c r="H69" s="194"/>
    </row>
    <row r="70" spans="1:21" s="363" customFormat="1" ht="17.25" customHeight="1" x14ac:dyDescent="0.25">
      <c r="A70" s="361"/>
      <c r="B70" s="362"/>
      <c r="C70" s="142"/>
      <c r="D70" s="362"/>
      <c r="E70" s="17"/>
      <c r="F70" s="17"/>
      <c r="G70" s="17"/>
      <c r="H70" s="194"/>
    </row>
    <row r="71" spans="1:21" ht="15.75" x14ac:dyDescent="0.25">
      <c r="A71" s="33" t="s">
        <v>202</v>
      </c>
      <c r="B71" s="713"/>
      <c r="C71" s="864"/>
      <c r="D71" s="779"/>
      <c r="E71" s="730"/>
      <c r="F71" s="865"/>
      <c r="G71" s="730"/>
    </row>
    <row r="72" spans="1:21" ht="15.75" x14ac:dyDescent="0.25">
      <c r="A72" s="33"/>
      <c r="B72" s="713"/>
      <c r="C72" s="864"/>
      <c r="D72" s="779"/>
      <c r="E72" s="730"/>
      <c r="F72" s="865"/>
      <c r="G72" s="730"/>
    </row>
    <row r="73" spans="1:21" ht="15.75" x14ac:dyDescent="0.25">
      <c r="A73" s="98" t="s">
        <v>201</v>
      </c>
      <c r="B73" s="713"/>
      <c r="C73" s="864"/>
      <c r="D73" s="779"/>
      <c r="E73" s="730" t="s">
        <v>1859</v>
      </c>
      <c r="F73" s="865"/>
      <c r="G73" s="730"/>
    </row>
    <row r="74" spans="1:21" ht="15.75" thickBot="1" x14ac:dyDescent="0.3">
      <c r="A74" s="93"/>
      <c r="C74" s="864"/>
      <c r="D74" s="779"/>
      <c r="E74" s="730"/>
      <c r="F74" s="865"/>
      <c r="G74" s="730"/>
      <c r="H74" s="712" t="s">
        <v>1555</v>
      </c>
    </row>
    <row r="75" spans="1:21" s="107" customFormat="1" ht="20.25" customHeight="1" thickTop="1" thickBot="1" x14ac:dyDescent="0.25">
      <c r="A75" s="675" t="s">
        <v>206</v>
      </c>
      <c r="B75" s="676" t="s">
        <v>207</v>
      </c>
      <c r="C75" s="722" t="s">
        <v>888</v>
      </c>
      <c r="D75" s="866" t="s">
        <v>208</v>
      </c>
      <c r="E75" s="866" t="s">
        <v>209</v>
      </c>
      <c r="F75" s="866" t="s">
        <v>1116</v>
      </c>
      <c r="G75" s="866" t="s">
        <v>1117</v>
      </c>
      <c r="H75" s="679" t="s">
        <v>1118</v>
      </c>
    </row>
    <row r="76" spans="1:21" s="387" customFormat="1" ht="13.5" thickTop="1" thickBot="1" x14ac:dyDescent="0.25">
      <c r="A76" s="609">
        <v>1</v>
      </c>
      <c r="B76" s="610">
        <v>2</v>
      </c>
      <c r="C76" s="610">
        <v>3</v>
      </c>
      <c r="D76" s="610">
        <v>4</v>
      </c>
      <c r="E76" s="610">
        <v>5</v>
      </c>
      <c r="F76" s="581">
        <v>6</v>
      </c>
      <c r="G76" s="581">
        <v>7</v>
      </c>
      <c r="H76" s="680" t="s">
        <v>74</v>
      </c>
      <c r="I76" s="107"/>
    </row>
    <row r="77" spans="1:21" s="1342" customFormat="1" ht="15.75" thickTop="1" x14ac:dyDescent="0.25">
      <c r="A77" s="1360"/>
      <c r="B77" s="1242">
        <v>5331</v>
      </c>
      <c r="C77" s="1270"/>
      <c r="D77" s="1243" t="s">
        <v>1159</v>
      </c>
      <c r="E77" s="1255">
        <f>E78+E79+E80+E81</f>
        <v>490553</v>
      </c>
      <c r="F77" s="1255">
        <f>F78+F79+F80+F81</f>
        <v>506829</v>
      </c>
      <c r="G77" s="1255">
        <f>G78+G79+G80+G81</f>
        <v>506829</v>
      </c>
      <c r="H77" s="1297">
        <f>(G77/F77)*100</f>
        <v>100</v>
      </c>
      <c r="I77" s="1345"/>
      <c r="J77" s="1237"/>
      <c r="K77" s="1237"/>
      <c r="L77" s="1237"/>
      <c r="M77" s="1237"/>
      <c r="N77" s="1237"/>
      <c r="O77" s="1237"/>
      <c r="P77" s="1237"/>
      <c r="Q77" s="1237"/>
      <c r="R77" s="1237"/>
      <c r="S77" s="1237"/>
      <c r="T77" s="1237"/>
      <c r="U77" s="1237"/>
    </row>
    <row r="78" spans="1:21" s="1342" customFormat="1" ht="14.25" x14ac:dyDescent="0.2">
      <c r="A78" s="1361"/>
      <c r="B78" s="19"/>
      <c r="C78" s="1251" t="s">
        <v>737</v>
      </c>
      <c r="D78" s="1363" t="s">
        <v>1496</v>
      </c>
      <c r="E78" s="55">
        <v>111000</v>
      </c>
      <c r="F78" s="314">
        <v>117000</v>
      </c>
      <c r="G78" s="476">
        <v>117000</v>
      </c>
      <c r="H78" s="1257">
        <f>G78/F78*100</f>
        <v>100</v>
      </c>
      <c r="I78" s="1345"/>
      <c r="J78" s="1237"/>
      <c r="K78" s="1237"/>
      <c r="L78" s="1237"/>
      <c r="M78" s="1237"/>
      <c r="N78" s="1237"/>
      <c r="O78" s="1237"/>
      <c r="P78" s="1237"/>
      <c r="Q78" s="1237"/>
      <c r="R78" s="1237"/>
      <c r="S78" s="1237"/>
      <c r="T78" s="1237"/>
      <c r="U78" s="1237"/>
    </row>
    <row r="79" spans="1:21" s="1342" customFormat="1" ht="14.25" x14ac:dyDescent="0.2">
      <c r="A79" s="50"/>
      <c r="B79" s="19"/>
      <c r="C79" s="1251" t="s">
        <v>732</v>
      </c>
      <c r="D79" s="31" t="s">
        <v>1860</v>
      </c>
      <c r="E79" s="1310">
        <v>379553</v>
      </c>
      <c r="F79" s="472">
        <v>379687</v>
      </c>
      <c r="G79" s="476">
        <v>379687</v>
      </c>
      <c r="H79" s="1257">
        <f>G79/F79*100</f>
        <v>100</v>
      </c>
      <c r="I79" s="1345"/>
      <c r="J79" s="1237"/>
      <c r="K79" s="1237"/>
      <c r="L79" s="1237"/>
      <c r="M79" s="1237"/>
      <c r="N79" s="1237"/>
      <c r="O79" s="1237"/>
      <c r="P79" s="1237"/>
      <c r="Q79" s="1237"/>
      <c r="R79" s="1237"/>
      <c r="S79" s="1237"/>
      <c r="T79" s="1237"/>
      <c r="U79" s="1237"/>
    </row>
    <row r="80" spans="1:21" s="1342" customFormat="1" ht="14.25" x14ac:dyDescent="0.2">
      <c r="A80" s="50"/>
      <c r="B80" s="19"/>
      <c r="C80" s="1250" t="s">
        <v>23</v>
      </c>
      <c r="D80" s="117" t="s">
        <v>1521</v>
      </c>
      <c r="E80" s="1310"/>
      <c r="F80" s="472">
        <v>10000</v>
      </c>
      <c r="G80" s="476">
        <v>10000</v>
      </c>
      <c r="H80" s="1257">
        <f>G80/F80*100</f>
        <v>100</v>
      </c>
      <c r="I80" s="1345"/>
      <c r="J80" s="1237"/>
      <c r="K80" s="1237"/>
      <c r="L80" s="1237"/>
      <c r="M80" s="1237"/>
      <c r="N80" s="1237"/>
      <c r="O80" s="1237"/>
      <c r="P80" s="1237"/>
      <c r="Q80" s="1237"/>
      <c r="R80" s="1237"/>
      <c r="S80" s="1237"/>
      <c r="T80" s="1237"/>
      <c r="U80" s="1237"/>
    </row>
    <row r="81" spans="1:21" s="1342" customFormat="1" ht="15" thickBot="1" x14ac:dyDescent="0.25">
      <c r="A81" s="50"/>
      <c r="B81" s="19"/>
      <c r="C81" s="1706" t="s">
        <v>538</v>
      </c>
      <c r="D81" s="1744" t="s">
        <v>1861</v>
      </c>
      <c r="E81" s="1310"/>
      <c r="F81" s="472">
        <v>142</v>
      </c>
      <c r="G81" s="476">
        <v>142</v>
      </c>
      <c r="H81" s="1257">
        <f>G81/F81*100</f>
        <v>100</v>
      </c>
      <c r="I81" s="1345"/>
      <c r="J81" s="1237"/>
      <c r="K81" s="1237"/>
      <c r="L81" s="1237"/>
      <c r="M81" s="1237"/>
      <c r="N81" s="1237"/>
      <c r="O81" s="1237"/>
      <c r="P81" s="1237"/>
      <c r="Q81" s="1237"/>
      <c r="R81" s="1237"/>
      <c r="S81" s="1237"/>
      <c r="T81" s="1237"/>
      <c r="U81" s="1237"/>
    </row>
    <row r="82" spans="1:21" s="363" customFormat="1" ht="19.5" customHeight="1" thickTop="1" thickBot="1" x14ac:dyDescent="0.3">
      <c r="A82" s="681" t="s">
        <v>1406</v>
      </c>
      <c r="B82" s="834"/>
      <c r="C82" s="1365"/>
      <c r="D82" s="834"/>
      <c r="E82" s="868">
        <f>E77</f>
        <v>490553</v>
      </c>
      <c r="F82" s="1362">
        <f>F77</f>
        <v>506829</v>
      </c>
      <c r="G82" s="868">
        <f>G77</f>
        <v>506829</v>
      </c>
      <c r="H82" s="869">
        <f>(G82/F82)*100</f>
        <v>100</v>
      </c>
    </row>
    <row r="83" spans="1:21" s="1342" customFormat="1" ht="15.75" thickTop="1" x14ac:dyDescent="0.25">
      <c r="A83" s="50"/>
      <c r="B83" s="19">
        <v>6351</v>
      </c>
      <c r="C83" s="1251"/>
      <c r="D83" s="1357" t="s">
        <v>788</v>
      </c>
      <c r="E83" s="71">
        <f>E84+E85+E86+E87+E88+E89</f>
        <v>131500</v>
      </c>
      <c r="F83" s="71">
        <f>F84+F85+F86+F87+F88+F89</f>
        <v>313352</v>
      </c>
      <c r="G83" s="71">
        <f>G84+G85+G86+G87+G88+G89</f>
        <v>304840</v>
      </c>
      <c r="H83" s="255">
        <f t="shared" ref="H83:H89" si="2">G83/F83*100</f>
        <v>97.283566085424695</v>
      </c>
      <c r="I83" s="1345"/>
      <c r="J83" s="1237"/>
      <c r="K83" s="1237"/>
      <c r="L83" s="1237"/>
      <c r="M83" s="1237"/>
      <c r="N83" s="1237"/>
      <c r="O83" s="1237"/>
      <c r="P83" s="1237"/>
      <c r="Q83" s="1237"/>
      <c r="R83" s="1237"/>
      <c r="S83" s="1237"/>
      <c r="T83" s="1237"/>
      <c r="U83" s="1237"/>
    </row>
    <row r="84" spans="1:21" s="1342" customFormat="1" ht="14.25" x14ac:dyDescent="0.2">
      <c r="A84" s="50"/>
      <c r="B84" s="19"/>
      <c r="C84" s="1366" t="s">
        <v>229</v>
      </c>
      <c r="D84" s="225" t="s">
        <v>1220</v>
      </c>
      <c r="E84" s="1310">
        <v>42917</v>
      </c>
      <c r="F84" s="314">
        <v>40275</v>
      </c>
      <c r="G84" s="476">
        <v>40275</v>
      </c>
      <c r="H84" s="237">
        <f t="shared" si="2"/>
        <v>100</v>
      </c>
      <c r="I84" s="1345"/>
      <c r="J84" s="1237"/>
      <c r="K84" s="1237"/>
      <c r="L84" s="1237"/>
      <c r="M84" s="1237"/>
      <c r="N84" s="1237"/>
      <c r="O84" s="1237"/>
      <c r="P84" s="1237"/>
      <c r="Q84" s="1237"/>
      <c r="R84" s="1237"/>
      <c r="S84" s="1237"/>
      <c r="T84" s="1237"/>
      <c r="U84" s="1237"/>
    </row>
    <row r="85" spans="1:21" s="1342" customFormat="1" ht="14.25" x14ac:dyDescent="0.2">
      <c r="A85" s="50"/>
      <c r="B85" s="19"/>
      <c r="C85" s="1251" t="s">
        <v>978</v>
      </c>
      <c r="D85" s="1237" t="s">
        <v>979</v>
      </c>
      <c r="E85" s="1310">
        <v>88583</v>
      </c>
      <c r="F85" s="314">
        <v>190127</v>
      </c>
      <c r="G85" s="476">
        <v>190127</v>
      </c>
      <c r="H85" s="237">
        <f t="shared" si="2"/>
        <v>100</v>
      </c>
      <c r="I85" s="1345"/>
      <c r="J85" s="1237"/>
      <c r="K85" s="1237"/>
      <c r="L85" s="1237"/>
      <c r="M85" s="1237"/>
      <c r="N85" s="1237"/>
      <c r="O85" s="1237"/>
      <c r="P85" s="1237"/>
      <c r="Q85" s="1237"/>
      <c r="R85" s="1237"/>
      <c r="S85" s="1237"/>
      <c r="T85" s="1237"/>
      <c r="U85" s="1237"/>
    </row>
    <row r="86" spans="1:21" s="1342" customFormat="1" ht="14.25" x14ac:dyDescent="0.2">
      <c r="A86" s="50"/>
      <c r="B86" s="19"/>
      <c r="C86" s="1251" t="s">
        <v>1745</v>
      </c>
      <c r="D86" s="1263" t="s">
        <v>1746</v>
      </c>
      <c r="E86" s="1310"/>
      <c r="F86" s="314">
        <v>27500</v>
      </c>
      <c r="G86" s="476">
        <v>27500</v>
      </c>
      <c r="H86" s="237">
        <f t="shared" si="2"/>
        <v>100</v>
      </c>
      <c r="I86" s="1345"/>
      <c r="J86" s="1237"/>
      <c r="K86" s="1237"/>
      <c r="L86" s="1237"/>
      <c r="M86" s="1237"/>
      <c r="N86" s="1237"/>
      <c r="O86" s="1237"/>
      <c r="P86" s="1237"/>
      <c r="Q86" s="1237"/>
      <c r="R86" s="1237"/>
      <c r="S86" s="1237"/>
      <c r="T86" s="1237"/>
      <c r="U86" s="1237"/>
    </row>
    <row r="87" spans="1:21" s="1342" customFormat="1" ht="14.25" x14ac:dyDescent="0.2">
      <c r="A87" s="50"/>
      <c r="B87" s="19"/>
      <c r="C87" s="1251" t="s">
        <v>1075</v>
      </c>
      <c r="D87" s="1397" t="s">
        <v>1076</v>
      </c>
      <c r="E87" s="1310"/>
      <c r="F87" s="314">
        <v>2805</v>
      </c>
      <c r="G87" s="316">
        <v>2332</v>
      </c>
      <c r="H87" s="237">
        <f t="shared" si="2"/>
        <v>83.137254901960787</v>
      </c>
      <c r="I87" s="1345"/>
      <c r="J87" s="1237"/>
      <c r="K87" s="1237"/>
      <c r="L87" s="1237"/>
      <c r="M87" s="1237"/>
      <c r="N87" s="1237"/>
      <c r="O87" s="1237"/>
      <c r="P87" s="1237"/>
      <c r="Q87" s="1237"/>
      <c r="R87" s="1237"/>
      <c r="S87" s="1237"/>
      <c r="T87" s="1237"/>
      <c r="U87" s="1237"/>
    </row>
    <row r="88" spans="1:21" s="1342" customFormat="1" ht="15" x14ac:dyDescent="0.25">
      <c r="A88" s="50"/>
      <c r="B88" s="19"/>
      <c r="C88" s="1251" t="s">
        <v>1077</v>
      </c>
      <c r="D88" s="1397" t="s">
        <v>1078</v>
      </c>
      <c r="E88" s="48"/>
      <c r="F88" s="314">
        <v>47687</v>
      </c>
      <c r="G88" s="316">
        <v>39649</v>
      </c>
      <c r="H88" s="237">
        <f t="shared" si="2"/>
        <v>83.144253150753883</v>
      </c>
      <c r="I88" s="1345"/>
      <c r="J88" s="1237"/>
      <c r="K88" s="1237"/>
      <c r="L88" s="1237"/>
      <c r="M88" s="1237"/>
      <c r="N88" s="1237"/>
      <c r="O88" s="1237"/>
      <c r="P88" s="1237"/>
      <c r="Q88" s="1237"/>
      <c r="R88" s="1237"/>
      <c r="S88" s="1237"/>
      <c r="T88" s="1237"/>
      <c r="U88" s="1237"/>
    </row>
    <row r="89" spans="1:21" s="1342" customFormat="1" ht="15" thickBot="1" x14ac:dyDescent="0.25">
      <c r="A89" s="50"/>
      <c r="B89" s="19"/>
      <c r="C89" s="1266" t="s">
        <v>357</v>
      </c>
      <c r="D89" s="247" t="s">
        <v>358</v>
      </c>
      <c r="E89" s="1310"/>
      <c r="F89" s="314">
        <v>4958</v>
      </c>
      <c r="G89" s="316">
        <v>4957</v>
      </c>
      <c r="H89" s="237">
        <f t="shared" si="2"/>
        <v>99.979830576845501</v>
      </c>
      <c r="I89" s="1345"/>
      <c r="J89" s="1237"/>
      <c r="K89" s="1237"/>
      <c r="L89" s="1237"/>
      <c r="M89" s="1237"/>
      <c r="N89" s="1237"/>
      <c r="O89" s="1237"/>
      <c r="P89" s="1237"/>
      <c r="Q89" s="1237"/>
      <c r="R89" s="1237"/>
      <c r="S89" s="1237"/>
      <c r="T89" s="1237"/>
      <c r="U89" s="1237"/>
    </row>
    <row r="90" spans="1:21" ht="20.25" customHeight="1" thickTop="1" thickBot="1" x14ac:dyDescent="0.3">
      <c r="A90" s="765" t="s">
        <v>1407</v>
      </c>
      <c r="B90" s="766"/>
      <c r="C90" s="767"/>
      <c r="D90" s="768"/>
      <c r="E90" s="769">
        <f>E83</f>
        <v>131500</v>
      </c>
      <c r="F90" s="769">
        <f>F83</f>
        <v>313352</v>
      </c>
      <c r="G90" s="769">
        <f>G83</f>
        <v>304840</v>
      </c>
      <c r="H90" s="856">
        <f>(G90/F90)*100</f>
        <v>97.283566085424695</v>
      </c>
    </row>
    <row r="91" spans="1:21" ht="20.25" customHeight="1" thickTop="1" x14ac:dyDescent="0.25">
      <c r="A91" s="793"/>
      <c r="B91" s="1351"/>
      <c r="C91" s="1352"/>
      <c r="D91" s="1353"/>
      <c r="E91" s="1354"/>
      <c r="F91" s="1354"/>
      <c r="G91" s="1354"/>
      <c r="H91" s="1355"/>
    </row>
    <row r="92" spans="1:21" s="370" customFormat="1" ht="23.25" customHeight="1" thickBot="1" x14ac:dyDescent="0.3">
      <c r="A92" s="784" t="s">
        <v>1160</v>
      </c>
      <c r="B92" s="1347"/>
      <c r="C92" s="1348"/>
      <c r="D92" s="1349"/>
      <c r="E92" s="798">
        <f>E82+E90</f>
        <v>622053</v>
      </c>
      <c r="F92" s="798">
        <f>F82+F90</f>
        <v>820181</v>
      </c>
      <c r="G92" s="798">
        <f>G82+G90</f>
        <v>811669</v>
      </c>
      <c r="H92" s="1350">
        <f>(G92/F92)*100</f>
        <v>98.962180299226631</v>
      </c>
    </row>
    <row r="93" spans="1:21" ht="12.75" customHeight="1" thickTop="1" x14ac:dyDescent="0.25">
      <c r="A93" s="870"/>
      <c r="B93" s="871"/>
      <c r="C93" s="872"/>
      <c r="D93" s="873"/>
      <c r="E93" s="874"/>
      <c r="F93" s="874"/>
      <c r="G93" s="874"/>
      <c r="H93" s="875"/>
    </row>
    <row r="103" spans="1:8" s="713" customFormat="1" ht="16.5" x14ac:dyDescent="0.25">
      <c r="A103" s="364" t="s">
        <v>1289</v>
      </c>
      <c r="B103" s="365"/>
      <c r="C103" s="366"/>
      <c r="D103" s="367"/>
      <c r="E103" s="876">
        <f>E104+E105+E106+E107</f>
        <v>781160</v>
      </c>
      <c r="F103" s="876">
        <f>F104+F105+F106+F107</f>
        <v>996286</v>
      </c>
      <c r="G103" s="876">
        <f>G104+G105+G106+G107</f>
        <v>989874</v>
      </c>
      <c r="H103" s="877">
        <f>(G103/F103)*100</f>
        <v>99.356409705646769</v>
      </c>
    </row>
    <row r="104" spans="1:8" ht="15" x14ac:dyDescent="0.2">
      <c r="A104" s="598" t="s">
        <v>342</v>
      </c>
      <c r="B104" s="628"/>
      <c r="C104" s="629"/>
      <c r="D104" s="630"/>
      <c r="E104" s="631">
        <f>E40</f>
        <v>747347</v>
      </c>
      <c r="F104" s="631">
        <f>F40-F106</f>
        <v>752441</v>
      </c>
      <c r="G104" s="631">
        <f>G40-G106</f>
        <v>747771</v>
      </c>
      <c r="H104" s="878">
        <f>(G104/F104)*100</f>
        <v>99.379353331357549</v>
      </c>
    </row>
    <row r="105" spans="1:8" ht="15" x14ac:dyDescent="0.2">
      <c r="A105" s="598" t="s">
        <v>343</v>
      </c>
      <c r="B105" s="633"/>
      <c r="C105" s="629"/>
      <c r="D105" s="634"/>
      <c r="E105" s="631">
        <f>E59</f>
        <v>33813</v>
      </c>
      <c r="F105" s="631">
        <f>F59</f>
        <v>35275</v>
      </c>
      <c r="G105" s="631">
        <f>G59</f>
        <v>33533</v>
      </c>
      <c r="H105" s="878">
        <f>(G105/F105)*100</f>
        <v>95.061658398299073</v>
      </c>
    </row>
    <row r="106" spans="1:8" ht="15" x14ac:dyDescent="0.2">
      <c r="A106" s="598" t="s">
        <v>264</v>
      </c>
      <c r="B106" s="633"/>
      <c r="C106" s="629"/>
      <c r="D106" s="634"/>
      <c r="E106" s="631">
        <f>E24</f>
        <v>0</v>
      </c>
      <c r="F106" s="631">
        <f>F24</f>
        <v>208570</v>
      </c>
      <c r="G106" s="631">
        <f>G24</f>
        <v>208570</v>
      </c>
      <c r="H106" s="878">
        <f>(G106/F106)*100</f>
        <v>100</v>
      </c>
    </row>
    <row r="107" spans="1:8" ht="15" x14ac:dyDescent="0.2">
      <c r="A107" s="598" t="s">
        <v>1457</v>
      </c>
      <c r="B107" s="633"/>
      <c r="C107" s="629"/>
      <c r="D107" s="634"/>
      <c r="E107" s="631">
        <v>0</v>
      </c>
      <c r="F107" s="631">
        <v>0</v>
      </c>
      <c r="G107" s="631">
        <v>0</v>
      </c>
      <c r="H107" s="878">
        <v>0</v>
      </c>
    </row>
    <row r="108" spans="1:8" s="713" customFormat="1" ht="15" x14ac:dyDescent="0.2">
      <c r="A108" s="598"/>
      <c r="B108" s="633"/>
      <c r="C108" s="629"/>
      <c r="D108" s="634"/>
      <c r="E108" s="631"/>
      <c r="F108" s="631"/>
      <c r="G108" s="631"/>
      <c r="H108" s="879"/>
    </row>
    <row r="109" spans="1:8" s="713" customFormat="1" ht="16.5" x14ac:dyDescent="0.25">
      <c r="A109" s="818" t="s">
        <v>344</v>
      </c>
      <c r="B109" s="633"/>
      <c r="C109" s="629"/>
      <c r="D109" s="634"/>
      <c r="E109" s="876">
        <f>E110+E111+E112+E113</f>
        <v>622053</v>
      </c>
      <c r="F109" s="876">
        <f>F110+F111+F112+F113</f>
        <v>820181</v>
      </c>
      <c r="G109" s="876">
        <f>G110+G111+G112+G113</f>
        <v>811669</v>
      </c>
      <c r="H109" s="877">
        <f>(G109/F109)*100</f>
        <v>98.962180299226631</v>
      </c>
    </row>
    <row r="110" spans="1:8" ht="15" x14ac:dyDescent="0.2">
      <c r="A110" s="598" t="s">
        <v>1458</v>
      </c>
      <c r="B110" s="633"/>
      <c r="C110" s="629"/>
      <c r="D110" s="634"/>
      <c r="E110" s="631">
        <f>E82-E112</f>
        <v>490553</v>
      </c>
      <c r="F110" s="631">
        <f>F82-F112</f>
        <v>506687</v>
      </c>
      <c r="G110" s="631">
        <f>G82-G112</f>
        <v>506687</v>
      </c>
      <c r="H110" s="878">
        <f>(G110/F110)*100</f>
        <v>100</v>
      </c>
    </row>
    <row r="111" spans="1:8" ht="15" x14ac:dyDescent="0.2">
      <c r="A111" s="2101" t="s">
        <v>1459</v>
      </c>
      <c r="B111" s="633"/>
      <c r="C111" s="629"/>
      <c r="D111" s="634"/>
      <c r="E111" s="631">
        <f>E90-E113</f>
        <v>131500</v>
      </c>
      <c r="F111" s="631">
        <f>F90-F113</f>
        <v>257902</v>
      </c>
      <c r="G111" s="631">
        <f>G90-G113</f>
        <v>257902</v>
      </c>
      <c r="H111" s="878">
        <f>(G111/F111)*100</f>
        <v>100</v>
      </c>
    </row>
    <row r="112" spans="1:8" ht="15" x14ac:dyDescent="0.2">
      <c r="A112" s="2101" t="s">
        <v>264</v>
      </c>
      <c r="B112" s="819"/>
      <c r="C112" s="711"/>
      <c r="E112" s="631">
        <f>E81</f>
        <v>0</v>
      </c>
      <c r="F112" s="631">
        <f>F81</f>
        <v>142</v>
      </c>
      <c r="G112" s="631">
        <f>G81</f>
        <v>142</v>
      </c>
      <c r="H112" s="878">
        <f>(G112/F112)*100</f>
        <v>100</v>
      </c>
    </row>
    <row r="113" spans="1:8" ht="15" x14ac:dyDescent="0.2">
      <c r="A113" s="598" t="s">
        <v>1457</v>
      </c>
      <c r="B113" s="819"/>
      <c r="C113" s="711"/>
      <c r="E113" s="631">
        <f>E87+E88+E89</f>
        <v>0</v>
      </c>
      <c r="F113" s="631">
        <f>F87+F88+F89</f>
        <v>55450</v>
      </c>
      <c r="G113" s="631">
        <f>G87+G88+G89</f>
        <v>46938</v>
      </c>
      <c r="H113" s="878">
        <f>(G113/F113)*100</f>
        <v>84.649233543733089</v>
      </c>
    </row>
    <row r="116" spans="1:8" s="58" customFormat="1" ht="47.25" customHeight="1" thickBot="1" x14ac:dyDescent="0.4">
      <c r="A116" s="2451" t="s">
        <v>513</v>
      </c>
      <c r="B116" s="2452"/>
      <c r="C116" s="2452"/>
      <c r="D116" s="2452"/>
      <c r="E116" s="880">
        <f>SUM(E103,E109)</f>
        <v>1403213</v>
      </c>
      <c r="F116" s="880">
        <f>SUM(F103,F109)</f>
        <v>1816467</v>
      </c>
      <c r="G116" s="880">
        <f>SUM(G103,G109)</f>
        <v>1801543</v>
      </c>
      <c r="H116" s="1563">
        <f>(G116/F116)*100</f>
        <v>99.178405112782116</v>
      </c>
    </row>
    <row r="117" spans="1:8" ht="13.5" thickTop="1" x14ac:dyDescent="0.2"/>
    <row r="118" spans="1:8" x14ac:dyDescent="0.2">
      <c r="E118" s="2103"/>
      <c r="F118" s="2103"/>
      <c r="G118" s="2103"/>
    </row>
  </sheetData>
  <mergeCells count="4">
    <mergeCell ref="A116:D116"/>
    <mergeCell ref="D24:D25"/>
    <mergeCell ref="D48:D49"/>
    <mergeCell ref="D16:D17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117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F0"/>
  </sheetPr>
  <dimension ref="A1:S348"/>
  <sheetViews>
    <sheetView showGridLines="0" topLeftCell="A316" zoomScaleNormal="100" workbookViewId="0">
      <selection activeCell="G349" sqref="G349"/>
    </sheetView>
  </sheetViews>
  <sheetFormatPr defaultRowHeight="12.75" x14ac:dyDescent="0.2"/>
  <cols>
    <col min="1" max="2" width="4.7109375" style="746" customWidth="1"/>
    <col min="3" max="3" width="8.85546875" style="711" customWidth="1"/>
    <col min="4" max="4" width="45.85546875" style="572" customWidth="1"/>
    <col min="5" max="5" width="14.140625" style="531" customWidth="1"/>
    <col min="6" max="6" width="14.5703125" style="531" customWidth="1"/>
    <col min="7" max="7" width="13.140625" style="531" customWidth="1"/>
    <col min="8" max="8" width="7.28515625" style="712" customWidth="1"/>
    <col min="9" max="9" width="9.140625" style="572"/>
    <col min="10" max="10" width="11.42578125" style="572" bestFit="1" customWidth="1"/>
    <col min="11" max="11" width="9.42578125" style="572" bestFit="1" customWidth="1"/>
    <col min="12" max="16384" width="9.140625" style="572"/>
  </cols>
  <sheetData>
    <row r="1" spans="1:9" s="708" customFormat="1" ht="18.75" thickBot="1" x14ac:dyDescent="0.3">
      <c r="A1" s="515" t="s">
        <v>514</v>
      </c>
      <c r="B1" s="516"/>
      <c r="C1" s="517"/>
      <c r="D1" s="518"/>
      <c r="E1" s="519"/>
      <c r="F1" s="519" t="s">
        <v>515</v>
      </c>
      <c r="G1" s="520"/>
      <c r="H1" s="707"/>
    </row>
    <row r="2" spans="1:9" x14ac:dyDescent="0.2">
      <c r="A2" s="709"/>
      <c r="B2" s="710"/>
    </row>
    <row r="3" spans="1:9" s="540" customFormat="1" ht="14.25" x14ac:dyDescent="0.2">
      <c r="A3" s="714" t="s">
        <v>470</v>
      </c>
      <c r="B3" s="715"/>
      <c r="C3" s="716" t="s">
        <v>1086</v>
      </c>
      <c r="E3" s="529"/>
      <c r="F3" s="529"/>
      <c r="G3" s="529"/>
      <c r="H3" s="717"/>
    </row>
    <row r="4" spans="1:9" s="713" customFormat="1" ht="14.25" x14ac:dyDescent="0.2">
      <c r="A4" s="709"/>
      <c r="B4" s="710"/>
      <c r="C4" s="716" t="s">
        <v>1087</v>
      </c>
      <c r="E4" s="719"/>
      <c r="F4" s="719"/>
      <c r="G4" s="719"/>
      <c r="H4" s="720"/>
    </row>
    <row r="5" spans="1:9" x14ac:dyDescent="0.2">
      <c r="A5" s="709"/>
      <c r="B5" s="710"/>
    </row>
    <row r="6" spans="1:9" ht="15.75" x14ac:dyDescent="0.25">
      <c r="A6" s="721" t="s">
        <v>1119</v>
      </c>
      <c r="B6" s="710"/>
    </row>
    <row r="7" spans="1:9" ht="13.5" thickBot="1" x14ac:dyDescent="0.25">
      <c r="H7" s="712" t="s">
        <v>205</v>
      </c>
    </row>
    <row r="8" spans="1:9" s="107" customFormat="1" ht="20.25" customHeight="1" thickTop="1" thickBot="1" x14ac:dyDescent="0.25">
      <c r="A8" s="675" t="s">
        <v>206</v>
      </c>
      <c r="B8" s="676" t="s">
        <v>207</v>
      </c>
      <c r="C8" s="722" t="s">
        <v>888</v>
      </c>
      <c r="D8" s="678" t="s">
        <v>208</v>
      </c>
      <c r="E8" s="678" t="s">
        <v>209</v>
      </c>
      <c r="F8" s="678" t="s">
        <v>1116</v>
      </c>
      <c r="G8" s="678" t="s">
        <v>1117</v>
      </c>
      <c r="H8" s="679" t="s">
        <v>1118</v>
      </c>
    </row>
    <row r="9" spans="1:9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610">
        <v>5</v>
      </c>
      <c r="F9" s="581">
        <v>6</v>
      </c>
      <c r="G9" s="581">
        <v>7</v>
      </c>
      <c r="H9" s="680" t="s">
        <v>74</v>
      </c>
      <c r="I9" s="107"/>
    </row>
    <row r="10" spans="1:9" s="1237" customFormat="1" ht="15.75" thickTop="1" x14ac:dyDescent="0.25">
      <c r="A10" s="222">
        <v>3311</v>
      </c>
      <c r="B10" s="1242">
        <v>5212</v>
      </c>
      <c r="C10" s="1380"/>
      <c r="D10" s="699" t="s">
        <v>849</v>
      </c>
      <c r="E10" s="1255"/>
      <c r="F10" s="474">
        <v>410</v>
      </c>
      <c r="G10" s="373">
        <v>410</v>
      </c>
      <c r="H10" s="240">
        <f>(G10/F10)*100</f>
        <v>100</v>
      </c>
    </row>
    <row r="11" spans="1:9" s="1237" customFormat="1" ht="15" x14ac:dyDescent="0.25">
      <c r="A11" s="50"/>
      <c r="B11" s="19"/>
      <c r="C11" s="1269" t="s">
        <v>319</v>
      </c>
      <c r="D11" s="1245" t="s">
        <v>410</v>
      </c>
      <c r="E11" s="48"/>
      <c r="F11" s="314">
        <v>350</v>
      </c>
      <c r="G11" s="316">
        <v>350</v>
      </c>
      <c r="H11" s="1257">
        <f>(G11/F11)*100</f>
        <v>100</v>
      </c>
    </row>
    <row r="12" spans="1:9" s="1237" customFormat="1" ht="15" x14ac:dyDescent="0.25">
      <c r="A12" s="50"/>
      <c r="B12" s="19"/>
      <c r="C12" s="1250" t="s">
        <v>548</v>
      </c>
      <c r="D12" s="312" t="s">
        <v>549</v>
      </c>
      <c r="E12" s="48"/>
      <c r="F12" s="314">
        <v>60</v>
      </c>
      <c r="G12" s="316">
        <v>60</v>
      </c>
      <c r="H12" s="1257">
        <f>(G12/F12)*100</f>
        <v>100</v>
      </c>
    </row>
    <row r="13" spans="1:9" s="1237" customFormat="1" ht="15" x14ac:dyDescent="0.25">
      <c r="A13" s="50">
        <v>3311</v>
      </c>
      <c r="B13" s="19">
        <v>5213</v>
      </c>
      <c r="C13" s="122"/>
      <c r="D13" s="1238" t="s">
        <v>564</v>
      </c>
      <c r="E13" s="48">
        <v>304</v>
      </c>
      <c r="F13" s="168">
        <v>384</v>
      </c>
      <c r="G13" s="470">
        <v>384</v>
      </c>
      <c r="H13" s="212">
        <f>(G13/F13)*100</f>
        <v>100</v>
      </c>
    </row>
    <row r="14" spans="1:9" s="1237" customFormat="1" ht="14.25" x14ac:dyDescent="0.2">
      <c r="A14" s="50"/>
      <c r="B14" s="19"/>
      <c r="C14" s="1250" t="s">
        <v>565</v>
      </c>
      <c r="D14" s="1245" t="s">
        <v>808</v>
      </c>
      <c r="E14" s="55">
        <v>304</v>
      </c>
      <c r="F14" s="314">
        <v>304</v>
      </c>
      <c r="G14" s="316">
        <v>304</v>
      </c>
      <c r="H14" s="1257">
        <f t="shared" ref="H14:H49" si="0">(G14/F14)*100</f>
        <v>100</v>
      </c>
    </row>
    <row r="15" spans="1:9" s="1237" customFormat="1" ht="14.25" x14ac:dyDescent="0.2">
      <c r="A15" s="50"/>
      <c r="B15" s="19"/>
      <c r="C15" s="1250" t="s">
        <v>548</v>
      </c>
      <c r="D15" s="312" t="s">
        <v>549</v>
      </c>
      <c r="E15" s="55"/>
      <c r="F15" s="314">
        <v>80</v>
      </c>
      <c r="G15" s="316">
        <v>80</v>
      </c>
      <c r="H15" s="1257">
        <f t="shared" si="0"/>
        <v>100</v>
      </c>
    </row>
    <row r="16" spans="1:9" s="1237" customFormat="1" ht="15" x14ac:dyDescent="0.25">
      <c r="A16" s="50">
        <v>3311</v>
      </c>
      <c r="B16" s="19">
        <v>5222</v>
      </c>
      <c r="C16" s="1250"/>
      <c r="D16" s="87" t="s">
        <v>550</v>
      </c>
      <c r="E16" s="71"/>
      <c r="F16" s="315">
        <f>F17+F18+F19</f>
        <v>1875</v>
      </c>
      <c r="G16" s="315">
        <f>G17+G18+G19</f>
        <v>1875</v>
      </c>
      <c r="H16" s="212">
        <f t="shared" si="0"/>
        <v>100</v>
      </c>
    </row>
    <row r="17" spans="1:8" s="1237" customFormat="1" ht="15" x14ac:dyDescent="0.25">
      <c r="A17" s="50"/>
      <c r="B17" s="19"/>
      <c r="C17" s="1269" t="s">
        <v>1520</v>
      </c>
      <c r="D17" s="1245" t="s">
        <v>58</v>
      </c>
      <c r="E17" s="71"/>
      <c r="F17" s="314">
        <v>180</v>
      </c>
      <c r="G17" s="316">
        <v>180</v>
      </c>
      <c r="H17" s="1257">
        <f t="shared" si="0"/>
        <v>100</v>
      </c>
    </row>
    <row r="18" spans="1:8" s="1237" customFormat="1" ht="14.25" x14ac:dyDescent="0.2">
      <c r="A18" s="50"/>
      <c r="B18" s="19"/>
      <c r="C18" s="1250" t="s">
        <v>548</v>
      </c>
      <c r="D18" s="312" t="s">
        <v>549</v>
      </c>
      <c r="E18" s="55"/>
      <c r="F18" s="314">
        <v>695</v>
      </c>
      <c r="G18" s="316">
        <v>695</v>
      </c>
      <c r="H18" s="1257">
        <f t="shared" si="0"/>
        <v>100</v>
      </c>
    </row>
    <row r="19" spans="1:8" s="1237" customFormat="1" ht="14.25" x14ac:dyDescent="0.2">
      <c r="A19" s="50"/>
      <c r="B19" s="19"/>
      <c r="C19" s="1250" t="s">
        <v>1863</v>
      </c>
      <c r="D19" s="312" t="s">
        <v>1862</v>
      </c>
      <c r="E19" s="55"/>
      <c r="F19" s="314">
        <v>1000</v>
      </c>
      <c r="G19" s="316">
        <v>1000</v>
      </c>
      <c r="H19" s="1257">
        <f t="shared" si="0"/>
        <v>100</v>
      </c>
    </row>
    <row r="20" spans="1:8" s="1237" customFormat="1" ht="15" x14ac:dyDescent="0.25">
      <c r="A20" s="50">
        <v>3311</v>
      </c>
      <c r="B20" s="19">
        <v>5223</v>
      </c>
      <c r="C20" s="1250"/>
      <c r="D20" s="309" t="s">
        <v>1516</v>
      </c>
      <c r="E20" s="55"/>
      <c r="F20" s="313">
        <v>25</v>
      </c>
      <c r="G20" s="315">
        <v>25</v>
      </c>
      <c r="H20" s="212">
        <f t="shared" si="0"/>
        <v>100</v>
      </c>
    </row>
    <row r="21" spans="1:8" s="1237" customFormat="1" ht="14.25" x14ac:dyDescent="0.2">
      <c r="A21" s="50"/>
      <c r="B21" s="19"/>
      <c r="C21" s="1269" t="s">
        <v>1520</v>
      </c>
      <c r="D21" s="1245" t="s">
        <v>58</v>
      </c>
      <c r="E21" s="55"/>
      <c r="F21" s="314">
        <v>25</v>
      </c>
      <c r="G21" s="316">
        <v>25</v>
      </c>
      <c r="H21" s="1257">
        <f t="shared" si="0"/>
        <v>100</v>
      </c>
    </row>
    <row r="22" spans="1:8" s="1237" customFormat="1" ht="15" x14ac:dyDescent="0.25">
      <c r="A22" s="50">
        <v>3311</v>
      </c>
      <c r="B22" s="19">
        <v>5321</v>
      </c>
      <c r="C22" s="1250"/>
      <c r="D22" s="1238" t="s">
        <v>1517</v>
      </c>
      <c r="E22" s="71">
        <v>1392</v>
      </c>
      <c r="F22" s="313">
        <v>1562</v>
      </c>
      <c r="G22" s="315">
        <v>1562</v>
      </c>
      <c r="H22" s="212">
        <f t="shared" si="0"/>
        <v>100</v>
      </c>
    </row>
    <row r="23" spans="1:8" s="1237" customFormat="1" ht="14.25" x14ac:dyDescent="0.2">
      <c r="A23" s="50"/>
      <c r="B23" s="19"/>
      <c r="C23" s="1250" t="s">
        <v>565</v>
      </c>
      <c r="D23" s="1245" t="s">
        <v>808</v>
      </c>
      <c r="E23" s="55">
        <v>1392</v>
      </c>
      <c r="F23" s="314">
        <v>1392</v>
      </c>
      <c r="G23" s="316">
        <v>1392</v>
      </c>
      <c r="H23" s="1257">
        <f t="shared" si="0"/>
        <v>100</v>
      </c>
    </row>
    <row r="24" spans="1:8" s="1237" customFormat="1" ht="14.25" x14ac:dyDescent="0.2">
      <c r="A24" s="50"/>
      <c r="B24" s="19"/>
      <c r="C24" s="1250" t="s">
        <v>548</v>
      </c>
      <c r="D24" s="312" t="s">
        <v>549</v>
      </c>
      <c r="E24" s="55"/>
      <c r="F24" s="314">
        <v>170</v>
      </c>
      <c r="G24" s="316">
        <v>170</v>
      </c>
      <c r="H24" s="1257">
        <f t="shared" si="0"/>
        <v>100</v>
      </c>
    </row>
    <row r="25" spans="1:8" s="1237" customFormat="1" ht="15" x14ac:dyDescent="0.25">
      <c r="A25" s="50">
        <v>3311</v>
      </c>
      <c r="B25" s="19">
        <v>5339</v>
      </c>
      <c r="C25" s="1250"/>
      <c r="D25" s="1238" t="s">
        <v>1567</v>
      </c>
      <c r="E25" s="55"/>
      <c r="F25" s="313">
        <v>25</v>
      </c>
      <c r="G25" s="315">
        <v>25</v>
      </c>
      <c r="H25" s="212">
        <f t="shared" si="0"/>
        <v>100</v>
      </c>
    </row>
    <row r="26" spans="1:8" s="1237" customFormat="1" ht="14.25" x14ac:dyDescent="0.2">
      <c r="A26" s="50"/>
      <c r="B26" s="19"/>
      <c r="C26" s="1269" t="s">
        <v>1520</v>
      </c>
      <c r="D26" s="1245" t="s">
        <v>58</v>
      </c>
      <c r="E26" s="55"/>
      <c r="F26" s="314">
        <v>25</v>
      </c>
      <c r="G26" s="316">
        <v>25</v>
      </c>
      <c r="H26" s="1257">
        <f t="shared" si="0"/>
        <v>100</v>
      </c>
    </row>
    <row r="27" spans="1:8" s="1237" customFormat="1" ht="15" x14ac:dyDescent="0.25">
      <c r="A27" s="50">
        <v>3311</v>
      </c>
      <c r="B27" s="19">
        <v>5493</v>
      </c>
      <c r="C27" s="1250"/>
      <c r="D27" s="309" t="s">
        <v>872</v>
      </c>
      <c r="E27" s="55"/>
      <c r="F27" s="313">
        <v>50</v>
      </c>
      <c r="G27" s="315">
        <v>50</v>
      </c>
      <c r="H27" s="212">
        <f t="shared" si="0"/>
        <v>100</v>
      </c>
    </row>
    <row r="28" spans="1:8" s="1237" customFormat="1" ht="14.25" x14ac:dyDescent="0.2">
      <c r="A28" s="50"/>
      <c r="B28" s="19"/>
      <c r="C28" s="1269" t="s">
        <v>1520</v>
      </c>
      <c r="D28" s="1245" t="s">
        <v>58</v>
      </c>
      <c r="E28" s="55"/>
      <c r="F28" s="314">
        <v>50</v>
      </c>
      <c r="G28" s="316">
        <v>50</v>
      </c>
      <c r="H28" s="1257">
        <f t="shared" si="0"/>
        <v>100</v>
      </c>
    </row>
    <row r="29" spans="1:8" s="1237" customFormat="1" ht="15" x14ac:dyDescent="0.25">
      <c r="A29" s="50">
        <v>3312</v>
      </c>
      <c r="B29" s="19">
        <v>5212</v>
      </c>
      <c r="C29" s="1250"/>
      <c r="D29" s="383" t="s">
        <v>849</v>
      </c>
      <c r="E29" s="55"/>
      <c r="F29" s="315">
        <f>F30+F31+F32</f>
        <v>675</v>
      </c>
      <c r="G29" s="315">
        <f>G30+G31+G32</f>
        <v>675</v>
      </c>
      <c r="H29" s="212">
        <f t="shared" si="0"/>
        <v>100</v>
      </c>
    </row>
    <row r="30" spans="1:8" s="1237" customFormat="1" ht="14.25" x14ac:dyDescent="0.2">
      <c r="A30" s="50"/>
      <c r="B30" s="19"/>
      <c r="C30" s="1269" t="s">
        <v>319</v>
      </c>
      <c r="D30" s="1245" t="s">
        <v>410</v>
      </c>
      <c r="E30" s="55"/>
      <c r="F30" s="314">
        <v>180</v>
      </c>
      <c r="G30" s="316">
        <v>180</v>
      </c>
      <c r="H30" s="1257">
        <f t="shared" si="0"/>
        <v>100</v>
      </c>
    </row>
    <row r="31" spans="1:8" s="1237" customFormat="1" ht="14.25" x14ac:dyDescent="0.2">
      <c r="A31" s="50"/>
      <c r="B31" s="19"/>
      <c r="C31" s="1269" t="s">
        <v>1520</v>
      </c>
      <c r="D31" s="1245" t="s">
        <v>58</v>
      </c>
      <c r="E31" s="55"/>
      <c r="F31" s="314">
        <v>250</v>
      </c>
      <c r="G31" s="316">
        <v>250</v>
      </c>
      <c r="H31" s="1257">
        <f t="shared" si="0"/>
        <v>100</v>
      </c>
    </row>
    <row r="32" spans="1:8" s="1237" customFormat="1" ht="14.25" x14ac:dyDescent="0.2">
      <c r="A32" s="50"/>
      <c r="B32" s="19"/>
      <c r="C32" s="1250" t="s">
        <v>548</v>
      </c>
      <c r="D32" s="312" t="s">
        <v>549</v>
      </c>
      <c r="E32" s="55"/>
      <c r="F32" s="314">
        <v>245</v>
      </c>
      <c r="G32" s="316">
        <v>245</v>
      </c>
      <c r="H32" s="1257">
        <f t="shared" si="0"/>
        <v>100</v>
      </c>
    </row>
    <row r="33" spans="1:10" s="1237" customFormat="1" ht="15" x14ac:dyDescent="0.25">
      <c r="A33" s="50">
        <v>3312</v>
      </c>
      <c r="B33" s="19">
        <v>5213</v>
      </c>
      <c r="C33" s="1251"/>
      <c r="D33" s="1238" t="s">
        <v>564</v>
      </c>
      <c r="E33" s="71"/>
      <c r="F33" s="315">
        <f>F34+F35+F36+F37</f>
        <v>1520</v>
      </c>
      <c r="G33" s="315">
        <f>G34+G35+G36+G37</f>
        <v>1520</v>
      </c>
      <c r="H33" s="212">
        <f t="shared" si="0"/>
        <v>100</v>
      </c>
    </row>
    <row r="34" spans="1:10" s="1237" customFormat="1" ht="15" x14ac:dyDescent="0.25">
      <c r="A34" s="50"/>
      <c r="B34" s="19"/>
      <c r="C34" s="1269" t="s">
        <v>319</v>
      </c>
      <c r="D34" s="1245" t="s">
        <v>410</v>
      </c>
      <c r="E34" s="71"/>
      <c r="F34" s="314">
        <v>100</v>
      </c>
      <c r="G34" s="316">
        <v>100</v>
      </c>
      <c r="H34" s="1257">
        <f t="shared" si="0"/>
        <v>100</v>
      </c>
    </row>
    <row r="35" spans="1:10" s="1237" customFormat="1" ht="15" x14ac:dyDescent="0.25">
      <c r="A35" s="50"/>
      <c r="B35" s="19"/>
      <c r="C35" s="1269" t="s">
        <v>1520</v>
      </c>
      <c r="D35" s="1245" t="s">
        <v>58</v>
      </c>
      <c r="E35" s="71"/>
      <c r="F35" s="314">
        <v>50</v>
      </c>
      <c r="G35" s="316">
        <v>50</v>
      </c>
      <c r="H35" s="1257">
        <f t="shared" si="0"/>
        <v>100</v>
      </c>
    </row>
    <row r="36" spans="1:10" s="1237" customFormat="1" ht="14.25" x14ac:dyDescent="0.2">
      <c r="A36" s="50"/>
      <c r="B36" s="19"/>
      <c r="C36" s="1250" t="s">
        <v>548</v>
      </c>
      <c r="D36" s="312" t="s">
        <v>549</v>
      </c>
      <c r="E36" s="55"/>
      <c r="F36" s="314">
        <v>670</v>
      </c>
      <c r="G36" s="316">
        <v>670</v>
      </c>
      <c r="H36" s="1257">
        <f t="shared" si="0"/>
        <v>100</v>
      </c>
    </row>
    <row r="37" spans="1:10" s="1237" customFormat="1" ht="14.25" x14ac:dyDescent="0.2">
      <c r="A37" s="50"/>
      <c r="B37" s="19"/>
      <c r="C37" s="1250" t="s">
        <v>1863</v>
      </c>
      <c r="D37" s="312" t="s">
        <v>1862</v>
      </c>
      <c r="E37" s="55"/>
      <c r="F37" s="314">
        <v>700</v>
      </c>
      <c r="G37" s="316">
        <v>700</v>
      </c>
      <c r="H37" s="1257">
        <f t="shared" si="0"/>
        <v>100</v>
      </c>
    </row>
    <row r="38" spans="1:10" s="1237" customFormat="1" ht="15" x14ac:dyDescent="0.25">
      <c r="A38" s="50">
        <v>3312</v>
      </c>
      <c r="B38" s="19">
        <v>5221</v>
      </c>
      <c r="C38" s="1250"/>
      <c r="D38" s="1343" t="s">
        <v>1513</v>
      </c>
      <c r="E38" s="55"/>
      <c r="F38" s="313">
        <v>100</v>
      </c>
      <c r="G38" s="315">
        <v>100</v>
      </c>
      <c r="H38" s="212">
        <f t="shared" si="0"/>
        <v>100</v>
      </c>
    </row>
    <row r="39" spans="1:10" s="1237" customFormat="1" ht="14.25" x14ac:dyDescent="0.2">
      <c r="A39" s="50"/>
      <c r="B39" s="19"/>
      <c r="C39" s="1250" t="s">
        <v>548</v>
      </c>
      <c r="D39" s="312" t="s">
        <v>549</v>
      </c>
      <c r="E39" s="55"/>
      <c r="F39" s="314">
        <v>100</v>
      </c>
      <c r="G39" s="316">
        <v>100</v>
      </c>
      <c r="H39" s="1257">
        <f t="shared" si="0"/>
        <v>100</v>
      </c>
    </row>
    <row r="40" spans="1:10" s="1237" customFormat="1" ht="15" x14ac:dyDescent="0.25">
      <c r="A40" s="50">
        <v>3312</v>
      </c>
      <c r="B40" s="19">
        <v>5222</v>
      </c>
      <c r="C40" s="1250"/>
      <c r="D40" s="87" t="s">
        <v>550</v>
      </c>
      <c r="E40" s="71"/>
      <c r="F40" s="315">
        <f>F41+F42+F43</f>
        <v>3271</v>
      </c>
      <c r="G40" s="315">
        <f>G41+G42+G43</f>
        <v>3269</v>
      </c>
      <c r="H40" s="212">
        <f t="shared" si="0"/>
        <v>99.938856618771027</v>
      </c>
    </row>
    <row r="41" spans="1:10" s="1237" customFormat="1" ht="15" x14ac:dyDescent="0.25">
      <c r="A41" s="50"/>
      <c r="B41" s="19"/>
      <c r="C41" s="1269" t="s">
        <v>1520</v>
      </c>
      <c r="D41" s="1245" t="s">
        <v>58</v>
      </c>
      <c r="E41" s="71"/>
      <c r="F41" s="314">
        <v>876</v>
      </c>
      <c r="G41" s="316">
        <v>874</v>
      </c>
      <c r="H41" s="1257">
        <f t="shared" si="0"/>
        <v>99.771689497716892</v>
      </c>
    </row>
    <row r="42" spans="1:10" s="1237" customFormat="1" ht="14.25" x14ac:dyDescent="0.2">
      <c r="A42" s="50"/>
      <c r="B42" s="19"/>
      <c r="C42" s="1250" t="s">
        <v>548</v>
      </c>
      <c r="D42" s="312" t="s">
        <v>549</v>
      </c>
      <c r="E42" s="55"/>
      <c r="F42" s="314">
        <v>1345</v>
      </c>
      <c r="G42" s="316">
        <v>1345</v>
      </c>
      <c r="H42" s="1257">
        <f t="shared" si="0"/>
        <v>100</v>
      </c>
    </row>
    <row r="43" spans="1:10" s="1237" customFormat="1" ht="14.25" x14ac:dyDescent="0.2">
      <c r="A43" s="50"/>
      <c r="B43" s="19"/>
      <c r="C43" s="1250" t="s">
        <v>1863</v>
      </c>
      <c r="D43" s="312" t="s">
        <v>1862</v>
      </c>
      <c r="E43" s="55"/>
      <c r="F43" s="314">
        <v>1050</v>
      </c>
      <c r="G43" s="316">
        <v>1050</v>
      </c>
      <c r="H43" s="1257">
        <f t="shared" si="0"/>
        <v>100</v>
      </c>
    </row>
    <row r="44" spans="1:10" s="1237" customFormat="1" ht="15" x14ac:dyDescent="0.25">
      <c r="A44" s="50">
        <v>3312</v>
      </c>
      <c r="B44" s="19">
        <v>5223</v>
      </c>
      <c r="C44" s="1250"/>
      <c r="D44" s="309" t="s">
        <v>1516</v>
      </c>
      <c r="E44" s="55"/>
      <c r="F44" s="315">
        <f>F45+F46</f>
        <v>115</v>
      </c>
      <c r="G44" s="315">
        <f>G45+G46</f>
        <v>115</v>
      </c>
      <c r="H44" s="212">
        <f t="shared" si="0"/>
        <v>100</v>
      </c>
    </row>
    <row r="45" spans="1:10" s="1237" customFormat="1" ht="14.25" x14ac:dyDescent="0.2">
      <c r="A45" s="50"/>
      <c r="B45" s="19"/>
      <c r="C45" s="1269" t="s">
        <v>1520</v>
      </c>
      <c r="D45" s="1245" t="s">
        <v>58</v>
      </c>
      <c r="E45" s="55"/>
      <c r="F45" s="314">
        <v>65</v>
      </c>
      <c r="G45" s="316">
        <v>65</v>
      </c>
      <c r="H45" s="1257">
        <f t="shared" si="0"/>
        <v>100</v>
      </c>
    </row>
    <row r="46" spans="1:10" s="1237" customFormat="1" ht="14.25" x14ac:dyDescent="0.2">
      <c r="A46" s="50"/>
      <c r="B46" s="19"/>
      <c r="C46" s="1250" t="s">
        <v>548</v>
      </c>
      <c r="D46" s="312" t="s">
        <v>549</v>
      </c>
      <c r="E46" s="55"/>
      <c r="F46" s="314">
        <v>50</v>
      </c>
      <c r="G46" s="316">
        <v>50</v>
      </c>
      <c r="H46" s="1257">
        <f t="shared" si="0"/>
        <v>100</v>
      </c>
    </row>
    <row r="47" spans="1:10" s="1237" customFormat="1" ht="15" x14ac:dyDescent="0.25">
      <c r="A47" s="50">
        <v>3312</v>
      </c>
      <c r="B47" s="19">
        <v>5229</v>
      </c>
      <c r="C47" s="1250"/>
      <c r="D47" s="309" t="s">
        <v>1074</v>
      </c>
      <c r="E47" s="71"/>
      <c r="F47" s="313">
        <v>500</v>
      </c>
      <c r="G47" s="315">
        <v>500</v>
      </c>
      <c r="H47" s="212">
        <f t="shared" si="0"/>
        <v>100</v>
      </c>
      <c r="J47" s="1275"/>
    </row>
    <row r="48" spans="1:10" s="1237" customFormat="1" ht="14.25" x14ac:dyDescent="0.2">
      <c r="A48" s="50"/>
      <c r="B48" s="19"/>
      <c r="C48" s="1250" t="s">
        <v>1863</v>
      </c>
      <c r="D48" s="312" t="s">
        <v>1862</v>
      </c>
      <c r="E48" s="55"/>
      <c r="F48" s="314">
        <v>500</v>
      </c>
      <c r="G48" s="316">
        <v>500</v>
      </c>
      <c r="H48" s="1257">
        <f t="shared" si="0"/>
        <v>100</v>
      </c>
    </row>
    <row r="49" spans="1:8" s="1237" customFormat="1" ht="15" x14ac:dyDescent="0.25">
      <c r="A49" s="50">
        <v>3312</v>
      </c>
      <c r="B49" s="19">
        <v>5321</v>
      </c>
      <c r="C49" s="1250"/>
      <c r="D49" s="1238" t="s">
        <v>1517</v>
      </c>
      <c r="E49" s="71">
        <v>304</v>
      </c>
      <c r="F49" s="313">
        <v>2794</v>
      </c>
      <c r="G49" s="315">
        <v>2794</v>
      </c>
      <c r="H49" s="1256">
        <f t="shared" si="0"/>
        <v>100</v>
      </c>
    </row>
    <row r="50" spans="1:8" s="1237" customFormat="1" ht="15" x14ac:dyDescent="0.25">
      <c r="A50" s="50"/>
      <c r="B50" s="19"/>
      <c r="C50" s="1269" t="s">
        <v>1520</v>
      </c>
      <c r="D50" s="1245" t="s">
        <v>58</v>
      </c>
      <c r="E50" s="71"/>
      <c r="F50" s="314">
        <v>25</v>
      </c>
      <c r="G50" s="316">
        <v>25</v>
      </c>
      <c r="H50" s="1257">
        <f t="shared" ref="H50:H60" si="1">(G50/F50)*100</f>
        <v>100</v>
      </c>
    </row>
    <row r="51" spans="1:8" s="1237" customFormat="1" ht="14.25" x14ac:dyDescent="0.2">
      <c r="A51" s="50"/>
      <c r="B51" s="19"/>
      <c r="C51" s="1250" t="s">
        <v>565</v>
      </c>
      <c r="D51" s="1245" t="s">
        <v>808</v>
      </c>
      <c r="E51" s="55">
        <v>304</v>
      </c>
      <c r="F51" s="314">
        <v>304</v>
      </c>
      <c r="G51" s="316">
        <v>304</v>
      </c>
      <c r="H51" s="1257">
        <f t="shared" si="1"/>
        <v>100</v>
      </c>
    </row>
    <row r="52" spans="1:8" s="1237" customFormat="1" ht="14.25" x14ac:dyDescent="0.2">
      <c r="A52" s="50"/>
      <c r="B52" s="19"/>
      <c r="C52" s="1250" t="s">
        <v>548</v>
      </c>
      <c r="D52" s="312" t="s">
        <v>549</v>
      </c>
      <c r="E52" s="55"/>
      <c r="F52" s="314">
        <v>515</v>
      </c>
      <c r="G52" s="316">
        <v>515</v>
      </c>
      <c r="H52" s="1257">
        <f t="shared" si="1"/>
        <v>100</v>
      </c>
    </row>
    <row r="53" spans="1:8" s="1237" customFormat="1" ht="14.25" x14ac:dyDescent="0.2">
      <c r="A53" s="50"/>
      <c r="B53" s="19"/>
      <c r="C53" s="1250" t="s">
        <v>1863</v>
      </c>
      <c r="D53" s="312" t="s">
        <v>1862</v>
      </c>
      <c r="E53" s="55"/>
      <c r="F53" s="314">
        <v>1950</v>
      </c>
      <c r="G53" s="316">
        <v>1950</v>
      </c>
      <c r="H53" s="1257">
        <f t="shared" si="1"/>
        <v>100</v>
      </c>
    </row>
    <row r="54" spans="1:8" s="1237" customFormat="1" ht="15" x14ac:dyDescent="0.25">
      <c r="A54" s="50">
        <v>3312</v>
      </c>
      <c r="B54" s="19">
        <v>5331</v>
      </c>
      <c r="C54" s="1250"/>
      <c r="D54" s="1264" t="s">
        <v>1056</v>
      </c>
      <c r="E54" s="55"/>
      <c r="F54" s="313">
        <v>65</v>
      </c>
      <c r="G54" s="315">
        <v>65</v>
      </c>
      <c r="H54" s="212">
        <f t="shared" si="1"/>
        <v>100</v>
      </c>
    </row>
    <row r="55" spans="1:8" s="1237" customFormat="1" ht="14.25" x14ac:dyDescent="0.2">
      <c r="A55" s="50"/>
      <c r="B55" s="19"/>
      <c r="C55" s="1269" t="s">
        <v>1520</v>
      </c>
      <c r="D55" s="1245" t="s">
        <v>58</v>
      </c>
      <c r="E55" s="55"/>
      <c r="F55" s="314">
        <v>25</v>
      </c>
      <c r="G55" s="316">
        <v>25</v>
      </c>
      <c r="H55" s="1257">
        <f t="shared" si="1"/>
        <v>100</v>
      </c>
    </row>
    <row r="56" spans="1:8" s="1237" customFormat="1" ht="14.25" x14ac:dyDescent="0.2">
      <c r="A56" s="50"/>
      <c r="B56" s="19"/>
      <c r="C56" s="1250" t="s">
        <v>548</v>
      </c>
      <c r="D56" s="312" t="s">
        <v>549</v>
      </c>
      <c r="E56" s="55"/>
      <c r="F56" s="314">
        <v>40</v>
      </c>
      <c r="G56" s="316">
        <v>40</v>
      </c>
      <c r="H56" s="1257">
        <f t="shared" si="1"/>
        <v>100</v>
      </c>
    </row>
    <row r="57" spans="1:8" s="1237" customFormat="1" ht="15" x14ac:dyDescent="0.25">
      <c r="A57" s="50">
        <v>3312</v>
      </c>
      <c r="B57" s="19">
        <v>5339</v>
      </c>
      <c r="C57" s="1250"/>
      <c r="D57" s="1238" t="s">
        <v>1567</v>
      </c>
      <c r="E57" s="55"/>
      <c r="F57" s="313">
        <v>25</v>
      </c>
      <c r="G57" s="315">
        <v>25</v>
      </c>
      <c r="H57" s="212">
        <f t="shared" si="1"/>
        <v>100</v>
      </c>
    </row>
    <row r="58" spans="1:8" s="1237" customFormat="1" ht="14.25" x14ac:dyDescent="0.2">
      <c r="A58" s="50"/>
      <c r="B58" s="19"/>
      <c r="C58" s="1269" t="s">
        <v>1520</v>
      </c>
      <c r="D58" s="1245" t="s">
        <v>58</v>
      </c>
      <c r="E58" s="55"/>
      <c r="F58" s="314">
        <v>25</v>
      </c>
      <c r="G58" s="316">
        <v>25</v>
      </c>
      <c r="H58" s="1257">
        <f t="shared" si="1"/>
        <v>100</v>
      </c>
    </row>
    <row r="59" spans="1:8" s="1237" customFormat="1" ht="15" x14ac:dyDescent="0.25">
      <c r="A59" s="50">
        <v>3312</v>
      </c>
      <c r="B59" s="19">
        <v>5493</v>
      </c>
      <c r="C59" s="1269"/>
      <c r="D59" s="309" t="s">
        <v>872</v>
      </c>
      <c r="E59" s="55"/>
      <c r="F59" s="313">
        <v>165</v>
      </c>
      <c r="G59" s="315">
        <v>165</v>
      </c>
      <c r="H59" s="212">
        <f t="shared" si="1"/>
        <v>100</v>
      </c>
    </row>
    <row r="60" spans="1:8" s="1237" customFormat="1" ht="14.25" x14ac:dyDescent="0.2">
      <c r="A60" s="50"/>
      <c r="B60" s="19"/>
      <c r="C60" s="1269" t="s">
        <v>1520</v>
      </c>
      <c r="D60" s="1245" t="s">
        <v>58</v>
      </c>
      <c r="E60" s="55"/>
      <c r="F60" s="314">
        <v>135</v>
      </c>
      <c r="G60" s="316">
        <v>135</v>
      </c>
      <c r="H60" s="1257">
        <f t="shared" si="1"/>
        <v>100</v>
      </c>
    </row>
    <row r="61" spans="1:8" s="1237" customFormat="1" ht="14.25" x14ac:dyDescent="0.2">
      <c r="A61" s="50"/>
      <c r="B61" s="19"/>
      <c r="C61" s="1250" t="s">
        <v>548</v>
      </c>
      <c r="D61" s="312" t="s">
        <v>549</v>
      </c>
      <c r="E61" s="55"/>
      <c r="F61" s="314">
        <v>30</v>
      </c>
      <c r="G61" s="316">
        <v>30</v>
      </c>
      <c r="H61" s="1257">
        <f t="shared" ref="H61:H70" si="2">(G61/F61)*100</f>
        <v>100</v>
      </c>
    </row>
    <row r="62" spans="1:8" s="1237" customFormat="1" ht="15" x14ac:dyDescent="0.25">
      <c r="A62" s="50">
        <v>3314</v>
      </c>
      <c r="B62" s="19">
        <v>5321</v>
      </c>
      <c r="C62" s="1250"/>
      <c r="D62" s="1238" t="s">
        <v>1517</v>
      </c>
      <c r="E62" s="71">
        <v>9300</v>
      </c>
      <c r="F62" s="313">
        <v>8400</v>
      </c>
      <c r="G62" s="315">
        <v>8400</v>
      </c>
      <c r="H62" s="212">
        <f t="shared" si="2"/>
        <v>100</v>
      </c>
    </row>
    <row r="63" spans="1:8" s="1237" customFormat="1" ht="14.25" x14ac:dyDescent="0.2">
      <c r="A63" s="50"/>
      <c r="B63" s="19"/>
      <c r="C63" s="1269" t="s">
        <v>269</v>
      </c>
      <c r="D63" s="85" t="s">
        <v>809</v>
      </c>
      <c r="E63" s="55">
        <v>9300</v>
      </c>
      <c r="F63" s="314">
        <v>8400</v>
      </c>
      <c r="G63" s="316">
        <v>8400</v>
      </c>
      <c r="H63" s="1257">
        <f t="shared" si="2"/>
        <v>100</v>
      </c>
    </row>
    <row r="64" spans="1:8" s="1237" customFormat="1" ht="15" x14ac:dyDescent="0.25">
      <c r="A64" s="50">
        <v>3315</v>
      </c>
      <c r="B64" s="19">
        <v>5222</v>
      </c>
      <c r="C64" s="1269"/>
      <c r="D64" s="87" t="s">
        <v>550</v>
      </c>
      <c r="E64" s="55"/>
      <c r="F64" s="313">
        <v>200</v>
      </c>
      <c r="G64" s="315">
        <v>200</v>
      </c>
      <c r="H64" s="212">
        <f t="shared" si="2"/>
        <v>100</v>
      </c>
    </row>
    <row r="65" spans="1:11" s="1237" customFormat="1" ht="14.25" x14ac:dyDescent="0.2">
      <c r="A65" s="50"/>
      <c r="B65" s="19"/>
      <c r="C65" s="1269" t="s">
        <v>319</v>
      </c>
      <c r="D65" s="1245" t="s">
        <v>410</v>
      </c>
      <c r="E65" s="55"/>
      <c r="F65" s="314">
        <v>100</v>
      </c>
      <c r="G65" s="316">
        <v>100</v>
      </c>
      <c r="H65" s="1257">
        <f t="shared" si="2"/>
        <v>100</v>
      </c>
    </row>
    <row r="66" spans="1:11" s="1237" customFormat="1" ht="14.25" x14ac:dyDescent="0.2">
      <c r="A66" s="50"/>
      <c r="B66" s="19"/>
      <c r="C66" s="1269" t="s">
        <v>1520</v>
      </c>
      <c r="D66" s="1245" t="s">
        <v>58</v>
      </c>
      <c r="E66" s="55"/>
      <c r="F66" s="314">
        <v>75</v>
      </c>
      <c r="G66" s="316">
        <v>75</v>
      </c>
      <c r="H66" s="1257">
        <f t="shared" si="2"/>
        <v>100</v>
      </c>
    </row>
    <row r="67" spans="1:11" s="1237" customFormat="1" ht="14.25" x14ac:dyDescent="0.2">
      <c r="A67" s="50"/>
      <c r="B67" s="19"/>
      <c r="C67" s="1250" t="s">
        <v>548</v>
      </c>
      <c r="D67" s="312" t="s">
        <v>549</v>
      </c>
      <c r="E67" s="55"/>
      <c r="F67" s="314">
        <v>25</v>
      </c>
      <c r="G67" s="316">
        <v>25</v>
      </c>
      <c r="H67" s="1257">
        <f t="shared" si="2"/>
        <v>100</v>
      </c>
    </row>
    <row r="68" spans="1:11" s="1237" customFormat="1" ht="15" x14ac:dyDescent="0.25">
      <c r="A68" s="50">
        <v>3315</v>
      </c>
      <c r="B68" s="19">
        <v>5339</v>
      </c>
      <c r="C68" s="1269"/>
      <c r="D68" s="309" t="s">
        <v>1100</v>
      </c>
      <c r="E68" s="71">
        <v>26000</v>
      </c>
      <c r="F68" s="313">
        <v>26150</v>
      </c>
      <c r="G68" s="315">
        <v>26150</v>
      </c>
      <c r="H68" s="212">
        <f t="shared" si="2"/>
        <v>100</v>
      </c>
    </row>
    <row r="69" spans="1:11" s="1237" customFormat="1" ht="14.25" x14ac:dyDescent="0.2">
      <c r="A69" s="50"/>
      <c r="B69" s="19"/>
      <c r="C69" s="1269" t="s">
        <v>451</v>
      </c>
      <c r="D69" s="85" t="s">
        <v>1127</v>
      </c>
      <c r="E69" s="55">
        <v>26000</v>
      </c>
      <c r="F69" s="314">
        <v>26000</v>
      </c>
      <c r="G69" s="316">
        <v>26000</v>
      </c>
      <c r="H69" s="1257">
        <f t="shared" si="2"/>
        <v>100</v>
      </c>
    </row>
    <row r="70" spans="1:11" s="1237" customFormat="1" ht="15" thickBot="1" x14ac:dyDescent="0.25">
      <c r="A70" s="1259"/>
      <c r="B70" s="1267"/>
      <c r="C70" s="1391" t="s">
        <v>548</v>
      </c>
      <c r="D70" s="832" t="s">
        <v>549</v>
      </c>
      <c r="E70" s="1287"/>
      <c r="F70" s="464">
        <v>150</v>
      </c>
      <c r="G70" s="465">
        <v>150</v>
      </c>
      <c r="H70" s="1282">
        <f t="shared" si="2"/>
        <v>100</v>
      </c>
      <c r="J70" s="1275">
        <f>F10+F13+F16+F20+F22+F25+F27+F29+F33+F38+F40+F44+F47+F49+F54+F57+F59+F62+F64+F68</f>
        <v>48311</v>
      </c>
      <c r="K70" s="1275">
        <f>G10+G13+G16+G20+G22+G25+G27+G29+G33+G38+G40+G44+G47+G49+G54+G57+G59+G62+G64+G68</f>
        <v>48309</v>
      </c>
    </row>
    <row r="71" spans="1:11" s="1237" customFormat="1" ht="15" thickTop="1" x14ac:dyDescent="0.2">
      <c r="A71" s="1273"/>
      <c r="B71" s="1273"/>
      <c r="C71" s="1565"/>
      <c r="D71" s="312"/>
      <c r="E71" s="1493"/>
      <c r="F71" s="314"/>
      <c r="G71" s="314"/>
      <c r="H71" s="1404"/>
    </row>
    <row r="72" spans="1:11" ht="13.5" thickBot="1" x14ac:dyDescent="0.25">
      <c r="H72" s="712" t="s">
        <v>205</v>
      </c>
    </row>
    <row r="73" spans="1:11" s="107" customFormat="1" ht="20.25" customHeight="1" thickTop="1" thickBot="1" x14ac:dyDescent="0.25">
      <c r="A73" s="675" t="s">
        <v>206</v>
      </c>
      <c r="B73" s="676" t="s">
        <v>207</v>
      </c>
      <c r="C73" s="722" t="s">
        <v>888</v>
      </c>
      <c r="D73" s="678" t="s">
        <v>208</v>
      </c>
      <c r="E73" s="678" t="s">
        <v>209</v>
      </c>
      <c r="F73" s="678" t="s">
        <v>1116</v>
      </c>
      <c r="G73" s="678" t="s">
        <v>1117</v>
      </c>
      <c r="H73" s="679" t="s">
        <v>1118</v>
      </c>
    </row>
    <row r="74" spans="1:11" s="387" customFormat="1" ht="13.5" thickTop="1" thickBot="1" x14ac:dyDescent="0.25">
      <c r="A74" s="609">
        <v>1</v>
      </c>
      <c r="B74" s="610">
        <v>2</v>
      </c>
      <c r="C74" s="610">
        <v>3</v>
      </c>
      <c r="D74" s="610">
        <v>4</v>
      </c>
      <c r="E74" s="610">
        <v>5</v>
      </c>
      <c r="F74" s="581">
        <v>6</v>
      </c>
      <c r="G74" s="581">
        <v>7</v>
      </c>
      <c r="H74" s="680" t="s">
        <v>74</v>
      </c>
      <c r="I74" s="107"/>
    </row>
    <row r="75" spans="1:11" s="1237" customFormat="1" ht="15.75" thickTop="1" x14ac:dyDescent="0.25">
      <c r="A75" s="50">
        <v>3319</v>
      </c>
      <c r="B75" s="19">
        <v>5166</v>
      </c>
      <c r="C75" s="122"/>
      <c r="D75" s="1238" t="s">
        <v>776</v>
      </c>
      <c r="E75" s="48">
        <v>25</v>
      </c>
      <c r="F75" s="168">
        <v>3</v>
      </c>
      <c r="G75" s="315">
        <v>0</v>
      </c>
      <c r="H75" s="1256">
        <v>0</v>
      </c>
    </row>
    <row r="76" spans="1:11" s="1237" customFormat="1" ht="15" x14ac:dyDescent="0.25">
      <c r="A76" s="50">
        <v>3319</v>
      </c>
      <c r="B76" s="19">
        <v>5169</v>
      </c>
      <c r="C76" s="122"/>
      <c r="D76" s="1238" t="s">
        <v>1080</v>
      </c>
      <c r="E76" s="48">
        <v>635</v>
      </c>
      <c r="F76" s="168">
        <v>560</v>
      </c>
      <c r="G76" s="470">
        <v>560</v>
      </c>
      <c r="H76" s="212">
        <f t="shared" ref="H76:H114" si="3">(G76/F76)*100</f>
        <v>100</v>
      </c>
    </row>
    <row r="77" spans="1:11" s="1237" customFormat="1" ht="15" x14ac:dyDescent="0.25">
      <c r="A77" s="50">
        <v>3319</v>
      </c>
      <c r="B77" s="19">
        <v>5194</v>
      </c>
      <c r="C77" s="122"/>
      <c r="D77" s="1238" t="s">
        <v>766</v>
      </c>
      <c r="E77" s="48">
        <v>140</v>
      </c>
      <c r="F77" s="168">
        <v>140</v>
      </c>
      <c r="G77" s="470">
        <v>140</v>
      </c>
      <c r="H77" s="212">
        <f t="shared" si="3"/>
        <v>100</v>
      </c>
    </row>
    <row r="78" spans="1:11" s="1237" customFormat="1" ht="15" x14ac:dyDescent="0.25">
      <c r="A78" s="50">
        <v>3319</v>
      </c>
      <c r="B78" s="19">
        <v>5212</v>
      </c>
      <c r="C78" s="122"/>
      <c r="D78" s="383" t="s">
        <v>849</v>
      </c>
      <c r="E78" s="48"/>
      <c r="F78" s="168">
        <v>935</v>
      </c>
      <c r="G78" s="470">
        <v>935</v>
      </c>
      <c r="H78" s="212">
        <f t="shared" si="3"/>
        <v>100</v>
      </c>
    </row>
    <row r="79" spans="1:11" s="1237" customFormat="1" ht="15" x14ac:dyDescent="0.25">
      <c r="A79" s="50"/>
      <c r="B79" s="19"/>
      <c r="C79" s="1269" t="s">
        <v>319</v>
      </c>
      <c r="D79" s="1245" t="s">
        <v>410</v>
      </c>
      <c r="E79" s="48"/>
      <c r="F79" s="314">
        <v>100</v>
      </c>
      <c r="G79" s="316">
        <v>100</v>
      </c>
      <c r="H79" s="1257">
        <f t="shared" si="3"/>
        <v>100</v>
      </c>
    </row>
    <row r="80" spans="1:11" s="1237" customFormat="1" ht="15" x14ac:dyDescent="0.25">
      <c r="A80" s="50"/>
      <c r="B80" s="19"/>
      <c r="C80" s="1269" t="s">
        <v>1520</v>
      </c>
      <c r="D80" s="1245" t="s">
        <v>58</v>
      </c>
      <c r="E80" s="48"/>
      <c r="F80" s="314">
        <v>500</v>
      </c>
      <c r="G80" s="316">
        <v>500</v>
      </c>
      <c r="H80" s="1257">
        <f t="shared" si="3"/>
        <v>100</v>
      </c>
    </row>
    <row r="81" spans="1:8" s="1237" customFormat="1" ht="15" x14ac:dyDescent="0.25">
      <c r="A81" s="34"/>
      <c r="B81" s="19"/>
      <c r="C81" s="1250" t="s">
        <v>548</v>
      </c>
      <c r="D81" s="312" t="s">
        <v>549</v>
      </c>
      <c r="E81" s="48"/>
      <c r="F81" s="314">
        <v>335</v>
      </c>
      <c r="G81" s="316">
        <v>335</v>
      </c>
      <c r="H81" s="1257">
        <f t="shared" si="3"/>
        <v>100</v>
      </c>
    </row>
    <row r="82" spans="1:8" s="1237" customFormat="1" ht="15" x14ac:dyDescent="0.25">
      <c r="A82" s="50">
        <v>3319</v>
      </c>
      <c r="B82" s="19">
        <v>5213</v>
      </c>
      <c r="C82" s="1250"/>
      <c r="D82" s="1238" t="s">
        <v>564</v>
      </c>
      <c r="E82" s="48"/>
      <c r="F82" s="313">
        <v>1585</v>
      </c>
      <c r="G82" s="470">
        <v>1585</v>
      </c>
      <c r="H82" s="212">
        <f t="shared" si="3"/>
        <v>100</v>
      </c>
    </row>
    <row r="83" spans="1:8" s="1237" customFormat="1" ht="15" x14ac:dyDescent="0.25">
      <c r="A83" s="50"/>
      <c r="B83" s="19"/>
      <c r="C83" s="1269" t="s">
        <v>319</v>
      </c>
      <c r="D83" s="1245" t="s">
        <v>410</v>
      </c>
      <c r="E83" s="48"/>
      <c r="F83" s="314">
        <v>440</v>
      </c>
      <c r="G83" s="316">
        <v>440</v>
      </c>
      <c r="H83" s="1257">
        <f t="shared" si="3"/>
        <v>100</v>
      </c>
    </row>
    <row r="84" spans="1:8" s="1237" customFormat="1" ht="15" x14ac:dyDescent="0.25">
      <c r="A84" s="50"/>
      <c r="B84" s="19"/>
      <c r="C84" s="1269" t="s">
        <v>1520</v>
      </c>
      <c r="D84" s="1245" t="s">
        <v>58</v>
      </c>
      <c r="E84" s="48"/>
      <c r="F84" s="314">
        <v>225</v>
      </c>
      <c r="G84" s="316">
        <v>225</v>
      </c>
      <c r="H84" s="1257">
        <f t="shared" si="3"/>
        <v>100</v>
      </c>
    </row>
    <row r="85" spans="1:8" s="1237" customFormat="1" ht="15" x14ac:dyDescent="0.25">
      <c r="A85" s="50"/>
      <c r="B85" s="19"/>
      <c r="C85" s="1250" t="s">
        <v>548</v>
      </c>
      <c r="D85" s="312" t="s">
        <v>549</v>
      </c>
      <c r="E85" s="48"/>
      <c r="F85" s="314">
        <v>920</v>
      </c>
      <c r="G85" s="316">
        <v>920</v>
      </c>
      <c r="H85" s="1257">
        <f t="shared" si="3"/>
        <v>100</v>
      </c>
    </row>
    <row r="86" spans="1:8" s="1237" customFormat="1" ht="15" x14ac:dyDescent="0.25">
      <c r="A86" s="34">
        <v>3319</v>
      </c>
      <c r="B86" s="1273">
        <v>5221</v>
      </c>
      <c r="C86" s="1250"/>
      <c r="D86" s="1343" t="s">
        <v>1513</v>
      </c>
      <c r="E86" s="48"/>
      <c r="F86" s="313">
        <v>125</v>
      </c>
      <c r="G86" s="470">
        <v>125</v>
      </c>
      <c r="H86" s="212">
        <f t="shared" si="3"/>
        <v>100</v>
      </c>
    </row>
    <row r="87" spans="1:8" s="1237" customFormat="1" ht="15" x14ac:dyDescent="0.25">
      <c r="A87" s="34"/>
      <c r="B87" s="1273"/>
      <c r="C87" s="1269" t="s">
        <v>1520</v>
      </c>
      <c r="D87" s="1245" t="s">
        <v>58</v>
      </c>
      <c r="E87" s="48"/>
      <c r="F87" s="314">
        <v>75</v>
      </c>
      <c r="G87" s="316">
        <v>75</v>
      </c>
      <c r="H87" s="1257">
        <f t="shared" si="3"/>
        <v>100</v>
      </c>
    </row>
    <row r="88" spans="1:8" s="1237" customFormat="1" ht="15" x14ac:dyDescent="0.25">
      <c r="A88" s="34"/>
      <c r="B88" s="1273"/>
      <c r="C88" s="1250" t="s">
        <v>548</v>
      </c>
      <c r="D88" s="312" t="s">
        <v>549</v>
      </c>
      <c r="E88" s="48"/>
      <c r="F88" s="314">
        <v>50</v>
      </c>
      <c r="G88" s="316">
        <v>50</v>
      </c>
      <c r="H88" s="1257">
        <f t="shared" si="3"/>
        <v>100</v>
      </c>
    </row>
    <row r="89" spans="1:8" s="1237" customFormat="1" ht="15" x14ac:dyDescent="0.25">
      <c r="A89" s="34">
        <v>3319</v>
      </c>
      <c r="B89" s="1273">
        <v>5222</v>
      </c>
      <c r="C89" s="122"/>
      <c r="D89" s="87" t="s">
        <v>550</v>
      </c>
      <c r="E89" s="48"/>
      <c r="F89" s="168">
        <v>6014</v>
      </c>
      <c r="G89" s="470">
        <v>5943</v>
      </c>
      <c r="H89" s="212">
        <f t="shared" si="3"/>
        <v>98.819421350182907</v>
      </c>
    </row>
    <row r="90" spans="1:8" s="1237" customFormat="1" ht="15" x14ac:dyDescent="0.25">
      <c r="A90" s="34"/>
      <c r="B90" s="1273"/>
      <c r="C90" s="1269" t="s">
        <v>319</v>
      </c>
      <c r="D90" s="1245" t="s">
        <v>410</v>
      </c>
      <c r="E90" s="48"/>
      <c r="F90" s="314">
        <v>1350</v>
      </c>
      <c r="G90" s="316">
        <v>1350</v>
      </c>
      <c r="H90" s="1257">
        <f t="shared" si="3"/>
        <v>100</v>
      </c>
    </row>
    <row r="91" spans="1:8" s="1237" customFormat="1" ht="15" x14ac:dyDescent="0.25">
      <c r="A91" s="34"/>
      <c r="B91" s="1273"/>
      <c r="C91" s="1269" t="s">
        <v>1520</v>
      </c>
      <c r="D91" s="1245" t="s">
        <v>58</v>
      </c>
      <c r="E91" s="48"/>
      <c r="F91" s="314">
        <v>1984</v>
      </c>
      <c r="G91" s="316">
        <v>1963</v>
      </c>
      <c r="H91" s="1257">
        <f t="shared" si="3"/>
        <v>98.941532258064512</v>
      </c>
    </row>
    <row r="92" spans="1:8" s="1237" customFormat="1" ht="15" x14ac:dyDescent="0.25">
      <c r="A92" s="34"/>
      <c r="B92" s="1273"/>
      <c r="C92" s="1250" t="s">
        <v>548</v>
      </c>
      <c r="D92" s="312" t="s">
        <v>549</v>
      </c>
      <c r="E92" s="48"/>
      <c r="F92" s="314">
        <v>2410</v>
      </c>
      <c r="G92" s="316">
        <v>2630</v>
      </c>
      <c r="H92" s="1257">
        <f t="shared" si="3"/>
        <v>109.12863070539419</v>
      </c>
    </row>
    <row r="93" spans="1:8" s="1237" customFormat="1" ht="15" x14ac:dyDescent="0.25">
      <c r="A93" s="34"/>
      <c r="B93" s="1273"/>
      <c r="C93" s="1250" t="s">
        <v>1863</v>
      </c>
      <c r="D93" s="312" t="s">
        <v>1862</v>
      </c>
      <c r="E93" s="48"/>
      <c r="F93" s="314">
        <v>270</v>
      </c>
      <c r="G93" s="316">
        <v>270</v>
      </c>
      <c r="H93" s="1257">
        <f t="shared" si="3"/>
        <v>100</v>
      </c>
    </row>
    <row r="94" spans="1:8" s="1237" customFormat="1" ht="15" x14ac:dyDescent="0.25">
      <c r="A94" s="34">
        <v>3319</v>
      </c>
      <c r="B94" s="1273">
        <v>5223</v>
      </c>
      <c r="C94" s="1250"/>
      <c r="D94" s="309" t="s">
        <v>1516</v>
      </c>
      <c r="E94" s="48"/>
      <c r="F94" s="313">
        <v>855</v>
      </c>
      <c r="G94" s="315">
        <v>855</v>
      </c>
      <c r="H94" s="212">
        <f t="shared" si="3"/>
        <v>100</v>
      </c>
    </row>
    <row r="95" spans="1:8" s="1237" customFormat="1" ht="15" x14ac:dyDescent="0.25">
      <c r="A95" s="34"/>
      <c r="B95" s="1273"/>
      <c r="C95" s="1269" t="s">
        <v>319</v>
      </c>
      <c r="D95" s="1245" t="s">
        <v>410</v>
      </c>
      <c r="E95" s="48"/>
      <c r="F95" s="314">
        <v>580</v>
      </c>
      <c r="G95" s="316">
        <v>580</v>
      </c>
      <c r="H95" s="1257">
        <f t="shared" si="3"/>
        <v>100</v>
      </c>
    </row>
    <row r="96" spans="1:8" s="1237" customFormat="1" ht="15" x14ac:dyDescent="0.25">
      <c r="A96" s="34"/>
      <c r="B96" s="1273"/>
      <c r="C96" s="1269" t="s">
        <v>1520</v>
      </c>
      <c r="D96" s="1245" t="s">
        <v>58</v>
      </c>
      <c r="E96" s="48"/>
      <c r="F96" s="314">
        <v>75</v>
      </c>
      <c r="G96" s="316">
        <v>75</v>
      </c>
      <c r="H96" s="1257">
        <f t="shared" si="3"/>
        <v>100</v>
      </c>
    </row>
    <row r="97" spans="1:8" s="1237" customFormat="1" ht="15" x14ac:dyDescent="0.25">
      <c r="A97" s="34"/>
      <c r="B97" s="1273"/>
      <c r="C97" s="1250" t="s">
        <v>548</v>
      </c>
      <c r="D97" s="312" t="s">
        <v>549</v>
      </c>
      <c r="E97" s="48"/>
      <c r="F97" s="314">
        <v>70</v>
      </c>
      <c r="G97" s="316">
        <v>70</v>
      </c>
      <c r="H97" s="1257">
        <f t="shared" si="3"/>
        <v>100</v>
      </c>
    </row>
    <row r="98" spans="1:8" s="1237" customFormat="1" ht="15" x14ac:dyDescent="0.25">
      <c r="A98" s="34"/>
      <c r="B98" s="1273"/>
      <c r="C98" s="1250" t="s">
        <v>1863</v>
      </c>
      <c r="D98" s="312" t="s">
        <v>1862</v>
      </c>
      <c r="E98" s="48"/>
      <c r="F98" s="314">
        <v>130</v>
      </c>
      <c r="G98" s="316">
        <v>130</v>
      </c>
      <c r="H98" s="1257">
        <f t="shared" si="3"/>
        <v>100</v>
      </c>
    </row>
    <row r="99" spans="1:8" s="1237" customFormat="1" ht="15" x14ac:dyDescent="0.25">
      <c r="A99" s="34">
        <v>3319</v>
      </c>
      <c r="B99" s="1273">
        <v>5321</v>
      </c>
      <c r="C99" s="1269"/>
      <c r="D99" s="1238" t="s">
        <v>1517</v>
      </c>
      <c r="E99" s="48"/>
      <c r="F99" s="313">
        <v>3191</v>
      </c>
      <c r="G99" s="470">
        <v>3191</v>
      </c>
      <c r="H99" s="212">
        <f t="shared" si="3"/>
        <v>100</v>
      </c>
    </row>
    <row r="100" spans="1:8" s="1237" customFormat="1" ht="15" x14ac:dyDescent="0.25">
      <c r="A100" s="34"/>
      <c r="B100" s="1273"/>
      <c r="C100" s="1269" t="s">
        <v>319</v>
      </c>
      <c r="D100" s="1245" t="s">
        <v>410</v>
      </c>
      <c r="E100" s="48"/>
      <c r="F100" s="314">
        <v>780</v>
      </c>
      <c r="G100" s="316">
        <v>780</v>
      </c>
      <c r="H100" s="1257">
        <f t="shared" si="3"/>
        <v>100</v>
      </c>
    </row>
    <row r="101" spans="1:8" s="1237" customFormat="1" ht="15" x14ac:dyDescent="0.25">
      <c r="A101" s="34"/>
      <c r="B101" s="1273"/>
      <c r="C101" s="1269" t="s">
        <v>1520</v>
      </c>
      <c r="D101" s="1245" t="s">
        <v>58</v>
      </c>
      <c r="E101" s="48"/>
      <c r="F101" s="314">
        <v>259</v>
      </c>
      <c r="G101" s="316">
        <v>259</v>
      </c>
      <c r="H101" s="1257">
        <f t="shared" si="3"/>
        <v>100</v>
      </c>
    </row>
    <row r="102" spans="1:8" s="1237" customFormat="1" ht="14.25" x14ac:dyDescent="0.2">
      <c r="A102" s="34"/>
      <c r="B102" s="1273"/>
      <c r="C102" s="1250" t="s">
        <v>548</v>
      </c>
      <c r="D102" s="312" t="s">
        <v>549</v>
      </c>
      <c r="E102" s="55"/>
      <c r="F102" s="314">
        <v>2002</v>
      </c>
      <c r="G102" s="316">
        <v>2002</v>
      </c>
      <c r="H102" s="1257">
        <f t="shared" si="3"/>
        <v>100</v>
      </c>
    </row>
    <row r="103" spans="1:8" s="1237" customFormat="1" ht="14.25" x14ac:dyDescent="0.2">
      <c r="A103" s="34"/>
      <c r="B103" s="1273"/>
      <c r="C103" s="1250" t="s">
        <v>1863</v>
      </c>
      <c r="D103" s="312" t="s">
        <v>1862</v>
      </c>
      <c r="E103" s="55"/>
      <c r="F103" s="314">
        <v>150</v>
      </c>
      <c r="G103" s="316">
        <v>150</v>
      </c>
      <c r="H103" s="1257">
        <f t="shared" si="3"/>
        <v>100</v>
      </c>
    </row>
    <row r="104" spans="1:8" s="1237" customFormat="1" ht="15" x14ac:dyDescent="0.25">
      <c r="A104" s="34">
        <v>3319</v>
      </c>
      <c r="B104" s="1273">
        <v>5329</v>
      </c>
      <c r="C104" s="1250"/>
      <c r="D104" s="309" t="s">
        <v>835</v>
      </c>
      <c r="E104" s="55"/>
      <c r="F104" s="313">
        <v>25</v>
      </c>
      <c r="G104" s="315">
        <v>25</v>
      </c>
      <c r="H104" s="212">
        <f t="shared" si="3"/>
        <v>100</v>
      </c>
    </row>
    <row r="105" spans="1:8" s="1237" customFormat="1" ht="14.25" x14ac:dyDescent="0.2">
      <c r="A105" s="34"/>
      <c r="B105" s="1273"/>
      <c r="C105" s="1269" t="s">
        <v>1520</v>
      </c>
      <c r="D105" s="1245" t="s">
        <v>58</v>
      </c>
      <c r="E105" s="55"/>
      <c r="F105" s="314">
        <v>25</v>
      </c>
      <c r="G105" s="316">
        <v>25</v>
      </c>
      <c r="H105" s="1257">
        <f t="shared" si="3"/>
        <v>100</v>
      </c>
    </row>
    <row r="106" spans="1:8" s="1237" customFormat="1" ht="15" x14ac:dyDescent="0.25">
      <c r="A106" s="34">
        <v>3319</v>
      </c>
      <c r="B106" s="1273">
        <v>5331</v>
      </c>
      <c r="C106" s="122"/>
      <c r="D106" s="1264" t="s">
        <v>1056</v>
      </c>
      <c r="E106" s="48"/>
      <c r="F106" s="1517">
        <v>25</v>
      </c>
      <c r="G106" s="315">
        <v>25</v>
      </c>
      <c r="H106" s="212">
        <f t="shared" si="3"/>
        <v>100</v>
      </c>
    </row>
    <row r="107" spans="1:8" s="1237" customFormat="1" ht="15" x14ac:dyDescent="0.25">
      <c r="A107" s="34"/>
      <c r="B107" s="19"/>
      <c r="C107" s="1623" t="s">
        <v>1520</v>
      </c>
      <c r="D107" s="1245" t="s">
        <v>58</v>
      </c>
      <c r="E107" s="48"/>
      <c r="F107" s="1493">
        <v>25</v>
      </c>
      <c r="G107" s="316">
        <v>25</v>
      </c>
      <c r="H107" s="1257">
        <f t="shared" si="3"/>
        <v>100</v>
      </c>
    </row>
    <row r="108" spans="1:8" s="1237" customFormat="1" ht="15" x14ac:dyDescent="0.25">
      <c r="A108" s="34">
        <v>3319</v>
      </c>
      <c r="B108" s="1273">
        <v>5339</v>
      </c>
      <c r="C108" s="1251"/>
      <c r="D108" s="309" t="s">
        <v>1100</v>
      </c>
      <c r="E108" s="48"/>
      <c r="F108" s="313">
        <v>1070</v>
      </c>
      <c r="G108" s="470">
        <v>1070</v>
      </c>
      <c r="H108" s="212">
        <f t="shared" si="3"/>
        <v>100</v>
      </c>
    </row>
    <row r="109" spans="1:8" s="1237" customFormat="1" ht="15" x14ac:dyDescent="0.25">
      <c r="A109" s="34"/>
      <c r="B109" s="1273"/>
      <c r="C109" s="1269" t="s">
        <v>1520</v>
      </c>
      <c r="D109" s="1245" t="s">
        <v>58</v>
      </c>
      <c r="E109" s="48"/>
      <c r="F109" s="314">
        <v>50</v>
      </c>
      <c r="G109" s="316">
        <v>50</v>
      </c>
      <c r="H109" s="1257">
        <f t="shared" si="3"/>
        <v>100</v>
      </c>
    </row>
    <row r="110" spans="1:8" s="1237" customFormat="1" ht="14.25" x14ac:dyDescent="0.2">
      <c r="A110" s="34"/>
      <c r="B110" s="1273"/>
      <c r="C110" s="1250" t="s">
        <v>548</v>
      </c>
      <c r="D110" s="312" t="s">
        <v>549</v>
      </c>
      <c r="E110" s="55"/>
      <c r="F110" s="314">
        <v>20</v>
      </c>
      <c r="G110" s="316">
        <v>20</v>
      </c>
      <c r="H110" s="1257">
        <f t="shared" si="3"/>
        <v>100</v>
      </c>
    </row>
    <row r="111" spans="1:8" s="1237" customFormat="1" ht="14.25" x14ac:dyDescent="0.2">
      <c r="A111" s="34"/>
      <c r="B111" s="1273"/>
      <c r="C111" s="1250" t="s">
        <v>1863</v>
      </c>
      <c r="D111" s="312" t="s">
        <v>1862</v>
      </c>
      <c r="E111" s="55"/>
      <c r="F111" s="314">
        <v>1000</v>
      </c>
      <c r="G111" s="316">
        <v>1000</v>
      </c>
      <c r="H111" s="1257">
        <f t="shared" si="3"/>
        <v>100</v>
      </c>
    </row>
    <row r="112" spans="1:8" s="1237" customFormat="1" ht="15" x14ac:dyDescent="0.25">
      <c r="A112" s="34">
        <v>3319</v>
      </c>
      <c r="B112" s="1273">
        <v>5493</v>
      </c>
      <c r="C112" s="1250"/>
      <c r="D112" s="309" t="s">
        <v>872</v>
      </c>
      <c r="E112" s="55"/>
      <c r="F112" s="313">
        <v>972</v>
      </c>
      <c r="G112" s="315">
        <v>967</v>
      </c>
      <c r="H112" s="212">
        <f t="shared" si="3"/>
        <v>99.485596707818928</v>
      </c>
    </row>
    <row r="113" spans="1:11" s="1237" customFormat="1" ht="14.25" x14ac:dyDescent="0.2">
      <c r="A113" s="34"/>
      <c r="B113" s="1273"/>
      <c r="C113" s="1269" t="s">
        <v>1520</v>
      </c>
      <c r="D113" s="1245" t="s">
        <v>58</v>
      </c>
      <c r="E113" s="55"/>
      <c r="F113" s="314">
        <v>568</v>
      </c>
      <c r="G113" s="316">
        <v>563</v>
      </c>
      <c r="H113" s="1257">
        <f t="shared" si="3"/>
        <v>99.119718309859152</v>
      </c>
    </row>
    <row r="114" spans="1:11" s="1237" customFormat="1" ht="14.25" x14ac:dyDescent="0.2">
      <c r="A114" s="34"/>
      <c r="B114" s="1273"/>
      <c r="C114" s="1250" t="s">
        <v>548</v>
      </c>
      <c r="D114" s="312" t="s">
        <v>549</v>
      </c>
      <c r="E114" s="55"/>
      <c r="F114" s="314">
        <v>404</v>
      </c>
      <c r="G114" s="316">
        <v>404</v>
      </c>
      <c r="H114" s="1257">
        <f t="shared" si="3"/>
        <v>100</v>
      </c>
    </row>
    <row r="115" spans="1:11" s="1237" customFormat="1" ht="15" x14ac:dyDescent="0.25">
      <c r="A115" s="34">
        <v>3322</v>
      </c>
      <c r="B115" s="1273">
        <v>5213</v>
      </c>
      <c r="C115" s="1250"/>
      <c r="D115" s="1238" t="s">
        <v>564</v>
      </c>
      <c r="E115" s="71"/>
      <c r="F115" s="313">
        <v>50</v>
      </c>
      <c r="G115" s="315">
        <v>50</v>
      </c>
      <c r="H115" s="212">
        <v>0</v>
      </c>
    </row>
    <row r="116" spans="1:11" s="1237" customFormat="1" ht="14.25" x14ac:dyDescent="0.2">
      <c r="A116" s="34"/>
      <c r="B116" s="1273"/>
      <c r="C116" s="1251" t="s">
        <v>1055</v>
      </c>
      <c r="D116" s="312" t="s">
        <v>1515</v>
      </c>
      <c r="E116" s="55"/>
      <c r="F116" s="314">
        <v>50</v>
      </c>
      <c r="G116" s="316">
        <v>50</v>
      </c>
      <c r="H116" s="1257">
        <v>0</v>
      </c>
    </row>
    <row r="117" spans="1:11" s="1237" customFormat="1" ht="15" x14ac:dyDescent="0.25">
      <c r="A117" s="34">
        <v>3322</v>
      </c>
      <c r="B117" s="1273">
        <v>5222</v>
      </c>
      <c r="C117" s="1251"/>
      <c r="D117" s="87" t="s">
        <v>550</v>
      </c>
      <c r="E117" s="55"/>
      <c r="F117" s="315">
        <v>1050</v>
      </c>
      <c r="G117" s="315">
        <v>1050</v>
      </c>
      <c r="H117" s="212">
        <v>0</v>
      </c>
      <c r="J117" s="1275"/>
      <c r="K117" s="1275"/>
    </row>
    <row r="118" spans="1:11" s="1237" customFormat="1" ht="14.25" x14ac:dyDescent="0.2">
      <c r="A118" s="34"/>
      <c r="B118" s="1273"/>
      <c r="C118" s="1251" t="s">
        <v>1054</v>
      </c>
      <c r="D118" s="312" t="s">
        <v>1514</v>
      </c>
      <c r="E118" s="55"/>
      <c r="F118" s="314">
        <v>1000</v>
      </c>
      <c r="G118" s="316">
        <v>1000</v>
      </c>
      <c r="H118" s="1257">
        <v>0</v>
      </c>
    </row>
    <row r="119" spans="1:11" s="1237" customFormat="1" ht="14.25" x14ac:dyDescent="0.2">
      <c r="A119" s="34"/>
      <c r="B119" s="1273"/>
      <c r="C119" s="1251" t="s">
        <v>1055</v>
      </c>
      <c r="D119" s="312" t="s">
        <v>1515</v>
      </c>
      <c r="E119" s="55"/>
      <c r="F119" s="314">
        <v>50</v>
      </c>
      <c r="G119" s="316">
        <v>50</v>
      </c>
      <c r="H119" s="1257">
        <v>0</v>
      </c>
    </row>
    <row r="120" spans="1:11" s="1237" customFormat="1" ht="15" x14ac:dyDescent="0.25">
      <c r="A120" s="34">
        <v>3322</v>
      </c>
      <c r="B120" s="1273">
        <v>5223</v>
      </c>
      <c r="C120" s="1251"/>
      <c r="D120" s="309" t="s">
        <v>1516</v>
      </c>
      <c r="E120" s="71">
        <v>29600</v>
      </c>
      <c r="F120" s="315">
        <v>4394</v>
      </c>
      <c r="G120" s="315">
        <v>4394</v>
      </c>
      <c r="H120" s="212">
        <f t="shared" ref="H120:H129" si="4">(G120/F120)*100</f>
        <v>100</v>
      </c>
    </row>
    <row r="121" spans="1:11" s="1237" customFormat="1" ht="14.25" x14ac:dyDescent="0.2">
      <c r="A121" s="34"/>
      <c r="B121" s="1273"/>
      <c r="C121" s="1251" t="s">
        <v>266</v>
      </c>
      <c r="D121" s="1245" t="s">
        <v>267</v>
      </c>
      <c r="E121" s="55">
        <v>29600</v>
      </c>
      <c r="F121" s="314">
        <v>0</v>
      </c>
      <c r="G121" s="316">
        <v>0</v>
      </c>
      <c r="H121" s="1257">
        <v>0</v>
      </c>
    </row>
    <row r="122" spans="1:11" s="1237" customFormat="1" ht="14.25" x14ac:dyDescent="0.2">
      <c r="A122" s="34"/>
      <c r="B122" s="1273"/>
      <c r="C122" s="1251" t="s">
        <v>1054</v>
      </c>
      <c r="D122" s="312" t="s">
        <v>1514</v>
      </c>
      <c r="E122" s="55"/>
      <c r="F122" s="314">
        <v>4144</v>
      </c>
      <c r="G122" s="316">
        <v>4144</v>
      </c>
      <c r="H122" s="1257">
        <f t="shared" si="4"/>
        <v>100</v>
      </c>
    </row>
    <row r="123" spans="1:11" s="1237" customFormat="1" ht="14.25" x14ac:dyDescent="0.2">
      <c r="A123" s="34"/>
      <c r="B123" s="1273"/>
      <c r="C123" s="1251" t="s">
        <v>1055</v>
      </c>
      <c r="D123" s="312" t="s">
        <v>1515</v>
      </c>
      <c r="E123" s="55"/>
      <c r="F123" s="314">
        <v>250</v>
      </c>
      <c r="G123" s="316">
        <v>250</v>
      </c>
      <c r="H123" s="1257">
        <f t="shared" si="4"/>
        <v>100</v>
      </c>
    </row>
    <row r="124" spans="1:11" s="1237" customFormat="1" ht="15" x14ac:dyDescent="0.25">
      <c r="A124" s="34">
        <v>3322</v>
      </c>
      <c r="B124" s="1273">
        <v>5321</v>
      </c>
      <c r="C124" s="1251"/>
      <c r="D124" s="1238" t="s">
        <v>1517</v>
      </c>
      <c r="E124" s="55"/>
      <c r="F124" s="315">
        <f>F125+F126</f>
        <v>5067</v>
      </c>
      <c r="G124" s="315">
        <f>G125+G126</f>
        <v>5067</v>
      </c>
      <c r="H124" s="212">
        <f t="shared" si="4"/>
        <v>100</v>
      </c>
    </row>
    <row r="125" spans="1:11" s="1237" customFormat="1" ht="14.25" x14ac:dyDescent="0.2">
      <c r="A125" s="34"/>
      <c r="B125" s="1273"/>
      <c r="C125" s="1251" t="s">
        <v>1054</v>
      </c>
      <c r="D125" s="312" t="s">
        <v>1514</v>
      </c>
      <c r="E125" s="55"/>
      <c r="F125" s="314">
        <v>3064</v>
      </c>
      <c r="G125" s="316">
        <v>3064</v>
      </c>
      <c r="H125" s="1257">
        <f t="shared" si="4"/>
        <v>100</v>
      </c>
    </row>
    <row r="126" spans="1:11" s="1237" customFormat="1" ht="14.25" x14ac:dyDescent="0.2">
      <c r="A126" s="34"/>
      <c r="B126" s="1273"/>
      <c r="C126" s="1251" t="s">
        <v>1055</v>
      </c>
      <c r="D126" s="312" t="s">
        <v>1515</v>
      </c>
      <c r="E126" s="55"/>
      <c r="F126" s="314">
        <v>2003</v>
      </c>
      <c r="G126" s="316">
        <v>2003</v>
      </c>
      <c r="H126" s="1257">
        <f t="shared" si="4"/>
        <v>100</v>
      </c>
    </row>
    <row r="127" spans="1:11" s="1237" customFormat="1" ht="15" x14ac:dyDescent="0.25">
      <c r="A127" s="34">
        <v>3322</v>
      </c>
      <c r="B127" s="1273">
        <v>5493</v>
      </c>
      <c r="C127" s="1269"/>
      <c r="D127" s="309" t="s">
        <v>872</v>
      </c>
      <c r="E127" s="55"/>
      <c r="F127" s="313">
        <v>1475</v>
      </c>
      <c r="G127" s="315">
        <v>1475</v>
      </c>
      <c r="H127" s="212">
        <f t="shared" si="4"/>
        <v>100</v>
      </c>
      <c r="J127" s="1275"/>
    </row>
    <row r="128" spans="1:11" s="1237" customFormat="1" ht="14.25" x14ac:dyDescent="0.2">
      <c r="A128" s="34"/>
      <c r="B128" s="1273"/>
      <c r="C128" s="1251" t="s">
        <v>1054</v>
      </c>
      <c r="D128" s="312" t="s">
        <v>1514</v>
      </c>
      <c r="E128" s="55"/>
      <c r="F128" s="314">
        <v>1325</v>
      </c>
      <c r="G128" s="316">
        <v>1325</v>
      </c>
      <c r="H128" s="1257">
        <f t="shared" si="4"/>
        <v>100</v>
      </c>
    </row>
    <row r="129" spans="1:12" s="1237" customFormat="1" ht="15" thickBot="1" x14ac:dyDescent="0.25">
      <c r="A129" s="1281"/>
      <c r="B129" s="1277"/>
      <c r="C129" s="1266" t="s">
        <v>1055</v>
      </c>
      <c r="D129" s="832" t="s">
        <v>1515</v>
      </c>
      <c r="E129" s="1287"/>
      <c r="F129" s="464">
        <v>150</v>
      </c>
      <c r="G129" s="465">
        <v>150</v>
      </c>
      <c r="H129" s="1282">
        <f t="shared" si="4"/>
        <v>100</v>
      </c>
      <c r="K129" s="1275">
        <f>F75+F76+F77+F78+F82+F86+F89+F94+F99+F104+F106+F108+F112+F115+F117+F120+F124+F127</f>
        <v>27536</v>
      </c>
      <c r="L129" s="1275">
        <f>G75+G76+G77+G78+G82+G86+G89+G94+G99+G104+G106+G108+G112+G115+G117+G120+G124+G127</f>
        <v>27457</v>
      </c>
    </row>
    <row r="130" spans="1:12" s="363" customFormat="1" ht="35.25" customHeight="1" thickTop="1" thickBot="1" x14ac:dyDescent="0.3">
      <c r="A130" s="681" t="s">
        <v>311</v>
      </c>
      <c r="B130" s="834"/>
      <c r="C130" s="727"/>
      <c r="D130" s="834"/>
      <c r="E130" s="835">
        <f>E13+E22+E49+E62+E68+E75+E76+E77+E120</f>
        <v>67700</v>
      </c>
      <c r="F130" s="685">
        <f>K129+J70</f>
        <v>75847</v>
      </c>
      <c r="G130" s="685">
        <f>L129+K70</f>
        <v>75766</v>
      </c>
      <c r="H130" s="836">
        <f>(G130/F130)*100</f>
        <v>99.893206059567291</v>
      </c>
      <c r="J130" s="745"/>
      <c r="K130" s="745"/>
    </row>
    <row r="131" spans="1:12" ht="13.5" thickTop="1" x14ac:dyDescent="0.2"/>
    <row r="139" spans="1:12" ht="15.75" x14ac:dyDescent="0.25">
      <c r="A139" s="33" t="s">
        <v>1589</v>
      </c>
      <c r="B139" s="687"/>
      <c r="C139" s="728"/>
      <c r="D139" s="729"/>
      <c r="E139" s="730"/>
      <c r="F139" s="731"/>
      <c r="G139" s="732"/>
      <c r="H139" s="733"/>
    </row>
    <row r="140" spans="1:12" ht="15.75" thickBot="1" x14ac:dyDescent="0.3">
      <c r="A140" s="687"/>
      <c r="B140" s="687"/>
      <c r="C140" s="728"/>
      <c r="D140" s="729"/>
      <c r="E140" s="730"/>
      <c r="F140" s="731"/>
      <c r="G140" s="732"/>
      <c r="H140" s="712" t="s">
        <v>205</v>
      </c>
    </row>
    <row r="141" spans="1:12" s="107" customFormat="1" ht="20.25" customHeight="1" thickTop="1" thickBot="1" x14ac:dyDescent="0.25">
      <c r="A141" s="734" t="s">
        <v>206</v>
      </c>
      <c r="B141" s="735" t="s">
        <v>207</v>
      </c>
      <c r="C141" s="736" t="s">
        <v>888</v>
      </c>
      <c r="D141" s="737" t="s">
        <v>208</v>
      </c>
      <c r="E141" s="738" t="s">
        <v>209</v>
      </c>
      <c r="F141" s="738" t="s">
        <v>1116</v>
      </c>
      <c r="G141" s="738" t="s">
        <v>1117</v>
      </c>
      <c r="H141" s="739" t="s">
        <v>1118</v>
      </c>
    </row>
    <row r="142" spans="1:12" s="387" customFormat="1" ht="13.5" thickTop="1" thickBot="1" x14ac:dyDescent="0.25">
      <c r="A142" s="609">
        <v>1</v>
      </c>
      <c r="B142" s="610">
        <v>2</v>
      </c>
      <c r="C142" s="610">
        <v>3</v>
      </c>
      <c r="D142" s="610">
        <v>4</v>
      </c>
      <c r="E142" s="610">
        <v>5</v>
      </c>
      <c r="F142" s="581">
        <v>6</v>
      </c>
      <c r="G142" s="581">
        <v>7</v>
      </c>
      <c r="H142" s="680" t="s">
        <v>74</v>
      </c>
      <c r="I142" s="107"/>
    </row>
    <row r="143" spans="1:12" s="387" customFormat="1" ht="15.75" thickTop="1" x14ac:dyDescent="0.25">
      <c r="A143" s="50">
        <v>3319</v>
      </c>
      <c r="B143" s="19">
        <v>6322</v>
      </c>
      <c r="C143" s="1565"/>
      <c r="D143" s="384" t="s">
        <v>1456</v>
      </c>
      <c r="E143" s="94"/>
      <c r="F143" s="315">
        <v>2500</v>
      </c>
      <c r="G143" s="315">
        <v>2500</v>
      </c>
      <c r="H143" s="203">
        <f t="shared" ref="H143:H152" si="5">(G143/F143)*100</f>
        <v>100</v>
      </c>
      <c r="I143" s="107"/>
    </row>
    <row r="144" spans="1:12" s="387" customFormat="1" ht="14.25" x14ac:dyDescent="0.2">
      <c r="A144" s="50"/>
      <c r="B144" s="19"/>
      <c r="C144" s="1656" t="s">
        <v>319</v>
      </c>
      <c r="D144" s="117" t="s">
        <v>410</v>
      </c>
      <c r="E144" s="1493"/>
      <c r="F144" s="316">
        <v>2500</v>
      </c>
      <c r="G144" s="316">
        <v>2500</v>
      </c>
      <c r="H144" s="1247">
        <f t="shared" si="5"/>
        <v>100</v>
      </c>
      <c r="I144" s="107"/>
    </row>
    <row r="145" spans="1:13" s="387" customFormat="1" ht="15" x14ac:dyDescent="0.25">
      <c r="A145" s="50">
        <v>3319</v>
      </c>
      <c r="B145" s="19">
        <v>6323</v>
      </c>
      <c r="C145" s="1656"/>
      <c r="D145" s="72" t="s">
        <v>1867</v>
      </c>
      <c r="E145" s="1493"/>
      <c r="F145" s="315">
        <v>500</v>
      </c>
      <c r="G145" s="315">
        <v>500</v>
      </c>
      <c r="H145" s="203">
        <f t="shared" si="5"/>
        <v>100</v>
      </c>
      <c r="I145" s="107"/>
    </row>
    <row r="146" spans="1:13" s="387" customFormat="1" ht="14.25" x14ac:dyDescent="0.2">
      <c r="A146" s="50"/>
      <c r="B146" s="19"/>
      <c r="C146" s="1656" t="s">
        <v>319</v>
      </c>
      <c r="D146" s="117" t="s">
        <v>410</v>
      </c>
      <c r="E146" s="1493"/>
      <c r="F146" s="316">
        <v>500</v>
      </c>
      <c r="G146" s="316">
        <v>500</v>
      </c>
      <c r="H146" s="1247">
        <f t="shared" si="5"/>
        <v>100</v>
      </c>
      <c r="I146" s="107"/>
    </row>
    <row r="147" spans="1:13" s="1237" customFormat="1" ht="15" x14ac:dyDescent="0.25">
      <c r="A147" s="50">
        <v>3319</v>
      </c>
      <c r="B147" s="19">
        <v>6341</v>
      </c>
      <c r="C147" s="1565"/>
      <c r="D147" s="384" t="s">
        <v>318</v>
      </c>
      <c r="E147" s="94"/>
      <c r="F147" s="315">
        <v>4000</v>
      </c>
      <c r="G147" s="315">
        <v>4000</v>
      </c>
      <c r="H147" s="203">
        <f t="shared" si="5"/>
        <v>100</v>
      </c>
    </row>
    <row r="148" spans="1:13" s="1237" customFormat="1" ht="14.25" x14ac:dyDescent="0.2">
      <c r="A148" s="34"/>
      <c r="B148" s="154"/>
      <c r="C148" s="1269" t="s">
        <v>319</v>
      </c>
      <c r="D148" s="1315" t="s">
        <v>410</v>
      </c>
      <c r="E148" s="1493"/>
      <c r="F148" s="316">
        <v>4000</v>
      </c>
      <c r="G148" s="316">
        <v>4000</v>
      </c>
      <c r="H148" s="1247">
        <f t="shared" si="5"/>
        <v>100</v>
      </c>
    </row>
    <row r="149" spans="1:13" s="1237" customFormat="1" ht="15" x14ac:dyDescent="0.25">
      <c r="A149" s="34">
        <v>3319</v>
      </c>
      <c r="B149" s="154">
        <v>6359</v>
      </c>
      <c r="C149" s="1269"/>
      <c r="D149" s="1761" t="s">
        <v>1173</v>
      </c>
      <c r="E149" s="1493"/>
      <c r="F149" s="315">
        <v>360</v>
      </c>
      <c r="G149" s="315">
        <v>342</v>
      </c>
      <c r="H149" s="203">
        <f t="shared" si="5"/>
        <v>95</v>
      </c>
    </row>
    <row r="150" spans="1:13" s="1237" customFormat="1" ht="14.25" x14ac:dyDescent="0.2">
      <c r="A150" s="34"/>
      <c r="B150" s="154"/>
      <c r="C150" s="1269" t="s">
        <v>319</v>
      </c>
      <c r="D150" s="1315" t="s">
        <v>410</v>
      </c>
      <c r="E150" s="1493"/>
      <c r="F150" s="316">
        <v>300</v>
      </c>
      <c r="G150" s="316">
        <v>300</v>
      </c>
      <c r="H150" s="1247">
        <f t="shared" si="5"/>
        <v>100</v>
      </c>
    </row>
    <row r="151" spans="1:13" s="1237" customFormat="1" ht="15" thickBot="1" x14ac:dyDescent="0.25">
      <c r="A151" s="1281"/>
      <c r="B151" s="1277"/>
      <c r="C151" s="1749" t="s">
        <v>451</v>
      </c>
      <c r="D151" s="1750" t="s">
        <v>1127</v>
      </c>
      <c r="E151" s="1622"/>
      <c r="F151" s="465">
        <v>60</v>
      </c>
      <c r="G151" s="465">
        <v>42</v>
      </c>
      <c r="H151" s="1593">
        <f t="shared" si="5"/>
        <v>70</v>
      </c>
    </row>
    <row r="152" spans="1:13" s="363" customFormat="1" ht="35.25" customHeight="1" thickTop="1" thickBot="1" x14ac:dyDescent="0.3">
      <c r="A152" s="740" t="s">
        <v>312</v>
      </c>
      <c r="B152" s="741"/>
      <c r="C152" s="742"/>
      <c r="D152" s="741"/>
      <c r="E152" s="743">
        <v>0</v>
      </c>
      <c r="F152" s="743">
        <f>F143+F145+F147+F149</f>
        <v>7360</v>
      </c>
      <c r="G152" s="743">
        <f>G143+G145+G147+G149</f>
        <v>7342</v>
      </c>
      <c r="H152" s="744">
        <f t="shared" si="5"/>
        <v>99.755434782608702</v>
      </c>
      <c r="K152" s="745">
        <f>E152+E130</f>
        <v>67700</v>
      </c>
      <c r="L152" s="745">
        <f>F152+F130</f>
        <v>83207</v>
      </c>
      <c r="M152" s="745">
        <f>G152+G130</f>
        <v>83108</v>
      </c>
    </row>
    <row r="153" spans="1:13" s="363" customFormat="1" ht="18.75" thickTop="1" x14ac:dyDescent="0.25">
      <c r="A153" s="361"/>
      <c r="B153" s="362"/>
      <c r="C153" s="142"/>
      <c r="D153" s="362"/>
      <c r="E153" s="17"/>
      <c r="F153" s="17"/>
      <c r="G153" s="17"/>
      <c r="H153" s="1676"/>
      <c r="K153" s="745"/>
      <c r="L153" s="745"/>
      <c r="M153" s="745"/>
    </row>
    <row r="154" spans="1:13" s="363" customFormat="1" ht="18" x14ac:dyDescent="0.25">
      <c r="A154" s="361"/>
      <c r="B154" s="362"/>
      <c r="C154" s="142"/>
      <c r="D154" s="362"/>
      <c r="E154" s="17"/>
      <c r="F154" s="17"/>
      <c r="G154" s="17"/>
      <c r="H154" s="1676"/>
      <c r="K154" s="745"/>
      <c r="L154" s="745"/>
      <c r="M154" s="745"/>
    </row>
    <row r="155" spans="1:13" s="363" customFormat="1" ht="18" x14ac:dyDescent="0.25">
      <c r="A155" s="361"/>
      <c r="B155" s="362"/>
      <c r="C155" s="142"/>
      <c r="D155" s="362"/>
      <c r="E155" s="17"/>
      <c r="F155" s="17"/>
      <c r="G155" s="17"/>
      <c r="H155" s="1676"/>
      <c r="K155" s="745"/>
      <c r="L155" s="745"/>
      <c r="M155" s="745"/>
    </row>
    <row r="156" spans="1:13" s="363" customFormat="1" ht="18" x14ac:dyDescent="0.25">
      <c r="A156" s="361"/>
      <c r="B156" s="362"/>
      <c r="C156" s="142"/>
      <c r="D156" s="362"/>
      <c r="E156" s="17"/>
      <c r="F156" s="17"/>
      <c r="G156" s="17"/>
      <c r="H156" s="1676"/>
      <c r="K156" s="745"/>
      <c r="L156" s="745"/>
      <c r="M156" s="745"/>
    </row>
    <row r="157" spans="1:13" s="363" customFormat="1" ht="18" x14ac:dyDescent="0.25">
      <c r="A157" s="361"/>
      <c r="B157" s="362"/>
      <c r="C157" s="142"/>
      <c r="D157" s="362"/>
      <c r="E157" s="17"/>
      <c r="F157" s="17"/>
      <c r="G157" s="17"/>
      <c r="H157" s="1676"/>
      <c r="K157" s="745"/>
      <c r="L157" s="745"/>
      <c r="M157" s="745"/>
    </row>
    <row r="158" spans="1:13" s="363" customFormat="1" ht="18" x14ac:dyDescent="0.25">
      <c r="A158" s="361"/>
      <c r="B158" s="362"/>
      <c r="C158" s="142"/>
      <c r="D158" s="362"/>
      <c r="E158" s="17"/>
      <c r="F158" s="17"/>
      <c r="G158" s="17"/>
      <c r="H158" s="1676"/>
      <c r="K158" s="745"/>
      <c r="L158" s="745"/>
      <c r="M158" s="745"/>
    </row>
    <row r="159" spans="1:13" ht="15.75" x14ac:dyDescent="0.25">
      <c r="A159" s="721" t="s">
        <v>791</v>
      </c>
      <c r="B159" s="710"/>
    </row>
    <row r="160" spans="1:13" ht="15.75" x14ac:dyDescent="0.25">
      <c r="A160" s="721"/>
      <c r="B160" s="710"/>
    </row>
    <row r="161" spans="1:9" s="713" customFormat="1" ht="15.75" x14ac:dyDescent="0.25">
      <c r="A161" s="747" t="s">
        <v>1145</v>
      </c>
      <c r="B161" s="710"/>
      <c r="C161" s="711"/>
      <c r="D161" s="572"/>
      <c r="E161" s="626" t="s">
        <v>1057</v>
      </c>
      <c r="F161" s="719"/>
      <c r="G161" s="719"/>
      <c r="H161" s="720"/>
    </row>
    <row r="162" spans="1:9" ht="13.5" thickBot="1" x14ac:dyDescent="0.25">
      <c r="A162" s="837"/>
      <c r="B162" s="710"/>
      <c r="H162" s="712" t="s">
        <v>205</v>
      </c>
    </row>
    <row r="163" spans="1:9" s="755" customFormat="1" ht="20.25" customHeight="1" thickTop="1" thickBot="1" x14ac:dyDescent="0.25">
      <c r="A163" s="838" t="s">
        <v>206</v>
      </c>
      <c r="B163" s="750" t="s">
        <v>207</v>
      </c>
      <c r="C163" s="751" t="s">
        <v>888</v>
      </c>
      <c r="D163" s="752" t="s">
        <v>208</v>
      </c>
      <c r="E163" s="753" t="s">
        <v>209</v>
      </c>
      <c r="F163" s="753" t="s">
        <v>1116</v>
      </c>
      <c r="G163" s="753" t="s">
        <v>1117</v>
      </c>
      <c r="H163" s="754" t="s">
        <v>1118</v>
      </c>
    </row>
    <row r="164" spans="1:9" s="387" customFormat="1" ht="13.5" thickTop="1" thickBot="1" x14ac:dyDescent="0.25">
      <c r="A164" s="609">
        <v>1</v>
      </c>
      <c r="B164" s="610">
        <v>2</v>
      </c>
      <c r="C164" s="610">
        <v>3</v>
      </c>
      <c r="D164" s="610">
        <v>4</v>
      </c>
      <c r="E164" s="610">
        <v>5</v>
      </c>
      <c r="F164" s="581">
        <v>6</v>
      </c>
      <c r="G164" s="581">
        <v>7</v>
      </c>
      <c r="H164" s="680" t="s">
        <v>74</v>
      </c>
      <c r="I164" s="107"/>
    </row>
    <row r="165" spans="1:9" ht="15.75" thickTop="1" x14ac:dyDescent="0.25">
      <c r="A165" s="839">
        <v>3314</v>
      </c>
      <c r="B165" s="757">
        <v>5331</v>
      </c>
      <c r="C165" s="758"/>
      <c r="D165" s="668" t="s">
        <v>304</v>
      </c>
      <c r="E165" s="393">
        <f>E166+E167+E168+E169+E170+E171+E172+E173+E174+E175</f>
        <v>35390</v>
      </c>
      <c r="F165" s="393">
        <f>F166+F167+F168+F169+F170+F171+F172+F173+F174+F175</f>
        <v>37949</v>
      </c>
      <c r="G165" s="393">
        <f>G166+G167+G168+G169+G170+G171+G172+G173+G174+G175</f>
        <v>37949</v>
      </c>
      <c r="H165" s="840">
        <f t="shared" ref="H165:H178" si="6">G165/F165*100</f>
        <v>100</v>
      </c>
    </row>
    <row r="166" spans="1:9" ht="14.25" x14ac:dyDescent="0.2">
      <c r="A166" s="756"/>
      <c r="B166" s="774"/>
      <c r="C166" s="763" t="s">
        <v>950</v>
      </c>
      <c r="D166" s="801" t="s">
        <v>1602</v>
      </c>
      <c r="E166" s="356"/>
      <c r="F166" s="356">
        <v>25</v>
      </c>
      <c r="G166" s="356">
        <v>25</v>
      </c>
      <c r="H166" s="762">
        <f t="shared" si="6"/>
        <v>100</v>
      </c>
    </row>
    <row r="167" spans="1:9" ht="14.25" x14ac:dyDescent="0.2">
      <c r="A167" s="756"/>
      <c r="B167" s="774"/>
      <c r="C167" s="763" t="s">
        <v>737</v>
      </c>
      <c r="D167" s="801" t="s">
        <v>1603</v>
      </c>
      <c r="E167" s="356">
        <v>2647</v>
      </c>
      <c r="F167" s="356">
        <v>2551</v>
      </c>
      <c r="G167" s="356">
        <v>2551</v>
      </c>
      <c r="H167" s="762">
        <f t="shared" si="6"/>
        <v>100</v>
      </c>
    </row>
    <row r="168" spans="1:9" ht="14.25" x14ac:dyDescent="0.2">
      <c r="A168" s="756"/>
      <c r="B168" s="774"/>
      <c r="C168" s="1251" t="s">
        <v>231</v>
      </c>
      <c r="D168" s="1237" t="s">
        <v>1125</v>
      </c>
      <c r="E168" s="356"/>
      <c r="F168" s="356">
        <v>75</v>
      </c>
      <c r="G168" s="356">
        <v>75</v>
      </c>
      <c r="H168" s="762">
        <f t="shared" si="6"/>
        <v>100</v>
      </c>
    </row>
    <row r="169" spans="1:9" ht="13.5" customHeight="1" x14ac:dyDescent="0.2">
      <c r="A169" s="756"/>
      <c r="B169" s="774"/>
      <c r="C169" s="595" t="s">
        <v>732</v>
      </c>
      <c r="D169" s="591" t="s">
        <v>1380</v>
      </c>
      <c r="E169" s="841">
        <v>14487</v>
      </c>
      <c r="F169" s="841">
        <v>14460</v>
      </c>
      <c r="G169" s="316">
        <v>14460</v>
      </c>
      <c r="H169" s="762">
        <f t="shared" si="6"/>
        <v>100</v>
      </c>
    </row>
    <row r="170" spans="1:9" ht="13.5" customHeight="1" x14ac:dyDescent="0.2">
      <c r="A170" s="756"/>
      <c r="B170" s="774"/>
      <c r="C170" s="595" t="s">
        <v>1430</v>
      </c>
      <c r="D170" s="612" t="s">
        <v>441</v>
      </c>
      <c r="E170" s="841">
        <v>1581</v>
      </c>
      <c r="F170" s="841">
        <v>1548</v>
      </c>
      <c r="G170" s="316">
        <v>1548</v>
      </c>
      <c r="H170" s="762">
        <f t="shared" si="6"/>
        <v>100</v>
      </c>
    </row>
    <row r="171" spans="1:9" ht="13.5" customHeight="1" x14ac:dyDescent="0.2">
      <c r="A171" s="756"/>
      <c r="B171" s="774"/>
      <c r="C171" s="595" t="s">
        <v>836</v>
      </c>
      <c r="D171" s="612" t="s">
        <v>891</v>
      </c>
      <c r="E171" s="841">
        <v>16675</v>
      </c>
      <c r="F171" s="841">
        <v>16675</v>
      </c>
      <c r="G171" s="316">
        <v>16675</v>
      </c>
      <c r="H171" s="762">
        <f t="shared" si="6"/>
        <v>100</v>
      </c>
    </row>
    <row r="172" spans="1:9" ht="13.5" customHeight="1" x14ac:dyDescent="0.2">
      <c r="A172" s="756"/>
      <c r="B172" s="774"/>
      <c r="C172" s="595" t="s">
        <v>269</v>
      </c>
      <c r="D172" s="842" t="s">
        <v>809</v>
      </c>
      <c r="E172" s="841"/>
      <c r="F172" s="841">
        <v>900</v>
      </c>
      <c r="G172" s="316">
        <v>900</v>
      </c>
      <c r="H172" s="762">
        <f t="shared" si="6"/>
        <v>100</v>
      </c>
    </row>
    <row r="173" spans="1:9" ht="13.5" customHeight="1" x14ac:dyDescent="0.2">
      <c r="A173" s="756"/>
      <c r="B173" s="774"/>
      <c r="C173" s="775" t="s">
        <v>442</v>
      </c>
      <c r="D173" s="815" t="s">
        <v>1123</v>
      </c>
      <c r="E173" s="776"/>
      <c r="F173" s="777">
        <v>998</v>
      </c>
      <c r="G173" s="777">
        <v>998</v>
      </c>
      <c r="H173" s="762">
        <f t="shared" si="6"/>
        <v>100</v>
      </c>
    </row>
    <row r="174" spans="1:9" ht="14.25" customHeight="1" x14ac:dyDescent="0.2">
      <c r="A174" s="756"/>
      <c r="B174" s="774"/>
      <c r="C174" s="775" t="s">
        <v>443</v>
      </c>
      <c r="D174" s="815" t="s">
        <v>1124</v>
      </c>
      <c r="E174" s="776"/>
      <c r="F174" s="777">
        <v>133</v>
      </c>
      <c r="G174" s="777">
        <v>133</v>
      </c>
      <c r="H174" s="762">
        <f t="shared" si="6"/>
        <v>100</v>
      </c>
    </row>
    <row r="175" spans="1:9" ht="14.25" customHeight="1" thickBot="1" x14ac:dyDescent="0.25">
      <c r="A175" s="756"/>
      <c r="B175" s="888"/>
      <c r="C175" s="1266" t="s">
        <v>538</v>
      </c>
      <c r="D175" s="1516" t="s">
        <v>539</v>
      </c>
      <c r="E175" s="776"/>
      <c r="F175" s="777">
        <v>584</v>
      </c>
      <c r="G175" s="777">
        <v>584</v>
      </c>
      <c r="H175" s="762">
        <f t="shared" si="6"/>
        <v>100</v>
      </c>
    </row>
    <row r="176" spans="1:9" s="370" customFormat="1" ht="18" thickTop="1" thickBot="1" x14ac:dyDescent="0.3">
      <c r="A176" s="765" t="s">
        <v>1406</v>
      </c>
      <c r="B176" s="766"/>
      <c r="C176" s="767"/>
      <c r="D176" s="768"/>
      <c r="E176" s="769">
        <f>SUM(E165)</f>
        <v>35390</v>
      </c>
      <c r="F176" s="769">
        <f>SUM(F165)</f>
        <v>37949</v>
      </c>
      <c r="G176" s="769">
        <f>SUM(G165)</f>
        <v>37949</v>
      </c>
      <c r="H176" s="781">
        <f t="shared" si="6"/>
        <v>100</v>
      </c>
    </row>
    <row r="177" spans="1:12" ht="15.75" thickTop="1" x14ac:dyDescent="0.25">
      <c r="A177" s="771">
        <v>3314</v>
      </c>
      <c r="B177" s="2107">
        <v>6351</v>
      </c>
      <c r="C177" s="758"/>
      <c r="D177" s="668" t="s">
        <v>1488</v>
      </c>
      <c r="E177" s="393">
        <v>800</v>
      </c>
      <c r="F177" s="393">
        <v>725</v>
      </c>
      <c r="G177" s="393">
        <v>725</v>
      </c>
      <c r="H177" s="759">
        <f>G177/F177*100</f>
        <v>100</v>
      </c>
    </row>
    <row r="178" spans="1:12" ht="15" thickBot="1" x14ac:dyDescent="0.25">
      <c r="A178" s="756"/>
      <c r="B178" s="774"/>
      <c r="C178" s="1266" t="s">
        <v>231</v>
      </c>
      <c r="D178" s="1237" t="s">
        <v>1125</v>
      </c>
      <c r="E178" s="452">
        <v>800</v>
      </c>
      <c r="F178" s="452">
        <v>725</v>
      </c>
      <c r="G178" s="452">
        <v>725</v>
      </c>
      <c r="H178" s="762">
        <f t="shared" si="6"/>
        <v>100</v>
      </c>
    </row>
    <row r="179" spans="1:12" ht="20.25" customHeight="1" thickTop="1" thickBot="1" x14ac:dyDescent="0.3">
      <c r="A179" s="765" t="s">
        <v>1407</v>
      </c>
      <c r="B179" s="766"/>
      <c r="C179" s="767"/>
      <c r="D179" s="768"/>
      <c r="E179" s="769">
        <f>E177</f>
        <v>800</v>
      </c>
      <c r="F179" s="769">
        <f>SUM(F177)</f>
        <v>725</v>
      </c>
      <c r="G179" s="769">
        <f>SUM(G177)</f>
        <v>725</v>
      </c>
      <c r="H179" s="781">
        <f>G179/F179*100</f>
        <v>100</v>
      </c>
      <c r="J179" s="531"/>
      <c r="K179" s="531"/>
      <c r="L179" s="531"/>
    </row>
    <row r="180" spans="1:12" ht="13.5" thickTop="1" x14ac:dyDescent="0.2"/>
    <row r="181" spans="1:12" s="370" customFormat="1" ht="27.75" customHeight="1" thickBot="1" x14ac:dyDescent="0.3">
      <c r="A181" s="843" t="s">
        <v>1146</v>
      </c>
      <c r="B181" s="785"/>
      <c r="C181" s="786"/>
      <c r="D181" s="787"/>
      <c r="E181" s="788">
        <f>SUM(E176,E179)</f>
        <v>36190</v>
      </c>
      <c r="F181" s="788">
        <f>SUM(F176,F179)</f>
        <v>38674</v>
      </c>
      <c r="G181" s="788">
        <f>SUM(G176,G179)</f>
        <v>38674</v>
      </c>
      <c r="H181" s="844">
        <f>(G181/F181)*100</f>
        <v>100</v>
      </c>
    </row>
    <row r="182" spans="1:12" ht="13.5" thickTop="1" x14ac:dyDescent="0.2">
      <c r="A182" s="710"/>
      <c r="B182" s="710"/>
    </row>
    <row r="186" spans="1:12" s="713" customFormat="1" ht="15.75" x14ac:dyDescent="0.25">
      <c r="A186" s="747" t="s">
        <v>1147</v>
      </c>
      <c r="B186" s="710"/>
      <c r="C186" s="711"/>
      <c r="D186" s="572"/>
      <c r="E186" s="626" t="s">
        <v>1058</v>
      </c>
      <c r="F186" s="719"/>
      <c r="G186" s="719"/>
      <c r="H186" s="720"/>
    </row>
    <row r="187" spans="1:12" ht="13.5" thickBot="1" x14ac:dyDescent="0.25">
      <c r="A187" s="837"/>
      <c r="B187" s="710"/>
      <c r="H187" s="712" t="s">
        <v>205</v>
      </c>
    </row>
    <row r="188" spans="1:12" s="755" customFormat="1" ht="20.25" customHeight="1" thickTop="1" thickBot="1" x14ac:dyDescent="0.25">
      <c r="A188" s="838" t="s">
        <v>206</v>
      </c>
      <c r="B188" s="750" t="s">
        <v>207</v>
      </c>
      <c r="C188" s="751" t="s">
        <v>888</v>
      </c>
      <c r="D188" s="752" t="s">
        <v>208</v>
      </c>
      <c r="E188" s="753" t="s">
        <v>209</v>
      </c>
      <c r="F188" s="753" t="s">
        <v>1116</v>
      </c>
      <c r="G188" s="753" t="s">
        <v>1117</v>
      </c>
      <c r="H188" s="754" t="s">
        <v>1118</v>
      </c>
    </row>
    <row r="189" spans="1:12" s="387" customFormat="1" ht="13.5" thickTop="1" thickBot="1" x14ac:dyDescent="0.25">
      <c r="A189" s="609">
        <v>1</v>
      </c>
      <c r="B189" s="610">
        <v>2</v>
      </c>
      <c r="C189" s="610">
        <v>3</v>
      </c>
      <c r="D189" s="610">
        <v>4</v>
      </c>
      <c r="E189" s="610">
        <v>5</v>
      </c>
      <c r="F189" s="581">
        <v>6</v>
      </c>
      <c r="G189" s="581">
        <v>7</v>
      </c>
      <c r="H189" s="680" t="s">
        <v>74</v>
      </c>
      <c r="I189" s="107"/>
    </row>
    <row r="190" spans="1:12" ht="15.75" thickTop="1" x14ac:dyDescent="0.25">
      <c r="A190" s="839">
        <v>3315</v>
      </c>
      <c r="B190" s="757">
        <v>5331</v>
      </c>
      <c r="C190" s="845"/>
      <c r="D190" s="668" t="s">
        <v>304</v>
      </c>
      <c r="E190" s="846">
        <f>E191+E192+E193+E194+E195</f>
        <v>28580</v>
      </c>
      <c r="F190" s="846">
        <f>F191+F192+F193+F194+F195</f>
        <v>29377</v>
      </c>
      <c r="G190" s="846">
        <f>G191+G192+G193+G194+G195</f>
        <v>29377</v>
      </c>
      <c r="H190" s="759">
        <f t="shared" ref="H190:H196" si="7">G190/F190*100</f>
        <v>100</v>
      </c>
    </row>
    <row r="191" spans="1:12" ht="14.25" x14ac:dyDescent="0.2">
      <c r="A191" s="756"/>
      <c r="B191" s="774"/>
      <c r="C191" s="763" t="s">
        <v>737</v>
      </c>
      <c r="D191" s="801" t="s">
        <v>1603</v>
      </c>
      <c r="E191" s="802">
        <v>3450</v>
      </c>
      <c r="F191" s="356">
        <v>3657</v>
      </c>
      <c r="G191" s="356">
        <v>3657</v>
      </c>
      <c r="H191" s="762">
        <f t="shared" si="7"/>
        <v>100</v>
      </c>
    </row>
    <row r="192" spans="1:12" ht="14.25" x14ac:dyDescent="0.2">
      <c r="A192" s="756"/>
      <c r="B192" s="774"/>
      <c r="C192" s="1251" t="s">
        <v>231</v>
      </c>
      <c r="D192" s="117" t="s">
        <v>1125</v>
      </c>
      <c r="E192" s="802"/>
      <c r="F192" s="356">
        <v>419</v>
      </c>
      <c r="G192" s="356">
        <v>419</v>
      </c>
      <c r="H192" s="762">
        <f t="shared" si="7"/>
        <v>100</v>
      </c>
    </row>
    <row r="193" spans="1:12" ht="14.25" x14ac:dyDescent="0.2">
      <c r="A193" s="756"/>
      <c r="B193" s="774"/>
      <c r="C193" s="595" t="s">
        <v>732</v>
      </c>
      <c r="D193" s="591" t="s">
        <v>1380</v>
      </c>
      <c r="E193" s="802">
        <v>12090</v>
      </c>
      <c r="F193" s="356">
        <v>12213</v>
      </c>
      <c r="G193" s="356">
        <v>12213</v>
      </c>
      <c r="H193" s="762">
        <f t="shared" si="7"/>
        <v>100</v>
      </c>
    </row>
    <row r="194" spans="1:12" ht="14.25" x14ac:dyDescent="0.2">
      <c r="A194" s="756"/>
      <c r="B194" s="774"/>
      <c r="C194" s="595" t="s">
        <v>836</v>
      </c>
      <c r="D194" s="612" t="s">
        <v>891</v>
      </c>
      <c r="E194" s="802">
        <v>13040</v>
      </c>
      <c r="F194" s="356">
        <v>13040</v>
      </c>
      <c r="G194" s="356">
        <v>13040</v>
      </c>
      <c r="H194" s="762">
        <f t="shared" si="7"/>
        <v>100</v>
      </c>
    </row>
    <row r="195" spans="1:12" ht="15" thickBot="1" x14ac:dyDescent="0.25">
      <c r="A195" s="756"/>
      <c r="B195" s="774"/>
      <c r="C195" s="775" t="s">
        <v>443</v>
      </c>
      <c r="D195" s="847" t="s">
        <v>1124</v>
      </c>
      <c r="E195" s="848"/>
      <c r="F195" s="777">
        <v>48</v>
      </c>
      <c r="G195" s="777">
        <v>48</v>
      </c>
      <c r="H195" s="849">
        <f t="shared" si="7"/>
        <v>100</v>
      </c>
    </row>
    <row r="196" spans="1:12" s="370" customFormat="1" ht="20.25" customHeight="1" thickTop="1" thickBot="1" x14ac:dyDescent="0.3">
      <c r="A196" s="765" t="s">
        <v>1406</v>
      </c>
      <c r="B196" s="766"/>
      <c r="C196" s="767"/>
      <c r="D196" s="768"/>
      <c r="E196" s="769">
        <f>SUM(E190)</f>
        <v>28580</v>
      </c>
      <c r="F196" s="769">
        <f>F190</f>
        <v>29377</v>
      </c>
      <c r="G196" s="769">
        <f>G190</f>
        <v>29377</v>
      </c>
      <c r="H196" s="781">
        <f t="shared" si="7"/>
        <v>100</v>
      </c>
    </row>
    <row r="197" spans="1:12" ht="15.75" thickTop="1" x14ac:dyDescent="0.25">
      <c r="A197" s="771">
        <v>3315</v>
      </c>
      <c r="B197" s="2107">
        <v>6351</v>
      </c>
      <c r="C197" s="758"/>
      <c r="D197" s="668" t="s">
        <v>1488</v>
      </c>
      <c r="E197" s="393">
        <v>1100</v>
      </c>
      <c r="F197" s="393">
        <v>681</v>
      </c>
      <c r="G197" s="393">
        <v>681</v>
      </c>
      <c r="H197" s="759">
        <f>G197/F197*100</f>
        <v>100</v>
      </c>
    </row>
    <row r="198" spans="1:12" ht="15" thickBot="1" x14ac:dyDescent="0.25">
      <c r="A198" s="756"/>
      <c r="B198" s="774"/>
      <c r="C198" s="1251" t="s">
        <v>231</v>
      </c>
      <c r="D198" s="1237" t="s">
        <v>1125</v>
      </c>
      <c r="E198" s="452">
        <v>1100</v>
      </c>
      <c r="F198" s="452">
        <v>681</v>
      </c>
      <c r="G198" s="452">
        <v>681</v>
      </c>
      <c r="H198" s="762">
        <f>G198/F198*100</f>
        <v>100</v>
      </c>
    </row>
    <row r="199" spans="1:12" ht="20.25" customHeight="1" thickTop="1" thickBot="1" x14ac:dyDescent="0.3">
      <c r="A199" s="765" t="s">
        <v>1407</v>
      </c>
      <c r="B199" s="766"/>
      <c r="C199" s="767"/>
      <c r="D199" s="768"/>
      <c r="E199" s="769">
        <f>E197</f>
        <v>1100</v>
      </c>
      <c r="F199" s="769">
        <f>SUM(F197)</f>
        <v>681</v>
      </c>
      <c r="G199" s="769">
        <f>SUM(G197)</f>
        <v>681</v>
      </c>
      <c r="H199" s="781">
        <f>G199/F199*100</f>
        <v>100</v>
      </c>
      <c r="J199" s="531"/>
      <c r="K199" s="531"/>
      <c r="L199" s="531"/>
    </row>
    <row r="200" spans="1:12" ht="20.25" customHeight="1" thickTop="1" x14ac:dyDescent="0.25">
      <c r="A200" s="364"/>
      <c r="B200" s="365"/>
      <c r="C200" s="366"/>
      <c r="D200" s="367"/>
      <c r="E200" s="783"/>
      <c r="F200" s="783"/>
      <c r="G200" s="783"/>
      <c r="H200" s="627"/>
      <c r="J200" s="531"/>
      <c r="K200" s="531"/>
      <c r="L200" s="531"/>
    </row>
    <row r="201" spans="1:12" s="370" customFormat="1" ht="27.75" customHeight="1" thickBot="1" x14ac:dyDescent="0.3">
      <c r="A201" s="843" t="s">
        <v>1148</v>
      </c>
      <c r="B201" s="785"/>
      <c r="C201" s="786"/>
      <c r="D201" s="787"/>
      <c r="E201" s="788">
        <f>E196+E199</f>
        <v>29680</v>
      </c>
      <c r="F201" s="788">
        <f>F196+F199</f>
        <v>30058</v>
      </c>
      <c r="G201" s="788">
        <f>G196+G199</f>
        <v>30058</v>
      </c>
      <c r="H201" s="850">
        <f>(G201/F201)*100</f>
        <v>100</v>
      </c>
      <c r="K201" s="562"/>
      <c r="L201" s="562"/>
    </row>
    <row r="202" spans="1:12" ht="13.5" thickTop="1" x14ac:dyDescent="0.2">
      <c r="A202" s="710"/>
      <c r="B202" s="710"/>
    </row>
    <row r="203" spans="1:12" s="713" customFormat="1" ht="15.75" x14ac:dyDescent="0.25">
      <c r="A203" s="747" t="s">
        <v>904</v>
      </c>
      <c r="B203" s="710"/>
      <c r="C203" s="711"/>
      <c r="D203" s="572"/>
      <c r="E203" s="626" t="s">
        <v>1059</v>
      </c>
      <c r="F203" s="719"/>
      <c r="G203" s="719"/>
      <c r="H203" s="720"/>
    </row>
    <row r="204" spans="1:12" ht="13.5" thickBot="1" x14ac:dyDescent="0.25">
      <c r="A204" s="837"/>
      <c r="B204" s="710"/>
      <c r="H204" s="712" t="s">
        <v>205</v>
      </c>
    </row>
    <row r="205" spans="1:12" s="755" customFormat="1" ht="20.25" customHeight="1" thickTop="1" thickBot="1" x14ac:dyDescent="0.25">
      <c r="A205" s="838" t="s">
        <v>206</v>
      </c>
      <c r="B205" s="750" t="s">
        <v>207</v>
      </c>
      <c r="C205" s="751" t="s">
        <v>888</v>
      </c>
      <c r="D205" s="752" t="s">
        <v>208</v>
      </c>
      <c r="E205" s="753" t="s">
        <v>209</v>
      </c>
      <c r="F205" s="753" t="s">
        <v>1116</v>
      </c>
      <c r="G205" s="753" t="s">
        <v>1117</v>
      </c>
      <c r="H205" s="754" t="s">
        <v>1118</v>
      </c>
    </row>
    <row r="206" spans="1:12" s="387" customFormat="1" ht="13.5" thickTop="1" thickBot="1" x14ac:dyDescent="0.25">
      <c r="A206" s="609">
        <v>1</v>
      </c>
      <c r="B206" s="610">
        <v>2</v>
      </c>
      <c r="C206" s="610">
        <v>3</v>
      </c>
      <c r="D206" s="610">
        <v>4</v>
      </c>
      <c r="E206" s="610">
        <v>5</v>
      </c>
      <c r="F206" s="581">
        <v>6</v>
      </c>
      <c r="G206" s="581">
        <v>7</v>
      </c>
      <c r="H206" s="680" t="s">
        <v>74</v>
      </c>
      <c r="I206" s="107"/>
    </row>
    <row r="207" spans="1:12" ht="15.75" thickTop="1" x14ac:dyDescent="0.25">
      <c r="A207" s="839">
        <v>3315</v>
      </c>
      <c r="B207" s="757">
        <v>5331</v>
      </c>
      <c r="C207" s="758"/>
      <c r="D207" s="668" t="s">
        <v>304</v>
      </c>
      <c r="E207" s="393">
        <f>E209+E211+E212+E208+E210+E213</f>
        <v>4752</v>
      </c>
      <c r="F207" s="393">
        <f>F209+F211+F212+F208+F210+F213</f>
        <v>5143</v>
      </c>
      <c r="G207" s="393">
        <f>G209+G211+G212+G208+G210+G213</f>
        <v>5143</v>
      </c>
      <c r="H207" s="759">
        <f t="shared" ref="H207:H217" si="8">G207/F207*100</f>
        <v>100</v>
      </c>
    </row>
    <row r="208" spans="1:12" ht="15" x14ac:dyDescent="0.25">
      <c r="A208" s="756"/>
      <c r="B208" s="774"/>
      <c r="C208" s="763" t="s">
        <v>950</v>
      </c>
      <c r="D208" s="801" t="s">
        <v>1602</v>
      </c>
      <c r="E208" s="394"/>
      <c r="F208" s="452">
        <v>25</v>
      </c>
      <c r="G208" s="452">
        <v>25</v>
      </c>
      <c r="H208" s="762">
        <f t="shared" si="8"/>
        <v>100</v>
      </c>
    </row>
    <row r="209" spans="1:8" ht="14.25" x14ac:dyDescent="0.2">
      <c r="A209" s="756"/>
      <c r="B209" s="774"/>
      <c r="C209" s="763" t="s">
        <v>737</v>
      </c>
      <c r="D209" s="801" t="s">
        <v>1603</v>
      </c>
      <c r="E209" s="356">
        <v>346</v>
      </c>
      <c r="F209" s="356">
        <v>436</v>
      </c>
      <c r="G209" s="356">
        <v>436</v>
      </c>
      <c r="H209" s="762">
        <f t="shared" si="8"/>
        <v>100</v>
      </c>
    </row>
    <row r="210" spans="1:8" ht="14.25" x14ac:dyDescent="0.2">
      <c r="A210" s="756"/>
      <c r="B210" s="774"/>
      <c r="C210" s="1251" t="s">
        <v>231</v>
      </c>
      <c r="D210" s="117" t="s">
        <v>1125</v>
      </c>
      <c r="E210" s="356"/>
      <c r="F210" s="356">
        <v>241</v>
      </c>
      <c r="G210" s="356">
        <v>241</v>
      </c>
      <c r="H210" s="762">
        <f t="shared" si="8"/>
        <v>100</v>
      </c>
    </row>
    <row r="211" spans="1:8" ht="14.25" x14ac:dyDescent="0.2">
      <c r="A211" s="756"/>
      <c r="B211" s="774"/>
      <c r="C211" s="595" t="s">
        <v>732</v>
      </c>
      <c r="D211" s="591" t="s">
        <v>1380</v>
      </c>
      <c r="E211" s="356">
        <v>2236</v>
      </c>
      <c r="F211" s="356">
        <v>2250</v>
      </c>
      <c r="G211" s="356">
        <v>2250</v>
      </c>
      <c r="H211" s="762">
        <f t="shared" si="8"/>
        <v>100</v>
      </c>
    </row>
    <row r="212" spans="1:8" ht="14.25" x14ac:dyDescent="0.2">
      <c r="A212" s="756"/>
      <c r="B212" s="774"/>
      <c r="C212" s="595" t="s">
        <v>836</v>
      </c>
      <c r="D212" s="612" t="s">
        <v>891</v>
      </c>
      <c r="E212" s="356">
        <v>2170</v>
      </c>
      <c r="F212" s="356">
        <v>2170</v>
      </c>
      <c r="G212" s="356">
        <v>2170</v>
      </c>
      <c r="H212" s="762">
        <f t="shared" si="8"/>
        <v>100</v>
      </c>
    </row>
    <row r="213" spans="1:8" ht="15" thickBot="1" x14ac:dyDescent="0.25">
      <c r="A213" s="756"/>
      <c r="B213" s="774"/>
      <c r="C213" s="1391" t="s">
        <v>444</v>
      </c>
      <c r="D213" s="1513" t="s">
        <v>537</v>
      </c>
      <c r="E213" s="851"/>
      <c r="F213" s="851">
        <v>21</v>
      </c>
      <c r="G213" s="851">
        <v>21</v>
      </c>
      <c r="H213" s="762">
        <f t="shared" si="8"/>
        <v>100</v>
      </c>
    </row>
    <row r="214" spans="1:8" s="370" customFormat="1" ht="20.25" customHeight="1" thickTop="1" thickBot="1" x14ac:dyDescent="0.3">
      <c r="A214" s="765" t="s">
        <v>1406</v>
      </c>
      <c r="B214" s="766"/>
      <c r="C214" s="767"/>
      <c r="D214" s="768"/>
      <c r="E214" s="769">
        <f>SUM(E207)</f>
        <v>4752</v>
      </c>
      <c r="F214" s="769">
        <f>SUM(F207)</f>
        <v>5143</v>
      </c>
      <c r="G214" s="769">
        <f>SUM(G207)</f>
        <v>5143</v>
      </c>
      <c r="H214" s="781">
        <f t="shared" si="8"/>
        <v>100</v>
      </c>
    </row>
    <row r="215" spans="1:8" ht="15.75" thickTop="1" x14ac:dyDescent="0.25">
      <c r="A215" s="771">
        <v>3315</v>
      </c>
      <c r="B215" s="2107">
        <v>6351</v>
      </c>
      <c r="C215" s="758"/>
      <c r="D215" s="668" t="s">
        <v>1488</v>
      </c>
      <c r="E215" s="773">
        <v>470</v>
      </c>
      <c r="F215" s="773">
        <v>455</v>
      </c>
      <c r="G215" s="773">
        <v>454</v>
      </c>
      <c r="H215" s="759">
        <f t="shared" si="8"/>
        <v>99.780219780219781</v>
      </c>
    </row>
    <row r="216" spans="1:8" ht="15" thickBot="1" x14ac:dyDescent="0.25">
      <c r="A216" s="756"/>
      <c r="B216" s="774"/>
      <c r="C216" s="1251" t="s">
        <v>231</v>
      </c>
      <c r="D216" s="1237" t="s">
        <v>1125</v>
      </c>
      <c r="E216" s="776">
        <v>470</v>
      </c>
      <c r="F216" s="777">
        <v>455</v>
      </c>
      <c r="G216" s="777">
        <v>454</v>
      </c>
      <c r="H216" s="762">
        <f t="shared" si="8"/>
        <v>99.780219780219781</v>
      </c>
    </row>
    <row r="217" spans="1:8" ht="20.25" customHeight="1" thickTop="1" thickBot="1" x14ac:dyDescent="0.3">
      <c r="A217" s="765" t="s">
        <v>1407</v>
      </c>
      <c r="B217" s="766"/>
      <c r="C217" s="767"/>
      <c r="D217" s="768"/>
      <c r="E217" s="780">
        <f>E215</f>
        <v>470</v>
      </c>
      <c r="F217" s="780">
        <f>SUM(F215)</f>
        <v>455</v>
      </c>
      <c r="G217" s="780">
        <f>SUM(G215)</f>
        <v>454</v>
      </c>
      <c r="H217" s="781">
        <f t="shared" si="8"/>
        <v>99.780219780219781</v>
      </c>
    </row>
    <row r="218" spans="1:8" ht="13.5" thickTop="1" x14ac:dyDescent="0.2"/>
    <row r="219" spans="1:8" s="370" customFormat="1" ht="27.75" customHeight="1" thickBot="1" x14ac:dyDescent="0.3">
      <c r="A219" s="843" t="s">
        <v>1587</v>
      </c>
      <c r="B219" s="785"/>
      <c r="C219" s="786"/>
      <c r="D219" s="787"/>
      <c r="E219" s="788">
        <f>SUM(E214,E217)</f>
        <v>5222</v>
      </c>
      <c r="F219" s="788">
        <f>SUM(F214,F217)</f>
        <v>5598</v>
      </c>
      <c r="G219" s="788">
        <f>SUM(G214,G217)</f>
        <v>5597</v>
      </c>
      <c r="H219" s="844">
        <f>(G219/F219)*100</f>
        <v>99.982136477313318</v>
      </c>
    </row>
    <row r="220" spans="1:8" ht="13.5" thickTop="1" x14ac:dyDescent="0.2">
      <c r="A220" s="709"/>
      <c r="B220" s="710"/>
    </row>
    <row r="221" spans="1:8" x14ac:dyDescent="0.2">
      <c r="A221" s="852"/>
    </row>
    <row r="222" spans="1:8" x14ac:dyDescent="0.2">
      <c r="A222" s="852"/>
    </row>
    <row r="223" spans="1:8" x14ac:dyDescent="0.2">
      <c r="A223" s="852"/>
    </row>
    <row r="224" spans="1:8" x14ac:dyDescent="0.2">
      <c r="A224" s="852"/>
    </row>
    <row r="225" spans="1:9" s="539" customFormat="1" ht="15.75" x14ac:dyDescent="0.25">
      <c r="A225" s="747" t="s">
        <v>1149</v>
      </c>
      <c r="B225" s="799"/>
      <c r="C225" s="800"/>
      <c r="E225" s="626" t="s">
        <v>1060</v>
      </c>
      <c r="F225" s="626"/>
      <c r="G225" s="626"/>
      <c r="H225" s="789"/>
    </row>
    <row r="226" spans="1:9" ht="13.5" thickBot="1" x14ac:dyDescent="0.25">
      <c r="A226" s="837"/>
      <c r="B226" s="710"/>
      <c r="H226" s="712" t="s">
        <v>205</v>
      </c>
    </row>
    <row r="227" spans="1:9" s="755" customFormat="1" ht="20.25" customHeight="1" thickTop="1" thickBot="1" x14ac:dyDescent="0.25">
      <c r="A227" s="838" t="s">
        <v>206</v>
      </c>
      <c r="B227" s="750" t="s">
        <v>207</v>
      </c>
      <c r="C227" s="751" t="s">
        <v>888</v>
      </c>
      <c r="D227" s="752" t="s">
        <v>208</v>
      </c>
      <c r="E227" s="753" t="s">
        <v>209</v>
      </c>
      <c r="F227" s="753" t="s">
        <v>1116</v>
      </c>
      <c r="G227" s="753" t="s">
        <v>1117</v>
      </c>
      <c r="H227" s="754" t="s">
        <v>1118</v>
      </c>
    </row>
    <row r="228" spans="1:9" s="387" customFormat="1" ht="13.5" thickTop="1" thickBot="1" x14ac:dyDescent="0.25">
      <c r="A228" s="609">
        <v>1</v>
      </c>
      <c r="B228" s="610">
        <v>2</v>
      </c>
      <c r="C228" s="610">
        <v>3</v>
      </c>
      <c r="D228" s="610">
        <v>4</v>
      </c>
      <c r="E228" s="610">
        <v>5</v>
      </c>
      <c r="F228" s="581">
        <v>6</v>
      </c>
      <c r="G228" s="581">
        <v>7</v>
      </c>
      <c r="H228" s="680" t="s">
        <v>74</v>
      </c>
      <c r="I228" s="107"/>
    </row>
    <row r="229" spans="1:9" ht="15.75" thickTop="1" x14ac:dyDescent="0.25">
      <c r="A229" s="839">
        <v>3315</v>
      </c>
      <c r="B229" s="757">
        <v>5331</v>
      </c>
      <c r="C229" s="758"/>
      <c r="D229" s="668" t="s">
        <v>304</v>
      </c>
      <c r="E229" s="393">
        <f>E230+E231+E232</f>
        <v>10555</v>
      </c>
      <c r="F229" s="393">
        <f>F230+F231+F232</f>
        <v>10679</v>
      </c>
      <c r="G229" s="393">
        <f>G230+G231+G232</f>
        <v>10679</v>
      </c>
      <c r="H229" s="759">
        <f t="shared" ref="H229:H236" si="9">G229/F229*100</f>
        <v>100</v>
      </c>
    </row>
    <row r="230" spans="1:9" ht="14.25" x14ac:dyDescent="0.2">
      <c r="A230" s="756"/>
      <c r="B230" s="774"/>
      <c r="C230" s="763" t="s">
        <v>737</v>
      </c>
      <c r="D230" s="801" t="s">
        <v>1603</v>
      </c>
      <c r="E230" s="356">
        <v>800</v>
      </c>
      <c r="F230" s="356">
        <v>815</v>
      </c>
      <c r="G230" s="356">
        <v>815</v>
      </c>
      <c r="H230" s="762">
        <f t="shared" si="9"/>
        <v>100</v>
      </c>
    </row>
    <row r="231" spans="1:9" ht="14.25" x14ac:dyDescent="0.2">
      <c r="A231" s="756"/>
      <c r="B231" s="774"/>
      <c r="C231" s="595" t="s">
        <v>732</v>
      </c>
      <c r="D231" s="591" t="s">
        <v>1380</v>
      </c>
      <c r="E231" s="356">
        <v>4142</v>
      </c>
      <c r="F231" s="356">
        <v>4251</v>
      </c>
      <c r="G231" s="356">
        <v>4251</v>
      </c>
      <c r="H231" s="762">
        <f t="shared" si="9"/>
        <v>100</v>
      </c>
    </row>
    <row r="232" spans="1:9" ht="15" thickBot="1" x14ac:dyDescent="0.25">
      <c r="A232" s="756"/>
      <c r="B232" s="774"/>
      <c r="C232" s="595" t="s">
        <v>836</v>
      </c>
      <c r="D232" s="612" t="s">
        <v>891</v>
      </c>
      <c r="E232" s="356">
        <v>5613</v>
      </c>
      <c r="F232" s="356">
        <v>5613</v>
      </c>
      <c r="G232" s="356">
        <v>5613</v>
      </c>
      <c r="H232" s="762">
        <f t="shared" si="9"/>
        <v>100</v>
      </c>
    </row>
    <row r="233" spans="1:9" s="370" customFormat="1" ht="20.25" customHeight="1" thickTop="1" thickBot="1" x14ac:dyDescent="0.3">
      <c r="A233" s="765" t="s">
        <v>1406</v>
      </c>
      <c r="B233" s="766"/>
      <c r="C233" s="767"/>
      <c r="D233" s="768"/>
      <c r="E233" s="769">
        <f>SUM(E229)</f>
        <v>10555</v>
      </c>
      <c r="F233" s="769">
        <f>SUM(F229)</f>
        <v>10679</v>
      </c>
      <c r="G233" s="769">
        <f>SUM(G229)</f>
        <v>10679</v>
      </c>
      <c r="H233" s="781">
        <f t="shared" si="9"/>
        <v>100</v>
      </c>
    </row>
    <row r="234" spans="1:9" ht="15.75" thickTop="1" x14ac:dyDescent="0.25">
      <c r="A234" s="771">
        <v>3315</v>
      </c>
      <c r="B234" s="2107">
        <v>6351</v>
      </c>
      <c r="C234" s="758"/>
      <c r="D234" s="668" t="s">
        <v>1488</v>
      </c>
      <c r="E234" s="773">
        <v>1166</v>
      </c>
      <c r="F234" s="773">
        <v>1362</v>
      </c>
      <c r="G234" s="773">
        <v>1358</v>
      </c>
      <c r="H234" s="759">
        <f t="shared" si="9"/>
        <v>99.706314243759181</v>
      </c>
    </row>
    <row r="235" spans="1:9" ht="15" thickBot="1" x14ac:dyDescent="0.25">
      <c r="A235" s="756"/>
      <c r="B235" s="774"/>
      <c r="C235" s="1251" t="s">
        <v>231</v>
      </c>
      <c r="D235" s="1237" t="s">
        <v>1125</v>
      </c>
      <c r="E235" s="776">
        <v>1166</v>
      </c>
      <c r="F235" s="777">
        <v>1362</v>
      </c>
      <c r="G235" s="777">
        <v>1358</v>
      </c>
      <c r="H235" s="762">
        <f t="shared" si="9"/>
        <v>99.706314243759181</v>
      </c>
    </row>
    <row r="236" spans="1:9" ht="20.25" customHeight="1" thickTop="1" thickBot="1" x14ac:dyDescent="0.3">
      <c r="A236" s="765" t="s">
        <v>1407</v>
      </c>
      <c r="B236" s="766"/>
      <c r="C236" s="767"/>
      <c r="D236" s="768"/>
      <c r="E236" s="780">
        <f>E234</f>
        <v>1166</v>
      </c>
      <c r="F236" s="780">
        <f>SUM(F234)</f>
        <v>1362</v>
      </c>
      <c r="G236" s="780">
        <f>SUM(G234)</f>
        <v>1358</v>
      </c>
      <c r="H236" s="781">
        <f t="shared" si="9"/>
        <v>99.706314243759181</v>
      </c>
    </row>
    <row r="237" spans="1:9" ht="14.25" customHeight="1" thickTop="1" x14ac:dyDescent="0.25">
      <c r="A237" s="364"/>
      <c r="B237" s="365"/>
      <c r="C237" s="366"/>
      <c r="D237" s="367"/>
      <c r="E237" s="783"/>
      <c r="F237" s="783"/>
      <c r="G237" s="783"/>
      <c r="H237" s="853"/>
    </row>
    <row r="238" spans="1:9" s="370" customFormat="1" ht="27.75" customHeight="1" thickBot="1" x14ac:dyDescent="0.3">
      <c r="A238" s="843" t="s">
        <v>1150</v>
      </c>
      <c r="B238" s="785"/>
      <c r="C238" s="786"/>
      <c r="D238" s="787"/>
      <c r="E238" s="788">
        <f>E233+E236</f>
        <v>11721</v>
      </c>
      <c r="F238" s="788">
        <f>F233+F236</f>
        <v>12041</v>
      </c>
      <c r="G238" s="788">
        <f>G233+G236</f>
        <v>12037</v>
      </c>
      <c r="H238" s="844">
        <f>(G238/F238)*100</f>
        <v>99.966780167760149</v>
      </c>
    </row>
    <row r="239" spans="1:9" s="370" customFormat="1" ht="16.5" customHeight="1" thickTop="1" x14ac:dyDescent="0.25">
      <c r="A239" s="364"/>
      <c r="B239" s="365"/>
      <c r="C239" s="366"/>
      <c r="D239" s="367"/>
      <c r="E239" s="783"/>
      <c r="F239" s="783"/>
      <c r="G239" s="783"/>
      <c r="H239" s="853"/>
    </row>
    <row r="240" spans="1:9" s="370" customFormat="1" ht="16.5" customHeight="1" x14ac:dyDescent="0.25">
      <c r="A240" s="364"/>
      <c r="B240" s="365"/>
      <c r="C240" s="366"/>
      <c r="D240" s="367"/>
      <c r="E240" s="783"/>
      <c r="F240" s="783"/>
      <c r="G240" s="783"/>
      <c r="H240" s="853"/>
    </row>
    <row r="241" spans="1:9" s="370" customFormat="1" ht="16.5" customHeight="1" x14ac:dyDescent="0.25">
      <c r="A241" s="364"/>
      <c r="B241" s="365"/>
      <c r="C241" s="366"/>
      <c r="D241" s="367"/>
      <c r="E241" s="783"/>
      <c r="F241" s="783"/>
      <c r="G241" s="783"/>
      <c r="H241" s="853"/>
    </row>
    <row r="242" spans="1:9" s="370" customFormat="1" ht="16.5" customHeight="1" x14ac:dyDescent="0.25">
      <c r="A242" s="364"/>
      <c r="B242" s="365"/>
      <c r="C242" s="366"/>
      <c r="D242" s="367"/>
      <c r="E242" s="783"/>
      <c r="F242" s="783"/>
      <c r="G242" s="783"/>
      <c r="H242" s="853"/>
    </row>
    <row r="243" spans="1:9" s="370" customFormat="1" ht="16.5" customHeight="1" x14ac:dyDescent="0.25">
      <c r="A243" s="364"/>
      <c r="B243" s="365"/>
      <c r="C243" s="366"/>
      <c r="D243" s="367"/>
      <c r="E243" s="783"/>
      <c r="F243" s="783"/>
      <c r="G243" s="783"/>
      <c r="H243" s="853"/>
    </row>
    <row r="244" spans="1:9" s="539" customFormat="1" ht="15.75" x14ac:dyDescent="0.25">
      <c r="A244" s="747" t="s">
        <v>1151</v>
      </c>
      <c r="B244" s="799"/>
      <c r="C244" s="800"/>
      <c r="E244" s="626" t="s">
        <v>1061</v>
      </c>
      <c r="F244" s="626"/>
      <c r="G244" s="626"/>
      <c r="H244" s="789"/>
    </row>
    <row r="245" spans="1:9" ht="13.5" thickBot="1" x14ac:dyDescent="0.25">
      <c r="A245" s="837"/>
      <c r="B245" s="710"/>
      <c r="H245" s="712" t="s">
        <v>205</v>
      </c>
    </row>
    <row r="246" spans="1:9" s="755" customFormat="1" ht="20.25" customHeight="1" thickTop="1" thickBot="1" x14ac:dyDescent="0.25">
      <c r="A246" s="838" t="s">
        <v>206</v>
      </c>
      <c r="B246" s="750" t="s">
        <v>207</v>
      </c>
      <c r="C246" s="751" t="s">
        <v>888</v>
      </c>
      <c r="D246" s="752" t="s">
        <v>208</v>
      </c>
      <c r="E246" s="753" t="s">
        <v>209</v>
      </c>
      <c r="F246" s="753" t="s">
        <v>1116</v>
      </c>
      <c r="G246" s="753" t="s">
        <v>1117</v>
      </c>
      <c r="H246" s="754" t="s">
        <v>1118</v>
      </c>
    </row>
    <row r="247" spans="1:9" s="387" customFormat="1" ht="13.5" thickTop="1" thickBot="1" x14ac:dyDescent="0.25">
      <c r="A247" s="609">
        <v>1</v>
      </c>
      <c r="B247" s="610">
        <v>2</v>
      </c>
      <c r="C247" s="610">
        <v>3</v>
      </c>
      <c r="D247" s="610">
        <v>4</v>
      </c>
      <c r="E247" s="610">
        <v>5</v>
      </c>
      <c r="F247" s="581">
        <v>6</v>
      </c>
      <c r="G247" s="581">
        <v>7</v>
      </c>
      <c r="H247" s="680" t="s">
        <v>74</v>
      </c>
      <c r="I247" s="107"/>
    </row>
    <row r="248" spans="1:9" ht="15.75" thickTop="1" x14ac:dyDescent="0.25">
      <c r="A248" s="839">
        <v>3319</v>
      </c>
      <c r="B248" s="757">
        <v>5331</v>
      </c>
      <c r="C248" s="758"/>
      <c r="D248" s="668" t="s">
        <v>304</v>
      </c>
      <c r="E248" s="393">
        <f>E249+E250+E251</f>
        <v>2358</v>
      </c>
      <c r="F248" s="393">
        <f>F249+F250+F251</f>
        <v>2349</v>
      </c>
      <c r="G248" s="393">
        <f>G249+G250+G251</f>
        <v>2349</v>
      </c>
      <c r="H248" s="759">
        <f>G248/F248*100</f>
        <v>100</v>
      </c>
    </row>
    <row r="249" spans="1:9" ht="14.25" x14ac:dyDescent="0.2">
      <c r="A249" s="756"/>
      <c r="B249" s="774"/>
      <c r="C249" s="763" t="s">
        <v>737</v>
      </c>
      <c r="D249" s="801" t="s">
        <v>1603</v>
      </c>
      <c r="E249" s="356">
        <v>100</v>
      </c>
      <c r="F249" s="356">
        <v>91</v>
      </c>
      <c r="G249" s="356">
        <v>91</v>
      </c>
      <c r="H249" s="762">
        <f>G249/F249*100</f>
        <v>100</v>
      </c>
    </row>
    <row r="250" spans="1:9" ht="14.25" x14ac:dyDescent="0.2">
      <c r="A250" s="756"/>
      <c r="B250" s="774"/>
      <c r="C250" s="595" t="s">
        <v>732</v>
      </c>
      <c r="D250" s="591" t="s">
        <v>1380</v>
      </c>
      <c r="E250" s="356">
        <v>1106</v>
      </c>
      <c r="F250" s="356">
        <v>1106</v>
      </c>
      <c r="G250" s="356">
        <v>1106</v>
      </c>
      <c r="H250" s="762">
        <f>G250/F250*100</f>
        <v>100</v>
      </c>
    </row>
    <row r="251" spans="1:9" ht="15" thickBot="1" x14ac:dyDescent="0.25">
      <c r="A251" s="756"/>
      <c r="B251" s="774"/>
      <c r="C251" s="595" t="s">
        <v>836</v>
      </c>
      <c r="D251" s="612" t="s">
        <v>891</v>
      </c>
      <c r="E251" s="356">
        <v>1152</v>
      </c>
      <c r="F251" s="356">
        <v>1152</v>
      </c>
      <c r="G251" s="356">
        <v>1152</v>
      </c>
      <c r="H251" s="762">
        <f>G251/F251*100</f>
        <v>100</v>
      </c>
    </row>
    <row r="252" spans="1:9" s="370" customFormat="1" ht="20.25" customHeight="1" thickTop="1" thickBot="1" x14ac:dyDescent="0.3">
      <c r="A252" s="765" t="s">
        <v>1406</v>
      </c>
      <c r="B252" s="766"/>
      <c r="C252" s="767"/>
      <c r="D252" s="768"/>
      <c r="E252" s="769">
        <f>SUM(E248)</f>
        <v>2358</v>
      </c>
      <c r="F252" s="769">
        <f>SUM(F248)</f>
        <v>2349</v>
      </c>
      <c r="G252" s="769">
        <f>SUM(G248)</f>
        <v>2349</v>
      </c>
      <c r="H252" s="781">
        <f>G252/F252*100</f>
        <v>100</v>
      </c>
    </row>
    <row r="253" spans="1:9" ht="13.5" thickTop="1" x14ac:dyDescent="0.2">
      <c r="A253" s="837"/>
      <c r="B253" s="710"/>
    </row>
    <row r="254" spans="1:9" s="370" customFormat="1" ht="27.75" customHeight="1" thickBot="1" x14ac:dyDescent="0.3">
      <c r="A254" s="843" t="s">
        <v>1152</v>
      </c>
      <c r="B254" s="785"/>
      <c r="C254" s="786"/>
      <c r="D254" s="787"/>
      <c r="E254" s="788">
        <f>SUM(E252)</f>
        <v>2358</v>
      </c>
      <c r="F254" s="788">
        <f>F252</f>
        <v>2349</v>
      </c>
      <c r="G254" s="788">
        <f>G252</f>
        <v>2349</v>
      </c>
      <c r="H254" s="844">
        <f>(G254/F254)*100</f>
        <v>100</v>
      </c>
    </row>
    <row r="255" spans="1:9" ht="13.5" thickTop="1" x14ac:dyDescent="0.2">
      <c r="A255" s="709"/>
      <c r="B255" s="710"/>
    </row>
    <row r="256" spans="1:9" x14ac:dyDescent="0.2">
      <c r="A256" s="852"/>
    </row>
    <row r="257" spans="1:9" x14ac:dyDescent="0.2">
      <c r="A257" s="852"/>
    </row>
    <row r="258" spans="1:9" x14ac:dyDescent="0.2">
      <c r="A258" s="852"/>
    </row>
    <row r="259" spans="1:9" x14ac:dyDescent="0.2">
      <c r="A259" s="852"/>
    </row>
    <row r="260" spans="1:9" x14ac:dyDescent="0.2">
      <c r="A260" s="852"/>
    </row>
    <row r="261" spans="1:9" x14ac:dyDescent="0.2">
      <c r="A261" s="852"/>
    </row>
    <row r="262" spans="1:9" x14ac:dyDescent="0.2">
      <c r="A262" s="852"/>
    </row>
    <row r="263" spans="1:9" x14ac:dyDescent="0.2">
      <c r="A263" s="852"/>
    </row>
    <row r="264" spans="1:9" x14ac:dyDescent="0.2">
      <c r="A264" s="852"/>
    </row>
    <row r="265" spans="1:9" x14ac:dyDescent="0.2">
      <c r="A265" s="852"/>
    </row>
    <row r="266" spans="1:9" x14ac:dyDescent="0.2">
      <c r="A266" s="852"/>
    </row>
    <row r="267" spans="1:9" x14ac:dyDescent="0.2">
      <c r="A267" s="852"/>
    </row>
    <row r="268" spans="1:9" s="539" customFormat="1" ht="15.75" x14ac:dyDescent="0.25">
      <c r="A268" s="747" t="s">
        <v>1153</v>
      </c>
      <c r="B268" s="799"/>
      <c r="C268" s="800"/>
      <c r="E268" s="626" t="s">
        <v>1062</v>
      </c>
      <c r="F268" s="626"/>
      <c r="G268" s="626"/>
      <c r="H268" s="789"/>
    </row>
    <row r="269" spans="1:9" ht="13.5" thickBot="1" x14ac:dyDescent="0.25">
      <c r="A269" s="837"/>
      <c r="B269" s="710"/>
      <c r="H269" s="712" t="s">
        <v>205</v>
      </c>
    </row>
    <row r="270" spans="1:9" s="755" customFormat="1" ht="20.25" customHeight="1" thickTop="1" thickBot="1" x14ac:dyDescent="0.25">
      <c r="A270" s="838" t="s">
        <v>206</v>
      </c>
      <c r="B270" s="750" t="s">
        <v>207</v>
      </c>
      <c r="C270" s="751" t="s">
        <v>888</v>
      </c>
      <c r="D270" s="752" t="s">
        <v>208</v>
      </c>
      <c r="E270" s="753" t="s">
        <v>209</v>
      </c>
      <c r="F270" s="753" t="s">
        <v>1116</v>
      </c>
      <c r="G270" s="753" t="s">
        <v>1117</v>
      </c>
      <c r="H270" s="754" t="s">
        <v>1118</v>
      </c>
    </row>
    <row r="271" spans="1:9" s="387" customFormat="1" ht="13.5" thickTop="1" thickBot="1" x14ac:dyDescent="0.25">
      <c r="A271" s="609">
        <v>1</v>
      </c>
      <c r="B271" s="610">
        <v>2</v>
      </c>
      <c r="C271" s="610">
        <v>3</v>
      </c>
      <c r="D271" s="610">
        <v>4</v>
      </c>
      <c r="E271" s="610">
        <v>5</v>
      </c>
      <c r="F271" s="581">
        <v>6</v>
      </c>
      <c r="G271" s="581">
        <v>7</v>
      </c>
      <c r="H271" s="680" t="s">
        <v>74</v>
      </c>
      <c r="I271" s="107"/>
    </row>
    <row r="272" spans="1:9" ht="15.75" thickTop="1" x14ac:dyDescent="0.25">
      <c r="A272" s="839">
        <v>3315</v>
      </c>
      <c r="B272" s="757">
        <v>5331</v>
      </c>
      <c r="C272" s="758"/>
      <c r="D272" s="668" t="s">
        <v>304</v>
      </c>
      <c r="E272" s="393">
        <f>E273+E274+E275+E276</f>
        <v>17732</v>
      </c>
      <c r="F272" s="393">
        <f>F273+F274+F275+F276</f>
        <v>17947</v>
      </c>
      <c r="G272" s="393">
        <f>G273+G274+G275+G276</f>
        <v>17947</v>
      </c>
      <c r="H272" s="759">
        <f t="shared" ref="H272:H280" si="10">G272/F272*100</f>
        <v>100</v>
      </c>
    </row>
    <row r="273" spans="1:8" ht="14.25" x14ac:dyDescent="0.2">
      <c r="A273" s="756"/>
      <c r="B273" s="774"/>
      <c r="C273" s="763" t="s">
        <v>737</v>
      </c>
      <c r="D273" s="801" t="s">
        <v>1603</v>
      </c>
      <c r="E273" s="356">
        <v>646</v>
      </c>
      <c r="F273" s="356">
        <v>708</v>
      </c>
      <c r="G273" s="356">
        <v>708</v>
      </c>
      <c r="H273" s="762">
        <f t="shared" si="10"/>
        <v>100</v>
      </c>
    </row>
    <row r="274" spans="1:8" ht="14.25" x14ac:dyDescent="0.2">
      <c r="A274" s="756"/>
      <c r="B274" s="774"/>
      <c r="C274" s="595" t="s">
        <v>732</v>
      </c>
      <c r="D274" s="591" t="s">
        <v>85</v>
      </c>
      <c r="E274" s="356">
        <v>6892</v>
      </c>
      <c r="F274" s="356">
        <v>6990</v>
      </c>
      <c r="G274" s="356">
        <v>6990</v>
      </c>
      <c r="H274" s="762">
        <f t="shared" si="10"/>
        <v>100</v>
      </c>
    </row>
    <row r="275" spans="1:8" ht="14.25" x14ac:dyDescent="0.2">
      <c r="A275" s="756"/>
      <c r="B275" s="774"/>
      <c r="C275" s="595" t="s">
        <v>836</v>
      </c>
      <c r="D275" s="612" t="s">
        <v>891</v>
      </c>
      <c r="E275" s="356">
        <v>10194</v>
      </c>
      <c r="F275" s="356">
        <v>10194</v>
      </c>
      <c r="G275" s="356">
        <v>10194</v>
      </c>
      <c r="H275" s="762">
        <f t="shared" si="10"/>
        <v>100</v>
      </c>
    </row>
    <row r="276" spans="1:8" ht="15" thickBot="1" x14ac:dyDescent="0.25">
      <c r="A276" s="756"/>
      <c r="B276" s="774"/>
      <c r="C276" s="1391" t="s">
        <v>1865</v>
      </c>
      <c r="D276" s="1513" t="s">
        <v>1864</v>
      </c>
      <c r="E276" s="479"/>
      <c r="F276" s="479">
        <v>55</v>
      </c>
      <c r="G276" s="479">
        <v>55</v>
      </c>
      <c r="H276" s="762">
        <f t="shared" si="10"/>
        <v>100</v>
      </c>
    </row>
    <row r="277" spans="1:8" s="370" customFormat="1" ht="20.25" customHeight="1" thickTop="1" thickBot="1" x14ac:dyDescent="0.3">
      <c r="A277" s="765" t="s">
        <v>1406</v>
      </c>
      <c r="B277" s="766"/>
      <c r="C277" s="767"/>
      <c r="D277" s="768"/>
      <c r="E277" s="769">
        <f>SUM(E272)</f>
        <v>17732</v>
      </c>
      <c r="F277" s="769">
        <f>SUM(F272)</f>
        <v>17947</v>
      </c>
      <c r="G277" s="769">
        <f>SUM(G272)</f>
        <v>17947</v>
      </c>
      <c r="H277" s="781">
        <f t="shared" si="10"/>
        <v>100</v>
      </c>
    </row>
    <row r="278" spans="1:8" ht="15.75" thickTop="1" x14ac:dyDescent="0.25">
      <c r="A278" s="771">
        <v>3315</v>
      </c>
      <c r="B278" s="2107">
        <v>6351</v>
      </c>
      <c r="C278" s="758"/>
      <c r="D278" s="668" t="s">
        <v>1488</v>
      </c>
      <c r="E278" s="773">
        <v>480</v>
      </c>
      <c r="F278" s="773">
        <v>590</v>
      </c>
      <c r="G278" s="773">
        <v>590</v>
      </c>
      <c r="H278" s="759">
        <f t="shared" si="10"/>
        <v>100</v>
      </c>
    </row>
    <row r="279" spans="1:8" ht="15" thickBot="1" x14ac:dyDescent="0.25">
      <c r="A279" s="756"/>
      <c r="B279" s="774"/>
      <c r="C279" s="1251" t="s">
        <v>231</v>
      </c>
      <c r="D279" s="1237" t="s">
        <v>1125</v>
      </c>
      <c r="E279" s="776">
        <v>480</v>
      </c>
      <c r="F279" s="777">
        <v>590</v>
      </c>
      <c r="G279" s="777">
        <v>590</v>
      </c>
      <c r="H279" s="762">
        <f t="shared" si="10"/>
        <v>100</v>
      </c>
    </row>
    <row r="280" spans="1:8" ht="20.25" customHeight="1" thickTop="1" thickBot="1" x14ac:dyDescent="0.3">
      <c r="A280" s="765" t="s">
        <v>1407</v>
      </c>
      <c r="B280" s="766"/>
      <c r="C280" s="767"/>
      <c r="D280" s="768"/>
      <c r="E280" s="780">
        <f>E278</f>
        <v>480</v>
      </c>
      <c r="F280" s="780">
        <f>SUM(F278)</f>
        <v>590</v>
      </c>
      <c r="G280" s="780">
        <f>SUM(G278)</f>
        <v>590</v>
      </c>
      <c r="H280" s="781">
        <f t="shared" si="10"/>
        <v>100</v>
      </c>
    </row>
    <row r="281" spans="1:8" ht="15" thickTop="1" x14ac:dyDescent="0.2">
      <c r="A281" s="852"/>
      <c r="H281" s="854"/>
    </row>
    <row r="282" spans="1:8" s="370" customFormat="1" ht="27.75" customHeight="1" thickBot="1" x14ac:dyDescent="0.3">
      <c r="A282" s="843" t="s">
        <v>677</v>
      </c>
      <c r="B282" s="785"/>
      <c r="C282" s="786"/>
      <c r="D282" s="787"/>
      <c r="E282" s="788">
        <f>E277+E280</f>
        <v>18212</v>
      </c>
      <c r="F282" s="788">
        <f>F277+F280</f>
        <v>18537</v>
      </c>
      <c r="G282" s="788">
        <f>G277+G280</f>
        <v>18537</v>
      </c>
      <c r="H282" s="855">
        <f>G282/F282*100</f>
        <v>100</v>
      </c>
    </row>
    <row r="283" spans="1:8" ht="13.5" thickTop="1" x14ac:dyDescent="0.2">
      <c r="A283" s="710"/>
      <c r="B283" s="710"/>
    </row>
    <row r="284" spans="1:8" x14ac:dyDescent="0.2">
      <c r="A284" s="710"/>
      <c r="B284" s="710"/>
    </row>
    <row r="285" spans="1:8" x14ac:dyDescent="0.2">
      <c r="A285" s="710"/>
      <c r="B285" s="710"/>
    </row>
    <row r="286" spans="1:8" s="539" customFormat="1" ht="15.75" x14ac:dyDescent="0.25">
      <c r="A286" s="747" t="s">
        <v>1154</v>
      </c>
      <c r="B286" s="799"/>
      <c r="C286" s="800"/>
      <c r="E286" s="626" t="s">
        <v>1063</v>
      </c>
      <c r="F286" s="626"/>
      <c r="G286" s="626"/>
      <c r="H286" s="789"/>
    </row>
    <row r="287" spans="1:8" ht="13.5" thickBot="1" x14ac:dyDescent="0.25">
      <c r="A287" s="837"/>
      <c r="B287" s="710"/>
      <c r="H287" s="712" t="s">
        <v>205</v>
      </c>
    </row>
    <row r="288" spans="1:8" s="755" customFormat="1" ht="20.25" customHeight="1" thickTop="1" thickBot="1" x14ac:dyDescent="0.25">
      <c r="A288" s="838" t="s">
        <v>206</v>
      </c>
      <c r="B288" s="750" t="s">
        <v>207</v>
      </c>
      <c r="C288" s="751" t="s">
        <v>888</v>
      </c>
      <c r="D288" s="752" t="s">
        <v>208</v>
      </c>
      <c r="E288" s="753" t="s">
        <v>209</v>
      </c>
      <c r="F288" s="753" t="s">
        <v>1116</v>
      </c>
      <c r="G288" s="753" t="s">
        <v>1117</v>
      </c>
      <c r="H288" s="754" t="s">
        <v>1118</v>
      </c>
    </row>
    <row r="289" spans="1:9" s="387" customFormat="1" ht="13.5" thickTop="1" thickBot="1" x14ac:dyDescent="0.25">
      <c r="A289" s="609">
        <v>1</v>
      </c>
      <c r="B289" s="610">
        <v>2</v>
      </c>
      <c r="C289" s="610">
        <v>3</v>
      </c>
      <c r="D289" s="610">
        <v>4</v>
      </c>
      <c r="E289" s="610">
        <v>5</v>
      </c>
      <c r="F289" s="581">
        <v>6</v>
      </c>
      <c r="G289" s="581">
        <v>7</v>
      </c>
      <c r="H289" s="680" t="s">
        <v>74</v>
      </c>
      <c r="I289" s="107"/>
    </row>
    <row r="290" spans="1:9" ht="15.75" thickTop="1" x14ac:dyDescent="0.25">
      <c r="A290" s="839">
        <v>3315</v>
      </c>
      <c r="B290" s="757">
        <v>5331</v>
      </c>
      <c r="C290" s="758"/>
      <c r="D290" s="668" t="s">
        <v>304</v>
      </c>
      <c r="E290" s="393">
        <f>E291+E292+E293</f>
        <v>21359</v>
      </c>
      <c r="F290" s="393">
        <f>F291+F292+F293+F294</f>
        <v>21389</v>
      </c>
      <c r="G290" s="393">
        <f>G291+G292+G293+G294</f>
        <v>21389</v>
      </c>
      <c r="H290" s="759">
        <f>G290/F290*100</f>
        <v>100</v>
      </c>
    </row>
    <row r="291" spans="1:9" ht="14.25" x14ac:dyDescent="0.2">
      <c r="A291" s="756"/>
      <c r="B291" s="774"/>
      <c r="C291" s="763" t="s">
        <v>737</v>
      </c>
      <c r="D291" s="801" t="s">
        <v>1603</v>
      </c>
      <c r="E291" s="356">
        <v>654</v>
      </c>
      <c r="F291" s="356">
        <v>654</v>
      </c>
      <c r="G291" s="356">
        <v>654</v>
      </c>
      <c r="H291" s="762">
        <f>G291/F291*100</f>
        <v>100</v>
      </c>
    </row>
    <row r="292" spans="1:9" ht="12.75" customHeight="1" x14ac:dyDescent="0.2">
      <c r="A292" s="756"/>
      <c r="B292" s="774"/>
      <c r="C292" s="595" t="s">
        <v>732</v>
      </c>
      <c r="D292" s="591" t="s">
        <v>187</v>
      </c>
      <c r="E292" s="316">
        <v>10039</v>
      </c>
      <c r="F292" s="316">
        <v>10039</v>
      </c>
      <c r="G292" s="316">
        <v>10039</v>
      </c>
      <c r="H292" s="762">
        <f>G292/F292*100</f>
        <v>100</v>
      </c>
    </row>
    <row r="293" spans="1:9" ht="12.75" customHeight="1" x14ac:dyDescent="0.2">
      <c r="A293" s="756"/>
      <c r="B293" s="774"/>
      <c r="C293" s="595" t="s">
        <v>836</v>
      </c>
      <c r="D293" s="612" t="s">
        <v>891</v>
      </c>
      <c r="E293" s="316">
        <v>10666</v>
      </c>
      <c r="F293" s="316">
        <v>10666</v>
      </c>
      <c r="G293" s="316">
        <v>10666</v>
      </c>
      <c r="H293" s="762">
        <f>G293/F293*100</f>
        <v>100</v>
      </c>
    </row>
    <row r="294" spans="1:9" ht="12.75" customHeight="1" thickBot="1" x14ac:dyDescent="0.25">
      <c r="A294" s="756"/>
      <c r="B294" s="774"/>
      <c r="C294" s="1391" t="s">
        <v>1865</v>
      </c>
      <c r="D294" s="1513" t="s">
        <v>1864</v>
      </c>
      <c r="E294" s="316"/>
      <c r="F294" s="316">
        <v>30</v>
      </c>
      <c r="G294" s="316">
        <v>30</v>
      </c>
      <c r="H294" s="762">
        <f>G294/F294*100</f>
        <v>100</v>
      </c>
    </row>
    <row r="295" spans="1:9" s="370" customFormat="1" ht="20.25" customHeight="1" thickTop="1" thickBot="1" x14ac:dyDescent="0.3">
      <c r="A295" s="765" t="s">
        <v>1406</v>
      </c>
      <c r="B295" s="766"/>
      <c r="C295" s="767"/>
      <c r="D295" s="768"/>
      <c r="E295" s="769">
        <f>SUM(E290)</f>
        <v>21359</v>
      </c>
      <c r="F295" s="769">
        <f>SUM(F290)</f>
        <v>21389</v>
      </c>
      <c r="G295" s="769">
        <f>SUM(G290)</f>
        <v>21389</v>
      </c>
      <c r="H295" s="856">
        <f>(G295/F295)*100</f>
        <v>100</v>
      </c>
    </row>
    <row r="296" spans="1:9" ht="15.75" thickTop="1" x14ac:dyDescent="0.25">
      <c r="A296" s="771">
        <v>3315</v>
      </c>
      <c r="B296" s="2107">
        <v>6351</v>
      </c>
      <c r="C296" s="758"/>
      <c r="D296" s="668" t="s">
        <v>1488</v>
      </c>
      <c r="E296" s="393">
        <v>175</v>
      </c>
      <c r="F296" s="393">
        <v>175</v>
      </c>
      <c r="G296" s="393">
        <v>175</v>
      </c>
      <c r="H296" s="759">
        <f>G296/F296*100</f>
        <v>100</v>
      </c>
    </row>
    <row r="297" spans="1:9" ht="15" thickBot="1" x14ac:dyDescent="0.25">
      <c r="A297" s="756"/>
      <c r="B297" s="774"/>
      <c r="C297" s="611" t="s">
        <v>231</v>
      </c>
      <c r="D297" s="1041" t="s">
        <v>1125</v>
      </c>
      <c r="E297" s="1619">
        <v>175</v>
      </c>
      <c r="F297" s="1620">
        <v>175</v>
      </c>
      <c r="G297" s="1620">
        <v>175</v>
      </c>
      <c r="H297" s="762">
        <f>G297/F297*100</f>
        <v>100</v>
      </c>
    </row>
    <row r="298" spans="1:9" ht="20.25" customHeight="1" thickTop="1" thickBot="1" x14ac:dyDescent="0.3">
      <c r="A298" s="765" t="s">
        <v>1407</v>
      </c>
      <c r="B298" s="766"/>
      <c r="C298" s="767"/>
      <c r="D298" s="907"/>
      <c r="E298" s="1393">
        <f>E296</f>
        <v>175</v>
      </c>
      <c r="F298" s="1393">
        <f>SUM(F296)</f>
        <v>175</v>
      </c>
      <c r="G298" s="1393">
        <f>SUM(G296)</f>
        <v>175</v>
      </c>
      <c r="H298" s="781">
        <f>G298/F298*100</f>
        <v>100</v>
      </c>
    </row>
    <row r="299" spans="1:9" ht="15" thickTop="1" x14ac:dyDescent="0.2">
      <c r="A299" s="852"/>
      <c r="H299" s="854"/>
    </row>
    <row r="300" spans="1:9" s="370" customFormat="1" ht="27.75" customHeight="1" thickBot="1" x14ac:dyDescent="0.3">
      <c r="A300" s="843" t="s">
        <v>1155</v>
      </c>
      <c r="B300" s="785"/>
      <c r="C300" s="786"/>
      <c r="D300" s="787"/>
      <c r="E300" s="788">
        <f>SUM(E295,E298)</f>
        <v>21534</v>
      </c>
      <c r="F300" s="788">
        <f>F295+F298</f>
        <v>21564</v>
      </c>
      <c r="G300" s="788">
        <f>G295+G298</f>
        <v>21564</v>
      </c>
      <c r="H300" s="844">
        <f>(G300/F300)*100</f>
        <v>100</v>
      </c>
    </row>
    <row r="301" spans="1:9" s="370" customFormat="1" ht="22.5" customHeight="1" thickTop="1" x14ac:dyDescent="0.25">
      <c r="A301" s="364"/>
      <c r="B301" s="365"/>
      <c r="C301" s="366"/>
      <c r="D301" s="367"/>
      <c r="E301" s="783"/>
      <c r="F301" s="783"/>
      <c r="G301" s="783"/>
      <c r="H301" s="853"/>
    </row>
    <row r="302" spans="1:9" s="370" customFormat="1" ht="22.5" customHeight="1" x14ac:dyDescent="0.25">
      <c r="A302" s="364"/>
      <c r="B302" s="365"/>
      <c r="C302" s="366"/>
      <c r="D302" s="367"/>
      <c r="E302" s="783"/>
      <c r="F302" s="783"/>
      <c r="G302" s="783"/>
      <c r="H302" s="853"/>
    </row>
    <row r="303" spans="1:9" s="370" customFormat="1" ht="14.25" customHeight="1" x14ac:dyDescent="0.25">
      <c r="A303" s="364"/>
      <c r="B303" s="365"/>
      <c r="C303" s="366"/>
      <c r="D303" s="367"/>
      <c r="E303" s="783"/>
      <c r="F303" s="783"/>
      <c r="G303" s="783"/>
      <c r="H303" s="853"/>
    </row>
    <row r="304" spans="1:9" s="539" customFormat="1" ht="15.75" customHeight="1" x14ac:dyDescent="0.25">
      <c r="A304" s="747" t="s">
        <v>1094</v>
      </c>
      <c r="B304" s="799"/>
      <c r="C304" s="800"/>
      <c r="E304" s="626" t="s">
        <v>1064</v>
      </c>
      <c r="F304" s="626"/>
      <c r="G304" s="626"/>
      <c r="H304" s="789"/>
    </row>
    <row r="305" spans="1:9" ht="13.5" thickBot="1" x14ac:dyDescent="0.25">
      <c r="A305" s="837"/>
      <c r="B305" s="710"/>
      <c r="H305" s="712" t="s">
        <v>205</v>
      </c>
    </row>
    <row r="306" spans="1:9" s="755" customFormat="1" ht="20.25" customHeight="1" thickTop="1" thickBot="1" x14ac:dyDescent="0.25">
      <c r="A306" s="838" t="s">
        <v>206</v>
      </c>
      <c r="B306" s="750" t="s">
        <v>207</v>
      </c>
      <c r="C306" s="751" t="s">
        <v>888</v>
      </c>
      <c r="D306" s="752" t="s">
        <v>208</v>
      </c>
      <c r="E306" s="753" t="s">
        <v>209</v>
      </c>
      <c r="F306" s="753" t="s">
        <v>1116</v>
      </c>
      <c r="G306" s="753" t="s">
        <v>1117</v>
      </c>
      <c r="H306" s="754" t="s">
        <v>1118</v>
      </c>
    </row>
    <row r="307" spans="1:9" s="387" customFormat="1" ht="13.5" thickTop="1" thickBot="1" x14ac:dyDescent="0.25">
      <c r="A307" s="609">
        <v>1</v>
      </c>
      <c r="B307" s="610">
        <v>2</v>
      </c>
      <c r="C307" s="610">
        <v>3</v>
      </c>
      <c r="D307" s="610">
        <v>4</v>
      </c>
      <c r="E307" s="610">
        <v>5</v>
      </c>
      <c r="F307" s="581">
        <v>6</v>
      </c>
      <c r="G307" s="581">
        <v>7</v>
      </c>
      <c r="H307" s="680" t="s">
        <v>74</v>
      </c>
      <c r="I307" s="107"/>
    </row>
    <row r="308" spans="1:9" ht="15.75" thickTop="1" x14ac:dyDescent="0.25">
      <c r="A308" s="839">
        <v>3315</v>
      </c>
      <c r="B308" s="757">
        <v>5331</v>
      </c>
      <c r="C308" s="758"/>
      <c r="D308" s="668" t="s">
        <v>304</v>
      </c>
      <c r="E308" s="393">
        <f>E309+E310+E311+E312</f>
        <v>3906</v>
      </c>
      <c r="F308" s="393">
        <f>F309+F310+F311+F312</f>
        <v>4157</v>
      </c>
      <c r="G308" s="393">
        <f>G309+G310+G311+G312</f>
        <v>4157</v>
      </c>
      <c r="H308" s="759">
        <f>G308/F308*100</f>
        <v>100</v>
      </c>
    </row>
    <row r="309" spans="1:9" ht="14.25" x14ac:dyDescent="0.2">
      <c r="A309" s="756"/>
      <c r="B309" s="774"/>
      <c r="C309" s="763" t="s">
        <v>737</v>
      </c>
      <c r="D309" s="801" t="s">
        <v>1603</v>
      </c>
      <c r="E309" s="452">
        <v>1562</v>
      </c>
      <c r="F309" s="452">
        <v>1591</v>
      </c>
      <c r="G309" s="452">
        <v>1591</v>
      </c>
      <c r="H309" s="762">
        <f>G309/F309*100</f>
        <v>100</v>
      </c>
    </row>
    <row r="310" spans="1:9" ht="14.25" x14ac:dyDescent="0.2">
      <c r="A310" s="756"/>
      <c r="B310" s="774"/>
      <c r="C310" s="1251" t="s">
        <v>231</v>
      </c>
      <c r="D310" s="117" t="s">
        <v>1125</v>
      </c>
      <c r="E310" s="452">
        <v>1000</v>
      </c>
      <c r="F310" s="452">
        <v>1000</v>
      </c>
      <c r="G310" s="452">
        <v>1000</v>
      </c>
      <c r="H310" s="762">
        <f>G310/F310*100</f>
        <v>100</v>
      </c>
    </row>
    <row r="311" spans="1:9" ht="14.25" x14ac:dyDescent="0.2">
      <c r="A311" s="756"/>
      <c r="B311" s="774"/>
      <c r="C311" s="595" t="s">
        <v>732</v>
      </c>
      <c r="D311" s="591" t="s">
        <v>187</v>
      </c>
      <c r="E311" s="356">
        <v>1344</v>
      </c>
      <c r="F311" s="356">
        <v>1416</v>
      </c>
      <c r="G311" s="356">
        <v>1416</v>
      </c>
      <c r="H311" s="762">
        <f>G311/F311*100</f>
        <v>100</v>
      </c>
    </row>
    <row r="312" spans="1:9" ht="15" thickBot="1" x14ac:dyDescent="0.25">
      <c r="A312" s="756"/>
      <c r="B312" s="774"/>
      <c r="C312" s="1391" t="s">
        <v>1865</v>
      </c>
      <c r="D312" s="1513" t="s">
        <v>1864</v>
      </c>
      <c r="E312" s="356"/>
      <c r="F312" s="356">
        <v>150</v>
      </c>
      <c r="G312" s="356">
        <v>150</v>
      </c>
      <c r="H312" s="762">
        <f>G312/F312*100</f>
        <v>100</v>
      </c>
    </row>
    <row r="313" spans="1:9" s="370" customFormat="1" ht="20.25" customHeight="1" thickTop="1" thickBot="1" x14ac:dyDescent="0.3">
      <c r="A313" s="765" t="s">
        <v>1406</v>
      </c>
      <c r="B313" s="766"/>
      <c r="C313" s="767"/>
      <c r="D313" s="768"/>
      <c r="E313" s="769">
        <f>SUM(E308)</f>
        <v>3906</v>
      </c>
      <c r="F313" s="769">
        <f>F308</f>
        <v>4157</v>
      </c>
      <c r="G313" s="769">
        <f>G308</f>
        <v>4157</v>
      </c>
      <c r="H313" s="856">
        <f>(G313/F313)*100</f>
        <v>100</v>
      </c>
    </row>
    <row r="314" spans="1:9" ht="15.75" thickTop="1" x14ac:dyDescent="0.25">
      <c r="A314" s="771">
        <v>3315</v>
      </c>
      <c r="B314" s="2107">
        <v>6351</v>
      </c>
      <c r="C314" s="758"/>
      <c r="D314" s="668" t="s">
        <v>1488</v>
      </c>
      <c r="E314" s="393">
        <v>500</v>
      </c>
      <c r="F314" s="393">
        <v>500</v>
      </c>
      <c r="G314" s="393">
        <v>500</v>
      </c>
      <c r="H314" s="759">
        <f>G314/F314*100</f>
        <v>100</v>
      </c>
    </row>
    <row r="315" spans="1:9" ht="15" thickBot="1" x14ac:dyDescent="0.25">
      <c r="A315" s="756"/>
      <c r="B315" s="774"/>
      <c r="C315" s="611" t="s">
        <v>231</v>
      </c>
      <c r="D315" s="1041" t="s">
        <v>1125</v>
      </c>
      <c r="E315" s="1619">
        <v>500</v>
      </c>
      <c r="F315" s="1620">
        <v>500</v>
      </c>
      <c r="G315" s="1620">
        <v>500</v>
      </c>
      <c r="H315" s="762">
        <f>G315/F315*100</f>
        <v>100</v>
      </c>
    </row>
    <row r="316" spans="1:9" ht="20.25" customHeight="1" thickTop="1" thickBot="1" x14ac:dyDescent="0.3">
      <c r="A316" s="765" t="s">
        <v>1407</v>
      </c>
      <c r="B316" s="766"/>
      <c r="C316" s="767"/>
      <c r="D316" s="907"/>
      <c r="E316" s="1393">
        <f>E314</f>
        <v>500</v>
      </c>
      <c r="F316" s="1393">
        <f>SUM(F314)</f>
        <v>500</v>
      </c>
      <c r="G316" s="1393">
        <f>SUM(G314)</f>
        <v>500</v>
      </c>
      <c r="H316" s="781">
        <f>G316/F316*100</f>
        <v>100</v>
      </c>
    </row>
    <row r="317" spans="1:9" ht="15" thickTop="1" x14ac:dyDescent="0.2">
      <c r="H317" s="854"/>
    </row>
    <row r="318" spans="1:9" s="370" customFormat="1" ht="27.75" customHeight="1" thickBot="1" x14ac:dyDescent="0.3">
      <c r="A318" s="843" t="s">
        <v>596</v>
      </c>
      <c r="B318" s="785"/>
      <c r="C318" s="786"/>
      <c r="D318" s="787"/>
      <c r="E318" s="788">
        <f>SUM(E313,E316)</f>
        <v>4406</v>
      </c>
      <c r="F318" s="788">
        <f>SUM(F313,F316)</f>
        <v>4657</v>
      </c>
      <c r="G318" s="788">
        <f>SUM(G313,G316)</f>
        <v>4657</v>
      </c>
      <c r="H318" s="844">
        <f>(G318/F318)*100</f>
        <v>100</v>
      </c>
    </row>
    <row r="319" spans="1:9" ht="13.5" thickTop="1" x14ac:dyDescent="0.2">
      <c r="A319" s="710"/>
      <c r="B319" s="710"/>
    </row>
    <row r="323" spans="1:19" s="539" customFormat="1" ht="15.75" x14ac:dyDescent="0.25">
      <c r="A323" s="913" t="s">
        <v>1384</v>
      </c>
      <c r="B323" s="914"/>
      <c r="C323" s="914"/>
      <c r="D323" s="914"/>
      <c r="E323" s="525"/>
      <c r="F323" s="525"/>
      <c r="G323" s="525"/>
      <c r="H323" s="881"/>
    </row>
    <row r="324" spans="1:19" s="713" customFormat="1" ht="15" thickBot="1" x14ac:dyDescent="0.25">
      <c r="A324" s="710"/>
      <c r="B324" s="710"/>
      <c r="C324" s="711"/>
      <c r="D324" s="572"/>
      <c r="E324" s="882"/>
      <c r="F324" s="882"/>
      <c r="G324" s="882"/>
      <c r="H324" s="720" t="s">
        <v>205</v>
      </c>
    </row>
    <row r="325" spans="1:19" s="713" customFormat="1" ht="14.25" thickTop="1" thickBot="1" x14ac:dyDescent="0.25">
      <c r="A325" s="675" t="s">
        <v>206</v>
      </c>
      <c r="B325" s="676" t="s">
        <v>207</v>
      </c>
      <c r="C325" s="722" t="s">
        <v>888</v>
      </c>
      <c r="D325" s="678" t="s">
        <v>208</v>
      </c>
      <c r="E325" s="678" t="s">
        <v>209</v>
      </c>
      <c r="F325" s="678" t="s">
        <v>1116</v>
      </c>
      <c r="G325" s="678" t="s">
        <v>1117</v>
      </c>
      <c r="H325" s="679" t="s">
        <v>1118</v>
      </c>
    </row>
    <row r="326" spans="1:19" s="713" customFormat="1" ht="14.25" thickTop="1" thickBot="1" x14ac:dyDescent="0.25">
      <c r="A326" s="609">
        <v>1</v>
      </c>
      <c r="B326" s="610">
        <v>2</v>
      </c>
      <c r="C326" s="610">
        <v>3</v>
      </c>
      <c r="D326" s="610">
        <v>4</v>
      </c>
      <c r="E326" s="610">
        <v>5</v>
      </c>
      <c r="F326" s="581">
        <v>6</v>
      </c>
      <c r="G326" s="581">
        <v>7</v>
      </c>
      <c r="H326" s="680" t="s">
        <v>74</v>
      </c>
    </row>
    <row r="327" spans="1:19" s="1237" customFormat="1" ht="15.75" thickTop="1" x14ac:dyDescent="0.25">
      <c r="A327" s="34">
        <v>3319</v>
      </c>
      <c r="B327" s="1273">
        <v>5331</v>
      </c>
      <c r="C327" s="122"/>
      <c r="D327" s="1264" t="s">
        <v>1056</v>
      </c>
      <c r="E327" s="48">
        <f>E328+E329</f>
        <v>800</v>
      </c>
      <c r="F327" s="1517">
        <v>0</v>
      </c>
      <c r="G327" s="315">
        <v>0</v>
      </c>
      <c r="H327" s="212">
        <v>0</v>
      </c>
    </row>
    <row r="328" spans="1:19" s="713" customFormat="1" ht="15" x14ac:dyDescent="0.25">
      <c r="A328" s="1613"/>
      <c r="B328" s="1264"/>
      <c r="C328" s="1251" t="s">
        <v>732</v>
      </c>
      <c r="D328" s="85" t="s">
        <v>1866</v>
      </c>
      <c r="E328" s="55">
        <v>500</v>
      </c>
      <c r="F328" s="314">
        <v>0</v>
      </c>
      <c r="G328" s="316">
        <v>0</v>
      </c>
      <c r="H328" s="1257">
        <v>0</v>
      </c>
    </row>
    <row r="329" spans="1:19" s="713" customFormat="1" ht="15.75" thickBot="1" x14ac:dyDescent="0.3">
      <c r="A329" s="1613"/>
      <c r="B329" s="1264"/>
      <c r="C329" s="1251" t="s">
        <v>1865</v>
      </c>
      <c r="D329" s="85" t="s">
        <v>1864</v>
      </c>
      <c r="E329" s="55">
        <v>300</v>
      </c>
      <c r="F329" s="314">
        <v>0</v>
      </c>
      <c r="G329" s="316">
        <v>0</v>
      </c>
      <c r="H329" s="1257">
        <v>0</v>
      </c>
    </row>
    <row r="330" spans="1:19" s="892" customFormat="1" ht="20.25" customHeight="1" thickTop="1" thickBot="1" x14ac:dyDescent="0.3">
      <c r="A330" s="765" t="s">
        <v>1385</v>
      </c>
      <c r="B330" s="766"/>
      <c r="C330" s="767"/>
      <c r="D330" s="768"/>
      <c r="E330" s="780">
        <f>E327</f>
        <v>800</v>
      </c>
      <c r="F330" s="780">
        <f>SUM(F327)</f>
        <v>0</v>
      </c>
      <c r="G330" s="780">
        <f>SUM(G327)</f>
        <v>0</v>
      </c>
      <c r="H330" s="889">
        <f>SUM(H327)</f>
        <v>0</v>
      </c>
      <c r="J330" s="562"/>
      <c r="K330" s="562"/>
      <c r="L330" s="562"/>
      <c r="M330" s="561"/>
      <c r="S330" s="892">
        <v>0</v>
      </c>
    </row>
    <row r="331" spans="1:19" ht="13.5" thickTop="1" x14ac:dyDescent="0.2"/>
    <row r="333" spans="1:19" s="713" customFormat="1" ht="16.5" x14ac:dyDescent="0.25">
      <c r="A333" s="364" t="s">
        <v>450</v>
      </c>
      <c r="B333" s="365"/>
      <c r="C333" s="366"/>
      <c r="D333" s="367"/>
      <c r="E333" s="626">
        <f>E334+E335+E336+E337</f>
        <v>67700</v>
      </c>
      <c r="F333" s="626">
        <f>F334+F335+F336+F337</f>
        <v>83207</v>
      </c>
      <c r="G333" s="626">
        <f>G334+G335+G336+G337</f>
        <v>83108</v>
      </c>
      <c r="H333" s="858">
        <f>H334</f>
        <v>99.893206059567291</v>
      </c>
    </row>
    <row r="334" spans="1:19" ht="15" x14ac:dyDescent="0.2">
      <c r="A334" s="598" t="s">
        <v>342</v>
      </c>
      <c r="B334" s="628"/>
      <c r="C334" s="629"/>
      <c r="D334" s="630"/>
      <c r="E334" s="631">
        <f>E130</f>
        <v>67700</v>
      </c>
      <c r="F334" s="631">
        <f>F130</f>
        <v>75847</v>
      </c>
      <c r="G334" s="631">
        <f>G130</f>
        <v>75766</v>
      </c>
      <c r="H334" s="649">
        <f>G334/F334*100</f>
        <v>99.893206059567291</v>
      </c>
    </row>
    <row r="335" spans="1:19" s="713" customFormat="1" ht="15" x14ac:dyDescent="0.2">
      <c r="A335" s="598" t="s">
        <v>343</v>
      </c>
      <c r="B335" s="633"/>
      <c r="C335" s="629"/>
      <c r="D335" s="634"/>
      <c r="E335" s="631">
        <f>E152</f>
        <v>0</v>
      </c>
      <c r="F335" s="631">
        <f>F152</f>
        <v>7360</v>
      </c>
      <c r="G335" s="631">
        <f>G152</f>
        <v>7342</v>
      </c>
      <c r="H335" s="649">
        <f>G335/F335*100</f>
        <v>99.755434782608702</v>
      </c>
    </row>
    <row r="336" spans="1:19" s="713" customFormat="1" ht="15" x14ac:dyDescent="0.2">
      <c r="A336" s="598" t="s">
        <v>264</v>
      </c>
      <c r="B336" s="633"/>
      <c r="C336" s="629"/>
      <c r="D336" s="634"/>
      <c r="E336" s="631">
        <v>0</v>
      </c>
      <c r="F336" s="631">
        <v>0</v>
      </c>
      <c r="G336" s="631">
        <v>0</v>
      </c>
      <c r="H336" s="859">
        <v>0</v>
      </c>
    </row>
    <row r="337" spans="1:13" s="713" customFormat="1" ht="15" x14ac:dyDescent="0.2">
      <c r="A337" s="598" t="s">
        <v>1457</v>
      </c>
      <c r="B337" s="633"/>
      <c r="C337" s="629"/>
      <c r="D337" s="634"/>
      <c r="E337" s="631">
        <v>0</v>
      </c>
      <c r="F337" s="631">
        <v>0</v>
      </c>
      <c r="G337" s="631">
        <v>0</v>
      </c>
      <c r="H337" s="859">
        <v>0</v>
      </c>
    </row>
    <row r="338" spans="1:13" s="713" customFormat="1" ht="15" x14ac:dyDescent="0.2">
      <c r="A338" s="598"/>
      <c r="B338" s="633"/>
      <c r="C338" s="629"/>
      <c r="D338" s="634"/>
      <c r="E338" s="719"/>
      <c r="F338" s="719"/>
      <c r="G338" s="719"/>
      <c r="H338" s="720"/>
    </row>
    <row r="339" spans="1:13" ht="16.5" x14ac:dyDescent="0.25">
      <c r="A339" s="818" t="s">
        <v>344</v>
      </c>
      <c r="B339" s="633"/>
      <c r="C339" s="629"/>
      <c r="D339" s="634"/>
      <c r="E339" s="626">
        <f>E340+E341+E342+E343</f>
        <v>130123</v>
      </c>
      <c r="F339" s="626">
        <f>F340+F341+F342+F343</f>
        <v>133478</v>
      </c>
      <c r="G339" s="626">
        <f>G340+G341+G342+G343</f>
        <v>133473</v>
      </c>
      <c r="H339" s="669">
        <f>G339/F339*100</f>
        <v>99.996254064340192</v>
      </c>
    </row>
    <row r="340" spans="1:13" ht="15" x14ac:dyDescent="0.2">
      <c r="A340" s="598" t="s">
        <v>1458</v>
      </c>
      <c r="B340" s="633"/>
      <c r="C340" s="629"/>
      <c r="D340" s="634"/>
      <c r="E340" s="631">
        <f>E176+E196+E214+E233+E252+E277+E295+E313-E342+E330</f>
        <v>125432</v>
      </c>
      <c r="F340" s="631">
        <f>F176+F196+F214+F233+F252+F277+F295+F313-F342</f>
        <v>127206</v>
      </c>
      <c r="G340" s="631">
        <f>G176+G196+G214+G233+G252+G277+G295+G313-G342</f>
        <v>127206</v>
      </c>
      <c r="H340" s="649">
        <f>G340/F340*100</f>
        <v>100</v>
      </c>
      <c r="J340" s="531"/>
      <c r="K340" s="531"/>
      <c r="L340" s="531"/>
    </row>
    <row r="341" spans="1:13" ht="15" x14ac:dyDescent="0.2">
      <c r="A341" s="598" t="s">
        <v>1459</v>
      </c>
      <c r="B341" s="633"/>
      <c r="C341" s="629"/>
      <c r="D341" s="634"/>
      <c r="E341" s="631">
        <f>E316+E298+E280+E236+E217+E199+E179</f>
        <v>4691</v>
      </c>
      <c r="F341" s="631">
        <f>F316+F298+F280+F236+F217+F199+F179-F343</f>
        <v>4488</v>
      </c>
      <c r="G341" s="631">
        <f>G316+G298+G280+G236+G217+G199+G179-G343</f>
        <v>4483</v>
      </c>
      <c r="H341" s="649">
        <f>G341/F341*100</f>
        <v>99.888591800356508</v>
      </c>
    </row>
    <row r="342" spans="1:13" ht="15" x14ac:dyDescent="0.2">
      <c r="A342" s="598" t="s">
        <v>264</v>
      </c>
      <c r="B342" s="819"/>
      <c r="E342" s="631">
        <v>0</v>
      </c>
      <c r="F342" s="631">
        <f>F173+F174+F175+F195+F213</f>
        <v>1784</v>
      </c>
      <c r="G342" s="631">
        <f>G173+G174+G175+G195+G213</f>
        <v>1784</v>
      </c>
      <c r="H342" s="649">
        <f>G342/F342*100</f>
        <v>100</v>
      </c>
      <c r="K342" s="531">
        <f>F342+F343</f>
        <v>1784</v>
      </c>
      <c r="L342" s="531">
        <f>G342+G343</f>
        <v>1784</v>
      </c>
      <c r="M342" s="572" t="s">
        <v>754</v>
      </c>
    </row>
    <row r="343" spans="1:13" ht="15" x14ac:dyDescent="0.2">
      <c r="A343" s="598" t="s">
        <v>1457</v>
      </c>
      <c r="B343" s="819"/>
      <c r="E343" s="631">
        <v>0</v>
      </c>
      <c r="F343" s="631">
        <v>0</v>
      </c>
      <c r="G343" s="631">
        <v>0</v>
      </c>
      <c r="H343" s="649">
        <v>0</v>
      </c>
      <c r="K343" s="531"/>
    </row>
    <row r="344" spans="1:13" x14ac:dyDescent="0.2">
      <c r="K344" s="531"/>
    </row>
    <row r="347" spans="1:13" s="58" customFormat="1" ht="47.25" customHeight="1" thickBot="1" x14ac:dyDescent="0.4">
      <c r="A347" s="2519" t="s">
        <v>1464</v>
      </c>
      <c r="B347" s="2520"/>
      <c r="C347" s="2520"/>
      <c r="D347" s="2520"/>
      <c r="E347" s="705">
        <f>E333+E339</f>
        <v>197823</v>
      </c>
      <c r="F347" s="705">
        <f>F333+F339</f>
        <v>216685</v>
      </c>
      <c r="G347" s="705">
        <f>G333+G339</f>
        <v>216581</v>
      </c>
      <c r="H347" s="706">
        <f>(G347/F347)*100</f>
        <v>99.952004061194828</v>
      </c>
    </row>
    <row r="348" spans="1:13" ht="13.5" thickTop="1" x14ac:dyDescent="0.2">
      <c r="A348" s="710"/>
      <c r="B348" s="710"/>
    </row>
  </sheetData>
  <mergeCells count="1">
    <mergeCell ref="A347:D347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119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1" enableFormatConditionsCalculation="0">
    <tabColor rgb="FF00B0F0"/>
  </sheetPr>
  <dimension ref="A1:U184"/>
  <sheetViews>
    <sheetView showGridLines="0" topLeftCell="A63" zoomScaleNormal="100" workbookViewId="0">
      <selection activeCell="C63" sqref="C63"/>
    </sheetView>
  </sheetViews>
  <sheetFormatPr defaultRowHeight="14.25" x14ac:dyDescent="0.2"/>
  <cols>
    <col min="1" max="2" width="4.7109375" style="710" customWidth="1"/>
    <col min="3" max="3" width="9" style="711" customWidth="1"/>
    <col min="4" max="4" width="45.85546875" style="572" customWidth="1"/>
    <col min="5" max="6" width="14.5703125" style="531" customWidth="1"/>
    <col min="7" max="7" width="14.85546875" style="531" customWidth="1"/>
    <col min="8" max="8" width="8.42578125" style="1504" customWidth="1"/>
    <col min="9" max="9" width="9.140625" style="572"/>
    <col min="10" max="10" width="10.85546875" style="540" bestFit="1" customWidth="1"/>
    <col min="11" max="11" width="11" style="540" customWidth="1"/>
    <col min="12" max="12" width="11.5703125" style="540" customWidth="1"/>
    <col min="13" max="15" width="9.140625" style="540"/>
    <col min="16" max="16384" width="9.140625" style="713"/>
  </cols>
  <sheetData>
    <row r="1" spans="1:15" s="708" customFormat="1" ht="18.75" thickBot="1" x14ac:dyDescent="0.3">
      <c r="A1" s="515" t="s">
        <v>1500</v>
      </c>
      <c r="B1" s="516"/>
      <c r="C1" s="517"/>
      <c r="D1" s="518"/>
      <c r="E1" s="519"/>
      <c r="F1" s="519" t="s">
        <v>109</v>
      </c>
      <c r="G1" s="520"/>
      <c r="H1" s="2173"/>
      <c r="J1" s="561"/>
      <c r="K1" s="561"/>
      <c r="L1" s="561"/>
      <c r="M1" s="561"/>
      <c r="N1" s="561"/>
      <c r="O1" s="561"/>
    </row>
    <row r="2" spans="1:15" x14ac:dyDescent="0.2">
      <c r="A2" s="709"/>
    </row>
    <row r="3" spans="1:15" s="540" customFormat="1" x14ac:dyDescent="0.2">
      <c r="A3" s="714" t="s">
        <v>470</v>
      </c>
      <c r="B3" s="715"/>
      <c r="C3" s="2522" t="s">
        <v>1577</v>
      </c>
      <c r="D3" s="2523"/>
      <c r="E3" s="529"/>
      <c r="F3" s="529"/>
      <c r="G3" s="529"/>
      <c r="H3" s="2174"/>
    </row>
    <row r="4" spans="1:15" x14ac:dyDescent="0.2">
      <c r="A4" s="709"/>
      <c r="C4" s="714" t="s">
        <v>911</v>
      </c>
      <c r="D4" s="715"/>
      <c r="E4" s="718"/>
      <c r="F4" s="713"/>
      <c r="G4" s="719"/>
      <c r="H4" s="2175"/>
      <c r="I4" s="713"/>
    </row>
    <row r="5" spans="1:15" ht="12.75" customHeight="1" x14ac:dyDescent="0.2">
      <c r="A5" s="709"/>
      <c r="C5" s="718"/>
      <c r="D5" s="713"/>
      <c r="E5" s="719"/>
      <c r="F5" s="719"/>
      <c r="G5" s="719"/>
      <c r="H5" s="2175"/>
      <c r="I5" s="713"/>
    </row>
    <row r="6" spans="1:15" ht="15.75" x14ac:dyDescent="0.25">
      <c r="A6" s="721" t="s">
        <v>1119</v>
      </c>
    </row>
    <row r="7" spans="1:15" ht="15" thickBot="1" x14ac:dyDescent="0.25">
      <c r="H7" s="1504" t="s">
        <v>205</v>
      </c>
    </row>
    <row r="8" spans="1:15" s="107" customFormat="1" ht="20.25" customHeight="1" thickTop="1" thickBot="1" x14ac:dyDescent="0.25">
      <c r="A8" s="675" t="s">
        <v>206</v>
      </c>
      <c r="B8" s="676" t="s">
        <v>207</v>
      </c>
      <c r="C8" s="722" t="s">
        <v>888</v>
      </c>
      <c r="D8" s="678" t="s">
        <v>208</v>
      </c>
      <c r="E8" s="678" t="s">
        <v>209</v>
      </c>
      <c r="F8" s="678" t="s">
        <v>1116</v>
      </c>
      <c r="G8" s="678" t="s">
        <v>1117</v>
      </c>
      <c r="H8" s="2176" t="s">
        <v>1118</v>
      </c>
      <c r="J8" s="723"/>
      <c r="K8" s="723"/>
      <c r="L8" s="723"/>
      <c r="M8" s="723"/>
      <c r="N8" s="723"/>
      <c r="O8" s="723"/>
    </row>
    <row r="9" spans="1:15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610">
        <v>5</v>
      </c>
      <c r="F9" s="581">
        <v>6</v>
      </c>
      <c r="G9" s="581">
        <v>7</v>
      </c>
      <c r="H9" s="2177" t="s">
        <v>74</v>
      </c>
      <c r="I9" s="107"/>
    </row>
    <row r="10" spans="1:15" s="1237" customFormat="1" ht="15.75" thickTop="1" x14ac:dyDescent="0.25">
      <c r="A10" s="222">
        <v>3513</v>
      </c>
      <c r="B10" s="241">
        <v>5169</v>
      </c>
      <c r="C10" s="1396"/>
      <c r="D10" s="1394" t="s">
        <v>1080</v>
      </c>
      <c r="E10" s="88">
        <f>E11+E12</f>
        <v>9944</v>
      </c>
      <c r="F10" s="88">
        <f>F11+F12</f>
        <v>9944</v>
      </c>
      <c r="G10" s="88">
        <f>G11+G12</f>
        <v>9726</v>
      </c>
      <c r="H10" s="240">
        <f>G10/F10*100</f>
        <v>97.807723250201121</v>
      </c>
    </row>
    <row r="11" spans="1:15" s="1237" customFormat="1" x14ac:dyDescent="0.2">
      <c r="A11" s="50"/>
      <c r="B11" s="31"/>
      <c r="C11" s="1269" t="s">
        <v>188</v>
      </c>
      <c r="D11" s="1245" t="s">
        <v>189</v>
      </c>
      <c r="E11" s="55">
        <v>9604</v>
      </c>
      <c r="F11" s="314">
        <v>9604</v>
      </c>
      <c r="G11" s="316">
        <v>9395</v>
      </c>
      <c r="H11" s="1257">
        <f t="shared" ref="H11:H32" si="0">(G11/F11)*100</f>
        <v>97.823823406913789</v>
      </c>
    </row>
    <row r="12" spans="1:15" s="1237" customFormat="1" x14ac:dyDescent="0.2">
      <c r="A12" s="50"/>
      <c r="B12" s="31"/>
      <c r="C12" s="1269" t="s">
        <v>190</v>
      </c>
      <c r="D12" s="1245" t="s">
        <v>191</v>
      </c>
      <c r="E12" s="55">
        <v>340</v>
      </c>
      <c r="F12" s="314">
        <v>340</v>
      </c>
      <c r="G12" s="316">
        <v>331</v>
      </c>
      <c r="H12" s="1257">
        <f t="shared" si="0"/>
        <v>97.35294117647058</v>
      </c>
    </row>
    <row r="13" spans="1:15" s="1237" customFormat="1" ht="15" x14ac:dyDescent="0.25">
      <c r="A13" s="50">
        <v>3522</v>
      </c>
      <c r="B13" s="31">
        <v>5169</v>
      </c>
      <c r="C13" s="1305"/>
      <c r="D13" s="87" t="s">
        <v>1080</v>
      </c>
      <c r="E13" s="71">
        <v>6099</v>
      </c>
      <c r="F13" s="315">
        <f>F14+F15</f>
        <v>6145</v>
      </c>
      <c r="G13" s="315">
        <f>G14+G15</f>
        <v>6145</v>
      </c>
      <c r="H13" s="212">
        <f t="shared" si="0"/>
        <v>100</v>
      </c>
    </row>
    <row r="14" spans="1:15" s="1237" customFormat="1" ht="15" x14ac:dyDescent="0.25">
      <c r="A14" s="50"/>
      <c r="B14" s="31"/>
      <c r="C14" s="1251" t="s">
        <v>950</v>
      </c>
      <c r="D14" s="1245" t="s">
        <v>1602</v>
      </c>
      <c r="E14" s="71"/>
      <c r="F14" s="314">
        <v>46</v>
      </c>
      <c r="G14" s="316">
        <v>46</v>
      </c>
      <c r="H14" s="1257">
        <f t="shared" si="0"/>
        <v>100</v>
      </c>
    </row>
    <row r="15" spans="1:15" s="1237" customFormat="1" x14ac:dyDescent="0.2">
      <c r="A15" s="50"/>
      <c r="B15" s="31"/>
      <c r="C15" s="1269" t="s">
        <v>192</v>
      </c>
      <c r="D15" s="1245" t="s">
        <v>193</v>
      </c>
      <c r="E15" s="55">
        <v>6099</v>
      </c>
      <c r="F15" s="314">
        <v>6099</v>
      </c>
      <c r="G15" s="316">
        <v>6099</v>
      </c>
      <c r="H15" s="1257">
        <f t="shared" si="0"/>
        <v>100</v>
      </c>
    </row>
    <row r="16" spans="1:15" s="1237" customFormat="1" ht="15" x14ac:dyDescent="0.25">
      <c r="A16" s="50">
        <v>3522</v>
      </c>
      <c r="B16" s="31">
        <v>5171</v>
      </c>
      <c r="C16" s="1269"/>
      <c r="D16" s="87" t="s">
        <v>1133</v>
      </c>
      <c r="E16" s="55"/>
      <c r="F16" s="313">
        <v>33</v>
      </c>
      <c r="G16" s="315">
        <v>33</v>
      </c>
      <c r="H16" s="212">
        <f t="shared" si="0"/>
        <v>100</v>
      </c>
    </row>
    <row r="17" spans="1:8" s="1237" customFormat="1" x14ac:dyDescent="0.2">
      <c r="A17" s="50"/>
      <c r="B17" s="31"/>
      <c r="C17" s="1251" t="s">
        <v>1019</v>
      </c>
      <c r="D17" s="1246" t="s">
        <v>1020</v>
      </c>
      <c r="E17" s="55"/>
      <c r="F17" s="314">
        <v>33</v>
      </c>
      <c r="G17" s="316">
        <v>33</v>
      </c>
      <c r="H17" s="1257">
        <f t="shared" si="0"/>
        <v>100</v>
      </c>
    </row>
    <row r="18" spans="1:8" s="1237" customFormat="1" ht="15" x14ac:dyDescent="0.25">
      <c r="A18" s="50">
        <v>3522</v>
      </c>
      <c r="B18" s="31">
        <v>5213</v>
      </c>
      <c r="C18" s="1269"/>
      <c r="D18" s="2442" t="s">
        <v>283</v>
      </c>
      <c r="E18" s="55"/>
      <c r="F18" s="313">
        <v>250</v>
      </c>
      <c r="G18" s="315">
        <v>250</v>
      </c>
      <c r="H18" s="212">
        <f t="shared" si="0"/>
        <v>100</v>
      </c>
    </row>
    <row r="19" spans="1:8" s="1237" customFormat="1" ht="15" x14ac:dyDescent="0.25">
      <c r="A19" s="50"/>
      <c r="B19" s="31"/>
      <c r="C19" s="1269"/>
      <c r="D19" s="2515"/>
      <c r="E19" s="55"/>
      <c r="F19" s="313"/>
      <c r="G19" s="316"/>
      <c r="H19" s="1257"/>
    </row>
    <row r="20" spans="1:8" s="1237" customFormat="1" ht="15" x14ac:dyDescent="0.25">
      <c r="A20" s="50">
        <v>3532</v>
      </c>
      <c r="B20" s="31">
        <v>5169</v>
      </c>
      <c r="C20" s="1269"/>
      <c r="D20" s="87" t="s">
        <v>1080</v>
      </c>
      <c r="E20" s="71">
        <v>30</v>
      </c>
      <c r="F20" s="313">
        <v>30</v>
      </c>
      <c r="G20" s="315">
        <v>10</v>
      </c>
      <c r="H20" s="212">
        <f t="shared" si="0"/>
        <v>33.333333333333329</v>
      </c>
    </row>
    <row r="21" spans="1:8" s="1237" customFormat="1" ht="15" x14ac:dyDescent="0.25">
      <c r="A21" s="50">
        <v>3541</v>
      </c>
      <c r="B21" s="31">
        <v>5221</v>
      </c>
      <c r="C21" s="1269"/>
      <c r="D21" s="1343" t="s">
        <v>1513</v>
      </c>
      <c r="E21" s="71">
        <v>270</v>
      </c>
      <c r="F21" s="313">
        <v>250</v>
      </c>
      <c r="G21" s="315">
        <v>250</v>
      </c>
      <c r="H21" s="212">
        <f t="shared" si="0"/>
        <v>100</v>
      </c>
    </row>
    <row r="22" spans="1:8" s="1237" customFormat="1" x14ac:dyDescent="0.2">
      <c r="A22" s="50"/>
      <c r="B22" s="31"/>
      <c r="C22" s="1269" t="s">
        <v>194</v>
      </c>
      <c r="D22" s="1245" t="s">
        <v>195</v>
      </c>
      <c r="E22" s="55">
        <v>270</v>
      </c>
      <c r="F22" s="314">
        <v>250</v>
      </c>
      <c r="G22" s="316">
        <v>250</v>
      </c>
      <c r="H22" s="1257">
        <f t="shared" si="0"/>
        <v>100</v>
      </c>
    </row>
    <row r="23" spans="1:8" s="1237" customFormat="1" ht="15.75" customHeight="1" x14ac:dyDescent="0.25">
      <c r="A23" s="50">
        <v>3541</v>
      </c>
      <c r="B23" s="31">
        <v>5222</v>
      </c>
      <c r="C23" s="1269"/>
      <c r="D23" s="87" t="s">
        <v>777</v>
      </c>
      <c r="E23" s="71">
        <v>1980</v>
      </c>
      <c r="F23" s="313">
        <v>2250</v>
      </c>
      <c r="G23" s="315">
        <v>2250</v>
      </c>
      <c r="H23" s="212">
        <f t="shared" si="0"/>
        <v>100</v>
      </c>
    </row>
    <row r="24" spans="1:8" s="1237" customFormat="1" ht="15.75" customHeight="1" x14ac:dyDescent="0.2">
      <c r="A24" s="50"/>
      <c r="B24" s="31"/>
      <c r="C24" s="1269" t="s">
        <v>194</v>
      </c>
      <c r="D24" s="1245" t="s">
        <v>195</v>
      </c>
      <c r="E24" s="55">
        <v>1980</v>
      </c>
      <c r="F24" s="314">
        <v>2250</v>
      </c>
      <c r="G24" s="316">
        <v>2250</v>
      </c>
      <c r="H24" s="1257">
        <f t="shared" si="0"/>
        <v>100</v>
      </c>
    </row>
    <row r="25" spans="1:8" s="1237" customFormat="1" ht="15.75" customHeight="1" x14ac:dyDescent="0.25">
      <c r="A25" s="50">
        <v>3541</v>
      </c>
      <c r="B25" s="31">
        <v>5339</v>
      </c>
      <c r="C25" s="1269"/>
      <c r="D25" s="87" t="s">
        <v>586</v>
      </c>
      <c r="E25" s="55"/>
      <c r="F25" s="313">
        <v>25</v>
      </c>
      <c r="G25" s="315">
        <v>25</v>
      </c>
      <c r="H25" s="212">
        <f t="shared" si="0"/>
        <v>100</v>
      </c>
    </row>
    <row r="26" spans="1:8" s="1237" customFormat="1" ht="15.75" customHeight="1" x14ac:dyDescent="0.2">
      <c r="A26" s="50"/>
      <c r="B26" s="31"/>
      <c r="C26" s="1269" t="s">
        <v>1520</v>
      </c>
      <c r="D26" s="1245" t="s">
        <v>58</v>
      </c>
      <c r="E26" s="55"/>
      <c r="F26" s="314">
        <v>25</v>
      </c>
      <c r="G26" s="316">
        <v>25</v>
      </c>
      <c r="H26" s="1257">
        <f t="shared" si="0"/>
        <v>100</v>
      </c>
    </row>
    <row r="27" spans="1:8" s="1237" customFormat="1" ht="15.75" customHeight="1" x14ac:dyDescent="0.25">
      <c r="A27" s="50">
        <v>3543</v>
      </c>
      <c r="B27" s="31">
        <v>5222</v>
      </c>
      <c r="C27" s="1269"/>
      <c r="D27" s="87" t="s">
        <v>777</v>
      </c>
      <c r="E27" s="55"/>
      <c r="F27" s="313">
        <v>50</v>
      </c>
      <c r="G27" s="315">
        <v>50</v>
      </c>
      <c r="H27" s="212">
        <f t="shared" si="0"/>
        <v>100</v>
      </c>
    </row>
    <row r="28" spans="1:8" s="1237" customFormat="1" ht="15.75" customHeight="1" x14ac:dyDescent="0.2">
      <c r="A28" s="50"/>
      <c r="B28" s="31"/>
      <c r="C28" s="1269" t="s">
        <v>1520</v>
      </c>
      <c r="D28" s="1245" t="s">
        <v>58</v>
      </c>
      <c r="E28" s="55"/>
      <c r="F28" s="314">
        <v>50</v>
      </c>
      <c r="G28" s="316">
        <v>50</v>
      </c>
      <c r="H28" s="1257">
        <f t="shared" si="0"/>
        <v>100</v>
      </c>
    </row>
    <row r="29" spans="1:8" s="1237" customFormat="1" ht="15.75" customHeight="1" x14ac:dyDescent="0.25">
      <c r="A29" s="50">
        <v>3543</v>
      </c>
      <c r="B29" s="31">
        <v>5229</v>
      </c>
      <c r="C29" s="1269"/>
      <c r="D29" s="309" t="s">
        <v>1074</v>
      </c>
      <c r="E29" s="55"/>
      <c r="F29" s="313">
        <v>15</v>
      </c>
      <c r="G29" s="315">
        <v>15</v>
      </c>
      <c r="H29" s="212">
        <f t="shared" si="0"/>
        <v>100</v>
      </c>
    </row>
    <row r="30" spans="1:8" s="1237" customFormat="1" ht="15.75" customHeight="1" x14ac:dyDescent="0.2">
      <c r="A30" s="50"/>
      <c r="B30" s="31"/>
      <c r="C30" s="1269" t="s">
        <v>1520</v>
      </c>
      <c r="D30" s="1245" t="s">
        <v>58</v>
      </c>
      <c r="E30" s="55"/>
      <c r="F30" s="314">
        <v>15</v>
      </c>
      <c r="G30" s="316">
        <v>15</v>
      </c>
      <c r="H30" s="1257">
        <f t="shared" si="0"/>
        <v>100</v>
      </c>
    </row>
    <row r="31" spans="1:8" s="1237" customFormat="1" ht="15.75" customHeight="1" x14ac:dyDescent="0.25">
      <c r="A31" s="50">
        <v>3544</v>
      </c>
      <c r="B31" s="31">
        <v>5169</v>
      </c>
      <c r="C31" s="1269"/>
      <c r="D31" s="87" t="s">
        <v>1080</v>
      </c>
      <c r="E31" s="55"/>
      <c r="F31" s="313">
        <v>100</v>
      </c>
      <c r="G31" s="315">
        <v>100</v>
      </c>
      <c r="H31" s="212">
        <f t="shared" si="0"/>
        <v>100</v>
      </c>
    </row>
    <row r="32" spans="1:8" s="1237" customFormat="1" ht="15.75" customHeight="1" x14ac:dyDescent="0.2">
      <c r="A32" s="50"/>
      <c r="B32" s="31"/>
      <c r="C32" s="1269" t="s">
        <v>196</v>
      </c>
      <c r="D32" s="312" t="s">
        <v>197</v>
      </c>
      <c r="E32" s="55"/>
      <c r="F32" s="314">
        <v>100</v>
      </c>
      <c r="G32" s="316">
        <v>100</v>
      </c>
      <c r="H32" s="1257">
        <f t="shared" si="0"/>
        <v>100</v>
      </c>
    </row>
    <row r="33" spans="1:21" s="1237" customFormat="1" ht="15" x14ac:dyDescent="0.25">
      <c r="A33" s="50">
        <v>3544</v>
      </c>
      <c r="B33" s="31">
        <v>5339</v>
      </c>
      <c r="C33" s="122"/>
      <c r="D33" s="87" t="s">
        <v>586</v>
      </c>
      <c r="E33" s="71">
        <v>100</v>
      </c>
      <c r="F33" s="313">
        <v>0</v>
      </c>
      <c r="G33" s="315">
        <v>0</v>
      </c>
      <c r="H33" s="212">
        <v>0</v>
      </c>
    </row>
    <row r="34" spans="1:21" s="1237" customFormat="1" x14ac:dyDescent="0.2">
      <c r="A34" s="50"/>
      <c r="B34" s="31"/>
      <c r="C34" s="1269" t="s">
        <v>196</v>
      </c>
      <c r="D34" s="312" t="s">
        <v>197</v>
      </c>
      <c r="E34" s="55">
        <v>100</v>
      </c>
      <c r="F34" s="314">
        <v>0</v>
      </c>
      <c r="G34" s="316">
        <v>0</v>
      </c>
      <c r="H34" s="1257">
        <v>0</v>
      </c>
    </row>
    <row r="35" spans="1:21" s="1237" customFormat="1" ht="15" x14ac:dyDescent="0.25">
      <c r="A35" s="50">
        <v>3592</v>
      </c>
      <c r="B35" s="31">
        <v>5212</v>
      </c>
      <c r="C35" s="1269"/>
      <c r="D35" s="383" t="s">
        <v>849</v>
      </c>
      <c r="E35" s="71">
        <v>1300</v>
      </c>
      <c r="F35" s="313">
        <v>1025</v>
      </c>
      <c r="G35" s="315">
        <v>620</v>
      </c>
      <c r="H35" s="212">
        <f>(G35/F35)*100</f>
        <v>60.487804878048777</v>
      </c>
    </row>
    <row r="36" spans="1:21" s="1237" customFormat="1" x14ac:dyDescent="0.2">
      <c r="A36" s="50"/>
      <c r="B36" s="31"/>
      <c r="C36" s="1251" t="s">
        <v>950</v>
      </c>
      <c r="D36" s="1245" t="s">
        <v>1602</v>
      </c>
      <c r="E36" s="55">
        <v>1300</v>
      </c>
      <c r="F36" s="314">
        <v>0</v>
      </c>
      <c r="G36" s="316">
        <v>0</v>
      </c>
      <c r="H36" s="1257">
        <v>0</v>
      </c>
    </row>
    <row r="37" spans="1:21" s="1237" customFormat="1" x14ac:dyDescent="0.2">
      <c r="A37" s="50"/>
      <c r="B37" s="31"/>
      <c r="C37" s="1269" t="s">
        <v>1520</v>
      </c>
      <c r="D37" s="1245" t="s">
        <v>58</v>
      </c>
      <c r="E37" s="55"/>
      <c r="F37" s="314">
        <v>25</v>
      </c>
      <c r="G37" s="316">
        <v>25</v>
      </c>
      <c r="H37" s="1257">
        <f>(G37/F37)*100</f>
        <v>100</v>
      </c>
    </row>
    <row r="38" spans="1:21" s="1237" customFormat="1" x14ac:dyDescent="0.2">
      <c r="A38" s="50"/>
      <c r="B38" s="31"/>
      <c r="C38" s="1269" t="s">
        <v>1870</v>
      </c>
      <c r="D38" s="312" t="s">
        <v>1869</v>
      </c>
      <c r="E38" s="55"/>
      <c r="F38" s="314">
        <v>1000</v>
      </c>
      <c r="G38" s="316">
        <v>595</v>
      </c>
      <c r="H38" s="1257">
        <f>(G38/F38)*100</f>
        <v>59.5</v>
      </c>
    </row>
    <row r="39" spans="1:21" s="1237" customFormat="1" ht="15" customHeight="1" x14ac:dyDescent="0.25">
      <c r="A39" s="50">
        <v>3592</v>
      </c>
      <c r="B39" s="31">
        <v>5213</v>
      </c>
      <c r="C39" s="1269"/>
      <c r="D39" s="2530" t="s">
        <v>283</v>
      </c>
      <c r="E39" s="55"/>
      <c r="F39" s="313"/>
      <c r="G39" s="315"/>
      <c r="H39" s="212"/>
    </row>
    <row r="40" spans="1:21" s="1237" customFormat="1" ht="15" x14ac:dyDescent="0.25">
      <c r="A40" s="50"/>
      <c r="B40" s="31"/>
      <c r="C40" s="1269"/>
      <c r="D40" s="2530"/>
      <c r="E40" s="71">
        <v>2300</v>
      </c>
      <c r="F40" s="313">
        <v>1440</v>
      </c>
      <c r="G40" s="315">
        <v>1173</v>
      </c>
      <c r="H40" s="212">
        <f>(G40/F40)*100</f>
        <v>81.458333333333329</v>
      </c>
    </row>
    <row r="41" spans="1:21" s="1237" customFormat="1" x14ac:dyDescent="0.2">
      <c r="A41" s="50"/>
      <c r="B41" s="31"/>
      <c r="C41" s="1251" t="s">
        <v>950</v>
      </c>
      <c r="D41" s="1245" t="s">
        <v>1602</v>
      </c>
      <c r="E41" s="55">
        <v>2300</v>
      </c>
      <c r="F41" s="314">
        <v>0</v>
      </c>
      <c r="G41" s="316">
        <v>0</v>
      </c>
      <c r="H41" s="1257">
        <v>0</v>
      </c>
    </row>
    <row r="42" spans="1:21" s="1237" customFormat="1" x14ac:dyDescent="0.2">
      <c r="A42" s="50"/>
      <c r="B42" s="31"/>
      <c r="C42" s="1269" t="s">
        <v>1870</v>
      </c>
      <c r="D42" s="312" t="s">
        <v>1869</v>
      </c>
      <c r="E42" s="55"/>
      <c r="F42" s="314">
        <v>1440</v>
      </c>
      <c r="G42" s="316">
        <v>1173</v>
      </c>
      <c r="H42" s="1257">
        <f>(G42/F42)*100</f>
        <v>81.458333333333329</v>
      </c>
    </row>
    <row r="43" spans="1:21" s="1237" customFormat="1" ht="15" x14ac:dyDescent="0.25">
      <c r="A43" s="223">
        <v>3599</v>
      </c>
      <c r="B43" s="96">
        <v>5166</v>
      </c>
      <c r="C43" s="1289"/>
      <c r="D43" s="128" t="s">
        <v>776</v>
      </c>
      <c r="E43" s="60">
        <v>50</v>
      </c>
      <c r="F43" s="313">
        <v>20</v>
      </c>
      <c r="G43" s="315">
        <v>9</v>
      </c>
      <c r="H43" s="212">
        <f t="shared" ref="H43:H58" si="1">(G43/F43)*100</f>
        <v>45</v>
      </c>
      <c r="I43" s="1295"/>
      <c r="J43" s="1295"/>
      <c r="K43" s="1295"/>
      <c r="L43" s="1295"/>
      <c r="M43" s="1295"/>
      <c r="N43" s="1295"/>
      <c r="O43" s="1295"/>
      <c r="P43" s="1295"/>
      <c r="Q43" s="1295"/>
      <c r="R43" s="1295"/>
      <c r="S43" s="1295"/>
      <c r="T43" s="1295"/>
      <c r="U43" s="1295"/>
    </row>
    <row r="44" spans="1:21" s="1237" customFormat="1" ht="15" x14ac:dyDescent="0.25">
      <c r="A44" s="50">
        <v>3599</v>
      </c>
      <c r="B44" s="19">
        <v>5169</v>
      </c>
      <c r="C44" s="1305"/>
      <c r="D44" s="87" t="s">
        <v>1080</v>
      </c>
      <c r="E44" s="71">
        <f>E45+E46</f>
        <v>600</v>
      </c>
      <c r="F44" s="71">
        <f>F45+F46</f>
        <v>2163</v>
      </c>
      <c r="G44" s="71">
        <f>G45+G46</f>
        <v>2163</v>
      </c>
      <c r="H44" s="212">
        <f t="shared" si="1"/>
        <v>100</v>
      </c>
    </row>
    <row r="45" spans="1:21" s="1237" customFormat="1" x14ac:dyDescent="0.2">
      <c r="A45" s="50"/>
      <c r="B45" s="19"/>
      <c r="C45" s="1251" t="s">
        <v>1293</v>
      </c>
      <c r="D45" s="1276" t="s">
        <v>198</v>
      </c>
      <c r="E45" s="55">
        <v>100</v>
      </c>
      <c r="F45" s="314">
        <v>340</v>
      </c>
      <c r="G45" s="316">
        <v>340</v>
      </c>
      <c r="H45" s="1257">
        <f t="shared" si="1"/>
        <v>100</v>
      </c>
    </row>
    <row r="46" spans="1:21" s="1237" customFormat="1" x14ac:dyDescent="0.2">
      <c r="A46" s="50"/>
      <c r="B46" s="19"/>
      <c r="C46" s="1251" t="s">
        <v>1294</v>
      </c>
      <c r="D46" s="1395" t="s">
        <v>665</v>
      </c>
      <c r="E46" s="55">
        <v>500</v>
      </c>
      <c r="F46" s="314">
        <v>1823</v>
      </c>
      <c r="G46" s="316">
        <v>1823</v>
      </c>
      <c r="H46" s="1257">
        <f t="shared" si="1"/>
        <v>100</v>
      </c>
    </row>
    <row r="47" spans="1:21" s="1237" customFormat="1" ht="15" x14ac:dyDescent="0.25">
      <c r="A47" s="50">
        <v>3599</v>
      </c>
      <c r="B47" s="19">
        <v>5213</v>
      </c>
      <c r="C47" s="1251"/>
      <c r="D47" s="2530" t="s">
        <v>283</v>
      </c>
      <c r="E47" s="55"/>
      <c r="F47" s="313">
        <v>25</v>
      </c>
      <c r="G47" s="315">
        <v>25</v>
      </c>
      <c r="H47" s="212">
        <f t="shared" si="1"/>
        <v>100</v>
      </c>
    </row>
    <row r="48" spans="1:21" s="1237" customFormat="1" x14ac:dyDescent="0.2">
      <c r="A48" s="50"/>
      <c r="B48" s="19"/>
      <c r="C48" s="1251"/>
      <c r="D48" s="2530"/>
      <c r="E48" s="55"/>
      <c r="F48" s="314"/>
      <c r="G48" s="316"/>
      <c r="H48" s="1257"/>
    </row>
    <row r="49" spans="1:21" s="1237" customFormat="1" x14ac:dyDescent="0.2">
      <c r="A49" s="50"/>
      <c r="B49" s="19"/>
      <c r="C49" s="1269" t="s">
        <v>1520</v>
      </c>
      <c r="D49" s="1245" t="s">
        <v>58</v>
      </c>
      <c r="E49" s="55"/>
      <c r="F49" s="314">
        <v>25</v>
      </c>
      <c r="G49" s="316">
        <v>25</v>
      </c>
      <c r="H49" s="1257">
        <f t="shared" si="1"/>
        <v>100</v>
      </c>
    </row>
    <row r="50" spans="1:21" s="1237" customFormat="1" ht="15" x14ac:dyDescent="0.25">
      <c r="A50" s="50">
        <v>3599</v>
      </c>
      <c r="B50" s="19">
        <v>5221</v>
      </c>
      <c r="C50" s="1251"/>
      <c r="D50" s="1343" t="s">
        <v>1513</v>
      </c>
      <c r="E50" s="55"/>
      <c r="F50" s="313">
        <v>200</v>
      </c>
      <c r="G50" s="315">
        <v>200</v>
      </c>
      <c r="H50" s="212">
        <f t="shared" si="1"/>
        <v>100</v>
      </c>
    </row>
    <row r="51" spans="1:21" s="1237" customFormat="1" x14ac:dyDescent="0.2">
      <c r="A51" s="50"/>
      <c r="B51" s="19"/>
      <c r="C51" s="1269" t="s">
        <v>319</v>
      </c>
      <c r="D51" s="1245" t="s">
        <v>410</v>
      </c>
      <c r="E51" s="55"/>
      <c r="F51" s="314">
        <v>200</v>
      </c>
      <c r="G51" s="316">
        <v>200</v>
      </c>
      <c r="H51" s="1257">
        <f t="shared" si="1"/>
        <v>100</v>
      </c>
    </row>
    <row r="52" spans="1:21" s="1237" customFormat="1" ht="15" x14ac:dyDescent="0.25">
      <c r="A52" s="50">
        <v>3599</v>
      </c>
      <c r="B52" s="19">
        <v>5222</v>
      </c>
      <c r="C52" s="1269"/>
      <c r="D52" s="87" t="s">
        <v>777</v>
      </c>
      <c r="E52" s="55"/>
      <c r="F52" s="313">
        <v>50</v>
      </c>
      <c r="G52" s="315">
        <v>50</v>
      </c>
      <c r="H52" s="212">
        <f t="shared" si="1"/>
        <v>100</v>
      </c>
    </row>
    <row r="53" spans="1:21" s="1237" customFormat="1" x14ac:dyDescent="0.2">
      <c r="A53" s="50"/>
      <c r="B53" s="19"/>
      <c r="C53" s="1269" t="s">
        <v>1520</v>
      </c>
      <c r="D53" s="1245" t="s">
        <v>58</v>
      </c>
      <c r="E53" s="55"/>
      <c r="F53" s="314">
        <v>50</v>
      </c>
      <c r="G53" s="316">
        <v>50</v>
      </c>
      <c r="H53" s="1257">
        <f t="shared" si="1"/>
        <v>100</v>
      </c>
    </row>
    <row r="54" spans="1:21" s="1237" customFormat="1" ht="15" x14ac:dyDescent="0.25">
      <c r="A54" s="50">
        <v>3599</v>
      </c>
      <c r="B54" s="19">
        <v>5229</v>
      </c>
      <c r="C54" s="1269"/>
      <c r="D54" s="309" t="s">
        <v>1074</v>
      </c>
      <c r="E54" s="55"/>
      <c r="F54" s="313">
        <v>150</v>
      </c>
      <c r="G54" s="315">
        <v>50</v>
      </c>
      <c r="H54" s="212">
        <f t="shared" si="1"/>
        <v>33.333333333333329</v>
      </c>
    </row>
    <row r="55" spans="1:21" s="1237" customFormat="1" x14ac:dyDescent="0.2">
      <c r="A55" s="50"/>
      <c r="B55" s="19"/>
      <c r="C55" s="1269" t="s">
        <v>319</v>
      </c>
      <c r="D55" s="1245" t="s">
        <v>410</v>
      </c>
      <c r="E55" s="55"/>
      <c r="F55" s="314">
        <v>100</v>
      </c>
      <c r="G55" s="316">
        <v>0</v>
      </c>
      <c r="H55" s="1257">
        <f t="shared" si="1"/>
        <v>0</v>
      </c>
    </row>
    <row r="56" spans="1:21" s="1237" customFormat="1" x14ac:dyDescent="0.2">
      <c r="A56" s="50"/>
      <c r="B56" s="19"/>
      <c r="C56" s="1269" t="s">
        <v>1520</v>
      </c>
      <c r="D56" s="1245" t="s">
        <v>58</v>
      </c>
      <c r="E56" s="55"/>
      <c r="F56" s="314">
        <v>50</v>
      </c>
      <c r="G56" s="316">
        <v>50</v>
      </c>
      <c r="H56" s="1257">
        <f t="shared" si="1"/>
        <v>100</v>
      </c>
    </row>
    <row r="57" spans="1:21" s="1237" customFormat="1" ht="15" x14ac:dyDescent="0.25">
      <c r="A57" s="50">
        <v>3599</v>
      </c>
      <c r="B57" s="19">
        <v>5492</v>
      </c>
      <c r="C57" s="1269"/>
      <c r="D57" s="87" t="s">
        <v>1079</v>
      </c>
      <c r="E57" s="71">
        <v>15</v>
      </c>
      <c r="F57" s="313">
        <v>20</v>
      </c>
      <c r="G57" s="315">
        <v>19</v>
      </c>
      <c r="H57" s="212">
        <f t="shared" si="1"/>
        <v>95</v>
      </c>
    </row>
    <row r="58" spans="1:21" s="1237" customFormat="1" x14ac:dyDescent="0.2">
      <c r="A58" s="50"/>
      <c r="B58" s="19"/>
      <c r="C58" s="1269" t="s">
        <v>1578</v>
      </c>
      <c r="D58" s="1245" t="s">
        <v>1579</v>
      </c>
      <c r="E58" s="55">
        <v>15</v>
      </c>
      <c r="F58" s="314">
        <v>20</v>
      </c>
      <c r="G58" s="316">
        <v>19</v>
      </c>
      <c r="H58" s="1257">
        <f t="shared" si="1"/>
        <v>95</v>
      </c>
    </row>
    <row r="59" spans="1:21" s="1237" customFormat="1" ht="15" x14ac:dyDescent="0.25">
      <c r="A59" s="223">
        <v>6172</v>
      </c>
      <c r="B59" s="96">
        <v>5161</v>
      </c>
      <c r="C59" s="1289"/>
      <c r="D59" s="128" t="s">
        <v>383</v>
      </c>
      <c r="E59" s="60">
        <v>10</v>
      </c>
      <c r="F59" s="313">
        <v>10</v>
      </c>
      <c r="G59" s="315">
        <v>0</v>
      </c>
      <c r="H59" s="212">
        <v>0</v>
      </c>
      <c r="I59" s="1295"/>
      <c r="J59" s="1295"/>
      <c r="K59" s="1295"/>
      <c r="L59" s="1295"/>
      <c r="M59" s="1295"/>
      <c r="N59" s="1295"/>
      <c r="O59" s="1295"/>
      <c r="P59" s="1295"/>
      <c r="Q59" s="1295"/>
      <c r="R59" s="1295"/>
      <c r="S59" s="1295"/>
      <c r="T59" s="1295"/>
      <c r="U59" s="1295"/>
    </row>
    <row r="60" spans="1:21" s="1237" customFormat="1" ht="15.75" thickBot="1" x14ac:dyDescent="0.3">
      <c r="A60" s="1259">
        <v>6172</v>
      </c>
      <c r="B60" s="1267">
        <v>5169</v>
      </c>
      <c r="C60" s="1306"/>
      <c r="D60" s="1359" t="s">
        <v>1080</v>
      </c>
      <c r="E60" s="1313">
        <v>50</v>
      </c>
      <c r="F60" s="468">
        <v>20</v>
      </c>
      <c r="G60" s="466">
        <v>0</v>
      </c>
      <c r="H60" s="267">
        <f>(G60/F60)*100</f>
        <v>0</v>
      </c>
    </row>
    <row r="61" spans="1:21" s="363" customFormat="1" ht="35.25" customHeight="1" thickTop="1" thickBot="1" x14ac:dyDescent="0.3">
      <c r="A61" s="681" t="s">
        <v>311</v>
      </c>
      <c r="B61" s="684"/>
      <c r="C61" s="727"/>
      <c r="D61" s="684"/>
      <c r="E61" s="685">
        <f>E10+E13+E20+E21+E23+E33+E40+E43+E44+E57+E59+E60+E35</f>
        <v>22748</v>
      </c>
      <c r="F61" s="685">
        <f>F10+F13+F16+F18+F20+F21+F23+F25+F27+F29+F31+F33+F35+F40+F43+F44+F47+F50+F52+F54+F57+F59+F60</f>
        <v>24215</v>
      </c>
      <c r="G61" s="685">
        <f>G10+G13+G16+G18+G20+G21+G23+G25+G27+G29+G31+G33+G35+G40+G43+G44+G47+G50+G52+G54+G57+G59+G60</f>
        <v>23163</v>
      </c>
      <c r="H61" s="1170">
        <f>(G61/F61)*100</f>
        <v>95.655585380962222</v>
      </c>
      <c r="J61" s="723"/>
      <c r="K61" s="723"/>
      <c r="L61" s="723"/>
      <c r="M61" s="723"/>
      <c r="N61" s="723"/>
      <c r="O61" s="723"/>
    </row>
    <row r="62" spans="1:21" s="363" customFormat="1" ht="18" customHeight="1" thickTop="1" x14ac:dyDescent="0.25">
      <c r="A62" s="361"/>
      <c r="B62" s="362"/>
      <c r="C62" s="142"/>
      <c r="D62" s="362"/>
      <c r="E62" s="17"/>
      <c r="F62" s="17"/>
      <c r="G62" s="17"/>
      <c r="H62" s="375"/>
      <c r="J62" s="723"/>
      <c r="K62" s="723"/>
      <c r="L62" s="723"/>
      <c r="M62" s="723"/>
      <c r="N62" s="723"/>
      <c r="O62" s="723"/>
    </row>
    <row r="63" spans="1:21" s="363" customFormat="1" ht="18" customHeight="1" x14ac:dyDescent="0.25">
      <c r="A63" s="361"/>
      <c r="B63" s="362"/>
      <c r="C63" s="142"/>
      <c r="D63" s="362"/>
      <c r="E63" s="17"/>
      <c r="F63" s="17"/>
      <c r="G63" s="17"/>
      <c r="H63" s="375"/>
      <c r="J63" s="723"/>
      <c r="K63" s="723"/>
      <c r="L63" s="723"/>
      <c r="M63" s="723"/>
      <c r="N63" s="723"/>
      <c r="O63" s="723"/>
    </row>
    <row r="64" spans="1:21" s="363" customFormat="1" ht="18" customHeight="1" x14ac:dyDescent="0.25">
      <c r="A64" s="361"/>
      <c r="B64" s="362"/>
      <c r="C64" s="142"/>
      <c r="D64" s="362"/>
      <c r="E64" s="17"/>
      <c r="F64" s="17"/>
      <c r="G64" s="17"/>
      <c r="H64" s="375"/>
      <c r="J64" s="723"/>
      <c r="K64" s="723"/>
      <c r="L64" s="723"/>
      <c r="M64" s="723"/>
      <c r="N64" s="723"/>
      <c r="O64" s="723"/>
    </row>
    <row r="65" spans="1:19" s="363" customFormat="1" ht="18" customHeight="1" x14ac:dyDescent="0.25">
      <c r="A65" s="361"/>
      <c r="B65" s="362"/>
      <c r="C65" s="142"/>
      <c r="D65" s="362"/>
      <c r="E65" s="17"/>
      <c r="F65" s="17"/>
      <c r="G65" s="17"/>
      <c r="H65" s="375"/>
      <c r="J65" s="723"/>
      <c r="K65" s="723"/>
      <c r="L65" s="723"/>
      <c r="M65" s="723"/>
      <c r="N65" s="723"/>
      <c r="O65" s="723"/>
    </row>
    <row r="66" spans="1:19" s="363" customFormat="1" ht="18" customHeight="1" x14ac:dyDescent="0.25">
      <c r="A66" s="361"/>
      <c r="B66" s="362"/>
      <c r="C66" s="142"/>
      <c r="D66" s="362"/>
      <c r="E66" s="17"/>
      <c r="F66" s="17"/>
      <c r="G66" s="17"/>
      <c r="H66" s="375"/>
      <c r="J66" s="723"/>
      <c r="K66" s="723"/>
      <c r="L66" s="723"/>
      <c r="M66" s="723"/>
      <c r="N66" s="723"/>
      <c r="O66" s="723"/>
    </row>
    <row r="67" spans="1:19" s="572" customFormat="1" ht="15.75" x14ac:dyDescent="0.25">
      <c r="A67" s="33" t="s">
        <v>1589</v>
      </c>
      <c r="B67" s="687"/>
      <c r="C67" s="728"/>
      <c r="D67" s="729"/>
      <c r="E67" s="730"/>
      <c r="F67" s="731"/>
      <c r="G67" s="732"/>
      <c r="H67" s="2178"/>
    </row>
    <row r="68" spans="1:19" s="572" customFormat="1" ht="15.75" thickBot="1" x14ac:dyDescent="0.3">
      <c r="A68" s="687"/>
      <c r="B68" s="687"/>
      <c r="C68" s="728"/>
      <c r="D68" s="729"/>
      <c r="E68" s="730"/>
      <c r="F68" s="731"/>
      <c r="G68" s="732"/>
      <c r="H68" s="1504" t="s">
        <v>205</v>
      </c>
    </row>
    <row r="69" spans="1:19" s="107" customFormat="1" ht="20.25" customHeight="1" thickTop="1" thickBot="1" x14ac:dyDescent="0.25">
      <c r="A69" s="734" t="s">
        <v>206</v>
      </c>
      <c r="B69" s="735" t="s">
        <v>207</v>
      </c>
      <c r="C69" s="736" t="s">
        <v>888</v>
      </c>
      <c r="D69" s="737" t="s">
        <v>208</v>
      </c>
      <c r="E69" s="738" t="s">
        <v>209</v>
      </c>
      <c r="F69" s="738" t="s">
        <v>1116</v>
      </c>
      <c r="G69" s="738" t="s">
        <v>1117</v>
      </c>
      <c r="H69" s="2179" t="s">
        <v>1118</v>
      </c>
    </row>
    <row r="70" spans="1:19" s="387" customFormat="1" ht="13.5" thickTop="1" thickBot="1" x14ac:dyDescent="0.25">
      <c r="A70" s="609">
        <v>1</v>
      </c>
      <c r="B70" s="610">
        <v>2</v>
      </c>
      <c r="C70" s="610">
        <v>3</v>
      </c>
      <c r="D70" s="610">
        <v>4</v>
      </c>
      <c r="E70" s="610">
        <v>5</v>
      </c>
      <c r="F70" s="581">
        <v>6</v>
      </c>
      <c r="G70" s="581">
        <v>7</v>
      </c>
      <c r="H70" s="2177" t="s">
        <v>74</v>
      </c>
      <c r="I70" s="107"/>
    </row>
    <row r="71" spans="1:19" s="1237" customFormat="1" ht="15.75" thickTop="1" x14ac:dyDescent="0.25">
      <c r="A71" s="1280">
        <v>3522</v>
      </c>
      <c r="B71" s="2113">
        <v>6202</v>
      </c>
      <c r="C71" s="2110"/>
      <c r="D71" s="62" t="s">
        <v>1580</v>
      </c>
      <c r="E71" s="2111">
        <v>7000</v>
      </c>
      <c r="F71" s="474">
        <v>7000</v>
      </c>
      <c r="G71" s="373">
        <v>7000</v>
      </c>
      <c r="H71" s="240">
        <f>(G71/F71)*100</f>
        <v>100</v>
      </c>
    </row>
    <row r="72" spans="1:19" s="1237" customFormat="1" ht="15" x14ac:dyDescent="0.25">
      <c r="A72" s="34">
        <v>3539</v>
      </c>
      <c r="B72" s="2102">
        <v>6322</v>
      </c>
      <c r="C72" s="1656"/>
      <c r="D72" s="384" t="s">
        <v>1456</v>
      </c>
      <c r="E72" s="2112"/>
      <c r="F72" s="313">
        <v>150</v>
      </c>
      <c r="G72" s="315">
        <v>150</v>
      </c>
      <c r="H72" s="212">
        <f>(G72/F72)*100</f>
        <v>100</v>
      </c>
    </row>
    <row r="73" spans="1:19" s="1237" customFormat="1" ht="15" x14ac:dyDescent="0.25">
      <c r="A73" s="34"/>
      <c r="B73" s="2102"/>
      <c r="C73" s="1623" t="s">
        <v>319</v>
      </c>
      <c r="D73" s="1315" t="s">
        <v>410</v>
      </c>
      <c r="E73" s="2112"/>
      <c r="F73" s="314">
        <v>150</v>
      </c>
      <c r="G73" s="316">
        <v>150</v>
      </c>
      <c r="H73" s="2114">
        <f>(G73/F73)*100</f>
        <v>100</v>
      </c>
    </row>
    <row r="74" spans="1:19" s="1237" customFormat="1" ht="15" x14ac:dyDescent="0.25">
      <c r="A74" s="34">
        <v>3543</v>
      </c>
      <c r="B74" s="2102">
        <v>6329</v>
      </c>
      <c r="C74" s="1623"/>
      <c r="D74" s="72" t="s">
        <v>1868</v>
      </c>
      <c r="E74" s="2112"/>
      <c r="F74" s="313">
        <v>25</v>
      </c>
      <c r="G74" s="315">
        <v>0</v>
      </c>
      <c r="H74" s="212">
        <v>0</v>
      </c>
    </row>
    <row r="75" spans="1:19" s="1237" customFormat="1" ht="15.75" thickBot="1" x14ac:dyDescent="0.3">
      <c r="A75" s="1281"/>
      <c r="B75" s="2116"/>
      <c r="C75" s="2115" t="s">
        <v>1520</v>
      </c>
      <c r="D75" s="1311" t="s">
        <v>58</v>
      </c>
      <c r="E75" s="2109"/>
      <c r="F75" s="464">
        <v>25</v>
      </c>
      <c r="G75" s="465">
        <v>0</v>
      </c>
      <c r="H75" s="1282">
        <v>0</v>
      </c>
    </row>
    <row r="76" spans="1:19" s="363" customFormat="1" ht="35.25" customHeight="1" thickTop="1" thickBot="1" x14ac:dyDescent="0.3">
      <c r="A76" s="740" t="s">
        <v>312</v>
      </c>
      <c r="B76" s="741"/>
      <c r="C76" s="742"/>
      <c r="D76" s="741"/>
      <c r="E76" s="743">
        <f>E71</f>
        <v>7000</v>
      </c>
      <c r="F76" s="743">
        <f>F71+F72+F74</f>
        <v>7175</v>
      </c>
      <c r="G76" s="743">
        <f>G71+G72+G74</f>
        <v>7150</v>
      </c>
      <c r="H76" s="2180">
        <f>(G76/F76)*100</f>
        <v>99.651567944250871</v>
      </c>
      <c r="J76" s="745">
        <f>E61+E76</f>
        <v>29748</v>
      </c>
      <c r="K76" s="745">
        <f>F61+F76</f>
        <v>31390</v>
      </c>
      <c r="L76" s="745">
        <f>G61+G76</f>
        <v>30313</v>
      </c>
      <c r="M76" s="745"/>
      <c r="N76" s="745"/>
      <c r="O76" s="745"/>
      <c r="P76" s="745"/>
      <c r="Q76" s="745"/>
      <c r="R76" s="745"/>
      <c r="S76" s="745"/>
    </row>
    <row r="77" spans="1:19" ht="15" thickTop="1" x14ac:dyDescent="0.2">
      <c r="A77" s="746"/>
      <c r="B77" s="746"/>
    </row>
    <row r="79" spans="1:19" ht="15.75" x14ac:dyDescent="0.25">
      <c r="A79" s="721" t="s">
        <v>791</v>
      </c>
    </row>
    <row r="80" spans="1:19" ht="15.75" x14ac:dyDescent="0.25">
      <c r="A80" s="721"/>
    </row>
    <row r="81" spans="1:15" ht="15.75" x14ac:dyDescent="0.25">
      <c r="A81" s="747" t="s">
        <v>1585</v>
      </c>
      <c r="E81" s="626" t="s">
        <v>404</v>
      </c>
      <c r="F81" s="719"/>
      <c r="G81" s="719"/>
      <c r="H81" s="2175"/>
      <c r="I81" s="713"/>
    </row>
    <row r="82" spans="1:15" ht="15" thickBot="1" x14ac:dyDescent="0.25">
      <c r="A82" s="748"/>
      <c r="H82" s="1504" t="s">
        <v>205</v>
      </c>
    </row>
    <row r="83" spans="1:15" s="755" customFormat="1" ht="20.25" customHeight="1" thickTop="1" thickBot="1" x14ac:dyDescent="0.25">
      <c r="A83" s="749" t="s">
        <v>206</v>
      </c>
      <c r="B83" s="750" t="s">
        <v>207</v>
      </c>
      <c r="C83" s="751" t="s">
        <v>888</v>
      </c>
      <c r="D83" s="752" t="s">
        <v>208</v>
      </c>
      <c r="E83" s="753" t="s">
        <v>209</v>
      </c>
      <c r="F83" s="753" t="s">
        <v>1116</v>
      </c>
      <c r="G83" s="753" t="s">
        <v>1117</v>
      </c>
      <c r="H83" s="2181" t="s">
        <v>1118</v>
      </c>
      <c r="J83" s="540"/>
      <c r="K83" s="540"/>
      <c r="L83" s="540"/>
      <c r="M83" s="540"/>
      <c r="N83" s="540"/>
      <c r="O83" s="540"/>
    </row>
    <row r="84" spans="1:15" s="387" customFormat="1" ht="13.5" thickTop="1" thickBot="1" x14ac:dyDescent="0.25">
      <c r="A84" s="609">
        <v>1</v>
      </c>
      <c r="B84" s="610">
        <v>2</v>
      </c>
      <c r="C84" s="610">
        <v>3</v>
      </c>
      <c r="D84" s="610">
        <v>4</v>
      </c>
      <c r="E84" s="610">
        <v>5</v>
      </c>
      <c r="F84" s="581">
        <v>6</v>
      </c>
      <c r="G84" s="581">
        <v>7</v>
      </c>
      <c r="H84" s="2177" t="s">
        <v>74</v>
      </c>
      <c r="I84" s="107"/>
    </row>
    <row r="85" spans="1:15" ht="15.75" thickTop="1" x14ac:dyDescent="0.25">
      <c r="A85" s="756">
        <v>3523</v>
      </c>
      <c r="B85" s="757">
        <v>5331</v>
      </c>
      <c r="C85" s="758"/>
      <c r="D85" s="668" t="s">
        <v>304</v>
      </c>
      <c r="E85" s="393">
        <f>E86</f>
        <v>17850</v>
      </c>
      <c r="F85" s="393">
        <f>F86+F87</f>
        <v>17884</v>
      </c>
      <c r="G85" s="393">
        <f>G86+G87</f>
        <v>17884</v>
      </c>
      <c r="H85" s="2182">
        <f t="shared" ref="H85:H93" si="2">G85/F85*100</f>
        <v>100</v>
      </c>
    </row>
    <row r="86" spans="1:15" x14ac:dyDescent="0.2">
      <c r="A86" s="760"/>
      <c r="B86" s="761"/>
      <c r="C86" s="595" t="s">
        <v>732</v>
      </c>
      <c r="D86" s="591" t="s">
        <v>1380</v>
      </c>
      <c r="E86" s="356">
        <v>17850</v>
      </c>
      <c r="F86" s="356">
        <v>17829</v>
      </c>
      <c r="G86" s="356">
        <v>17829</v>
      </c>
      <c r="H86" s="762">
        <f t="shared" si="2"/>
        <v>100</v>
      </c>
    </row>
    <row r="87" spans="1:15" ht="15" thickBot="1" x14ac:dyDescent="0.25">
      <c r="A87" s="760"/>
      <c r="B87" s="761"/>
      <c r="C87" s="763" t="s">
        <v>1294</v>
      </c>
      <c r="D87" s="764" t="s">
        <v>665</v>
      </c>
      <c r="E87" s="356">
        <v>0</v>
      </c>
      <c r="F87" s="356">
        <v>55</v>
      </c>
      <c r="G87" s="356">
        <v>55</v>
      </c>
      <c r="H87" s="762">
        <f t="shared" si="2"/>
        <v>100</v>
      </c>
    </row>
    <row r="88" spans="1:15" s="370" customFormat="1" ht="20.25" customHeight="1" thickTop="1" thickBot="1" x14ac:dyDescent="0.3">
      <c r="A88" s="765" t="s">
        <v>1406</v>
      </c>
      <c r="B88" s="766"/>
      <c r="C88" s="767"/>
      <c r="D88" s="768"/>
      <c r="E88" s="769">
        <f>SUM(E85)</f>
        <v>17850</v>
      </c>
      <c r="F88" s="769">
        <f>SUM(F85)</f>
        <v>17884</v>
      </c>
      <c r="G88" s="769">
        <f>SUM(G85)</f>
        <v>17884</v>
      </c>
      <c r="H88" s="770">
        <f t="shared" si="2"/>
        <v>100</v>
      </c>
      <c r="J88" s="562"/>
      <c r="K88" s="562"/>
      <c r="L88" s="562"/>
      <c r="M88" s="561"/>
      <c r="N88" s="561"/>
      <c r="O88" s="561"/>
    </row>
    <row r="89" spans="1:15" s="572" customFormat="1" ht="15.75" thickTop="1" x14ac:dyDescent="0.25">
      <c r="A89" s="771">
        <v>3523</v>
      </c>
      <c r="B89" s="772">
        <v>6351</v>
      </c>
      <c r="C89" s="758"/>
      <c r="D89" s="668" t="s">
        <v>1488</v>
      </c>
      <c r="E89" s="773">
        <v>4200</v>
      </c>
      <c r="F89" s="773">
        <f>F90+F91+F92</f>
        <v>6046</v>
      </c>
      <c r="G89" s="773">
        <f>G90+G91+G92</f>
        <v>6046</v>
      </c>
      <c r="H89" s="2182">
        <f t="shared" si="2"/>
        <v>100</v>
      </c>
    </row>
    <row r="90" spans="1:15" s="572" customFormat="1" x14ac:dyDescent="0.2">
      <c r="A90" s="760"/>
      <c r="B90" s="761"/>
      <c r="C90" s="1251" t="s">
        <v>952</v>
      </c>
      <c r="D90" s="1245" t="s">
        <v>981</v>
      </c>
      <c r="E90" s="792">
        <v>200</v>
      </c>
      <c r="F90" s="792">
        <v>1213</v>
      </c>
      <c r="G90" s="792">
        <v>1213</v>
      </c>
      <c r="H90" s="762">
        <f t="shared" si="2"/>
        <v>100</v>
      </c>
    </row>
    <row r="91" spans="1:15" s="572" customFormat="1" x14ac:dyDescent="0.2">
      <c r="A91" s="760"/>
      <c r="B91" s="761"/>
      <c r="C91" s="595" t="s">
        <v>1430</v>
      </c>
      <c r="D91" s="612" t="s">
        <v>441</v>
      </c>
      <c r="E91" s="792">
        <v>4000</v>
      </c>
      <c r="F91" s="792">
        <v>4000</v>
      </c>
      <c r="G91" s="792">
        <v>4000</v>
      </c>
      <c r="H91" s="762">
        <f t="shared" si="2"/>
        <v>100</v>
      </c>
    </row>
    <row r="92" spans="1:15" s="572" customFormat="1" ht="15" thickBot="1" x14ac:dyDescent="0.25">
      <c r="A92" s="756"/>
      <c r="B92" s="774"/>
      <c r="C92" s="1251" t="s">
        <v>978</v>
      </c>
      <c r="D92" s="1245" t="s">
        <v>979</v>
      </c>
      <c r="E92" s="776"/>
      <c r="F92" s="777">
        <v>833</v>
      </c>
      <c r="G92" s="777">
        <v>833</v>
      </c>
      <c r="H92" s="762">
        <f t="shared" si="2"/>
        <v>100</v>
      </c>
    </row>
    <row r="93" spans="1:15" s="572" customFormat="1" ht="20.25" customHeight="1" thickTop="1" thickBot="1" x14ac:dyDescent="0.3">
      <c r="A93" s="765" t="s">
        <v>1407</v>
      </c>
      <c r="B93" s="766"/>
      <c r="C93" s="767"/>
      <c r="D93" s="768"/>
      <c r="E93" s="780">
        <f>E89</f>
        <v>4200</v>
      </c>
      <c r="F93" s="780">
        <f>SUM(F89)</f>
        <v>6046</v>
      </c>
      <c r="G93" s="780">
        <f>SUM(G89)</f>
        <v>6046</v>
      </c>
      <c r="H93" s="781">
        <f t="shared" si="2"/>
        <v>100</v>
      </c>
    </row>
    <row r="94" spans="1:15" ht="14.25" customHeight="1" thickTop="1" x14ac:dyDescent="0.25">
      <c r="A94" s="782"/>
      <c r="B94" s="365"/>
      <c r="C94" s="366"/>
      <c r="D94" s="367"/>
      <c r="E94" s="783"/>
      <c r="F94" s="783"/>
      <c r="G94" s="783"/>
      <c r="H94" s="2183"/>
      <c r="I94" s="713"/>
    </row>
    <row r="95" spans="1:15" s="370" customFormat="1" ht="27.75" customHeight="1" thickBot="1" x14ac:dyDescent="0.3">
      <c r="A95" s="784" t="s">
        <v>1586</v>
      </c>
      <c r="B95" s="785"/>
      <c r="C95" s="786"/>
      <c r="D95" s="787"/>
      <c r="E95" s="788">
        <f>E88+E93</f>
        <v>22050</v>
      </c>
      <c r="F95" s="788">
        <f>F88+F93</f>
        <v>23930</v>
      </c>
      <c r="G95" s="788">
        <f>G88+G93</f>
        <v>23930</v>
      </c>
      <c r="H95" s="2184">
        <f>(G95/F95)*100</f>
        <v>100</v>
      </c>
      <c r="J95" s="561"/>
      <c r="K95" s="561"/>
      <c r="L95" s="561"/>
      <c r="M95" s="561"/>
      <c r="N95" s="561"/>
      <c r="O95" s="561"/>
    </row>
    <row r="96" spans="1:15" ht="15" thickTop="1" x14ac:dyDescent="0.2">
      <c r="A96" s="709"/>
    </row>
    <row r="97" spans="1:15" x14ac:dyDescent="0.2">
      <c r="A97" s="709"/>
    </row>
    <row r="98" spans="1:15" x14ac:dyDescent="0.2">
      <c r="A98" s="2529" t="s">
        <v>1463</v>
      </c>
      <c r="B98" s="2469"/>
      <c r="C98" s="2469"/>
      <c r="D98" s="2469"/>
    </row>
    <row r="99" spans="1:15" s="539" customFormat="1" ht="15.75" customHeight="1" x14ac:dyDescent="0.25">
      <c r="A99" s="2469"/>
      <c r="B99" s="2469"/>
      <c r="C99" s="2469"/>
      <c r="D99" s="2469"/>
      <c r="E99" s="626" t="s">
        <v>405</v>
      </c>
      <c r="F99" s="626"/>
      <c r="G99" s="626"/>
      <c r="H99" s="2185"/>
      <c r="J99" s="561"/>
      <c r="K99" s="561"/>
      <c r="L99" s="561"/>
      <c r="M99" s="561"/>
      <c r="N99" s="561"/>
      <c r="O99" s="561"/>
    </row>
    <row r="100" spans="1:15" s="539" customFormat="1" ht="16.5" thickBot="1" x14ac:dyDescent="0.3">
      <c r="A100" s="790"/>
      <c r="B100" s="791"/>
      <c r="C100" s="791"/>
      <c r="D100" s="791"/>
      <c r="E100" s="626"/>
      <c r="F100" s="626"/>
      <c r="G100" s="626"/>
      <c r="H100" s="1504" t="s">
        <v>205</v>
      </c>
      <c r="J100" s="561"/>
      <c r="K100" s="561"/>
      <c r="L100" s="561"/>
      <c r="M100" s="561"/>
      <c r="N100" s="561"/>
      <c r="O100" s="561"/>
    </row>
    <row r="101" spans="1:15" s="755" customFormat="1" ht="20.25" customHeight="1" thickTop="1" thickBot="1" x14ac:dyDescent="0.25">
      <c r="A101" s="749" t="s">
        <v>206</v>
      </c>
      <c r="B101" s="750" t="s">
        <v>207</v>
      </c>
      <c r="C101" s="751" t="s">
        <v>888</v>
      </c>
      <c r="D101" s="752" t="s">
        <v>208</v>
      </c>
      <c r="E101" s="753" t="s">
        <v>209</v>
      </c>
      <c r="F101" s="753" t="s">
        <v>1116</v>
      </c>
      <c r="G101" s="753" t="s">
        <v>1117</v>
      </c>
      <c r="H101" s="2181" t="s">
        <v>1118</v>
      </c>
      <c r="J101" s="540"/>
      <c r="K101" s="540"/>
      <c r="L101" s="540"/>
      <c r="M101" s="540"/>
      <c r="N101" s="540"/>
      <c r="O101" s="540"/>
    </row>
    <row r="102" spans="1:15" s="387" customFormat="1" ht="13.5" thickTop="1" thickBot="1" x14ac:dyDescent="0.25">
      <c r="A102" s="609">
        <v>1</v>
      </c>
      <c r="B102" s="610">
        <v>2</v>
      </c>
      <c r="C102" s="610">
        <v>3</v>
      </c>
      <c r="D102" s="610">
        <v>4</v>
      </c>
      <c r="E102" s="610">
        <v>5</v>
      </c>
      <c r="F102" s="581">
        <v>6</v>
      </c>
      <c r="G102" s="581">
        <v>7</v>
      </c>
      <c r="H102" s="2177" t="s">
        <v>74</v>
      </c>
      <c r="I102" s="107"/>
    </row>
    <row r="103" spans="1:15" ht="15.75" thickTop="1" x14ac:dyDescent="0.25">
      <c r="A103" s="756">
        <v>3523</v>
      </c>
      <c r="B103" s="757">
        <v>5331</v>
      </c>
      <c r="C103" s="758"/>
      <c r="D103" s="668" t="s">
        <v>304</v>
      </c>
      <c r="E103" s="393">
        <f>E104</f>
        <v>9600</v>
      </c>
      <c r="F103" s="393">
        <f>F104</f>
        <v>9568</v>
      </c>
      <c r="G103" s="393">
        <f>G104</f>
        <v>9568</v>
      </c>
      <c r="H103" s="2182">
        <f t="shared" ref="H103:H109" si="3">G103/F103*100</f>
        <v>100</v>
      </c>
    </row>
    <row r="104" spans="1:15" ht="15" thickBot="1" x14ac:dyDescent="0.25">
      <c r="A104" s="760"/>
      <c r="B104" s="761"/>
      <c r="C104" s="595" t="s">
        <v>732</v>
      </c>
      <c r="D104" s="591" t="s">
        <v>1380</v>
      </c>
      <c r="E104" s="356">
        <v>9600</v>
      </c>
      <c r="F104" s="356">
        <v>9568</v>
      </c>
      <c r="G104" s="356">
        <v>9568</v>
      </c>
      <c r="H104" s="762">
        <f t="shared" si="3"/>
        <v>100</v>
      </c>
    </row>
    <row r="105" spans="1:15" s="370" customFormat="1" ht="20.25" customHeight="1" thickTop="1" thickBot="1" x14ac:dyDescent="0.3">
      <c r="A105" s="765" t="s">
        <v>1406</v>
      </c>
      <c r="B105" s="766"/>
      <c r="C105" s="767"/>
      <c r="D105" s="768"/>
      <c r="E105" s="769">
        <f>SUM(E103)</f>
        <v>9600</v>
      </c>
      <c r="F105" s="769">
        <f>SUM(F103)</f>
        <v>9568</v>
      </c>
      <c r="G105" s="769">
        <f>SUM(G103)</f>
        <v>9568</v>
      </c>
      <c r="H105" s="770">
        <f t="shared" si="3"/>
        <v>100</v>
      </c>
      <c r="J105" s="562"/>
      <c r="K105" s="562"/>
      <c r="L105" s="562"/>
      <c r="M105" s="561"/>
      <c r="N105" s="561"/>
      <c r="O105" s="561"/>
    </row>
    <row r="106" spans="1:15" s="572" customFormat="1" ht="15.75" thickTop="1" x14ac:dyDescent="0.25">
      <c r="A106" s="771">
        <v>3523</v>
      </c>
      <c r="B106" s="772">
        <v>6351</v>
      </c>
      <c r="C106" s="758"/>
      <c r="D106" s="668" t="s">
        <v>1488</v>
      </c>
      <c r="E106" s="773">
        <f>E108+E107</f>
        <v>1570</v>
      </c>
      <c r="F106" s="773">
        <f>F108+F107</f>
        <v>1690</v>
      </c>
      <c r="G106" s="773">
        <f>G108+G107</f>
        <v>1690</v>
      </c>
      <c r="H106" s="2182">
        <f t="shared" si="3"/>
        <v>100</v>
      </c>
    </row>
    <row r="107" spans="1:15" s="572" customFormat="1" x14ac:dyDescent="0.2">
      <c r="A107" s="760"/>
      <c r="B107" s="761"/>
      <c r="C107" s="1251" t="s">
        <v>952</v>
      </c>
      <c r="D107" s="1245" t="s">
        <v>981</v>
      </c>
      <c r="E107" s="792">
        <v>250</v>
      </c>
      <c r="F107" s="792">
        <v>370</v>
      </c>
      <c r="G107" s="792">
        <v>370</v>
      </c>
      <c r="H107" s="762">
        <f t="shared" si="3"/>
        <v>100</v>
      </c>
    </row>
    <row r="108" spans="1:15" s="572" customFormat="1" ht="15" thickBot="1" x14ac:dyDescent="0.25">
      <c r="A108" s="756"/>
      <c r="B108" s="774"/>
      <c r="C108" s="595" t="s">
        <v>1430</v>
      </c>
      <c r="D108" s="612" t="s">
        <v>441</v>
      </c>
      <c r="E108" s="776">
        <v>1320</v>
      </c>
      <c r="F108" s="777">
        <v>1320</v>
      </c>
      <c r="G108" s="777">
        <v>1320</v>
      </c>
      <c r="H108" s="762">
        <f t="shared" si="3"/>
        <v>100</v>
      </c>
    </row>
    <row r="109" spans="1:15" s="572" customFormat="1" ht="20.25" customHeight="1" thickTop="1" thickBot="1" x14ac:dyDescent="0.3">
      <c r="A109" s="765" t="s">
        <v>1407</v>
      </c>
      <c r="B109" s="766"/>
      <c r="C109" s="767"/>
      <c r="D109" s="768"/>
      <c r="E109" s="780">
        <f>E106</f>
        <v>1570</v>
      </c>
      <c r="F109" s="780">
        <f>SUM(F106)</f>
        <v>1690</v>
      </c>
      <c r="G109" s="780">
        <f>SUM(G106)</f>
        <v>1690</v>
      </c>
      <c r="H109" s="781">
        <f t="shared" si="3"/>
        <v>100</v>
      </c>
    </row>
    <row r="110" spans="1:15" ht="17.25" thickTop="1" x14ac:dyDescent="0.25">
      <c r="A110" s="793"/>
      <c r="B110" s="794"/>
      <c r="C110" s="795"/>
      <c r="D110" s="796"/>
      <c r="E110" s="797"/>
      <c r="F110" s="797"/>
      <c r="G110" s="797"/>
      <c r="H110" s="2186"/>
      <c r="I110" s="713"/>
    </row>
    <row r="111" spans="1:15" x14ac:dyDescent="0.2">
      <c r="A111" s="2524" t="s">
        <v>591</v>
      </c>
      <c r="B111" s="2525"/>
      <c r="C111" s="2525"/>
      <c r="D111" s="2525"/>
      <c r="E111" s="2527"/>
      <c r="F111" s="2528"/>
      <c r="G111" s="2528"/>
      <c r="H111" s="2528"/>
      <c r="I111" s="713"/>
    </row>
    <row r="112" spans="1:15" s="370" customFormat="1" ht="22.5" customHeight="1" thickBot="1" x14ac:dyDescent="0.3">
      <c r="A112" s="2526"/>
      <c r="B112" s="2526"/>
      <c r="C112" s="2526"/>
      <c r="D112" s="2526"/>
      <c r="E112" s="798">
        <f>E105+E109</f>
        <v>11170</v>
      </c>
      <c r="F112" s="798">
        <f>F105+F109</f>
        <v>11258</v>
      </c>
      <c r="G112" s="798">
        <f>G105+G109</f>
        <v>11258</v>
      </c>
      <c r="H112" s="2187">
        <f>(G112/F112)*100</f>
        <v>100</v>
      </c>
      <c r="J112" s="561"/>
      <c r="K112" s="561"/>
      <c r="L112" s="561"/>
      <c r="M112" s="561"/>
      <c r="N112" s="561"/>
      <c r="O112" s="561"/>
    </row>
    <row r="113" spans="1:15" s="370" customFormat="1" ht="18" customHeight="1" thickTop="1" x14ac:dyDescent="0.25">
      <c r="A113" s="364"/>
      <c r="B113" s="365"/>
      <c r="C113" s="366"/>
      <c r="D113" s="367"/>
      <c r="E113" s="783"/>
      <c r="F113" s="783"/>
      <c r="G113" s="783"/>
      <c r="H113" s="2188"/>
      <c r="J113" s="561"/>
      <c r="K113" s="561"/>
      <c r="L113" s="561"/>
      <c r="M113" s="561"/>
      <c r="N113" s="561"/>
      <c r="O113" s="561"/>
    </row>
    <row r="114" spans="1:15" s="370" customFormat="1" ht="14.25" customHeight="1" x14ac:dyDescent="0.25">
      <c r="A114" s="364"/>
      <c r="B114" s="365"/>
      <c r="C114" s="366"/>
      <c r="D114" s="367"/>
      <c r="E114" s="783"/>
      <c r="F114" s="783"/>
      <c r="G114" s="783"/>
      <c r="H114" s="2188"/>
      <c r="J114" s="561"/>
      <c r="K114" s="561"/>
      <c r="L114" s="561"/>
      <c r="M114" s="561"/>
      <c r="N114" s="561"/>
      <c r="O114" s="561"/>
    </row>
    <row r="115" spans="1:15" s="370" customFormat="1" ht="15.75" customHeight="1" x14ac:dyDescent="0.25">
      <c r="A115" s="747" t="s">
        <v>678</v>
      </c>
      <c r="B115" s="365"/>
      <c r="C115" s="366"/>
      <c r="D115" s="367"/>
      <c r="E115" s="626" t="s">
        <v>406</v>
      </c>
      <c r="F115" s="783"/>
      <c r="G115" s="783"/>
      <c r="H115" s="2188"/>
      <c r="J115" s="561"/>
      <c r="K115" s="561"/>
      <c r="L115" s="561"/>
      <c r="M115" s="561"/>
      <c r="N115" s="561"/>
      <c r="O115" s="561"/>
    </row>
    <row r="116" spans="1:15" s="539" customFormat="1" ht="16.5" thickBot="1" x14ac:dyDescent="0.3">
      <c r="A116" s="790"/>
      <c r="B116" s="799"/>
      <c r="C116" s="800"/>
      <c r="E116" s="626"/>
      <c r="F116" s="626"/>
      <c r="G116" s="626"/>
      <c r="H116" s="1504" t="s">
        <v>205</v>
      </c>
      <c r="J116" s="561"/>
      <c r="K116" s="561"/>
      <c r="L116" s="561"/>
      <c r="M116" s="561"/>
      <c r="N116" s="561"/>
      <c r="O116" s="561"/>
    </row>
    <row r="117" spans="1:15" s="755" customFormat="1" ht="20.25" customHeight="1" thickTop="1" thickBot="1" x14ac:dyDescent="0.25">
      <c r="A117" s="749" t="s">
        <v>206</v>
      </c>
      <c r="B117" s="750" t="s">
        <v>207</v>
      </c>
      <c r="C117" s="751" t="s">
        <v>888</v>
      </c>
      <c r="D117" s="752" t="s">
        <v>208</v>
      </c>
      <c r="E117" s="753" t="s">
        <v>209</v>
      </c>
      <c r="F117" s="753" t="s">
        <v>1116</v>
      </c>
      <c r="G117" s="753" t="s">
        <v>1117</v>
      </c>
      <c r="H117" s="2181" t="s">
        <v>1118</v>
      </c>
      <c r="J117" s="540"/>
      <c r="K117" s="540"/>
      <c r="L117" s="540"/>
      <c r="M117" s="540"/>
      <c r="N117" s="540"/>
      <c r="O117" s="540"/>
    </row>
    <row r="118" spans="1:15" s="387" customFormat="1" ht="13.5" thickTop="1" thickBot="1" x14ac:dyDescent="0.25">
      <c r="A118" s="609">
        <v>1</v>
      </c>
      <c r="B118" s="610">
        <v>2</v>
      </c>
      <c r="C118" s="610">
        <v>3</v>
      </c>
      <c r="D118" s="610">
        <v>4</v>
      </c>
      <c r="E118" s="610">
        <v>5</v>
      </c>
      <c r="F118" s="581">
        <v>6</v>
      </c>
      <c r="G118" s="581">
        <v>7</v>
      </c>
      <c r="H118" s="2177" t="s">
        <v>74</v>
      </c>
      <c r="I118" s="107"/>
    </row>
    <row r="119" spans="1:15" ht="15.75" thickTop="1" x14ac:dyDescent="0.25">
      <c r="A119" s="756">
        <v>3529</v>
      </c>
      <c r="B119" s="757">
        <v>5331</v>
      </c>
      <c r="C119" s="758"/>
      <c r="D119" s="668" t="s">
        <v>304</v>
      </c>
      <c r="E119" s="393">
        <f>E120+E121+E122</f>
        <v>31000</v>
      </c>
      <c r="F119" s="393">
        <f>F120+F121+F122+F123</f>
        <v>33576</v>
      </c>
      <c r="G119" s="393">
        <f>G120+G121+G122+G123</f>
        <v>33576</v>
      </c>
      <c r="H119" s="594">
        <f>G119/F119*100</f>
        <v>100</v>
      </c>
    </row>
    <row r="120" spans="1:15" x14ac:dyDescent="0.2">
      <c r="A120" s="760"/>
      <c r="B120" s="761"/>
      <c r="C120" s="763" t="s">
        <v>737</v>
      </c>
      <c r="D120" s="801" t="s">
        <v>1603</v>
      </c>
      <c r="E120" s="356">
        <v>1400</v>
      </c>
      <c r="F120" s="356">
        <v>1400</v>
      </c>
      <c r="G120" s="356">
        <v>1400</v>
      </c>
      <c r="H120" s="762">
        <f>G120/F120*100</f>
        <v>100</v>
      </c>
    </row>
    <row r="121" spans="1:15" x14ac:dyDescent="0.2">
      <c r="A121" s="760"/>
      <c r="B121" s="761"/>
      <c r="C121" s="595" t="s">
        <v>732</v>
      </c>
      <c r="D121" s="591" t="s">
        <v>85</v>
      </c>
      <c r="E121" s="356">
        <v>3100</v>
      </c>
      <c r="F121" s="802">
        <v>7550</v>
      </c>
      <c r="G121" s="356">
        <v>7550</v>
      </c>
      <c r="H121" s="762">
        <f>G121/F121*100</f>
        <v>100</v>
      </c>
    </row>
    <row r="122" spans="1:15" x14ac:dyDescent="0.2">
      <c r="A122" s="760"/>
      <c r="B122" s="761"/>
      <c r="C122" s="595" t="s">
        <v>836</v>
      </c>
      <c r="D122" s="779" t="s">
        <v>1650</v>
      </c>
      <c r="E122" s="356">
        <v>26500</v>
      </c>
      <c r="F122" s="167">
        <v>22000</v>
      </c>
      <c r="G122" s="356">
        <v>22000</v>
      </c>
      <c r="H122" s="762">
        <f>G122/F122*100</f>
        <v>100</v>
      </c>
    </row>
    <row r="123" spans="1:15" x14ac:dyDescent="0.2">
      <c r="A123" s="760"/>
      <c r="B123" s="761"/>
      <c r="C123" s="595" t="s">
        <v>738</v>
      </c>
      <c r="D123" s="2521" t="s">
        <v>1295</v>
      </c>
      <c r="E123" s="803"/>
      <c r="F123" s="804">
        <v>2626</v>
      </c>
      <c r="G123" s="356">
        <v>2626</v>
      </c>
      <c r="H123" s="762">
        <f>G123/F123*100</f>
        <v>100</v>
      </c>
    </row>
    <row r="124" spans="1:15" ht="15" thickBot="1" x14ac:dyDescent="0.25">
      <c r="A124" s="760"/>
      <c r="B124" s="761"/>
      <c r="C124" s="595"/>
      <c r="D124" s="2521"/>
      <c r="E124" s="803"/>
      <c r="F124" s="804"/>
      <c r="G124" s="356"/>
      <c r="H124" s="762"/>
    </row>
    <row r="125" spans="1:15" s="370" customFormat="1" ht="20.25" customHeight="1" thickTop="1" thickBot="1" x14ac:dyDescent="0.3">
      <c r="A125" s="765" t="s">
        <v>1406</v>
      </c>
      <c r="B125" s="766"/>
      <c r="C125" s="767"/>
      <c r="D125" s="768"/>
      <c r="E125" s="769">
        <f>SUM(E119)</f>
        <v>31000</v>
      </c>
      <c r="F125" s="769">
        <f>SUM(F119)</f>
        <v>33576</v>
      </c>
      <c r="G125" s="769">
        <f>SUM(G119)</f>
        <v>33576</v>
      </c>
      <c r="H125" s="2189">
        <f>(G125/F125)*100</f>
        <v>100</v>
      </c>
      <c r="J125" s="562"/>
      <c r="K125" s="562"/>
      <c r="L125" s="562"/>
      <c r="M125" s="561"/>
      <c r="N125" s="561"/>
      <c r="O125" s="561"/>
    </row>
    <row r="126" spans="1:15" s="370" customFormat="1" ht="27.75" customHeight="1" thickTop="1" thickBot="1" x14ac:dyDescent="0.3">
      <c r="A126" s="784" t="s">
        <v>595</v>
      </c>
      <c r="B126" s="785"/>
      <c r="C126" s="786"/>
      <c r="D126" s="787"/>
      <c r="E126" s="788">
        <f>E125</f>
        <v>31000</v>
      </c>
      <c r="F126" s="788">
        <f>F125</f>
        <v>33576</v>
      </c>
      <c r="G126" s="788">
        <f>G125</f>
        <v>33576</v>
      </c>
      <c r="H126" s="2184">
        <f>(G126/F126)*100</f>
        <v>100</v>
      </c>
      <c r="J126" s="561"/>
      <c r="K126" s="561"/>
      <c r="L126" s="561"/>
      <c r="M126" s="561"/>
      <c r="N126" s="561"/>
      <c r="O126" s="561"/>
    </row>
    <row r="127" spans="1:15" ht="15" thickTop="1" x14ac:dyDescent="0.2"/>
    <row r="128" spans="1:15" ht="15.75" x14ac:dyDescent="0.25">
      <c r="A128" s="747" t="s">
        <v>679</v>
      </c>
      <c r="E128" s="626" t="s">
        <v>72</v>
      </c>
      <c r="F128" s="719"/>
      <c r="G128" s="719"/>
      <c r="H128" s="2175"/>
      <c r="I128" s="713"/>
    </row>
    <row r="129" spans="1:15" s="539" customFormat="1" ht="16.5" thickBot="1" x14ac:dyDescent="0.3">
      <c r="A129" s="790"/>
      <c r="B129" s="799"/>
      <c r="C129" s="800"/>
      <c r="E129" s="626"/>
      <c r="F129" s="626"/>
      <c r="G129" s="626"/>
      <c r="H129" s="1504" t="s">
        <v>205</v>
      </c>
      <c r="J129" s="561"/>
      <c r="K129" s="561"/>
      <c r="L129" s="561"/>
      <c r="M129" s="561"/>
      <c r="N129" s="561"/>
      <c r="O129" s="561"/>
    </row>
    <row r="130" spans="1:15" s="755" customFormat="1" ht="20.25" customHeight="1" thickTop="1" thickBot="1" x14ac:dyDescent="0.25">
      <c r="A130" s="749" t="s">
        <v>206</v>
      </c>
      <c r="B130" s="750" t="s">
        <v>207</v>
      </c>
      <c r="C130" s="751" t="s">
        <v>888</v>
      </c>
      <c r="D130" s="752" t="s">
        <v>208</v>
      </c>
      <c r="E130" s="753" t="s">
        <v>209</v>
      </c>
      <c r="F130" s="753" t="s">
        <v>1116</v>
      </c>
      <c r="G130" s="753" t="s">
        <v>1117</v>
      </c>
      <c r="H130" s="2181" t="s">
        <v>1118</v>
      </c>
      <c r="J130" s="540"/>
      <c r="K130" s="540"/>
      <c r="L130" s="540"/>
      <c r="M130" s="540"/>
      <c r="N130" s="540"/>
      <c r="O130" s="540"/>
    </row>
    <row r="131" spans="1:15" s="387" customFormat="1" ht="13.5" thickTop="1" thickBot="1" x14ac:dyDescent="0.25">
      <c r="A131" s="609">
        <v>1</v>
      </c>
      <c r="B131" s="610">
        <v>2</v>
      </c>
      <c r="C131" s="610">
        <v>3</v>
      </c>
      <c r="D131" s="610">
        <v>4</v>
      </c>
      <c r="E131" s="610">
        <v>5</v>
      </c>
      <c r="F131" s="581">
        <v>6</v>
      </c>
      <c r="G131" s="581">
        <v>7</v>
      </c>
      <c r="H131" s="2177" t="s">
        <v>74</v>
      </c>
      <c r="I131" s="107"/>
    </row>
    <row r="132" spans="1:15" ht="15.75" thickTop="1" x14ac:dyDescent="0.25">
      <c r="A132" s="756">
        <v>3529</v>
      </c>
      <c r="B132" s="757">
        <v>5331</v>
      </c>
      <c r="C132" s="758"/>
      <c r="D132" s="668" t="s">
        <v>304</v>
      </c>
      <c r="E132" s="393">
        <f>E133+E134+E135</f>
        <v>20593</v>
      </c>
      <c r="F132" s="393">
        <f>F133+F134+F135+F136+F138</f>
        <v>24480</v>
      </c>
      <c r="G132" s="393">
        <f>G133+G134+G135+G136+G138</f>
        <v>24480</v>
      </c>
      <c r="H132" s="2182">
        <f t="shared" ref="H132:H138" si="4">G132/F132*100</f>
        <v>100</v>
      </c>
    </row>
    <row r="133" spans="1:15" x14ac:dyDescent="0.2">
      <c r="A133" s="760"/>
      <c r="B133" s="761"/>
      <c r="C133" s="763" t="s">
        <v>737</v>
      </c>
      <c r="D133" s="801" t="s">
        <v>1603</v>
      </c>
      <c r="E133" s="356">
        <v>343</v>
      </c>
      <c r="F133" s="356">
        <v>343</v>
      </c>
      <c r="G133" s="356">
        <v>343</v>
      </c>
      <c r="H133" s="762">
        <f t="shared" si="4"/>
        <v>100</v>
      </c>
    </row>
    <row r="134" spans="1:15" x14ac:dyDescent="0.2">
      <c r="A134" s="760"/>
      <c r="B134" s="761"/>
      <c r="C134" s="595" t="s">
        <v>732</v>
      </c>
      <c r="D134" s="591" t="s">
        <v>1380</v>
      </c>
      <c r="E134" s="802">
        <v>4000</v>
      </c>
      <c r="F134" s="356">
        <v>7039</v>
      </c>
      <c r="G134" s="356">
        <v>7039</v>
      </c>
      <c r="H134" s="762">
        <f t="shared" si="4"/>
        <v>100</v>
      </c>
    </row>
    <row r="135" spans="1:15" x14ac:dyDescent="0.2">
      <c r="A135" s="760"/>
      <c r="B135" s="761"/>
      <c r="C135" s="595" t="s">
        <v>836</v>
      </c>
      <c r="D135" s="591" t="s">
        <v>1650</v>
      </c>
      <c r="E135" s="802">
        <v>16250</v>
      </c>
      <c r="F135" s="356">
        <v>13200</v>
      </c>
      <c r="G135" s="356">
        <v>13200</v>
      </c>
      <c r="H135" s="762">
        <f t="shared" si="4"/>
        <v>100</v>
      </c>
    </row>
    <row r="136" spans="1:15" s="811" customFormat="1" x14ac:dyDescent="0.2">
      <c r="A136" s="805"/>
      <c r="B136" s="806"/>
      <c r="C136" s="595" t="s">
        <v>738</v>
      </c>
      <c r="D136" s="2521" t="s">
        <v>1295</v>
      </c>
      <c r="E136" s="807"/>
      <c r="F136" s="807">
        <v>3039</v>
      </c>
      <c r="G136" s="807">
        <v>3039</v>
      </c>
      <c r="H136" s="808">
        <f t="shared" si="4"/>
        <v>100</v>
      </c>
      <c r="I136" s="809"/>
      <c r="J136" s="810"/>
      <c r="K136" s="810"/>
      <c r="L136" s="810"/>
      <c r="M136" s="810"/>
      <c r="N136" s="810"/>
      <c r="O136" s="810"/>
    </row>
    <row r="137" spans="1:15" s="811" customFormat="1" x14ac:dyDescent="0.2">
      <c r="A137" s="805"/>
      <c r="B137" s="813"/>
      <c r="C137" s="595"/>
      <c r="D137" s="2521"/>
      <c r="E137" s="807"/>
      <c r="F137" s="807"/>
      <c r="G137" s="807"/>
      <c r="H137" s="808"/>
      <c r="I137" s="809"/>
      <c r="J137" s="810"/>
      <c r="K137" s="810"/>
      <c r="L137" s="810"/>
      <c r="M137" s="810"/>
      <c r="N137" s="810"/>
      <c r="O137" s="810"/>
    </row>
    <row r="138" spans="1:15" s="811" customFormat="1" ht="26.25" thickBot="1" x14ac:dyDescent="0.25">
      <c r="A138" s="812"/>
      <c r="B138" s="813"/>
      <c r="C138" s="1391" t="s">
        <v>284</v>
      </c>
      <c r="D138" s="1513" t="s">
        <v>285</v>
      </c>
      <c r="E138" s="807"/>
      <c r="F138" s="807">
        <v>859</v>
      </c>
      <c r="G138" s="807">
        <v>859</v>
      </c>
      <c r="H138" s="808">
        <f t="shared" si="4"/>
        <v>100</v>
      </c>
      <c r="I138" s="809"/>
      <c r="J138" s="810"/>
      <c r="K138" s="810"/>
      <c r="L138" s="810"/>
      <c r="M138" s="810"/>
      <c r="N138" s="810"/>
      <c r="O138" s="810"/>
    </row>
    <row r="139" spans="1:15" s="370" customFormat="1" ht="20.25" customHeight="1" thickTop="1" thickBot="1" x14ac:dyDescent="0.3">
      <c r="A139" s="814" t="s">
        <v>1406</v>
      </c>
      <c r="B139" s="766"/>
      <c r="C139" s="767"/>
      <c r="D139" s="768"/>
      <c r="E139" s="769">
        <f>SUM(E132)</f>
        <v>20593</v>
      </c>
      <c r="F139" s="769">
        <f>SUM(F132)</f>
        <v>24480</v>
      </c>
      <c r="G139" s="769">
        <f>SUM(G132)</f>
        <v>24480</v>
      </c>
      <c r="H139" s="2189">
        <f>(G139/F139)*100</f>
        <v>100</v>
      </c>
      <c r="J139" s="562"/>
      <c r="K139" s="562"/>
      <c r="L139" s="562"/>
      <c r="M139" s="561"/>
      <c r="N139" s="561"/>
      <c r="O139" s="561"/>
    </row>
    <row r="140" spans="1:15" ht="17.25" thickTop="1" x14ac:dyDescent="0.25">
      <c r="A140" s="793"/>
    </row>
    <row r="141" spans="1:15" s="370" customFormat="1" ht="27.75" customHeight="1" thickBot="1" x14ac:dyDescent="0.3">
      <c r="A141" s="784" t="s">
        <v>593</v>
      </c>
      <c r="B141" s="785"/>
      <c r="C141" s="786"/>
      <c r="D141" s="787"/>
      <c r="E141" s="788">
        <f>E139</f>
        <v>20593</v>
      </c>
      <c r="F141" s="788">
        <f>F139</f>
        <v>24480</v>
      </c>
      <c r="G141" s="788">
        <f>G139</f>
        <v>24480</v>
      </c>
      <c r="H141" s="2184">
        <f>(G141/F141)*100</f>
        <v>100</v>
      </c>
      <c r="J141" s="561"/>
      <c r="K141" s="561"/>
      <c r="L141" s="561"/>
      <c r="M141" s="561"/>
      <c r="N141" s="561"/>
      <c r="O141" s="561"/>
    </row>
    <row r="142" spans="1:15" s="370" customFormat="1" ht="16.5" customHeight="1" thickTop="1" x14ac:dyDescent="0.25">
      <c r="A142" s="364"/>
      <c r="B142" s="365"/>
      <c r="C142" s="366"/>
      <c r="D142" s="367"/>
      <c r="E142" s="783"/>
      <c r="F142" s="783"/>
      <c r="G142" s="783"/>
      <c r="H142" s="2183"/>
      <c r="J142" s="561"/>
      <c r="K142" s="561"/>
      <c r="L142" s="561"/>
      <c r="M142" s="561"/>
      <c r="N142" s="561"/>
      <c r="O142" s="561"/>
    </row>
    <row r="143" spans="1:15" s="370" customFormat="1" ht="15" customHeight="1" x14ac:dyDescent="0.25">
      <c r="A143" s="364"/>
      <c r="B143" s="365"/>
      <c r="C143" s="366"/>
      <c r="D143" s="367"/>
      <c r="E143" s="783"/>
      <c r="F143" s="783"/>
      <c r="G143" s="783"/>
      <c r="H143" s="2183"/>
      <c r="J143" s="561"/>
      <c r="K143" s="561"/>
      <c r="L143" s="561"/>
      <c r="M143" s="561"/>
      <c r="N143" s="561"/>
      <c r="O143" s="561"/>
    </row>
    <row r="144" spans="1:15" s="370" customFormat="1" ht="15" customHeight="1" x14ac:dyDescent="0.25">
      <c r="A144" s="747" t="s">
        <v>927</v>
      </c>
      <c r="B144" s="365"/>
      <c r="C144" s="366"/>
      <c r="D144" s="367"/>
      <c r="E144" s="626" t="s">
        <v>73</v>
      </c>
      <c r="F144" s="783"/>
      <c r="G144" s="783"/>
      <c r="H144" s="2183"/>
      <c r="J144" s="561"/>
      <c r="K144" s="561"/>
      <c r="L144" s="561"/>
      <c r="M144" s="561"/>
      <c r="N144" s="561"/>
      <c r="O144" s="561"/>
    </row>
    <row r="145" spans="1:15" s="539" customFormat="1" ht="13.5" customHeight="1" thickBot="1" x14ac:dyDescent="0.3">
      <c r="A145" s="790"/>
      <c r="B145" s="799"/>
      <c r="C145" s="800"/>
      <c r="E145" s="626"/>
      <c r="F145" s="626"/>
      <c r="G145" s="626"/>
      <c r="H145" s="1504" t="s">
        <v>205</v>
      </c>
      <c r="J145" s="561"/>
      <c r="K145" s="561"/>
      <c r="L145" s="561"/>
      <c r="M145" s="561"/>
      <c r="N145" s="561"/>
      <c r="O145" s="561"/>
    </row>
    <row r="146" spans="1:15" s="755" customFormat="1" ht="20.25" customHeight="1" thickTop="1" thickBot="1" x14ac:dyDescent="0.25">
      <c r="A146" s="749" t="s">
        <v>206</v>
      </c>
      <c r="B146" s="750" t="s">
        <v>207</v>
      </c>
      <c r="C146" s="751" t="s">
        <v>888</v>
      </c>
      <c r="D146" s="752" t="s">
        <v>208</v>
      </c>
      <c r="E146" s="753" t="s">
        <v>209</v>
      </c>
      <c r="F146" s="753" t="s">
        <v>1116</v>
      </c>
      <c r="G146" s="753" t="s">
        <v>1117</v>
      </c>
      <c r="H146" s="2181" t="s">
        <v>1118</v>
      </c>
      <c r="J146" s="540"/>
      <c r="K146" s="540"/>
      <c r="L146" s="540"/>
      <c r="M146" s="540"/>
      <c r="N146" s="540"/>
      <c r="O146" s="540"/>
    </row>
    <row r="147" spans="1:15" s="387" customFormat="1" ht="13.5" thickTop="1" thickBot="1" x14ac:dyDescent="0.25">
      <c r="A147" s="609">
        <v>1</v>
      </c>
      <c r="B147" s="610">
        <v>2</v>
      </c>
      <c r="C147" s="610">
        <v>3</v>
      </c>
      <c r="D147" s="610">
        <v>4</v>
      </c>
      <c r="E147" s="610">
        <v>5</v>
      </c>
      <c r="F147" s="581">
        <v>6</v>
      </c>
      <c r="G147" s="581">
        <v>7</v>
      </c>
      <c r="H147" s="2177" t="s">
        <v>74</v>
      </c>
      <c r="I147" s="107"/>
    </row>
    <row r="148" spans="1:15" ht="15.75" thickTop="1" x14ac:dyDescent="0.25">
      <c r="A148" s="756">
        <v>3533</v>
      </c>
      <c r="B148" s="757">
        <v>5331</v>
      </c>
      <c r="C148" s="758"/>
      <c r="D148" s="668" t="s">
        <v>304</v>
      </c>
      <c r="E148" s="393">
        <f>E149+E150+E151</f>
        <v>151474</v>
      </c>
      <c r="F148" s="393">
        <f>F149+F150+F151+F152</f>
        <v>155543</v>
      </c>
      <c r="G148" s="393">
        <f>G149+G150+G151+G152</f>
        <v>155543</v>
      </c>
      <c r="H148" s="2182">
        <f>G148/F148*100</f>
        <v>100</v>
      </c>
    </row>
    <row r="149" spans="1:15" x14ac:dyDescent="0.2">
      <c r="A149" s="760"/>
      <c r="B149" s="761"/>
      <c r="C149" s="763" t="s">
        <v>737</v>
      </c>
      <c r="D149" s="801" t="s">
        <v>1603</v>
      </c>
      <c r="E149" s="452">
        <v>17200</v>
      </c>
      <c r="F149" s="452">
        <v>14500</v>
      </c>
      <c r="G149" s="452">
        <v>14500</v>
      </c>
      <c r="H149" s="762">
        <f>G149/F149*100</f>
        <v>100</v>
      </c>
    </row>
    <row r="150" spans="1:15" x14ac:dyDescent="0.2">
      <c r="A150" s="760"/>
      <c r="B150" s="761"/>
      <c r="C150" s="595" t="s">
        <v>732</v>
      </c>
      <c r="D150" s="591" t="s">
        <v>1380</v>
      </c>
      <c r="E150" s="356">
        <v>131900</v>
      </c>
      <c r="F150" s="356">
        <v>132487</v>
      </c>
      <c r="G150" s="356">
        <v>132487</v>
      </c>
      <c r="H150" s="762">
        <f>G150/F150*100</f>
        <v>100</v>
      </c>
    </row>
    <row r="151" spans="1:15" x14ac:dyDescent="0.2">
      <c r="A151" s="760"/>
      <c r="B151" s="761"/>
      <c r="C151" s="595" t="s">
        <v>1430</v>
      </c>
      <c r="D151" s="612" t="s">
        <v>441</v>
      </c>
      <c r="E151" s="356">
        <v>2374</v>
      </c>
      <c r="F151" s="356">
        <v>2636</v>
      </c>
      <c r="G151" s="356">
        <v>2636</v>
      </c>
      <c r="H151" s="762">
        <f>G151/F151*100</f>
        <v>100</v>
      </c>
    </row>
    <row r="152" spans="1:15" ht="15" thickBot="1" x14ac:dyDescent="0.25">
      <c r="A152" s="760"/>
      <c r="B152" s="761"/>
      <c r="C152" s="595" t="s">
        <v>23</v>
      </c>
      <c r="D152" s="612" t="s">
        <v>1521</v>
      </c>
      <c r="E152" s="356"/>
      <c r="F152" s="356">
        <v>5920</v>
      </c>
      <c r="G152" s="356">
        <v>5920</v>
      </c>
      <c r="H152" s="762">
        <f>G152/F152*100</f>
        <v>100</v>
      </c>
    </row>
    <row r="153" spans="1:15" s="370" customFormat="1" ht="20.25" customHeight="1" thickTop="1" thickBot="1" x14ac:dyDescent="0.3">
      <c r="A153" s="765" t="s">
        <v>1406</v>
      </c>
      <c r="B153" s="766"/>
      <c r="C153" s="767"/>
      <c r="D153" s="768"/>
      <c r="E153" s="769">
        <f>SUM(E148)</f>
        <v>151474</v>
      </c>
      <c r="F153" s="769">
        <f>SUM(F148)</f>
        <v>155543</v>
      </c>
      <c r="G153" s="769">
        <f>SUM(G148)</f>
        <v>155543</v>
      </c>
      <c r="H153" s="2189">
        <f>(G153/F153)*100</f>
        <v>100</v>
      </c>
      <c r="J153" s="562"/>
      <c r="K153" s="562"/>
      <c r="L153" s="562"/>
      <c r="M153" s="561"/>
      <c r="N153" s="561"/>
      <c r="O153" s="561"/>
    </row>
    <row r="154" spans="1:15" s="572" customFormat="1" ht="15.75" thickTop="1" x14ac:dyDescent="0.25">
      <c r="A154" s="771">
        <v>3533</v>
      </c>
      <c r="B154" s="2107">
        <v>6351</v>
      </c>
      <c r="C154" s="758"/>
      <c r="D154" s="668" t="s">
        <v>1488</v>
      </c>
      <c r="E154" s="773">
        <f>E155+E156</f>
        <v>2750</v>
      </c>
      <c r="F154" s="773">
        <f>F155+F156</f>
        <v>3934</v>
      </c>
      <c r="G154" s="773">
        <f>G155+G156</f>
        <v>3934</v>
      </c>
      <c r="H154" s="2182">
        <f>G154/F154*100</f>
        <v>100</v>
      </c>
    </row>
    <row r="155" spans="1:15" s="572" customFormat="1" x14ac:dyDescent="0.2">
      <c r="A155" s="756"/>
      <c r="B155" s="774"/>
      <c r="C155" s="775" t="s">
        <v>952</v>
      </c>
      <c r="D155" s="312" t="s">
        <v>1649</v>
      </c>
      <c r="E155" s="776">
        <v>2750</v>
      </c>
      <c r="F155" s="777">
        <v>3300</v>
      </c>
      <c r="G155" s="777">
        <v>3300</v>
      </c>
      <c r="H155" s="762">
        <f>G155/F155*100</f>
        <v>100</v>
      </c>
    </row>
    <row r="156" spans="1:15" s="572" customFormat="1" ht="15" thickBot="1" x14ac:dyDescent="0.25">
      <c r="A156" s="756"/>
      <c r="B156" s="774"/>
      <c r="C156" s="595" t="s">
        <v>23</v>
      </c>
      <c r="D156" s="612" t="s">
        <v>1521</v>
      </c>
      <c r="E156" s="776"/>
      <c r="F156" s="777">
        <v>634</v>
      </c>
      <c r="G156" s="777">
        <v>634</v>
      </c>
      <c r="H156" s="762">
        <f>G156/F156*100</f>
        <v>100</v>
      </c>
    </row>
    <row r="157" spans="1:15" s="572" customFormat="1" ht="20.25" customHeight="1" thickTop="1" thickBot="1" x14ac:dyDescent="0.3">
      <c r="A157" s="765" t="s">
        <v>1407</v>
      </c>
      <c r="B157" s="766"/>
      <c r="C157" s="767"/>
      <c r="D157" s="768"/>
      <c r="E157" s="780">
        <f>E154</f>
        <v>2750</v>
      </c>
      <c r="F157" s="780">
        <f>SUM(F154)</f>
        <v>3934</v>
      </c>
      <c r="G157" s="780">
        <f>SUM(G154)</f>
        <v>3934</v>
      </c>
      <c r="H157" s="781">
        <f>G157/F157*100</f>
        <v>100</v>
      </c>
    </row>
    <row r="158" spans="1:15" ht="17.25" thickTop="1" x14ac:dyDescent="0.25">
      <c r="A158" s="793"/>
    </row>
    <row r="159" spans="1:15" s="370" customFormat="1" ht="27.75" customHeight="1" thickBot="1" x14ac:dyDescent="0.3">
      <c r="A159" s="784" t="s">
        <v>594</v>
      </c>
      <c r="B159" s="785"/>
      <c r="C159" s="786"/>
      <c r="D159" s="787"/>
      <c r="E159" s="788">
        <f>E153+E157</f>
        <v>154224</v>
      </c>
      <c r="F159" s="788">
        <f>F153+F157</f>
        <v>159477</v>
      </c>
      <c r="G159" s="788">
        <f>G153+G157</f>
        <v>159477</v>
      </c>
      <c r="H159" s="2184">
        <f>(G159/F159)*100</f>
        <v>100</v>
      </c>
      <c r="J159" s="561"/>
      <c r="K159" s="561"/>
      <c r="L159" s="561"/>
      <c r="M159" s="561"/>
      <c r="N159" s="561"/>
      <c r="O159" s="561"/>
    </row>
    <row r="160" spans="1:15" s="370" customFormat="1" ht="20.25" customHeight="1" thickTop="1" x14ac:dyDescent="0.25">
      <c r="A160" s="364"/>
      <c r="B160" s="365"/>
      <c r="C160" s="366"/>
      <c r="D160" s="367"/>
      <c r="E160" s="783"/>
      <c r="F160" s="783"/>
      <c r="G160" s="783"/>
      <c r="H160" s="2188"/>
      <c r="J160" s="561"/>
      <c r="K160" s="561"/>
      <c r="L160" s="561"/>
      <c r="M160" s="561"/>
      <c r="N160" s="561"/>
      <c r="O160" s="561"/>
    </row>
    <row r="161" spans="1:19" s="539" customFormat="1" ht="15.75" x14ac:dyDescent="0.25">
      <c r="A161" s="913" t="s">
        <v>1384</v>
      </c>
      <c r="B161" s="914"/>
      <c r="C161" s="914"/>
      <c r="D161" s="914"/>
      <c r="E161" s="525"/>
      <c r="F161" s="525"/>
      <c r="G161" s="525"/>
      <c r="H161" s="2190"/>
    </row>
    <row r="162" spans="1:19" ht="15" thickBot="1" x14ac:dyDescent="0.25">
      <c r="E162" s="882"/>
      <c r="F162" s="882"/>
      <c r="G162" s="882"/>
      <c r="H162" s="2175" t="s">
        <v>205</v>
      </c>
      <c r="I162" s="713"/>
      <c r="J162" s="713"/>
      <c r="K162" s="713"/>
      <c r="L162" s="713"/>
      <c r="M162" s="713"/>
      <c r="N162" s="713"/>
      <c r="O162" s="713"/>
    </row>
    <row r="163" spans="1:19" thickTop="1" thickBot="1" x14ac:dyDescent="0.25">
      <c r="A163" s="675" t="s">
        <v>206</v>
      </c>
      <c r="B163" s="676" t="s">
        <v>207</v>
      </c>
      <c r="C163" s="722" t="s">
        <v>888</v>
      </c>
      <c r="D163" s="678" t="s">
        <v>208</v>
      </c>
      <c r="E163" s="678" t="s">
        <v>209</v>
      </c>
      <c r="F163" s="678" t="s">
        <v>1116</v>
      </c>
      <c r="G163" s="678" t="s">
        <v>1117</v>
      </c>
      <c r="H163" s="2176" t="s">
        <v>1118</v>
      </c>
      <c r="I163" s="713"/>
      <c r="J163" s="713"/>
      <c r="K163" s="713"/>
      <c r="L163" s="713"/>
      <c r="M163" s="713"/>
      <c r="N163" s="713"/>
      <c r="O163" s="713"/>
    </row>
    <row r="164" spans="1:19" thickTop="1" thickBot="1" x14ac:dyDescent="0.25">
      <c r="A164" s="609">
        <v>1</v>
      </c>
      <c r="B164" s="610">
        <v>2</v>
      </c>
      <c r="C164" s="610">
        <v>3</v>
      </c>
      <c r="D164" s="610">
        <v>4</v>
      </c>
      <c r="E164" s="610">
        <v>5</v>
      </c>
      <c r="F164" s="581">
        <v>6</v>
      </c>
      <c r="G164" s="581">
        <v>7</v>
      </c>
      <c r="H164" s="2177" t="s">
        <v>74</v>
      </c>
      <c r="I164" s="713"/>
      <c r="J164" s="713"/>
      <c r="K164" s="713"/>
      <c r="L164" s="713"/>
      <c r="M164" s="713"/>
      <c r="N164" s="713"/>
      <c r="O164" s="713"/>
    </row>
    <row r="165" spans="1:19" s="1237" customFormat="1" ht="15.75" thickTop="1" x14ac:dyDescent="0.25">
      <c r="A165" s="34">
        <v>3599</v>
      </c>
      <c r="B165" s="1273">
        <v>5331</v>
      </c>
      <c r="C165" s="122"/>
      <c r="D165" s="1264" t="s">
        <v>1056</v>
      </c>
      <c r="E165" s="48">
        <f>E166</f>
        <v>2000</v>
      </c>
      <c r="F165" s="48">
        <f>F166</f>
        <v>160</v>
      </c>
      <c r="G165" s="315">
        <v>0</v>
      </c>
      <c r="H165" s="212"/>
    </row>
    <row r="166" spans="1:19" ht="15.75" thickBot="1" x14ac:dyDescent="0.3">
      <c r="A166" s="1613"/>
      <c r="B166" s="1264"/>
      <c r="C166" s="1251" t="s">
        <v>732</v>
      </c>
      <c r="D166" s="85" t="s">
        <v>755</v>
      </c>
      <c r="E166" s="55">
        <v>2000</v>
      </c>
      <c r="F166" s="314">
        <v>160</v>
      </c>
      <c r="G166" s="316">
        <v>0</v>
      </c>
      <c r="H166" s="1257">
        <v>0</v>
      </c>
      <c r="I166" s="713"/>
      <c r="J166" s="713"/>
      <c r="K166" s="713"/>
      <c r="L166" s="713"/>
      <c r="M166" s="713"/>
      <c r="N166" s="713"/>
      <c r="O166" s="713"/>
    </row>
    <row r="167" spans="1:19" s="892" customFormat="1" ht="20.25" customHeight="1" thickTop="1" thickBot="1" x14ac:dyDescent="0.3">
      <c r="A167" s="765" t="s">
        <v>1385</v>
      </c>
      <c r="B167" s="766"/>
      <c r="C167" s="767"/>
      <c r="D167" s="768"/>
      <c r="E167" s="780">
        <f>SUM(E165)</f>
        <v>2000</v>
      </c>
      <c r="F167" s="780">
        <f>SUM(F165)</f>
        <v>160</v>
      </c>
      <c r="G167" s="780">
        <f>SUM(G165)</f>
        <v>0</v>
      </c>
      <c r="H167" s="2191">
        <f>SUM(H165)</f>
        <v>0</v>
      </c>
      <c r="J167" s="562"/>
      <c r="K167" s="562"/>
      <c r="L167" s="562"/>
      <c r="M167" s="561"/>
      <c r="S167" s="892">
        <v>0</v>
      </c>
    </row>
    <row r="168" spans="1:19" s="370" customFormat="1" ht="20.25" customHeight="1" thickTop="1" x14ac:dyDescent="0.25">
      <c r="A168" s="364"/>
      <c r="B168" s="365"/>
      <c r="C168" s="366"/>
      <c r="D168" s="367"/>
      <c r="E168" s="783"/>
      <c r="F168" s="783"/>
      <c r="G168" s="783"/>
      <c r="H168" s="2188"/>
      <c r="J168" s="561"/>
      <c r="K168" s="561"/>
      <c r="L168" s="561"/>
      <c r="M168" s="561"/>
      <c r="N168" s="561"/>
      <c r="O168" s="561"/>
    </row>
    <row r="169" spans="1:19" s="370" customFormat="1" ht="20.25" customHeight="1" x14ac:dyDescent="0.25">
      <c r="A169" s="364"/>
      <c r="B169" s="365"/>
      <c r="C169" s="366"/>
      <c r="D169" s="367"/>
      <c r="E169" s="783"/>
      <c r="F169" s="783"/>
      <c r="G169" s="783"/>
      <c r="H169" s="2188"/>
      <c r="J169" s="561"/>
      <c r="K169" s="561"/>
      <c r="L169" s="561"/>
      <c r="M169" s="561"/>
      <c r="N169" s="561"/>
      <c r="O169" s="561"/>
    </row>
    <row r="170" spans="1:19" s="370" customFormat="1" ht="18" customHeight="1" x14ac:dyDescent="0.25">
      <c r="A170" s="364" t="s">
        <v>341</v>
      </c>
      <c r="B170" s="365"/>
      <c r="C170" s="366"/>
      <c r="D170" s="367"/>
      <c r="E170" s="783">
        <f>E171+E172+E173+E174</f>
        <v>29748</v>
      </c>
      <c r="F170" s="783">
        <f>F171+F172+F173+F174</f>
        <v>31390</v>
      </c>
      <c r="G170" s="783">
        <f>G171+G172+G173+G174</f>
        <v>30313</v>
      </c>
      <c r="H170" s="2185">
        <f>G170/F170*100</f>
        <v>96.568971009875753</v>
      </c>
      <c r="J170" s="561"/>
      <c r="K170" s="561"/>
      <c r="L170" s="561"/>
      <c r="M170" s="561"/>
      <c r="N170" s="561"/>
      <c r="O170" s="561"/>
    </row>
    <row r="171" spans="1:19" s="370" customFormat="1" ht="18" customHeight="1" x14ac:dyDescent="0.25">
      <c r="A171" s="598" t="s">
        <v>342</v>
      </c>
      <c r="B171" s="365"/>
      <c r="C171" s="366"/>
      <c r="D171" s="367"/>
      <c r="E171" s="816">
        <f>E61-E173</f>
        <v>22148</v>
      </c>
      <c r="F171" s="816">
        <f>F61-F173</f>
        <v>22052</v>
      </c>
      <c r="G171" s="816">
        <f>G61-G173</f>
        <v>21000</v>
      </c>
      <c r="H171" s="2192">
        <f>G171/F171*100</f>
        <v>95.229457645565034</v>
      </c>
      <c r="J171" s="561"/>
      <c r="K171" s="561"/>
      <c r="L171" s="561"/>
      <c r="M171" s="561"/>
      <c r="N171" s="561"/>
      <c r="O171" s="561"/>
    </row>
    <row r="172" spans="1:19" s="539" customFormat="1" ht="15.75" x14ac:dyDescent="0.25">
      <c r="A172" s="598" t="s">
        <v>343</v>
      </c>
      <c r="B172" s="628"/>
      <c r="C172" s="629"/>
      <c r="D172" s="630"/>
      <c r="E172" s="817">
        <f>E76</f>
        <v>7000</v>
      </c>
      <c r="F172" s="817">
        <f>F76</f>
        <v>7175</v>
      </c>
      <c r="G172" s="817">
        <f>G76</f>
        <v>7150</v>
      </c>
      <c r="H172" s="2192">
        <f>G172/F172*100</f>
        <v>99.651567944250871</v>
      </c>
      <c r="J172" s="561"/>
      <c r="K172" s="561"/>
      <c r="L172" s="561"/>
      <c r="M172" s="561"/>
      <c r="N172" s="561"/>
      <c r="O172" s="561"/>
    </row>
    <row r="173" spans="1:19" s="539" customFormat="1" ht="15.75" x14ac:dyDescent="0.25">
      <c r="A173" s="598" t="s">
        <v>264</v>
      </c>
      <c r="B173" s="633"/>
      <c r="C173" s="629"/>
      <c r="D173" s="634"/>
      <c r="E173" s="817">
        <f>E45+E46</f>
        <v>600</v>
      </c>
      <c r="F173" s="817">
        <f>F45+F46</f>
        <v>2163</v>
      </c>
      <c r="G173" s="817">
        <f>G45+G46</f>
        <v>2163</v>
      </c>
      <c r="H173" s="2192">
        <f>G173/F173*100</f>
        <v>100</v>
      </c>
      <c r="J173" s="561"/>
      <c r="K173" s="561"/>
      <c r="L173" s="561"/>
      <c r="M173" s="561"/>
      <c r="N173" s="561"/>
      <c r="O173" s="561"/>
    </row>
    <row r="174" spans="1:19" s="2121" customFormat="1" ht="15.75" x14ac:dyDescent="0.2">
      <c r="A174" s="2101" t="s">
        <v>1457</v>
      </c>
      <c r="B174" s="2108"/>
      <c r="C174" s="2118"/>
      <c r="D174" s="2119"/>
      <c r="E174" s="2120">
        <v>0</v>
      </c>
      <c r="F174" s="2120">
        <v>0</v>
      </c>
      <c r="G174" s="2120">
        <v>0</v>
      </c>
      <c r="H174" s="2193">
        <v>0</v>
      </c>
      <c r="J174" s="2122"/>
      <c r="K174" s="2122"/>
      <c r="L174" s="2122"/>
      <c r="M174" s="2122"/>
      <c r="N174" s="2122"/>
      <c r="O174" s="2122"/>
    </row>
    <row r="175" spans="1:19" s="539" customFormat="1" ht="15.75" x14ac:dyDescent="0.25">
      <c r="A175" s="598"/>
      <c r="B175" s="633"/>
      <c r="C175" s="629"/>
      <c r="D175" s="634"/>
      <c r="E175" s="817"/>
      <c r="F175" s="2123"/>
      <c r="G175" s="817"/>
      <c r="H175" s="2192"/>
      <c r="J175" s="561"/>
      <c r="K175" s="561"/>
      <c r="L175" s="561"/>
      <c r="M175" s="561"/>
      <c r="N175" s="561"/>
      <c r="O175" s="561"/>
    </row>
    <row r="176" spans="1:19" s="539" customFormat="1" ht="16.5" x14ac:dyDescent="0.25">
      <c r="A176" s="818" t="s">
        <v>344</v>
      </c>
      <c r="B176" s="2108"/>
      <c r="C176" s="629"/>
      <c r="D176" s="634"/>
      <c r="E176" s="626">
        <f>E177+E178+E179+E180</f>
        <v>241037</v>
      </c>
      <c r="F176" s="626">
        <f>F177+F178+F179+F180</f>
        <v>252881</v>
      </c>
      <c r="G176" s="626">
        <f>G177+G178+G179+G180</f>
        <v>252721</v>
      </c>
      <c r="H176" s="2185">
        <f>G176/F176*100</f>
        <v>99.936729133465946</v>
      </c>
      <c r="J176" s="561"/>
      <c r="K176" s="561"/>
      <c r="L176" s="561"/>
      <c r="M176" s="561"/>
      <c r="N176" s="561"/>
      <c r="O176" s="561"/>
    </row>
    <row r="177" spans="1:15" s="539" customFormat="1" ht="15.75" x14ac:dyDescent="0.25">
      <c r="A177" s="598" t="s">
        <v>1458</v>
      </c>
      <c r="B177" s="633"/>
      <c r="C177" s="629"/>
      <c r="D177" s="634"/>
      <c r="E177" s="817">
        <f>E153+E139+E125+E105+E88+E167-E179</f>
        <v>232517</v>
      </c>
      <c r="F177" s="817">
        <f>F153+F139+F125+F105+F88+F167-F179</f>
        <v>234632</v>
      </c>
      <c r="G177" s="817">
        <f>G153+G139+G125+G105+G88+G167-G179</f>
        <v>234472</v>
      </c>
      <c r="H177" s="2192">
        <f>G177/F177*100</f>
        <v>99.931808108015957</v>
      </c>
      <c r="J177" s="561"/>
      <c r="K177" s="561"/>
      <c r="L177" s="561"/>
      <c r="M177" s="561"/>
      <c r="N177" s="561"/>
      <c r="O177" s="561"/>
    </row>
    <row r="178" spans="1:15" s="539" customFormat="1" ht="15.75" x14ac:dyDescent="0.25">
      <c r="A178" s="598" t="s">
        <v>1459</v>
      </c>
      <c r="B178" s="633"/>
      <c r="C178" s="629"/>
      <c r="D178" s="634"/>
      <c r="E178" s="817">
        <f>E109+E93+E157</f>
        <v>8520</v>
      </c>
      <c r="F178" s="817">
        <f>F109+F93+F157</f>
        <v>11670</v>
      </c>
      <c r="G178" s="817">
        <f>G109+G93+G157</f>
        <v>11670</v>
      </c>
      <c r="H178" s="2192">
        <f>G178/F178*100</f>
        <v>100</v>
      </c>
      <c r="J178" s="562"/>
      <c r="K178" s="562"/>
      <c r="L178" s="562"/>
      <c r="M178" s="561"/>
      <c r="N178" s="561"/>
      <c r="O178" s="561"/>
    </row>
    <row r="179" spans="1:15" s="539" customFormat="1" ht="15.75" x14ac:dyDescent="0.25">
      <c r="A179" s="598" t="s">
        <v>264</v>
      </c>
      <c r="B179" s="633"/>
      <c r="C179" s="629"/>
      <c r="D179" s="634"/>
      <c r="E179" s="817">
        <f>E87+E123+E136+E138</f>
        <v>0</v>
      </c>
      <c r="F179" s="817">
        <f>F87+F123+F136+F138</f>
        <v>6579</v>
      </c>
      <c r="G179" s="817">
        <f>G87+G123+G136+G138</f>
        <v>6579</v>
      </c>
      <c r="H179" s="2192">
        <f>G179/F179*100</f>
        <v>100</v>
      </c>
      <c r="J179" s="561"/>
      <c r="K179" s="562">
        <f>F173+F174+F179+F180</f>
        <v>8742</v>
      </c>
      <c r="L179" s="562">
        <f>G173+G174+G179+G180</f>
        <v>8742</v>
      </c>
      <c r="M179" s="562"/>
      <c r="N179" s="561"/>
      <c r="O179" s="561"/>
    </row>
    <row r="180" spans="1:15" ht="15" x14ac:dyDescent="0.2">
      <c r="A180" s="598" t="s">
        <v>1457</v>
      </c>
      <c r="B180" s="819"/>
      <c r="E180" s="817">
        <v>0</v>
      </c>
      <c r="F180" s="817">
        <v>0</v>
      </c>
      <c r="G180" s="817">
        <v>0</v>
      </c>
      <c r="H180" s="2192">
        <v>0</v>
      </c>
      <c r="I180" s="713"/>
      <c r="J180" s="562"/>
      <c r="K180" s="562"/>
      <c r="L180" s="529"/>
    </row>
    <row r="181" spans="1:15" ht="15" x14ac:dyDescent="0.2">
      <c r="A181" s="820"/>
      <c r="E181" s="817"/>
      <c r="F181" s="631"/>
      <c r="G181" s="631"/>
      <c r="H181" s="2192"/>
      <c r="I181" s="713"/>
      <c r="J181" s="562"/>
      <c r="K181" s="562"/>
      <c r="L181" s="529"/>
    </row>
    <row r="182" spans="1:15" x14ac:dyDescent="0.2">
      <c r="A182" s="1677"/>
      <c r="J182" s="562"/>
      <c r="K182" s="562"/>
      <c r="L182" s="529"/>
    </row>
    <row r="183" spans="1:15" s="58" customFormat="1" ht="47.25" customHeight="1" thickBot="1" x14ac:dyDescent="0.4">
      <c r="A183" s="821" t="s">
        <v>1596</v>
      </c>
      <c r="B183" s="822"/>
      <c r="C183" s="822"/>
      <c r="D183" s="822"/>
      <c r="E183" s="636">
        <f>SUM(E170,E176)</f>
        <v>270785</v>
      </c>
      <c r="F183" s="636">
        <f>SUM(F170,F176)</f>
        <v>284271</v>
      </c>
      <c r="G183" s="636">
        <f>SUM(G170,G176)</f>
        <v>283034</v>
      </c>
      <c r="H183" s="637">
        <f>(G183/F183)*100</f>
        <v>99.564851849115811</v>
      </c>
      <c r="J183" s="602"/>
      <c r="K183" s="602"/>
      <c r="L183" s="602"/>
      <c r="M183" s="602"/>
      <c r="N183" s="602"/>
      <c r="O183" s="602"/>
    </row>
    <row r="184" spans="1:15" ht="15" thickTop="1" x14ac:dyDescent="0.2"/>
  </sheetData>
  <mergeCells count="9">
    <mergeCell ref="D123:D124"/>
    <mergeCell ref="D136:D137"/>
    <mergeCell ref="C3:D3"/>
    <mergeCell ref="A111:D112"/>
    <mergeCell ref="E111:H111"/>
    <mergeCell ref="A98:D99"/>
    <mergeCell ref="D18:D19"/>
    <mergeCell ref="D39:D40"/>
    <mergeCell ref="D47:D48"/>
  </mergeCells>
  <phoneticPr fontId="0" type="noConversion"/>
  <pageMargins left="0.98425196850393704" right="0.98425196850393704" top="0.98425196850393704" bottom="0.98425196850393704" header="0.51181102362204722" footer="0.51181102362204722"/>
  <pageSetup paperSize="9" scale="70" firstPageNumber="124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2" enableFormatConditionsCalculation="0">
    <tabColor rgb="FF00B0F0"/>
  </sheetPr>
  <dimension ref="A1:I17"/>
  <sheetViews>
    <sheetView showGridLines="0" zoomScaleNormal="100" workbookViewId="0">
      <selection activeCell="E11" sqref="E11"/>
    </sheetView>
  </sheetViews>
  <sheetFormatPr defaultRowHeight="12.75" x14ac:dyDescent="0.2"/>
  <cols>
    <col min="1" max="1" width="4.7109375" style="349" customWidth="1"/>
    <col min="2" max="2" width="4.85546875" style="349" customWidth="1"/>
    <col min="3" max="3" width="6.140625" style="349" customWidth="1"/>
    <col min="4" max="4" width="46.42578125" style="349" customWidth="1"/>
    <col min="5" max="6" width="13.85546875" style="349" customWidth="1"/>
    <col min="7" max="7" width="14.140625" style="349" customWidth="1"/>
    <col min="8" max="8" width="6.28515625" style="672" customWidth="1"/>
    <col min="9" max="16384" width="9.140625" style="349"/>
  </cols>
  <sheetData>
    <row r="1" spans="1:9" ht="21.75" customHeight="1" thickBot="1" x14ac:dyDescent="0.3">
      <c r="A1" s="501" t="s">
        <v>496</v>
      </c>
      <c r="B1" s="502"/>
      <c r="C1" s="502"/>
      <c r="D1" s="513"/>
      <c r="E1" s="514"/>
      <c r="F1" s="505" t="s">
        <v>497</v>
      </c>
      <c r="G1" s="456"/>
      <c r="I1" s="17"/>
    </row>
    <row r="2" spans="1:9" ht="12.75" customHeight="1" x14ac:dyDescent="0.25">
      <c r="A2" s="6"/>
      <c r="B2" s="28"/>
      <c r="C2" s="28"/>
      <c r="D2" s="10"/>
      <c r="E2" s="15"/>
      <c r="F2" s="15"/>
      <c r="G2" s="16"/>
      <c r="H2" s="194"/>
      <c r="I2" s="17"/>
    </row>
    <row r="3" spans="1:9" ht="12.75" customHeight="1" x14ac:dyDescent="0.25">
      <c r="A3" s="67" t="s">
        <v>470</v>
      </c>
      <c r="B3" s="28"/>
      <c r="C3" s="540" t="s">
        <v>498</v>
      </c>
      <c r="D3" s="671"/>
      <c r="E3" s="15"/>
      <c r="F3" s="16"/>
      <c r="G3" s="17"/>
      <c r="H3" s="194"/>
    </row>
    <row r="4" spans="1:9" ht="12.75" customHeight="1" x14ac:dyDescent="0.25">
      <c r="A4" s="6"/>
      <c r="B4" s="28"/>
      <c r="C4" s="540" t="s">
        <v>499</v>
      </c>
      <c r="D4" s="456"/>
      <c r="E4" s="15"/>
      <c r="F4" s="16"/>
      <c r="G4" s="17"/>
      <c r="H4" s="194"/>
    </row>
    <row r="5" spans="1:9" ht="12.75" customHeight="1" x14ac:dyDescent="0.25">
      <c r="A5" s="6"/>
      <c r="B5" s="28"/>
      <c r="C5" s="28"/>
      <c r="D5" s="10"/>
      <c r="E5" s="15"/>
      <c r="F5" s="15"/>
      <c r="G5" s="16"/>
      <c r="H5" s="194"/>
      <c r="I5" s="17"/>
    </row>
    <row r="6" spans="1:9" ht="18" x14ac:dyDescent="0.25">
      <c r="A6" s="33" t="s">
        <v>1119</v>
      </c>
      <c r="B6" s="28"/>
      <c r="C6" s="28"/>
      <c r="D6" s="10"/>
      <c r="E6" s="15"/>
      <c r="F6" s="15"/>
      <c r="G6" s="16"/>
      <c r="H6" s="194"/>
      <c r="I6" s="17"/>
    </row>
    <row r="7" spans="1:9" ht="13.5" thickBot="1" x14ac:dyDescent="0.25">
      <c r="A7" s="673"/>
      <c r="B7" s="673"/>
      <c r="C7" s="673"/>
      <c r="D7" s="674"/>
      <c r="E7" s="456"/>
      <c r="F7" s="456"/>
      <c r="G7" s="428"/>
      <c r="H7" s="672" t="s">
        <v>205</v>
      </c>
    </row>
    <row r="8" spans="1:9" s="107" customFormat="1" ht="20.25" customHeight="1" thickTop="1" thickBot="1" x14ac:dyDescent="0.25">
      <c r="A8" s="675" t="s">
        <v>206</v>
      </c>
      <c r="B8" s="676" t="s">
        <v>207</v>
      </c>
      <c r="C8" s="678" t="s">
        <v>888</v>
      </c>
      <c r="D8" s="678" t="s">
        <v>208</v>
      </c>
      <c r="E8" s="678" t="s">
        <v>209</v>
      </c>
      <c r="F8" s="678" t="s">
        <v>1116</v>
      </c>
      <c r="G8" s="678" t="s">
        <v>1117</v>
      </c>
      <c r="H8" s="679" t="s">
        <v>1118</v>
      </c>
    </row>
    <row r="9" spans="1:9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610">
        <v>5</v>
      </c>
      <c r="F9" s="581">
        <v>6</v>
      </c>
      <c r="G9" s="581">
        <v>7</v>
      </c>
      <c r="H9" s="680" t="s">
        <v>74</v>
      </c>
      <c r="I9" s="107"/>
    </row>
    <row r="10" spans="1:9" s="1237" customFormat="1" ht="15.75" thickTop="1" x14ac:dyDescent="0.25">
      <c r="A10" s="222">
        <v>6172</v>
      </c>
      <c r="B10" s="1242">
        <v>5166</v>
      </c>
      <c r="C10" s="1380"/>
      <c r="D10" s="1307" t="s">
        <v>776</v>
      </c>
      <c r="E10" s="1278">
        <v>20</v>
      </c>
      <c r="F10" s="701">
        <v>0</v>
      </c>
      <c r="G10" s="700">
        <v>0</v>
      </c>
      <c r="H10" s="1375">
        <v>0</v>
      </c>
    </row>
    <row r="11" spans="1:9" s="1237" customFormat="1" ht="15.75" thickBot="1" x14ac:dyDescent="0.3">
      <c r="A11" s="1259">
        <v>6172</v>
      </c>
      <c r="B11" s="1272">
        <v>5192</v>
      </c>
      <c r="C11" s="1381"/>
      <c r="D11" s="1373" t="s">
        <v>1002</v>
      </c>
      <c r="E11" s="1379">
        <v>20</v>
      </c>
      <c r="F11" s="1374">
        <v>20</v>
      </c>
      <c r="G11" s="1378">
        <v>0</v>
      </c>
      <c r="H11" s="1377">
        <f>(G11/F11)*100</f>
        <v>0</v>
      </c>
      <c r="I11" s="1371"/>
    </row>
    <row r="12" spans="1:9" s="363" customFormat="1" ht="35.25" customHeight="1" thickTop="1" thickBot="1" x14ac:dyDescent="0.3">
      <c r="A12" s="681" t="s">
        <v>313</v>
      </c>
      <c r="B12" s="682"/>
      <c r="C12" s="683"/>
      <c r="D12" s="684"/>
      <c r="E12" s="685">
        <f>E10+E11</f>
        <v>40</v>
      </c>
      <c r="F12" s="685">
        <f>F10+F11</f>
        <v>20</v>
      </c>
      <c r="G12" s="685">
        <v>0</v>
      </c>
      <c r="H12" s="1376">
        <f>(G12/F12)*100</f>
        <v>0</v>
      </c>
    </row>
    <row r="13" spans="1:9" ht="15.75" thickTop="1" x14ac:dyDescent="0.25">
      <c r="A13" s="687"/>
      <c r="B13" s="687"/>
      <c r="C13" s="687"/>
      <c r="D13" s="688"/>
      <c r="E13" s="688"/>
      <c r="F13" s="689"/>
      <c r="G13" s="690"/>
      <c r="H13" s="703"/>
    </row>
    <row r="14" spans="1:9" x14ac:dyDescent="0.2">
      <c r="A14" s="687"/>
      <c r="H14" s="704"/>
    </row>
    <row r="15" spans="1:9" x14ac:dyDescent="0.2">
      <c r="A15" s="687"/>
      <c r="H15" s="704"/>
    </row>
    <row r="16" spans="1:9" s="58" customFormat="1" ht="47.25" customHeight="1" thickBot="1" x14ac:dyDescent="0.4">
      <c r="A16" s="692" t="s">
        <v>500</v>
      </c>
      <c r="B16" s="693"/>
      <c r="C16" s="694"/>
      <c r="D16" s="695"/>
      <c r="E16" s="705">
        <f>SUM(E12)</f>
        <v>40</v>
      </c>
      <c r="F16" s="705">
        <f>SUM(F12)</f>
        <v>20</v>
      </c>
      <c r="G16" s="705">
        <f>SUM(G12)</f>
        <v>0</v>
      </c>
      <c r="H16" s="706">
        <f>(G16/F16)*100</f>
        <v>0</v>
      </c>
      <c r="I16" s="697"/>
    </row>
    <row r="17" ht="13.5" thickTop="1" x14ac:dyDescent="0.2"/>
  </sheetData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27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3" enableFormatConditionsCalculation="0">
    <tabColor rgb="FF00B0F0"/>
  </sheetPr>
  <dimension ref="A1:U16"/>
  <sheetViews>
    <sheetView showGridLines="0" zoomScaleNormal="100" workbookViewId="0">
      <selection activeCell="E1" sqref="E1:E1048576"/>
    </sheetView>
  </sheetViews>
  <sheetFormatPr defaultRowHeight="12.75" x14ac:dyDescent="0.2"/>
  <cols>
    <col min="1" max="1" width="4.7109375" style="349" customWidth="1"/>
    <col min="2" max="2" width="4.85546875" style="349" customWidth="1"/>
    <col min="3" max="3" width="6.140625" style="349" customWidth="1"/>
    <col min="4" max="4" width="46.42578125" style="349" customWidth="1"/>
    <col min="5" max="6" width="13.85546875" style="349" customWidth="1"/>
    <col min="7" max="7" width="12.85546875" style="349" customWidth="1"/>
    <col min="8" max="8" width="8" style="672" customWidth="1"/>
    <col min="9" max="16384" width="9.140625" style="349"/>
  </cols>
  <sheetData>
    <row r="1" spans="1:21" ht="21.75" customHeight="1" thickBot="1" x14ac:dyDescent="0.3">
      <c r="A1" s="501" t="s">
        <v>477</v>
      </c>
      <c r="B1" s="502"/>
      <c r="C1" s="502"/>
      <c r="D1" s="513"/>
      <c r="E1" s="514"/>
      <c r="F1" s="505" t="s">
        <v>478</v>
      </c>
      <c r="G1" s="456"/>
      <c r="I1" s="17"/>
    </row>
    <row r="2" spans="1:21" ht="12.75" customHeight="1" x14ac:dyDescent="0.25">
      <c r="A2" s="6"/>
      <c r="B2" s="28"/>
      <c r="C2" s="28"/>
      <c r="D2" s="10"/>
      <c r="E2" s="15"/>
      <c r="F2" s="15"/>
      <c r="G2" s="16"/>
      <c r="H2" s="194"/>
      <c r="I2" s="17"/>
    </row>
    <row r="3" spans="1:21" ht="12.75" customHeight="1" x14ac:dyDescent="0.25">
      <c r="A3" s="67" t="s">
        <v>470</v>
      </c>
      <c r="B3" s="28"/>
      <c r="C3" s="540" t="s">
        <v>1386</v>
      </c>
      <c r="D3" s="671"/>
      <c r="E3" s="15"/>
      <c r="F3" s="16"/>
      <c r="G3" s="17"/>
      <c r="H3" s="194"/>
    </row>
    <row r="4" spans="1:21" ht="16.5" customHeight="1" x14ac:dyDescent="0.25">
      <c r="A4" s="6"/>
      <c r="B4" s="28"/>
      <c r="C4" s="540" t="s">
        <v>1387</v>
      </c>
      <c r="D4" s="456"/>
      <c r="E4" s="15"/>
      <c r="F4" s="16"/>
      <c r="G4" s="17"/>
      <c r="H4" s="194"/>
    </row>
    <row r="5" spans="1:21" ht="12.75" customHeight="1" x14ac:dyDescent="0.25">
      <c r="A5" s="6"/>
      <c r="B5" s="28"/>
      <c r="C5" s="28"/>
      <c r="D5" s="10"/>
      <c r="E5" s="15"/>
      <c r="F5" s="15"/>
      <c r="G5" s="16"/>
      <c r="H5" s="194"/>
      <c r="I5" s="17"/>
    </row>
    <row r="6" spans="1:21" ht="18" x14ac:dyDescent="0.25">
      <c r="A6" s="33" t="s">
        <v>1119</v>
      </c>
      <c r="B6" s="28"/>
      <c r="C6" s="28"/>
      <c r="D6" s="10"/>
      <c r="E6" s="15"/>
      <c r="F6" s="15"/>
      <c r="G6" s="16"/>
      <c r="H6" s="194"/>
      <c r="I6" s="17"/>
    </row>
    <row r="7" spans="1:21" ht="13.5" thickBot="1" x14ac:dyDescent="0.25">
      <c r="A7" s="673"/>
      <c r="B7" s="673"/>
      <c r="C7" s="673"/>
      <c r="D7" s="674"/>
      <c r="E7" s="456"/>
      <c r="F7" s="456"/>
      <c r="G7" s="428"/>
      <c r="H7" s="574" t="s">
        <v>205</v>
      </c>
    </row>
    <row r="8" spans="1:21" s="107" customFormat="1" ht="20.25" customHeight="1" thickTop="1" thickBot="1" x14ac:dyDescent="0.25">
      <c r="A8" s="675" t="s">
        <v>206</v>
      </c>
      <c r="B8" s="676" t="s">
        <v>207</v>
      </c>
      <c r="C8" s="677" t="s">
        <v>888</v>
      </c>
      <c r="D8" s="678" t="s">
        <v>208</v>
      </c>
      <c r="E8" s="678" t="s">
        <v>209</v>
      </c>
      <c r="F8" s="678" t="s">
        <v>1116</v>
      </c>
      <c r="G8" s="678" t="s">
        <v>1117</v>
      </c>
      <c r="H8" s="679" t="s">
        <v>1118</v>
      </c>
    </row>
    <row r="9" spans="1:21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610">
        <v>5</v>
      </c>
      <c r="F9" s="581">
        <v>6</v>
      </c>
      <c r="G9" s="581">
        <v>7</v>
      </c>
      <c r="H9" s="680" t="s">
        <v>74</v>
      </c>
      <c r="I9" s="107"/>
    </row>
    <row r="10" spans="1:21" s="1237" customFormat="1" ht="19.5" thickTop="1" thickBot="1" x14ac:dyDescent="0.3">
      <c r="A10" s="1389">
        <v>6172</v>
      </c>
      <c r="B10" s="1382">
        <v>5166</v>
      </c>
      <c r="C10" s="1388"/>
      <c r="D10" s="1383" t="s">
        <v>776</v>
      </c>
      <c r="E10" s="1387">
        <v>20</v>
      </c>
      <c r="F10" s="1384">
        <v>0</v>
      </c>
      <c r="G10" s="1386">
        <v>0</v>
      </c>
      <c r="H10" s="1385">
        <v>0</v>
      </c>
      <c r="I10" s="166"/>
      <c r="J10" s="166"/>
      <c r="K10" s="166"/>
      <c r="L10" s="166"/>
      <c r="M10" s="166"/>
      <c r="N10" s="166"/>
      <c r="O10" s="166"/>
      <c r="P10" s="166"/>
      <c r="Q10" s="166"/>
      <c r="R10" s="166"/>
      <c r="S10" s="166"/>
      <c r="T10" s="166"/>
      <c r="U10" s="166"/>
    </row>
    <row r="11" spans="1:21" s="363" customFormat="1" ht="35.25" customHeight="1" thickTop="1" thickBot="1" x14ac:dyDescent="0.3">
      <c r="A11" s="681" t="s">
        <v>313</v>
      </c>
      <c r="B11" s="682"/>
      <c r="C11" s="683"/>
      <c r="D11" s="684"/>
      <c r="E11" s="685">
        <f>SUM(E10)</f>
        <v>20</v>
      </c>
      <c r="F11" s="685">
        <f>SUM(F10)</f>
        <v>0</v>
      </c>
      <c r="G11" s="685">
        <f>SUM(G10)</f>
        <v>0</v>
      </c>
      <c r="H11" s="686">
        <v>0</v>
      </c>
    </row>
    <row r="12" spans="1:21" ht="15.75" thickTop="1" x14ac:dyDescent="0.25">
      <c r="A12" s="687"/>
      <c r="B12" s="687"/>
      <c r="C12" s="687"/>
      <c r="D12" s="688"/>
      <c r="E12" s="688"/>
      <c r="F12" s="689"/>
      <c r="G12" s="690"/>
      <c r="H12" s="691"/>
    </row>
    <row r="13" spans="1:21" x14ac:dyDescent="0.2">
      <c r="A13" s="687"/>
    </row>
    <row r="14" spans="1:21" x14ac:dyDescent="0.2">
      <c r="A14" s="687"/>
    </row>
    <row r="15" spans="1:21" s="58" customFormat="1" ht="47.25" customHeight="1" thickBot="1" x14ac:dyDescent="0.4">
      <c r="A15" s="692" t="s">
        <v>1692</v>
      </c>
      <c r="B15" s="693"/>
      <c r="C15" s="694"/>
      <c r="D15" s="695"/>
      <c r="E15" s="636">
        <f>SUM(E11)</f>
        <v>20</v>
      </c>
      <c r="F15" s="636">
        <f>SUM(F11)</f>
        <v>0</v>
      </c>
      <c r="G15" s="636">
        <f>SUM(G11)</f>
        <v>0</v>
      </c>
      <c r="H15" s="696">
        <v>0</v>
      </c>
      <c r="I15" s="697"/>
    </row>
    <row r="16" spans="1:21" ht="13.5" thickTop="1" x14ac:dyDescent="0.2"/>
  </sheetData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28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" enableFormatConditionsCalculation="0">
    <tabColor rgb="FF00B0F0"/>
  </sheetPr>
  <dimension ref="A1:U190"/>
  <sheetViews>
    <sheetView showGridLines="0" topLeftCell="A166" zoomScaleNormal="100" workbookViewId="0">
      <selection activeCell="E197" sqref="E197"/>
    </sheetView>
  </sheetViews>
  <sheetFormatPr defaultRowHeight="12.75" x14ac:dyDescent="0.2"/>
  <cols>
    <col min="1" max="1" width="4.7109375" style="687" customWidth="1"/>
    <col min="2" max="2" width="4.7109375" style="572" customWidth="1"/>
    <col min="3" max="3" width="8.42578125" style="1118" customWidth="1"/>
    <col min="4" max="4" width="47.28515625" style="572" customWidth="1"/>
    <col min="5" max="5" width="13.140625" style="531" customWidth="1"/>
    <col min="6" max="6" width="15.28515625" style="531" customWidth="1"/>
    <col min="7" max="7" width="14.5703125" style="531" customWidth="1"/>
    <col min="8" max="8" width="8.7109375" style="712" customWidth="1"/>
    <col min="9" max="9" width="9.140625" style="531"/>
    <col min="10" max="10" width="11.42578125" style="531" bestFit="1" customWidth="1"/>
    <col min="11" max="16384" width="9.140625" style="572"/>
  </cols>
  <sheetData>
    <row r="1" spans="1:21" s="713" customFormat="1" ht="18.75" thickBot="1" x14ac:dyDescent="0.3">
      <c r="A1" s="532" t="s">
        <v>807</v>
      </c>
      <c r="B1" s="533"/>
      <c r="C1" s="536"/>
      <c r="D1" s="535"/>
      <c r="E1" s="534"/>
      <c r="F1" s="535"/>
      <c r="G1" s="519" t="s">
        <v>1156</v>
      </c>
      <c r="H1" s="720"/>
      <c r="I1" s="719"/>
    </row>
    <row r="2" spans="1:21" s="713" customFormat="1" ht="18" x14ac:dyDescent="0.25">
      <c r="A2" s="1399"/>
      <c r="B2" s="1400"/>
      <c r="C2" s="1401"/>
      <c r="D2" s="138"/>
      <c r="E2" s="1402"/>
      <c r="F2" s="138"/>
      <c r="G2" s="1403"/>
      <c r="H2" s="720"/>
      <c r="I2" s="719"/>
    </row>
    <row r="3" spans="1:21" ht="12.75" customHeight="1" x14ac:dyDescent="0.25">
      <c r="A3" s="6"/>
      <c r="B3" s="28"/>
      <c r="C3" s="131"/>
      <c r="D3" s="10"/>
      <c r="E3" s="137"/>
      <c r="F3" s="137"/>
      <c r="G3" s="16"/>
      <c r="H3" s="194"/>
      <c r="I3" s="17"/>
    </row>
    <row r="4" spans="1:21" ht="12.75" customHeight="1" x14ac:dyDescent="0.25">
      <c r="A4" s="67" t="s">
        <v>470</v>
      </c>
      <c r="B4" s="28"/>
      <c r="C4" s="605" t="s">
        <v>445</v>
      </c>
      <c r="D4" s="671"/>
      <c r="E4" s="137"/>
      <c r="F4" s="16"/>
      <c r="G4" s="17"/>
      <c r="H4" s="194"/>
      <c r="I4" s="572"/>
      <c r="J4" s="572"/>
    </row>
    <row r="5" spans="1:21" ht="12.75" customHeight="1" x14ac:dyDescent="0.25">
      <c r="A5" s="6"/>
      <c r="B5" s="28"/>
      <c r="C5" s="605" t="s">
        <v>446</v>
      </c>
      <c r="D5" s="719"/>
      <c r="E5" s="138"/>
      <c r="F5" s="16"/>
      <c r="G5" s="17"/>
      <c r="H5" s="194"/>
      <c r="I5" s="572"/>
      <c r="J5" s="572"/>
    </row>
    <row r="6" spans="1:21" ht="12.75" customHeight="1" x14ac:dyDescent="0.25">
      <c r="A6" s="6"/>
      <c r="B6" s="28"/>
      <c r="C6" s="605"/>
      <c r="D6" s="719"/>
      <c r="E6" s="138"/>
      <c r="F6" s="16"/>
      <c r="G6" s="17"/>
      <c r="H6" s="194"/>
      <c r="I6" s="572"/>
      <c r="J6" s="572"/>
    </row>
    <row r="7" spans="1:21" ht="12.75" customHeight="1" x14ac:dyDescent="0.25">
      <c r="A7" s="6"/>
      <c r="B7" s="28"/>
      <c r="C7" s="605"/>
      <c r="D7" s="719"/>
      <c r="E7" s="138"/>
      <c r="F7" s="16"/>
      <c r="G7" s="17"/>
      <c r="H7" s="194"/>
      <c r="I7" s="572"/>
      <c r="J7" s="572"/>
    </row>
    <row r="8" spans="1:21" ht="16.5" customHeight="1" x14ac:dyDescent="0.25">
      <c r="A8" s="33" t="s">
        <v>1119</v>
      </c>
      <c r="B8" s="28"/>
      <c r="C8" s="605"/>
      <c r="D8" s="719"/>
      <c r="E8" s="138"/>
      <c r="F8" s="16"/>
      <c r="G8" s="17"/>
      <c r="H8" s="194"/>
      <c r="I8" s="572"/>
      <c r="J8" s="572"/>
    </row>
    <row r="9" spans="1:21" ht="12.75" customHeight="1" thickBot="1" x14ac:dyDescent="0.3">
      <c r="A9" s="33"/>
      <c r="B9" s="28"/>
      <c r="C9" s="605"/>
      <c r="D9" s="719"/>
      <c r="E9" s="138"/>
      <c r="F9" s="16"/>
      <c r="G9" s="17"/>
      <c r="H9" s="712" t="s">
        <v>205</v>
      </c>
      <c r="I9" s="572"/>
      <c r="J9" s="572"/>
    </row>
    <row r="10" spans="1:21" s="1113" customFormat="1" ht="20.25" customHeight="1" thickTop="1" thickBot="1" x14ac:dyDescent="0.25">
      <c r="A10" s="1107" t="s">
        <v>206</v>
      </c>
      <c r="B10" s="1108" t="s">
        <v>207</v>
      </c>
      <c r="C10" s="1109" t="s">
        <v>888</v>
      </c>
      <c r="D10" s="1109" t="s">
        <v>208</v>
      </c>
      <c r="E10" s="1109" t="s">
        <v>209</v>
      </c>
      <c r="F10" s="1109" t="s">
        <v>1116</v>
      </c>
      <c r="G10" s="1110" t="s">
        <v>1117</v>
      </c>
      <c r="H10" s="1111" t="s">
        <v>1118</v>
      </c>
      <c r="I10" s="1112"/>
      <c r="J10" s="1112"/>
    </row>
    <row r="11" spans="1:21" s="387" customFormat="1" ht="13.5" thickTop="1" thickBot="1" x14ac:dyDescent="0.25">
      <c r="A11" s="609">
        <v>1</v>
      </c>
      <c r="B11" s="610">
        <v>2</v>
      </c>
      <c r="C11" s="610">
        <v>3</v>
      </c>
      <c r="D11" s="610">
        <v>4</v>
      </c>
      <c r="E11" s="610">
        <v>5</v>
      </c>
      <c r="F11" s="581">
        <v>6</v>
      </c>
      <c r="G11" s="581">
        <v>7</v>
      </c>
      <c r="H11" s="680" t="s">
        <v>74</v>
      </c>
      <c r="I11" s="107"/>
    </row>
    <row r="12" spans="1:21" s="1237" customFormat="1" ht="15.75" thickTop="1" x14ac:dyDescent="0.25">
      <c r="A12" s="1369">
        <v>2212</v>
      </c>
      <c r="B12" s="268">
        <v>5171</v>
      </c>
      <c r="C12" s="1251"/>
      <c r="D12" s="128" t="s">
        <v>1133</v>
      </c>
      <c r="E12" s="60"/>
      <c r="F12" s="373">
        <f>F13+F14+F15</f>
        <v>8055</v>
      </c>
      <c r="G12" s="373">
        <f>G13+G14+G15</f>
        <v>5082</v>
      </c>
      <c r="H12" s="203">
        <f t="shared" ref="H12:H31" si="0">(G12/F12)*100</f>
        <v>63.09124767225326</v>
      </c>
      <c r="I12" s="166"/>
      <c r="J12" s="166"/>
      <c r="K12" s="166"/>
      <c r="L12" s="166"/>
      <c r="M12" s="166"/>
      <c r="N12" s="166"/>
      <c r="O12" s="166"/>
      <c r="P12" s="166"/>
      <c r="Q12" s="166"/>
      <c r="R12" s="166"/>
      <c r="S12" s="166"/>
      <c r="T12" s="166"/>
      <c r="U12" s="166"/>
    </row>
    <row r="13" spans="1:21" s="1237" customFormat="1" ht="14.25" x14ac:dyDescent="0.2">
      <c r="A13" s="1369"/>
      <c r="B13" s="268"/>
      <c r="C13" s="1251" t="s">
        <v>1423</v>
      </c>
      <c r="D13" s="1245" t="s">
        <v>1424</v>
      </c>
      <c r="E13" s="124"/>
      <c r="F13" s="314">
        <v>3983</v>
      </c>
      <c r="G13" s="316">
        <v>2926</v>
      </c>
      <c r="H13" s="1247">
        <f t="shared" si="0"/>
        <v>73.4622144112478</v>
      </c>
      <c r="I13" s="166"/>
      <c r="J13" s="166"/>
      <c r="K13" s="166"/>
      <c r="L13" s="166"/>
      <c r="M13" s="166"/>
      <c r="N13" s="166"/>
      <c r="O13" s="166"/>
      <c r="P13" s="166"/>
      <c r="Q13" s="166"/>
      <c r="R13" s="166"/>
      <c r="S13" s="166"/>
      <c r="T13" s="166"/>
      <c r="U13" s="166"/>
    </row>
    <row r="14" spans="1:21" s="1237" customFormat="1" ht="14.25" x14ac:dyDescent="0.2">
      <c r="A14" s="1369"/>
      <c r="B14" s="268"/>
      <c r="C14" s="1250" t="s">
        <v>23</v>
      </c>
      <c r="D14" s="1245" t="s">
        <v>1521</v>
      </c>
      <c r="E14" s="124"/>
      <c r="F14" s="314">
        <v>2155</v>
      </c>
      <c r="G14" s="316">
        <v>239</v>
      </c>
      <c r="H14" s="1247">
        <f t="shared" si="0"/>
        <v>11.090487238979119</v>
      </c>
      <c r="I14" s="166"/>
      <c r="J14" s="166"/>
      <c r="K14" s="166"/>
      <c r="L14" s="166"/>
      <c r="M14" s="166"/>
      <c r="N14" s="166"/>
      <c r="O14" s="166"/>
      <c r="P14" s="166"/>
      <c r="Q14" s="166"/>
      <c r="R14" s="166"/>
      <c r="S14" s="166"/>
      <c r="T14" s="166"/>
      <c r="U14" s="166"/>
    </row>
    <row r="15" spans="1:21" s="1237" customFormat="1" ht="25.5" x14ac:dyDescent="0.2">
      <c r="A15" s="1369"/>
      <c r="B15" s="268"/>
      <c r="C15" s="1250" t="s">
        <v>251</v>
      </c>
      <c r="D15" s="1263" t="s">
        <v>252</v>
      </c>
      <c r="E15" s="124"/>
      <c r="F15" s="1585">
        <v>1917</v>
      </c>
      <c r="G15" s="1584">
        <v>1917</v>
      </c>
      <c r="H15" s="1628">
        <f t="shared" si="0"/>
        <v>100</v>
      </c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6"/>
      <c r="T15" s="166"/>
      <c r="U15" s="166"/>
    </row>
    <row r="16" spans="1:21" s="1237" customFormat="1" ht="15" x14ac:dyDescent="0.25">
      <c r="A16" s="1369">
        <v>3114</v>
      </c>
      <c r="B16" s="268">
        <v>5137</v>
      </c>
      <c r="C16" s="1250"/>
      <c r="D16" s="128" t="s">
        <v>199</v>
      </c>
      <c r="E16" s="124"/>
      <c r="F16" s="380">
        <v>64</v>
      </c>
      <c r="G16" s="471">
        <v>64</v>
      </c>
      <c r="H16" s="203">
        <f t="shared" si="0"/>
        <v>100</v>
      </c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166"/>
      <c r="T16" s="166"/>
      <c r="U16" s="166"/>
    </row>
    <row r="17" spans="1:21" s="1237" customFormat="1" ht="14.25" x14ac:dyDescent="0.2">
      <c r="A17" s="1369"/>
      <c r="B17" s="268"/>
      <c r="C17" s="1251" t="s">
        <v>1745</v>
      </c>
      <c r="D17" s="1263" t="s">
        <v>1746</v>
      </c>
      <c r="E17" s="124"/>
      <c r="F17" s="1585">
        <v>64</v>
      </c>
      <c r="G17" s="1584">
        <v>64</v>
      </c>
      <c r="H17" s="1247">
        <f t="shared" si="0"/>
        <v>100</v>
      </c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6"/>
      <c r="T17" s="166"/>
      <c r="U17" s="166"/>
    </row>
    <row r="18" spans="1:21" s="1237" customFormat="1" ht="15" x14ac:dyDescent="0.25">
      <c r="A18" s="1369">
        <v>3114</v>
      </c>
      <c r="B18" s="268">
        <v>5171</v>
      </c>
      <c r="C18" s="1251"/>
      <c r="D18" s="128" t="s">
        <v>1133</v>
      </c>
      <c r="E18" s="60">
        <v>600</v>
      </c>
      <c r="F18" s="313">
        <v>3823</v>
      </c>
      <c r="G18" s="315">
        <v>2688</v>
      </c>
      <c r="H18" s="203">
        <f t="shared" si="0"/>
        <v>70.311273868689511</v>
      </c>
      <c r="I18" s="166"/>
      <c r="J18" s="166"/>
      <c r="K18" s="166"/>
      <c r="L18" s="166"/>
      <c r="M18" s="166"/>
      <c r="N18" s="166"/>
      <c r="O18" s="166"/>
      <c r="P18" s="166"/>
      <c r="Q18" s="166"/>
      <c r="R18" s="166"/>
      <c r="S18" s="166"/>
      <c r="T18" s="166"/>
      <c r="U18" s="166"/>
    </row>
    <row r="19" spans="1:21" s="1237" customFormat="1" ht="14.25" x14ac:dyDescent="0.2">
      <c r="A19" s="1369"/>
      <c r="B19" s="268"/>
      <c r="C19" s="1251" t="s">
        <v>230</v>
      </c>
      <c r="D19" s="1245" t="s">
        <v>896</v>
      </c>
      <c r="E19" s="124">
        <v>600</v>
      </c>
      <c r="F19" s="314">
        <v>3823</v>
      </c>
      <c r="G19" s="316">
        <v>2688</v>
      </c>
      <c r="H19" s="1247">
        <f t="shared" si="0"/>
        <v>70.311273868689511</v>
      </c>
      <c r="I19" s="166"/>
      <c r="J19" s="166"/>
      <c r="K19" s="166"/>
      <c r="L19" s="166"/>
      <c r="M19" s="166"/>
      <c r="N19" s="166"/>
      <c r="O19" s="166"/>
      <c r="P19" s="166"/>
      <c r="Q19" s="166"/>
      <c r="R19" s="166"/>
      <c r="S19" s="166"/>
      <c r="T19" s="166"/>
      <c r="U19" s="166"/>
    </row>
    <row r="20" spans="1:21" s="1237" customFormat="1" ht="15" x14ac:dyDescent="0.25">
      <c r="A20" s="1369">
        <v>3121</v>
      </c>
      <c r="B20" s="268">
        <v>5137</v>
      </c>
      <c r="C20" s="1250"/>
      <c r="D20" s="128" t="s">
        <v>199</v>
      </c>
      <c r="E20" s="124"/>
      <c r="F20" s="313">
        <v>497</v>
      </c>
      <c r="G20" s="315">
        <v>497</v>
      </c>
      <c r="H20" s="203">
        <f t="shared" si="0"/>
        <v>100</v>
      </c>
      <c r="I20" s="166"/>
      <c r="J20" s="166"/>
      <c r="K20" s="166"/>
      <c r="L20" s="166"/>
      <c r="M20" s="166"/>
      <c r="N20" s="166"/>
      <c r="O20" s="166"/>
      <c r="P20" s="166"/>
      <c r="Q20" s="166"/>
      <c r="R20" s="166"/>
      <c r="S20" s="166"/>
      <c r="T20" s="166"/>
      <c r="U20" s="166"/>
    </row>
    <row r="21" spans="1:21" s="1237" customFormat="1" ht="14.25" x14ac:dyDescent="0.2">
      <c r="A21" s="1369"/>
      <c r="B21" s="268"/>
      <c r="C21" s="1251" t="s">
        <v>1745</v>
      </c>
      <c r="D21" s="1263" t="s">
        <v>1746</v>
      </c>
      <c r="E21" s="124"/>
      <c r="F21" s="314">
        <v>497</v>
      </c>
      <c r="G21" s="316">
        <v>497</v>
      </c>
      <c r="H21" s="1247">
        <f t="shared" si="0"/>
        <v>100</v>
      </c>
      <c r="I21" s="166"/>
      <c r="J21" s="166"/>
      <c r="K21" s="166"/>
      <c r="L21" s="166"/>
      <c r="M21" s="166"/>
      <c r="N21" s="166"/>
      <c r="O21" s="166"/>
      <c r="P21" s="166"/>
      <c r="Q21" s="166"/>
      <c r="R21" s="166"/>
      <c r="S21" s="166"/>
      <c r="T21" s="166"/>
      <c r="U21" s="166"/>
    </row>
    <row r="22" spans="1:21" s="1237" customFormat="1" ht="15" x14ac:dyDescent="0.25">
      <c r="A22" s="1369">
        <v>3121</v>
      </c>
      <c r="B22" s="268">
        <v>5171</v>
      </c>
      <c r="C22" s="1251"/>
      <c r="D22" s="128" t="s">
        <v>1133</v>
      </c>
      <c r="E22" s="60">
        <v>900</v>
      </c>
      <c r="F22" s="313">
        <v>1346</v>
      </c>
      <c r="G22" s="315">
        <v>1346</v>
      </c>
      <c r="H22" s="203">
        <f t="shared" si="0"/>
        <v>100</v>
      </c>
      <c r="I22" s="166"/>
      <c r="J22" s="166"/>
      <c r="K22" s="166"/>
      <c r="L22" s="166"/>
      <c r="M22" s="166"/>
      <c r="N22" s="166"/>
      <c r="O22" s="166"/>
      <c r="P22" s="166"/>
      <c r="Q22" s="166"/>
      <c r="R22" s="166"/>
      <c r="S22" s="166"/>
      <c r="T22" s="166"/>
      <c r="U22" s="166"/>
    </row>
    <row r="23" spans="1:21" s="1237" customFormat="1" ht="14.25" x14ac:dyDescent="0.2">
      <c r="A23" s="1369"/>
      <c r="B23" s="268"/>
      <c r="C23" s="1251" t="s">
        <v>230</v>
      </c>
      <c r="D23" s="1245" t="s">
        <v>896</v>
      </c>
      <c r="E23" s="124">
        <v>900</v>
      </c>
      <c r="F23" s="314">
        <v>0</v>
      </c>
      <c r="G23" s="316">
        <v>0</v>
      </c>
      <c r="H23" s="1247">
        <v>0</v>
      </c>
      <c r="I23" s="166"/>
      <c r="J23" s="166"/>
      <c r="K23" s="166"/>
      <c r="L23" s="166"/>
      <c r="M23" s="166"/>
      <c r="N23" s="166"/>
      <c r="O23" s="166"/>
      <c r="P23" s="166"/>
      <c r="Q23" s="166"/>
      <c r="R23" s="166"/>
      <c r="S23" s="166"/>
      <c r="T23" s="166"/>
      <c r="U23" s="166"/>
    </row>
    <row r="24" spans="1:21" s="1237" customFormat="1" ht="14.25" x14ac:dyDescent="0.2">
      <c r="A24" s="1369"/>
      <c r="B24" s="268"/>
      <c r="C24" s="1251" t="s">
        <v>1745</v>
      </c>
      <c r="D24" s="1263" t="s">
        <v>1746</v>
      </c>
      <c r="E24" s="124"/>
      <c r="F24" s="314">
        <v>1346</v>
      </c>
      <c r="G24" s="316">
        <v>1346</v>
      </c>
      <c r="H24" s="1247">
        <f t="shared" si="0"/>
        <v>100</v>
      </c>
      <c r="I24" s="166"/>
      <c r="J24" s="166"/>
      <c r="K24" s="166"/>
      <c r="L24" s="166"/>
      <c r="M24" s="166"/>
      <c r="N24" s="166"/>
      <c r="O24" s="166"/>
      <c r="P24" s="166"/>
      <c r="Q24" s="166"/>
      <c r="R24" s="166"/>
      <c r="S24" s="166"/>
      <c r="T24" s="166"/>
      <c r="U24" s="166"/>
    </row>
    <row r="25" spans="1:21" s="1237" customFormat="1" ht="15" x14ac:dyDescent="0.25">
      <c r="A25" s="1369">
        <v>3122</v>
      </c>
      <c r="B25" s="268">
        <v>5137</v>
      </c>
      <c r="C25" s="1251"/>
      <c r="D25" s="128" t="s">
        <v>199</v>
      </c>
      <c r="E25" s="124"/>
      <c r="F25" s="313">
        <v>830</v>
      </c>
      <c r="G25" s="315">
        <v>830</v>
      </c>
      <c r="H25" s="203">
        <f t="shared" si="0"/>
        <v>100</v>
      </c>
      <c r="I25" s="166"/>
      <c r="J25" s="166"/>
      <c r="K25" s="166"/>
      <c r="L25" s="166"/>
      <c r="M25" s="166"/>
      <c r="N25" s="166"/>
      <c r="O25" s="166"/>
      <c r="P25" s="166"/>
      <c r="Q25" s="166"/>
      <c r="R25" s="166"/>
      <c r="S25" s="166"/>
      <c r="T25" s="166"/>
      <c r="U25" s="166"/>
    </row>
    <row r="26" spans="1:21" s="1237" customFormat="1" ht="14.25" x14ac:dyDescent="0.2">
      <c r="A26" s="1369"/>
      <c r="B26" s="268"/>
      <c r="C26" s="1251" t="s">
        <v>1745</v>
      </c>
      <c r="D26" s="1263" t="s">
        <v>1746</v>
      </c>
      <c r="E26" s="124"/>
      <c r="F26" s="314">
        <v>830</v>
      </c>
      <c r="G26" s="316">
        <v>830</v>
      </c>
      <c r="H26" s="1247">
        <f t="shared" si="0"/>
        <v>100</v>
      </c>
      <c r="I26" s="166"/>
      <c r="J26" s="166"/>
      <c r="K26" s="166"/>
      <c r="L26" s="166"/>
      <c r="M26" s="166"/>
      <c r="N26" s="166"/>
      <c r="O26" s="166"/>
      <c r="P26" s="166"/>
      <c r="Q26" s="166"/>
      <c r="R26" s="166"/>
      <c r="S26" s="166"/>
      <c r="T26" s="166"/>
      <c r="U26" s="166"/>
    </row>
    <row r="27" spans="1:21" s="1237" customFormat="1" ht="15" x14ac:dyDescent="0.25">
      <c r="A27" s="1369">
        <v>3122</v>
      </c>
      <c r="B27" s="268">
        <v>5169</v>
      </c>
      <c r="C27" s="1251"/>
      <c r="D27" s="68" t="s">
        <v>1080</v>
      </c>
      <c r="E27" s="124"/>
      <c r="F27" s="313">
        <v>1</v>
      </c>
      <c r="G27" s="315">
        <v>1</v>
      </c>
      <c r="H27" s="203">
        <f t="shared" si="0"/>
        <v>100</v>
      </c>
      <c r="I27" s="166"/>
      <c r="J27" s="166"/>
      <c r="K27" s="166"/>
      <c r="L27" s="166"/>
      <c r="M27" s="166"/>
      <c r="N27" s="166"/>
      <c r="O27" s="166"/>
      <c r="P27" s="166"/>
      <c r="Q27" s="166"/>
      <c r="R27" s="166"/>
      <c r="S27" s="166"/>
      <c r="T27" s="166"/>
      <c r="U27" s="166"/>
    </row>
    <row r="28" spans="1:21" s="1237" customFormat="1" ht="14.25" x14ac:dyDescent="0.2">
      <c r="A28" s="1369"/>
      <c r="B28" s="268"/>
      <c r="C28" s="1251" t="s">
        <v>1745</v>
      </c>
      <c r="D28" s="1263" t="s">
        <v>1746</v>
      </c>
      <c r="E28" s="124"/>
      <c r="F28" s="314">
        <v>1</v>
      </c>
      <c r="G28" s="316">
        <v>1</v>
      </c>
      <c r="H28" s="1247">
        <f t="shared" si="0"/>
        <v>100</v>
      </c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6"/>
      <c r="T28" s="166"/>
      <c r="U28" s="166"/>
    </row>
    <row r="29" spans="1:21" s="1237" customFormat="1" ht="15" x14ac:dyDescent="0.25">
      <c r="A29" s="1369">
        <v>3122</v>
      </c>
      <c r="B29" s="268">
        <v>5171</v>
      </c>
      <c r="C29" s="1251"/>
      <c r="D29" s="128" t="s">
        <v>1133</v>
      </c>
      <c r="E29" s="60">
        <v>12975</v>
      </c>
      <c r="F29" s="315">
        <f>F30+F31</f>
        <v>11089</v>
      </c>
      <c r="G29" s="315">
        <f>G30+G31</f>
        <v>10615</v>
      </c>
      <c r="H29" s="203">
        <f t="shared" si="0"/>
        <v>95.725493732527738</v>
      </c>
      <c r="I29" s="166"/>
      <c r="J29" s="166"/>
      <c r="K29" s="166"/>
      <c r="L29" s="166"/>
      <c r="M29" s="166"/>
      <c r="N29" s="166"/>
      <c r="O29" s="166"/>
      <c r="P29" s="166"/>
      <c r="Q29" s="166"/>
      <c r="R29" s="166"/>
      <c r="S29" s="166"/>
      <c r="T29" s="166"/>
      <c r="U29" s="166"/>
    </row>
    <row r="30" spans="1:21" s="1237" customFormat="1" ht="14.25" x14ac:dyDescent="0.2">
      <c r="A30" s="1369"/>
      <c r="B30" s="268"/>
      <c r="C30" s="1251" t="s">
        <v>230</v>
      </c>
      <c r="D30" s="1245" t="s">
        <v>896</v>
      </c>
      <c r="E30" s="124">
        <v>12975</v>
      </c>
      <c r="F30" s="314">
        <v>8083</v>
      </c>
      <c r="G30" s="316">
        <v>7609</v>
      </c>
      <c r="H30" s="1247">
        <f t="shared" si="0"/>
        <v>94.135840653222814</v>
      </c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6"/>
      <c r="T30" s="166"/>
      <c r="U30" s="166"/>
    </row>
    <row r="31" spans="1:21" s="1237" customFormat="1" ht="14.25" x14ac:dyDescent="0.2">
      <c r="A31" s="1369"/>
      <c r="B31" s="268"/>
      <c r="C31" s="1251" t="s">
        <v>1745</v>
      </c>
      <c r="D31" s="1263" t="s">
        <v>1746</v>
      </c>
      <c r="E31" s="124"/>
      <c r="F31" s="314">
        <v>3006</v>
      </c>
      <c r="G31" s="316">
        <v>3006</v>
      </c>
      <c r="H31" s="1247">
        <f t="shared" si="0"/>
        <v>100</v>
      </c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6"/>
      <c r="T31" s="166"/>
      <c r="U31" s="166"/>
    </row>
    <row r="32" spans="1:21" s="1237" customFormat="1" ht="15" x14ac:dyDescent="0.25">
      <c r="A32" s="1369">
        <v>3123</v>
      </c>
      <c r="B32" s="268">
        <v>5171</v>
      </c>
      <c r="C32" s="1251"/>
      <c r="D32" s="128" t="s">
        <v>1133</v>
      </c>
      <c r="E32" s="60">
        <v>2212</v>
      </c>
      <c r="F32" s="313">
        <v>2235</v>
      </c>
      <c r="G32" s="315">
        <v>2235</v>
      </c>
      <c r="H32" s="203">
        <f t="shared" ref="H32:H39" si="1">(G32/F32)*100</f>
        <v>100</v>
      </c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6"/>
      <c r="T32" s="166"/>
      <c r="U32" s="166"/>
    </row>
    <row r="33" spans="1:21" s="1237" customFormat="1" ht="14.25" x14ac:dyDescent="0.2">
      <c r="A33" s="1369"/>
      <c r="B33" s="268"/>
      <c r="C33" s="1251" t="s">
        <v>230</v>
      </c>
      <c r="D33" s="1245" t="s">
        <v>896</v>
      </c>
      <c r="E33" s="124">
        <v>2212</v>
      </c>
      <c r="F33" s="314">
        <v>0</v>
      </c>
      <c r="G33" s="316">
        <v>0</v>
      </c>
      <c r="H33" s="1247">
        <v>0</v>
      </c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  <c r="T33" s="166"/>
      <c r="U33" s="166"/>
    </row>
    <row r="34" spans="1:21" s="1237" customFormat="1" ht="14.25" x14ac:dyDescent="0.2">
      <c r="A34" s="1369"/>
      <c r="B34" s="268"/>
      <c r="C34" s="1251" t="s">
        <v>1745</v>
      </c>
      <c r="D34" s="1263" t="s">
        <v>1746</v>
      </c>
      <c r="E34" s="124"/>
      <c r="F34" s="314">
        <v>2235</v>
      </c>
      <c r="G34" s="316">
        <v>2235</v>
      </c>
      <c r="H34" s="1247">
        <f>(G34/F34)*100</f>
        <v>100</v>
      </c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6"/>
      <c r="T34" s="166"/>
      <c r="U34" s="166"/>
    </row>
    <row r="35" spans="1:21" s="1237" customFormat="1" ht="15" x14ac:dyDescent="0.25">
      <c r="A35" s="1369">
        <v>3231</v>
      </c>
      <c r="B35" s="268">
        <v>5171</v>
      </c>
      <c r="C35" s="1251"/>
      <c r="D35" s="128" t="s">
        <v>1133</v>
      </c>
      <c r="E35" s="60">
        <v>580</v>
      </c>
      <c r="F35" s="315">
        <f>F36+F37</f>
        <v>1830</v>
      </c>
      <c r="G35" s="315">
        <f>G36+G37</f>
        <v>1964</v>
      </c>
      <c r="H35" s="203">
        <f t="shared" si="1"/>
        <v>107.3224043715847</v>
      </c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</row>
    <row r="36" spans="1:21" s="1237" customFormat="1" ht="14.25" x14ac:dyDescent="0.2">
      <c r="A36" s="1369"/>
      <c r="B36" s="268"/>
      <c r="C36" s="1251" t="s">
        <v>230</v>
      </c>
      <c r="D36" s="1245" t="s">
        <v>896</v>
      </c>
      <c r="E36" s="124">
        <v>580</v>
      </c>
      <c r="F36" s="314">
        <v>372</v>
      </c>
      <c r="G36" s="316">
        <v>372</v>
      </c>
      <c r="H36" s="1247">
        <f t="shared" si="1"/>
        <v>100</v>
      </c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6"/>
      <c r="T36" s="166"/>
      <c r="U36" s="166"/>
    </row>
    <row r="37" spans="1:21" s="1237" customFormat="1" ht="14.25" x14ac:dyDescent="0.2">
      <c r="A37" s="1369"/>
      <c r="B37" s="268"/>
      <c r="C37" s="1251" t="s">
        <v>1745</v>
      </c>
      <c r="D37" s="1263" t="s">
        <v>1746</v>
      </c>
      <c r="E37" s="124"/>
      <c r="F37" s="314">
        <v>1458</v>
      </c>
      <c r="G37" s="316">
        <v>1592</v>
      </c>
      <c r="H37" s="1247">
        <f t="shared" si="1"/>
        <v>109.19067215363512</v>
      </c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  <c r="T37" s="166"/>
      <c r="U37" s="166"/>
    </row>
    <row r="38" spans="1:21" s="1237" customFormat="1" ht="15" x14ac:dyDescent="0.25">
      <c r="A38" s="1369">
        <v>3314</v>
      </c>
      <c r="B38" s="268">
        <v>5137</v>
      </c>
      <c r="C38" s="1251"/>
      <c r="D38" s="128" t="s">
        <v>199</v>
      </c>
      <c r="E38" s="124"/>
      <c r="F38" s="313">
        <v>2807</v>
      </c>
      <c r="G38" s="315">
        <v>2807</v>
      </c>
      <c r="H38" s="203">
        <f t="shared" si="1"/>
        <v>100</v>
      </c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6"/>
      <c r="T38" s="166"/>
      <c r="U38" s="166"/>
    </row>
    <row r="39" spans="1:21" s="1237" customFormat="1" ht="14.25" x14ac:dyDescent="0.2">
      <c r="A39" s="1369"/>
      <c r="B39" s="268"/>
      <c r="C39" s="1251" t="s">
        <v>1745</v>
      </c>
      <c r="D39" s="1263" t="s">
        <v>1746</v>
      </c>
      <c r="E39" s="124"/>
      <c r="F39" s="314">
        <v>2807</v>
      </c>
      <c r="G39" s="316">
        <v>2807</v>
      </c>
      <c r="H39" s="1247">
        <f t="shared" si="1"/>
        <v>100</v>
      </c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</row>
    <row r="40" spans="1:21" s="1237" customFormat="1" ht="15" x14ac:dyDescent="0.25">
      <c r="A40" s="1369">
        <v>3315</v>
      </c>
      <c r="B40" s="268">
        <v>5137</v>
      </c>
      <c r="C40" s="1251"/>
      <c r="D40" s="128" t="s">
        <v>199</v>
      </c>
      <c r="E40" s="124"/>
      <c r="F40" s="315">
        <f>F41+F42</f>
        <v>2082</v>
      </c>
      <c r="G40" s="315">
        <f>G41+G42</f>
        <v>1248</v>
      </c>
      <c r="H40" s="203">
        <f t="shared" ref="H40:H50" si="2">(G40/F40)*100</f>
        <v>59.942363112391931</v>
      </c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</row>
    <row r="41" spans="1:21" s="1237" customFormat="1" ht="14.25" x14ac:dyDescent="0.2">
      <c r="A41" s="1369"/>
      <c r="B41" s="268"/>
      <c r="C41" s="1251" t="s">
        <v>231</v>
      </c>
      <c r="D41" s="1245" t="s">
        <v>1125</v>
      </c>
      <c r="E41" s="124"/>
      <c r="F41" s="314">
        <v>78</v>
      </c>
      <c r="G41" s="316">
        <v>78</v>
      </c>
      <c r="H41" s="1247">
        <f t="shared" si="2"/>
        <v>100</v>
      </c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</row>
    <row r="42" spans="1:21" s="1237" customFormat="1" ht="14.25" x14ac:dyDescent="0.2">
      <c r="A42" s="1369"/>
      <c r="B42" s="268"/>
      <c r="C42" s="1251" t="s">
        <v>1745</v>
      </c>
      <c r="D42" s="1263" t="s">
        <v>1746</v>
      </c>
      <c r="E42" s="124"/>
      <c r="F42" s="314">
        <v>2004</v>
      </c>
      <c r="G42" s="316">
        <v>1170</v>
      </c>
      <c r="H42" s="1247">
        <f t="shared" si="2"/>
        <v>58.383233532934128</v>
      </c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</row>
    <row r="43" spans="1:21" s="1237" customFormat="1" ht="15" x14ac:dyDescent="0.25">
      <c r="A43" s="1369">
        <v>3315</v>
      </c>
      <c r="B43" s="268">
        <v>5169</v>
      </c>
      <c r="C43" s="1251"/>
      <c r="D43" s="68" t="s">
        <v>1080</v>
      </c>
      <c r="E43" s="124"/>
      <c r="F43" s="313">
        <v>363</v>
      </c>
      <c r="G43" s="315">
        <v>363</v>
      </c>
      <c r="H43" s="203">
        <f t="shared" si="2"/>
        <v>100</v>
      </c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</row>
    <row r="44" spans="1:21" s="1237" customFormat="1" ht="14.25" x14ac:dyDescent="0.2">
      <c r="A44" s="1369"/>
      <c r="B44" s="268"/>
      <c r="C44" s="1251" t="s">
        <v>1745</v>
      </c>
      <c r="D44" s="1263" t="s">
        <v>1746</v>
      </c>
      <c r="E44" s="124"/>
      <c r="F44" s="314">
        <v>363</v>
      </c>
      <c r="G44" s="316">
        <v>363</v>
      </c>
      <c r="H44" s="1247">
        <f t="shared" si="2"/>
        <v>100</v>
      </c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</row>
    <row r="45" spans="1:21" s="1237" customFormat="1" ht="15" x14ac:dyDescent="0.25">
      <c r="A45" s="1369">
        <v>3315</v>
      </c>
      <c r="B45" s="268">
        <v>5171</v>
      </c>
      <c r="C45" s="1251"/>
      <c r="D45" s="128" t="s">
        <v>1133</v>
      </c>
      <c r="E45" s="60">
        <v>226</v>
      </c>
      <c r="F45" s="313">
        <f>F46+F47</f>
        <v>4417</v>
      </c>
      <c r="G45" s="315">
        <v>4237</v>
      </c>
      <c r="H45" s="203">
        <f t="shared" si="2"/>
        <v>95.924835861444421</v>
      </c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</row>
    <row r="46" spans="1:21" s="1237" customFormat="1" ht="14.25" x14ac:dyDescent="0.2">
      <c r="A46" s="1369"/>
      <c r="B46" s="268"/>
      <c r="C46" s="1251" t="s">
        <v>231</v>
      </c>
      <c r="D46" s="1245" t="s">
        <v>1125</v>
      </c>
      <c r="E46" s="124">
        <v>226</v>
      </c>
      <c r="F46" s="314">
        <v>4237</v>
      </c>
      <c r="G46" s="316">
        <v>4237</v>
      </c>
      <c r="H46" s="1247">
        <f t="shared" si="2"/>
        <v>100</v>
      </c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</row>
    <row r="47" spans="1:21" s="1237" customFormat="1" ht="14.25" x14ac:dyDescent="0.2">
      <c r="A47" s="1369"/>
      <c r="B47" s="268"/>
      <c r="C47" s="1251" t="s">
        <v>1745</v>
      </c>
      <c r="D47" s="1263" t="s">
        <v>1746</v>
      </c>
      <c r="E47" s="124"/>
      <c r="F47" s="314">
        <v>180</v>
      </c>
      <c r="G47" s="316">
        <v>0</v>
      </c>
      <c r="H47" s="1247">
        <f t="shared" si="2"/>
        <v>0</v>
      </c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</row>
    <row r="48" spans="1:21" s="1237" customFormat="1" ht="15" x14ac:dyDescent="0.25">
      <c r="A48" s="1369">
        <v>3315</v>
      </c>
      <c r="B48" s="268">
        <v>5172</v>
      </c>
      <c r="C48" s="1251"/>
      <c r="D48" s="1240" t="s">
        <v>1134</v>
      </c>
      <c r="E48" s="124"/>
      <c r="F48" s="313">
        <v>471</v>
      </c>
      <c r="G48" s="315">
        <v>261</v>
      </c>
      <c r="H48" s="203">
        <f t="shared" si="2"/>
        <v>55.414012738853501</v>
      </c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</row>
    <row r="49" spans="1:21" s="1237" customFormat="1" ht="14.25" x14ac:dyDescent="0.2">
      <c r="A49" s="1369"/>
      <c r="B49" s="268"/>
      <c r="C49" s="1251" t="s">
        <v>1745</v>
      </c>
      <c r="D49" s="1263" t="s">
        <v>1746</v>
      </c>
      <c r="E49" s="124"/>
      <c r="F49" s="314">
        <v>471</v>
      </c>
      <c r="G49" s="316">
        <v>261</v>
      </c>
      <c r="H49" s="1247">
        <f t="shared" si="2"/>
        <v>55.414012738853501</v>
      </c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</row>
    <row r="50" spans="1:21" s="1237" customFormat="1" ht="15" x14ac:dyDescent="0.25">
      <c r="A50" s="1369">
        <v>3315</v>
      </c>
      <c r="B50" s="268">
        <v>5901</v>
      </c>
      <c r="C50" s="1251"/>
      <c r="D50" s="128" t="s">
        <v>769</v>
      </c>
      <c r="E50" s="60">
        <v>650</v>
      </c>
      <c r="F50" s="313">
        <f>F51+F52</f>
        <v>1850</v>
      </c>
      <c r="G50" s="315">
        <v>0</v>
      </c>
      <c r="H50" s="1629">
        <f t="shared" si="2"/>
        <v>0</v>
      </c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</row>
    <row r="51" spans="1:21" s="1237" customFormat="1" ht="14.25" x14ac:dyDescent="0.2">
      <c r="A51" s="1369"/>
      <c r="B51" s="268"/>
      <c r="C51" s="1251" t="s">
        <v>950</v>
      </c>
      <c r="D51" s="1245" t="s">
        <v>1602</v>
      </c>
      <c r="E51" s="124">
        <v>650</v>
      </c>
      <c r="F51" s="314">
        <v>650</v>
      </c>
      <c r="G51" s="316">
        <v>0</v>
      </c>
      <c r="H51" s="1627">
        <v>0</v>
      </c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</row>
    <row r="52" spans="1:21" s="1237" customFormat="1" ht="15" x14ac:dyDescent="0.25">
      <c r="A52" s="1369"/>
      <c r="B52" s="268"/>
      <c r="C52" s="1250" t="s">
        <v>23</v>
      </c>
      <c r="D52" s="1245" t="s">
        <v>1521</v>
      </c>
      <c r="E52" s="60"/>
      <c r="F52" s="314">
        <v>1200</v>
      </c>
      <c r="G52" s="316">
        <v>0</v>
      </c>
      <c r="H52" s="1627">
        <v>0</v>
      </c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</row>
    <row r="53" spans="1:21" s="1237" customFormat="1" ht="15" x14ac:dyDescent="0.25">
      <c r="A53" s="1369">
        <v>3523</v>
      </c>
      <c r="B53" s="268">
        <v>5137</v>
      </c>
      <c r="C53" s="1251"/>
      <c r="D53" s="87" t="s">
        <v>199</v>
      </c>
      <c r="E53" s="124"/>
      <c r="F53" s="313">
        <v>252</v>
      </c>
      <c r="G53" s="315">
        <v>252</v>
      </c>
      <c r="H53" s="203">
        <f t="shared" ref="H53:H60" si="3">(G53/F53)*100</f>
        <v>100</v>
      </c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</row>
    <row r="54" spans="1:21" s="1237" customFormat="1" ht="14.25" x14ac:dyDescent="0.2">
      <c r="A54" s="1369"/>
      <c r="B54" s="268"/>
      <c r="C54" s="1251" t="s">
        <v>1745</v>
      </c>
      <c r="D54" s="1263" t="s">
        <v>1746</v>
      </c>
      <c r="E54" s="124"/>
      <c r="F54" s="314">
        <v>252</v>
      </c>
      <c r="G54" s="316">
        <v>252</v>
      </c>
      <c r="H54" s="1247">
        <f t="shared" si="3"/>
        <v>100</v>
      </c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</row>
    <row r="55" spans="1:21" s="1237" customFormat="1" ht="15" x14ac:dyDescent="0.25">
      <c r="A55" s="1369">
        <v>4322</v>
      </c>
      <c r="B55" s="268">
        <v>5137</v>
      </c>
      <c r="C55" s="1251"/>
      <c r="D55" s="87" t="s">
        <v>199</v>
      </c>
      <c r="E55" s="124"/>
      <c r="F55" s="313">
        <v>305</v>
      </c>
      <c r="G55" s="315">
        <v>305</v>
      </c>
      <c r="H55" s="203">
        <f t="shared" si="3"/>
        <v>100</v>
      </c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</row>
    <row r="56" spans="1:21" s="1237" customFormat="1" ht="14.25" x14ac:dyDescent="0.2">
      <c r="A56" s="1369"/>
      <c r="B56" s="268"/>
      <c r="C56" s="1251" t="s">
        <v>1745</v>
      </c>
      <c r="D56" s="1263" t="s">
        <v>1746</v>
      </c>
      <c r="E56" s="124"/>
      <c r="F56" s="314">
        <v>305</v>
      </c>
      <c r="G56" s="316">
        <v>305</v>
      </c>
      <c r="H56" s="1247">
        <f t="shared" si="3"/>
        <v>100</v>
      </c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</row>
    <row r="57" spans="1:21" s="1237" customFormat="1" ht="15" x14ac:dyDescent="0.25">
      <c r="A57" s="1369">
        <v>4322</v>
      </c>
      <c r="B57" s="268">
        <v>5171</v>
      </c>
      <c r="C57" s="1251"/>
      <c r="D57" s="128" t="s">
        <v>1133</v>
      </c>
      <c r="E57" s="60"/>
      <c r="F57" s="313">
        <v>1140</v>
      </c>
      <c r="G57" s="315">
        <v>1140</v>
      </c>
      <c r="H57" s="203">
        <f t="shared" si="3"/>
        <v>100</v>
      </c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</row>
    <row r="58" spans="1:21" s="1237" customFormat="1" ht="14.25" x14ac:dyDescent="0.2">
      <c r="A58" s="1369"/>
      <c r="B58" s="268"/>
      <c r="C58" s="1251" t="s">
        <v>230</v>
      </c>
      <c r="D58" s="1245" t="s">
        <v>896</v>
      </c>
      <c r="E58" s="124"/>
      <c r="F58" s="314">
        <v>1140</v>
      </c>
      <c r="G58" s="316">
        <v>1140</v>
      </c>
      <c r="H58" s="1247">
        <f t="shared" si="3"/>
        <v>100</v>
      </c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</row>
    <row r="59" spans="1:21" s="1237" customFormat="1" ht="15" x14ac:dyDescent="0.25">
      <c r="A59" s="1369">
        <v>4351</v>
      </c>
      <c r="B59" s="268">
        <v>5171</v>
      </c>
      <c r="C59" s="1251"/>
      <c r="D59" s="128" t="s">
        <v>1133</v>
      </c>
      <c r="E59" s="60">
        <v>1200</v>
      </c>
      <c r="F59" s="313">
        <v>1128</v>
      </c>
      <c r="G59" s="315">
        <v>1128</v>
      </c>
      <c r="H59" s="203">
        <f t="shared" si="3"/>
        <v>100</v>
      </c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</row>
    <row r="60" spans="1:21" s="1295" customFormat="1" ht="14.25" x14ac:dyDescent="0.2">
      <c r="A60" s="1369"/>
      <c r="B60" s="268"/>
      <c r="C60" s="1591" t="s">
        <v>951</v>
      </c>
      <c r="D60" s="166" t="s">
        <v>1126</v>
      </c>
      <c r="E60" s="124">
        <v>1200</v>
      </c>
      <c r="F60" s="123">
        <v>1128</v>
      </c>
      <c r="G60" s="124">
        <v>1128</v>
      </c>
      <c r="H60" s="1627">
        <f t="shared" si="3"/>
        <v>100</v>
      </c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</row>
    <row r="61" spans="1:21" s="1237" customFormat="1" ht="15" x14ac:dyDescent="0.25">
      <c r="A61" s="223">
        <v>4357</v>
      </c>
      <c r="B61" s="96">
        <v>5137</v>
      </c>
      <c r="C61" s="1251"/>
      <c r="D61" s="72" t="s">
        <v>199</v>
      </c>
      <c r="E61" s="124"/>
      <c r="F61" s="315">
        <f>F62+F63+F64</f>
        <v>1086</v>
      </c>
      <c r="G61" s="315">
        <f>G62+G63+G64</f>
        <v>1080</v>
      </c>
      <c r="H61" s="1629">
        <f t="shared" ref="H61:H75" si="4">(G61/F61)*100</f>
        <v>99.447513812154696</v>
      </c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</row>
    <row r="62" spans="1:21" s="1237" customFormat="1" ht="14.25" x14ac:dyDescent="0.2">
      <c r="A62" s="223"/>
      <c r="B62" s="96"/>
      <c r="C62" s="1251" t="s">
        <v>951</v>
      </c>
      <c r="D62" s="117" t="s">
        <v>1126</v>
      </c>
      <c r="E62" s="124"/>
      <c r="F62" s="316">
        <v>1</v>
      </c>
      <c r="G62" s="316">
        <v>1</v>
      </c>
      <c r="H62" s="1627">
        <f t="shared" si="4"/>
        <v>100</v>
      </c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</row>
    <row r="63" spans="1:21" s="1237" customFormat="1" ht="14.25" x14ac:dyDescent="0.2">
      <c r="A63" s="223"/>
      <c r="B63" s="96"/>
      <c r="C63" s="1251" t="s">
        <v>978</v>
      </c>
      <c r="D63" s="117" t="s">
        <v>979</v>
      </c>
      <c r="E63" s="124"/>
      <c r="F63" s="316">
        <v>1054</v>
      </c>
      <c r="G63" s="316">
        <v>1048</v>
      </c>
      <c r="H63" s="1627">
        <f t="shared" si="4"/>
        <v>99.430740037950656</v>
      </c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</row>
    <row r="64" spans="1:21" s="1237" customFormat="1" ht="14.25" x14ac:dyDescent="0.2">
      <c r="A64" s="223"/>
      <c r="B64" s="96"/>
      <c r="C64" s="1251" t="s">
        <v>1745</v>
      </c>
      <c r="D64" s="1263" t="s">
        <v>1746</v>
      </c>
      <c r="E64" s="124"/>
      <c r="F64" s="316">
        <v>31</v>
      </c>
      <c r="G64" s="316">
        <v>31</v>
      </c>
      <c r="H64" s="1627">
        <f t="shared" si="4"/>
        <v>100</v>
      </c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</row>
    <row r="65" spans="1:21" s="1237" customFormat="1" ht="15" x14ac:dyDescent="0.25">
      <c r="A65" s="223">
        <v>4357</v>
      </c>
      <c r="B65" s="96">
        <v>5171</v>
      </c>
      <c r="C65" s="1251"/>
      <c r="D65" s="68" t="s">
        <v>1133</v>
      </c>
      <c r="E65" s="60">
        <v>1010</v>
      </c>
      <c r="F65" s="315">
        <f>F66+F67</f>
        <v>3894</v>
      </c>
      <c r="G65" s="315">
        <f>G66+G67</f>
        <v>3343</v>
      </c>
      <c r="H65" s="1629">
        <f t="shared" si="4"/>
        <v>85.850025680534159</v>
      </c>
      <c r="I65" s="166"/>
      <c r="J65" s="166"/>
      <c r="K65" s="166"/>
      <c r="L65" s="166"/>
      <c r="M65" s="166"/>
      <c r="N65" s="166"/>
      <c r="O65" s="166"/>
      <c r="P65" s="166"/>
      <c r="Q65" s="166"/>
      <c r="R65" s="166"/>
      <c r="S65" s="166"/>
      <c r="T65" s="166"/>
      <c r="U65" s="166"/>
    </row>
    <row r="66" spans="1:21" s="1237" customFormat="1" ht="14.25" x14ac:dyDescent="0.2">
      <c r="A66" s="223"/>
      <c r="B66" s="96"/>
      <c r="C66" s="1251" t="s">
        <v>951</v>
      </c>
      <c r="D66" s="117" t="s">
        <v>1126</v>
      </c>
      <c r="E66" s="124">
        <v>1010</v>
      </c>
      <c r="F66" s="316">
        <v>1398</v>
      </c>
      <c r="G66" s="316">
        <v>847</v>
      </c>
      <c r="H66" s="1627">
        <f t="shared" si="4"/>
        <v>60.586552217453502</v>
      </c>
      <c r="I66" s="166"/>
      <c r="J66" s="166"/>
      <c r="K66" s="166"/>
      <c r="L66" s="166"/>
      <c r="M66" s="166"/>
      <c r="N66" s="166"/>
      <c r="O66" s="166"/>
      <c r="P66" s="166"/>
      <c r="Q66" s="166"/>
      <c r="R66" s="166"/>
      <c r="S66" s="166"/>
      <c r="T66" s="166"/>
      <c r="U66" s="166"/>
    </row>
    <row r="67" spans="1:21" s="1237" customFormat="1" ht="14.25" x14ac:dyDescent="0.2">
      <c r="A67" s="223"/>
      <c r="B67" s="96"/>
      <c r="C67" s="1251" t="s">
        <v>1745</v>
      </c>
      <c r="D67" s="1263" t="s">
        <v>1746</v>
      </c>
      <c r="E67" s="124"/>
      <c r="F67" s="316">
        <v>2496</v>
      </c>
      <c r="G67" s="316">
        <v>2496</v>
      </c>
      <c r="H67" s="1627">
        <f t="shared" si="4"/>
        <v>100</v>
      </c>
      <c r="I67" s="166"/>
      <c r="J67" s="166"/>
      <c r="K67" s="166"/>
      <c r="L67" s="166"/>
      <c r="M67" s="166"/>
      <c r="N67" s="166"/>
      <c r="O67" s="166"/>
      <c r="P67" s="166"/>
      <c r="Q67" s="166"/>
      <c r="R67" s="166"/>
      <c r="S67" s="166"/>
      <c r="T67" s="166"/>
      <c r="U67" s="166"/>
    </row>
    <row r="68" spans="1:21" s="1237" customFormat="1" ht="15" x14ac:dyDescent="0.25">
      <c r="A68" s="223">
        <v>4399</v>
      </c>
      <c r="B68" s="96">
        <v>5166</v>
      </c>
      <c r="C68" s="1251"/>
      <c r="D68" s="68" t="s">
        <v>843</v>
      </c>
      <c r="E68" s="60">
        <v>200</v>
      </c>
      <c r="F68" s="315">
        <v>0</v>
      </c>
      <c r="G68" s="315">
        <v>0</v>
      </c>
      <c r="H68" s="1629">
        <v>0</v>
      </c>
      <c r="I68" s="166"/>
      <c r="J68" s="166"/>
      <c r="K68" s="166"/>
      <c r="L68" s="166"/>
      <c r="M68" s="166"/>
      <c r="N68" s="166"/>
      <c r="O68" s="166"/>
      <c r="P68" s="166"/>
      <c r="Q68" s="166"/>
      <c r="R68" s="166"/>
      <c r="S68" s="166"/>
      <c r="T68" s="166"/>
      <c r="U68" s="166"/>
    </row>
    <row r="69" spans="1:21" s="1237" customFormat="1" ht="15" thickBot="1" x14ac:dyDescent="0.25">
      <c r="A69" s="263"/>
      <c r="B69" s="250"/>
      <c r="C69" s="1266" t="s">
        <v>951</v>
      </c>
      <c r="D69" s="1311" t="s">
        <v>1126</v>
      </c>
      <c r="E69" s="184">
        <v>200</v>
      </c>
      <c r="F69" s="465">
        <v>0</v>
      </c>
      <c r="G69" s="465">
        <v>0</v>
      </c>
      <c r="H69" s="1630">
        <v>0</v>
      </c>
      <c r="I69" s="166"/>
      <c r="J69" s="166"/>
      <c r="K69" s="166"/>
      <c r="L69" s="166"/>
      <c r="M69" s="166"/>
      <c r="N69" s="166"/>
      <c r="O69" s="166"/>
      <c r="P69" s="166"/>
      <c r="Q69" s="166"/>
      <c r="R69" s="166"/>
      <c r="S69" s="166"/>
      <c r="T69" s="166"/>
      <c r="U69" s="166"/>
    </row>
    <row r="70" spans="1:21" s="1237" customFormat="1" ht="15" thickTop="1" x14ac:dyDescent="0.2">
      <c r="A70" s="268"/>
      <c r="B70" s="268"/>
      <c r="C70" s="1241"/>
      <c r="D70" s="1245"/>
      <c r="E70" s="123"/>
      <c r="F70" s="314"/>
      <c r="G70" s="314"/>
      <c r="H70" s="1675"/>
      <c r="I70" s="166"/>
      <c r="J70" s="166"/>
      <c r="K70" s="166"/>
      <c r="L70" s="166"/>
      <c r="M70" s="166"/>
      <c r="N70" s="166"/>
      <c r="O70" s="166"/>
      <c r="P70" s="166"/>
      <c r="Q70" s="166"/>
      <c r="R70" s="166"/>
      <c r="S70" s="166"/>
      <c r="T70" s="166"/>
      <c r="U70" s="166"/>
    </row>
    <row r="71" spans="1:21" ht="12.75" customHeight="1" thickBot="1" x14ac:dyDescent="0.3">
      <c r="A71" s="33"/>
      <c r="B71" s="28"/>
      <c r="C71" s="605"/>
      <c r="D71" s="719"/>
      <c r="E71" s="138"/>
      <c r="F71" s="16"/>
      <c r="G71" s="17"/>
      <c r="H71" s="712" t="s">
        <v>205</v>
      </c>
      <c r="I71" s="572"/>
      <c r="J71" s="572"/>
    </row>
    <row r="72" spans="1:21" s="1113" customFormat="1" ht="20.25" customHeight="1" thickTop="1" thickBot="1" x14ac:dyDescent="0.25">
      <c r="A72" s="1107" t="s">
        <v>206</v>
      </c>
      <c r="B72" s="1108" t="s">
        <v>207</v>
      </c>
      <c r="C72" s="1109" t="s">
        <v>888</v>
      </c>
      <c r="D72" s="1109" t="s">
        <v>208</v>
      </c>
      <c r="E72" s="1109" t="s">
        <v>209</v>
      </c>
      <c r="F72" s="1109" t="s">
        <v>1116</v>
      </c>
      <c r="G72" s="1110" t="s">
        <v>1117</v>
      </c>
      <c r="H72" s="1111" t="s">
        <v>1118</v>
      </c>
      <c r="I72" s="1112"/>
      <c r="J72" s="1112"/>
    </row>
    <row r="73" spans="1:21" s="387" customFormat="1" ht="13.5" thickTop="1" thickBot="1" x14ac:dyDescent="0.25">
      <c r="A73" s="609">
        <v>1</v>
      </c>
      <c r="B73" s="610">
        <v>2</v>
      </c>
      <c r="C73" s="610">
        <v>3</v>
      </c>
      <c r="D73" s="610">
        <v>4</v>
      </c>
      <c r="E73" s="610">
        <v>5</v>
      </c>
      <c r="F73" s="581">
        <v>6</v>
      </c>
      <c r="G73" s="581">
        <v>7</v>
      </c>
      <c r="H73" s="680" t="s">
        <v>74</v>
      </c>
      <c r="I73" s="107"/>
    </row>
    <row r="74" spans="1:21" s="1237" customFormat="1" ht="15.75" thickTop="1" x14ac:dyDescent="0.25">
      <c r="A74" s="223">
        <v>6172</v>
      </c>
      <c r="B74" s="96">
        <v>5164</v>
      </c>
      <c r="C74" s="1289"/>
      <c r="D74" s="68" t="s">
        <v>214</v>
      </c>
      <c r="E74" s="60">
        <v>500</v>
      </c>
      <c r="F74" s="315">
        <v>400</v>
      </c>
      <c r="G74" s="315">
        <v>33</v>
      </c>
      <c r="H74" s="203">
        <f t="shared" si="4"/>
        <v>8.25</v>
      </c>
      <c r="I74" s="166"/>
      <c r="J74" s="166"/>
      <c r="K74" s="166"/>
      <c r="L74" s="166"/>
      <c r="M74" s="166"/>
      <c r="N74" s="166"/>
      <c r="O74" s="166"/>
      <c r="P74" s="166"/>
      <c r="Q74" s="166"/>
      <c r="R74" s="166"/>
      <c r="S74" s="166"/>
      <c r="T74" s="166"/>
      <c r="U74" s="166"/>
    </row>
    <row r="75" spans="1:21" s="1237" customFormat="1" ht="15" x14ac:dyDescent="0.25">
      <c r="A75" s="223">
        <v>6172</v>
      </c>
      <c r="B75" s="96">
        <v>5166</v>
      </c>
      <c r="C75" s="1289"/>
      <c r="D75" s="68" t="s">
        <v>843</v>
      </c>
      <c r="E75" s="60">
        <v>300</v>
      </c>
      <c r="F75" s="315">
        <f>F76+F77</f>
        <v>417</v>
      </c>
      <c r="G75" s="315">
        <f>G76+G77</f>
        <v>130</v>
      </c>
      <c r="H75" s="203">
        <f t="shared" si="4"/>
        <v>31.175059952038371</v>
      </c>
      <c r="I75" s="166"/>
      <c r="J75" s="166"/>
      <c r="K75" s="166"/>
      <c r="L75" s="166"/>
      <c r="M75" s="166"/>
      <c r="N75" s="166"/>
      <c r="O75" s="166"/>
      <c r="P75" s="166"/>
      <c r="Q75" s="166"/>
      <c r="R75" s="166"/>
      <c r="S75" s="166"/>
      <c r="T75" s="166"/>
      <c r="U75" s="166"/>
    </row>
    <row r="76" spans="1:21" s="1237" customFormat="1" ht="14.25" x14ac:dyDescent="0.2">
      <c r="A76" s="223"/>
      <c r="B76" s="96"/>
      <c r="C76" s="1251" t="s">
        <v>950</v>
      </c>
      <c r="D76" s="1245" t="s">
        <v>1602</v>
      </c>
      <c r="E76" s="124">
        <v>300</v>
      </c>
      <c r="F76" s="316">
        <v>300</v>
      </c>
      <c r="G76" s="316">
        <v>13</v>
      </c>
      <c r="H76" s="1627">
        <f>(G76/F76)*100</f>
        <v>4.3333333333333339</v>
      </c>
      <c r="I76" s="166"/>
      <c r="J76" s="166"/>
      <c r="K76" s="166"/>
      <c r="L76" s="166"/>
      <c r="M76" s="166"/>
      <c r="N76" s="166"/>
      <c r="O76" s="166"/>
      <c r="P76" s="166"/>
      <c r="Q76" s="166"/>
      <c r="R76" s="166"/>
      <c r="S76" s="166"/>
      <c r="T76" s="166"/>
      <c r="U76" s="166"/>
    </row>
    <row r="77" spans="1:21" s="1237" customFormat="1" ht="15" x14ac:dyDescent="0.25">
      <c r="A77" s="223"/>
      <c r="B77" s="96"/>
      <c r="C77" s="1251" t="s">
        <v>1745</v>
      </c>
      <c r="D77" s="1263" t="s">
        <v>1746</v>
      </c>
      <c r="E77" s="60"/>
      <c r="F77" s="316">
        <v>117</v>
      </c>
      <c r="G77" s="316">
        <v>117</v>
      </c>
      <c r="H77" s="1627">
        <f>(G77/F77)*100</f>
        <v>100</v>
      </c>
      <c r="I77" s="166"/>
      <c r="J77" s="166"/>
      <c r="K77" s="166"/>
      <c r="L77" s="166"/>
      <c r="M77" s="166"/>
      <c r="N77" s="166"/>
      <c r="O77" s="166"/>
      <c r="P77" s="166"/>
      <c r="Q77" s="166"/>
      <c r="R77" s="166"/>
      <c r="S77" s="166"/>
      <c r="T77" s="166"/>
      <c r="U77" s="166"/>
    </row>
    <row r="78" spans="1:21" s="1237" customFormat="1" ht="15" x14ac:dyDescent="0.25">
      <c r="A78" s="223">
        <v>6172</v>
      </c>
      <c r="B78" s="96">
        <v>5169</v>
      </c>
      <c r="C78" s="1289"/>
      <c r="D78" s="68" t="s">
        <v>1080</v>
      </c>
      <c r="E78" s="60">
        <v>100</v>
      </c>
      <c r="F78" s="315">
        <v>1112</v>
      </c>
      <c r="G78" s="315">
        <v>988</v>
      </c>
      <c r="H78" s="203">
        <f>(G78/F78)*100</f>
        <v>88.84892086330936</v>
      </c>
      <c r="I78" s="166"/>
      <c r="J78" s="166"/>
      <c r="K78" s="166"/>
      <c r="L78" s="166"/>
      <c r="M78" s="166"/>
      <c r="N78" s="166"/>
      <c r="O78" s="166"/>
      <c r="P78" s="166"/>
      <c r="Q78" s="166"/>
      <c r="R78" s="166"/>
      <c r="S78" s="166"/>
      <c r="T78" s="166"/>
      <c r="U78" s="166"/>
    </row>
    <row r="79" spans="1:21" s="1237" customFormat="1" ht="15" x14ac:dyDescent="0.25">
      <c r="A79" s="223">
        <v>6172</v>
      </c>
      <c r="B79" s="96">
        <v>5362</v>
      </c>
      <c r="C79" s="1289"/>
      <c r="D79" s="68" t="s">
        <v>955</v>
      </c>
      <c r="E79" s="60">
        <v>50</v>
      </c>
      <c r="F79" s="315">
        <v>50</v>
      </c>
      <c r="G79" s="315">
        <v>0</v>
      </c>
      <c r="H79" s="1629">
        <v>0</v>
      </c>
      <c r="I79" s="166"/>
      <c r="J79" s="166" t="s">
        <v>675</v>
      </c>
      <c r="K79" s="166"/>
      <c r="L79" s="166"/>
      <c r="M79" s="1626">
        <f>F63</f>
        <v>1054</v>
      </c>
      <c r="N79" s="1626">
        <f>G63</f>
        <v>1048</v>
      </c>
      <c r="O79" s="166"/>
      <c r="P79" s="166"/>
      <c r="Q79" s="166"/>
      <c r="R79" s="166"/>
      <c r="S79" s="166"/>
      <c r="T79" s="166"/>
      <c r="U79" s="166"/>
    </row>
    <row r="80" spans="1:21" s="1237" customFormat="1" ht="15" x14ac:dyDescent="0.25">
      <c r="A80" s="223">
        <v>6172</v>
      </c>
      <c r="B80" s="96">
        <v>5901</v>
      </c>
      <c r="C80" s="1289"/>
      <c r="D80" s="68" t="s">
        <v>769</v>
      </c>
      <c r="E80" s="60">
        <v>2000</v>
      </c>
      <c r="F80" s="60">
        <v>0</v>
      </c>
      <c r="G80" s="315">
        <v>0</v>
      </c>
      <c r="H80" s="1629">
        <v>0</v>
      </c>
      <c r="I80" s="166"/>
      <c r="J80" s="1626" t="s">
        <v>1747</v>
      </c>
      <c r="K80" s="1626"/>
      <c r="L80" s="166"/>
      <c r="M80" s="1626">
        <f>F17+F21+F24+F26+F28+F31+F34+F37+F39+F42+F44+F47+F49+F54+F56+F64+F67+F77</f>
        <v>18463</v>
      </c>
      <c r="N80" s="1626">
        <f>G17+G21+G24+G26+G28+G31+G34+G37+G39+G42+G44+G47+G49+G54+G56+G64+G67+G77</f>
        <v>17373</v>
      </c>
      <c r="O80" s="166"/>
      <c r="P80" s="166"/>
      <c r="Q80" s="166"/>
      <c r="R80" s="166"/>
      <c r="S80" s="166"/>
      <c r="T80" s="166"/>
      <c r="U80" s="166"/>
    </row>
    <row r="81" spans="1:21" s="1237" customFormat="1" ht="15" thickBot="1" x14ac:dyDescent="0.25">
      <c r="A81" s="223"/>
      <c r="B81" s="96"/>
      <c r="C81" s="1251" t="s">
        <v>951</v>
      </c>
      <c r="D81" s="117" t="s">
        <v>1126</v>
      </c>
      <c r="E81" s="124">
        <v>2000</v>
      </c>
      <c r="F81" s="316">
        <v>0</v>
      </c>
      <c r="G81" s="316">
        <v>0</v>
      </c>
      <c r="H81" s="1627">
        <v>0</v>
      </c>
      <c r="I81" s="166"/>
      <c r="J81" s="166"/>
      <c r="K81" s="166"/>
      <c r="L81" s="166"/>
      <c r="M81" s="166"/>
      <c r="N81" s="166"/>
      <c r="O81" s="166"/>
      <c r="P81" s="166"/>
      <c r="Q81" s="166"/>
      <c r="R81" s="166"/>
      <c r="S81" s="166"/>
      <c r="T81" s="166"/>
      <c r="U81" s="166"/>
    </row>
    <row r="82" spans="1:21" s="363" customFormat="1" ht="35.85" customHeight="1" thickTop="1" thickBot="1" x14ac:dyDescent="0.35">
      <c r="A82" s="1114" t="s">
        <v>313</v>
      </c>
      <c r="B82" s="1115"/>
      <c r="C82" s="1116"/>
      <c r="D82" s="1117"/>
      <c r="E82" s="685">
        <f>E18+E22+E29+E32+E35+E50+E59+E65+E68+E74+E75+E78+E79+E80+E45</f>
        <v>23503</v>
      </c>
      <c r="F82" s="685">
        <f>F12+F16+F18+F20+F22+F25+F27+F29+F32+F35+F38+F40+F43+F45+F48+F50+F53+F55+F57+F59+F61+F65+F68+F74+F75+F78+F79+F80</f>
        <v>51544</v>
      </c>
      <c r="G82" s="685">
        <f>G12+G16+G18+G20+G22+G25+G27+G29+G32+G35+G38+G40+G43+G45+G48+G50+G53+G55+G57+G59+G61+G65+G68+G74+G75+G78+G79+G80</f>
        <v>42637</v>
      </c>
      <c r="H82" s="686">
        <f>G82/F82*100</f>
        <v>82.719618190284024</v>
      </c>
    </row>
    <row r="83" spans="1:21" ht="13.5" thickTop="1" x14ac:dyDescent="0.2"/>
    <row r="86" spans="1:21" ht="18" x14ac:dyDescent="0.25">
      <c r="A86" s="33" t="s">
        <v>1589</v>
      </c>
      <c r="B86" s="28"/>
      <c r="C86" s="132"/>
      <c r="D86" s="139"/>
      <c r="E86" s="137"/>
      <c r="F86" s="16"/>
      <c r="G86" s="17"/>
      <c r="H86" s="194"/>
      <c r="I86" s="572"/>
      <c r="J86" s="572"/>
    </row>
    <row r="87" spans="1:21" ht="13.5" thickBot="1" x14ac:dyDescent="0.25">
      <c r="A87" s="673"/>
      <c r="B87" s="673"/>
      <c r="C87" s="674"/>
      <c r="F87" s="1061"/>
      <c r="H87" s="712" t="s">
        <v>205</v>
      </c>
      <c r="I87" s="572"/>
      <c r="J87" s="572"/>
    </row>
    <row r="88" spans="1:21" s="1113" customFormat="1" ht="20.25" customHeight="1" thickTop="1" thickBot="1" x14ac:dyDescent="0.25">
      <c r="A88" s="1107" t="s">
        <v>206</v>
      </c>
      <c r="B88" s="1108" t="s">
        <v>207</v>
      </c>
      <c r="C88" s="1109" t="s">
        <v>888</v>
      </c>
      <c r="D88" s="1109" t="s">
        <v>208</v>
      </c>
      <c r="E88" s="1109" t="s">
        <v>209</v>
      </c>
      <c r="F88" s="1109" t="s">
        <v>1116</v>
      </c>
      <c r="G88" s="1110" t="s">
        <v>1117</v>
      </c>
      <c r="H88" s="1111" t="s">
        <v>1118</v>
      </c>
      <c r="I88" s="1112"/>
      <c r="J88" s="1112"/>
    </row>
    <row r="89" spans="1:21" s="387" customFormat="1" ht="13.5" thickTop="1" thickBot="1" x14ac:dyDescent="0.25">
      <c r="A89" s="609">
        <v>1</v>
      </c>
      <c r="B89" s="610">
        <v>2</v>
      </c>
      <c r="C89" s="610">
        <v>3</v>
      </c>
      <c r="D89" s="610">
        <v>4</v>
      </c>
      <c r="E89" s="610">
        <v>5</v>
      </c>
      <c r="F89" s="581">
        <v>6</v>
      </c>
      <c r="G89" s="581">
        <v>7</v>
      </c>
      <c r="H89" s="680" t="s">
        <v>74</v>
      </c>
      <c r="I89" s="107"/>
    </row>
    <row r="90" spans="1:21" s="1237" customFormat="1" ht="15.75" thickTop="1" x14ac:dyDescent="0.25">
      <c r="A90" s="235">
        <v>2212</v>
      </c>
      <c r="B90" s="219">
        <v>6121</v>
      </c>
      <c r="C90" s="1288"/>
      <c r="D90" s="1303" t="s">
        <v>770</v>
      </c>
      <c r="E90" s="148">
        <f>E91+E92+E93+E94</f>
        <v>349316</v>
      </c>
      <c r="F90" s="148">
        <f>F91+F92+F93+F94</f>
        <v>176086</v>
      </c>
      <c r="G90" s="148">
        <f>G91+G92+G93+G94</f>
        <v>158170</v>
      </c>
      <c r="H90" s="1590">
        <f t="shared" ref="H90:H101" si="5">(G90/F90)*100</f>
        <v>89.825426212191772</v>
      </c>
      <c r="I90" s="166"/>
      <c r="J90" s="166"/>
      <c r="K90" s="166"/>
      <c r="L90" s="166"/>
      <c r="M90" s="166"/>
      <c r="N90" s="166"/>
      <c r="O90" s="166"/>
      <c r="P90" s="166"/>
      <c r="Q90" s="166"/>
      <c r="R90" s="166"/>
      <c r="S90" s="166"/>
      <c r="T90" s="166"/>
      <c r="U90" s="166"/>
    </row>
    <row r="91" spans="1:21" s="1237" customFormat="1" ht="14.25" x14ac:dyDescent="0.2">
      <c r="A91" s="223"/>
      <c r="B91" s="96"/>
      <c r="C91" s="1251" t="s">
        <v>229</v>
      </c>
      <c r="D91" s="1245" t="s">
        <v>977</v>
      </c>
      <c r="E91" s="124">
        <v>96464</v>
      </c>
      <c r="F91" s="314">
        <v>53749</v>
      </c>
      <c r="G91" s="316">
        <v>43963</v>
      </c>
      <c r="H91" s="1247">
        <f t="shared" si="5"/>
        <v>81.793149639993302</v>
      </c>
      <c r="I91" s="166"/>
      <c r="J91" s="166"/>
      <c r="K91" s="166"/>
      <c r="L91" s="166"/>
      <c r="M91" s="166"/>
      <c r="N91" s="166"/>
      <c r="O91" s="166"/>
      <c r="P91" s="166"/>
      <c r="Q91" s="166"/>
      <c r="R91" s="166"/>
      <c r="S91" s="166"/>
      <c r="T91" s="166"/>
      <c r="U91" s="166"/>
    </row>
    <row r="92" spans="1:21" s="1237" customFormat="1" ht="14.25" x14ac:dyDescent="0.2">
      <c r="A92" s="223"/>
      <c r="B92" s="96"/>
      <c r="C92" s="1251" t="s">
        <v>1423</v>
      </c>
      <c r="D92" s="1245" t="s">
        <v>1424</v>
      </c>
      <c r="E92" s="124">
        <v>5904</v>
      </c>
      <c r="F92" s="314">
        <v>8000</v>
      </c>
      <c r="G92" s="316">
        <v>7986</v>
      </c>
      <c r="H92" s="1247">
        <f t="shared" si="5"/>
        <v>99.825000000000003</v>
      </c>
      <c r="I92" s="166"/>
      <c r="J92" s="166"/>
      <c r="K92" s="166"/>
      <c r="L92" s="166"/>
      <c r="M92" s="166"/>
      <c r="N92" s="166"/>
      <c r="O92" s="166"/>
      <c r="P92" s="166"/>
      <c r="Q92" s="166"/>
      <c r="R92" s="166"/>
      <c r="S92" s="166"/>
      <c r="T92" s="166"/>
      <c r="U92" s="166"/>
    </row>
    <row r="93" spans="1:21" s="1237" customFormat="1" ht="14.25" x14ac:dyDescent="0.2">
      <c r="A93" s="223"/>
      <c r="B93" s="96"/>
      <c r="C93" s="1251" t="s">
        <v>978</v>
      </c>
      <c r="D93" s="1245" t="s">
        <v>979</v>
      </c>
      <c r="E93" s="124">
        <v>246948</v>
      </c>
      <c r="F93" s="314">
        <v>104521</v>
      </c>
      <c r="G93" s="316">
        <v>98533</v>
      </c>
      <c r="H93" s="1247">
        <f t="shared" si="5"/>
        <v>94.271007740071383</v>
      </c>
      <c r="I93" s="166"/>
      <c r="J93" s="166"/>
      <c r="K93" s="166"/>
      <c r="L93" s="166"/>
      <c r="M93" s="166"/>
      <c r="N93" s="166"/>
      <c r="O93" s="166"/>
      <c r="P93" s="166"/>
      <c r="Q93" s="166"/>
      <c r="R93" s="166"/>
      <c r="S93" s="166"/>
      <c r="T93" s="166"/>
      <c r="U93" s="166"/>
    </row>
    <row r="94" spans="1:21" s="1237" customFormat="1" ht="14.25" x14ac:dyDescent="0.2">
      <c r="A94" s="223"/>
      <c r="B94" s="96"/>
      <c r="C94" s="1251" t="s">
        <v>1745</v>
      </c>
      <c r="D94" s="1263" t="s">
        <v>1746</v>
      </c>
      <c r="E94" s="124"/>
      <c r="F94" s="314">
        <v>9816</v>
      </c>
      <c r="G94" s="316">
        <v>7688</v>
      </c>
      <c r="H94" s="1247">
        <f t="shared" si="5"/>
        <v>78.321108394458022</v>
      </c>
      <c r="I94" s="166"/>
      <c r="J94" s="166"/>
      <c r="K94" s="166"/>
      <c r="L94" s="166"/>
      <c r="M94" s="166"/>
      <c r="N94" s="166"/>
      <c r="O94" s="166"/>
      <c r="P94" s="166"/>
      <c r="Q94" s="166"/>
      <c r="R94" s="166"/>
      <c r="S94" s="166"/>
      <c r="T94" s="166"/>
      <c r="U94" s="166"/>
    </row>
    <row r="95" spans="1:21" s="1237" customFormat="1" ht="15" x14ac:dyDescent="0.25">
      <c r="A95" s="223">
        <v>2212</v>
      </c>
      <c r="B95" s="96">
        <v>6130</v>
      </c>
      <c r="C95" s="1251"/>
      <c r="D95" s="87" t="s">
        <v>1085</v>
      </c>
      <c r="E95" s="124"/>
      <c r="F95" s="315">
        <f>F96+F97</f>
        <v>433</v>
      </c>
      <c r="G95" s="315">
        <f>G96+G97</f>
        <v>370</v>
      </c>
      <c r="H95" s="203">
        <f t="shared" si="5"/>
        <v>85.450346420323328</v>
      </c>
      <c r="I95" s="166"/>
      <c r="J95" s="166"/>
      <c r="K95" s="166"/>
      <c r="L95" s="166"/>
      <c r="M95" s="166"/>
      <c r="N95" s="166"/>
      <c r="O95" s="166"/>
      <c r="P95" s="166"/>
      <c r="Q95" s="166"/>
      <c r="R95" s="166"/>
      <c r="S95" s="166"/>
      <c r="T95" s="166"/>
      <c r="U95" s="166"/>
    </row>
    <row r="96" spans="1:21" s="1237" customFormat="1" ht="14.25" x14ac:dyDescent="0.2">
      <c r="A96" s="223"/>
      <c r="B96" s="96"/>
      <c r="C96" s="1251" t="s">
        <v>229</v>
      </c>
      <c r="D96" s="1245" t="s">
        <v>977</v>
      </c>
      <c r="E96" s="124"/>
      <c r="F96" s="314">
        <v>427</v>
      </c>
      <c r="G96" s="316">
        <v>367</v>
      </c>
      <c r="H96" s="1247">
        <f t="shared" si="5"/>
        <v>85.948477751756442</v>
      </c>
      <c r="I96" s="166"/>
      <c r="J96" s="166"/>
      <c r="K96" s="166"/>
      <c r="L96" s="166"/>
      <c r="M96" s="166"/>
      <c r="N96" s="166"/>
      <c r="O96" s="166"/>
      <c r="P96" s="166"/>
      <c r="Q96" s="166"/>
      <c r="R96" s="166"/>
      <c r="S96" s="166"/>
      <c r="T96" s="166"/>
      <c r="U96" s="166"/>
    </row>
    <row r="97" spans="1:21" s="1237" customFormat="1" ht="14.25" x14ac:dyDescent="0.2">
      <c r="A97" s="223"/>
      <c r="B97" s="96"/>
      <c r="C97" s="1251" t="s">
        <v>1745</v>
      </c>
      <c r="D97" s="1263" t="s">
        <v>1746</v>
      </c>
      <c r="E97" s="124"/>
      <c r="F97" s="314">
        <v>6</v>
      </c>
      <c r="G97" s="316">
        <v>3</v>
      </c>
      <c r="H97" s="1247">
        <f t="shared" si="5"/>
        <v>50</v>
      </c>
      <c r="I97" s="166"/>
      <c r="J97" s="166"/>
      <c r="K97" s="166"/>
      <c r="L97" s="166"/>
      <c r="M97" s="166"/>
      <c r="N97" s="166"/>
      <c r="O97" s="166"/>
      <c r="P97" s="166"/>
      <c r="Q97" s="166"/>
      <c r="R97" s="166"/>
      <c r="S97" s="166"/>
      <c r="T97" s="166"/>
      <c r="U97" s="166"/>
    </row>
    <row r="98" spans="1:21" s="1237" customFormat="1" ht="15" x14ac:dyDescent="0.25">
      <c r="A98" s="223">
        <v>3114</v>
      </c>
      <c r="B98" s="96">
        <v>6121</v>
      </c>
      <c r="C98" s="1289"/>
      <c r="D98" s="128" t="s">
        <v>770</v>
      </c>
      <c r="E98" s="60">
        <f>E99+E100+E101</f>
        <v>160337</v>
      </c>
      <c r="F98" s="60">
        <f>F99+F100+F101</f>
        <v>161480</v>
      </c>
      <c r="G98" s="60">
        <f>G99+G100+G101</f>
        <v>126080</v>
      </c>
      <c r="H98" s="203">
        <f t="shared" si="5"/>
        <v>78.077780530096604</v>
      </c>
      <c r="I98" s="166"/>
      <c r="J98" s="166"/>
      <c r="K98" s="166"/>
      <c r="L98" s="166"/>
      <c r="M98" s="166"/>
      <c r="N98" s="166"/>
      <c r="O98" s="166"/>
      <c r="P98" s="166"/>
      <c r="Q98" s="166"/>
      <c r="R98" s="166"/>
      <c r="S98" s="166"/>
      <c r="T98" s="166"/>
      <c r="U98" s="166"/>
    </row>
    <row r="99" spans="1:21" s="1237" customFormat="1" ht="14.25" x14ac:dyDescent="0.2">
      <c r="A99" s="223"/>
      <c r="B99" s="96"/>
      <c r="C99" s="1251" t="s">
        <v>230</v>
      </c>
      <c r="D99" s="1245" t="s">
        <v>896</v>
      </c>
      <c r="E99" s="124">
        <v>36211</v>
      </c>
      <c r="F99" s="314">
        <v>26077</v>
      </c>
      <c r="G99" s="316">
        <v>19541</v>
      </c>
      <c r="H99" s="1247">
        <f t="shared" si="5"/>
        <v>74.935767151129355</v>
      </c>
      <c r="I99" s="166"/>
      <c r="J99" s="166"/>
      <c r="K99" s="166"/>
      <c r="L99" s="166"/>
      <c r="M99" s="166"/>
      <c r="N99" s="166"/>
      <c r="O99" s="166"/>
      <c r="P99" s="166"/>
      <c r="Q99" s="166"/>
      <c r="R99" s="166"/>
      <c r="S99" s="166"/>
      <c r="T99" s="166"/>
      <c r="U99" s="166"/>
    </row>
    <row r="100" spans="1:21" s="1237" customFormat="1" ht="14.25" x14ac:dyDescent="0.2">
      <c r="A100" s="223"/>
      <c r="B100" s="96"/>
      <c r="C100" s="1251" t="s">
        <v>978</v>
      </c>
      <c r="D100" s="1245" t="s">
        <v>979</v>
      </c>
      <c r="E100" s="124">
        <v>124126</v>
      </c>
      <c r="F100" s="314">
        <v>124940</v>
      </c>
      <c r="G100" s="316">
        <v>96115</v>
      </c>
      <c r="H100" s="1247">
        <f t="shared" si="5"/>
        <v>76.92892588442453</v>
      </c>
      <c r="I100" s="166"/>
      <c r="J100" s="166"/>
      <c r="K100" s="166"/>
      <c r="L100" s="166"/>
      <c r="M100" s="166"/>
      <c r="N100" s="166"/>
      <c r="O100" s="166"/>
      <c r="P100" s="166"/>
      <c r="Q100" s="166"/>
      <c r="R100" s="166"/>
      <c r="S100" s="166"/>
      <c r="T100" s="166"/>
      <c r="U100" s="166"/>
    </row>
    <row r="101" spans="1:21" s="1237" customFormat="1" ht="14.25" x14ac:dyDescent="0.2">
      <c r="A101" s="223"/>
      <c r="B101" s="96"/>
      <c r="C101" s="1251" t="s">
        <v>1745</v>
      </c>
      <c r="D101" s="1263" t="s">
        <v>1746</v>
      </c>
      <c r="E101" s="124"/>
      <c r="F101" s="314">
        <v>10463</v>
      </c>
      <c r="G101" s="316">
        <v>10424</v>
      </c>
      <c r="H101" s="1247">
        <f t="shared" si="5"/>
        <v>99.627257956609</v>
      </c>
      <c r="I101" s="166"/>
      <c r="J101" s="166"/>
      <c r="K101" s="166"/>
      <c r="L101" s="166"/>
      <c r="M101" s="166"/>
      <c r="N101" s="166"/>
      <c r="O101" s="166"/>
      <c r="P101" s="166"/>
      <c r="Q101" s="166"/>
      <c r="R101" s="166"/>
      <c r="S101" s="166"/>
      <c r="T101" s="166"/>
      <c r="U101" s="166"/>
    </row>
    <row r="102" spans="1:21" s="1237" customFormat="1" ht="15" x14ac:dyDescent="0.25">
      <c r="A102" s="223">
        <v>3121</v>
      </c>
      <c r="B102" s="96">
        <v>6121</v>
      </c>
      <c r="C102" s="1289"/>
      <c r="D102" s="128" t="s">
        <v>770</v>
      </c>
      <c r="E102" s="60">
        <f>E103+E104+E105</f>
        <v>11719</v>
      </c>
      <c r="F102" s="60">
        <f>F103+F104+F105</f>
        <v>23343</v>
      </c>
      <c r="G102" s="60">
        <f>G103+G104+G105</f>
        <v>22592</v>
      </c>
      <c r="H102" s="203">
        <f t="shared" ref="H102:H117" si="6">(G102/F102)*100</f>
        <v>96.782761427408644</v>
      </c>
      <c r="I102" s="166"/>
      <c r="J102" s="166"/>
      <c r="K102" s="166"/>
      <c r="L102" s="166"/>
      <c r="M102" s="166"/>
      <c r="N102" s="166"/>
      <c r="O102" s="166"/>
      <c r="P102" s="166"/>
      <c r="Q102" s="166"/>
      <c r="R102" s="166"/>
      <c r="S102" s="166"/>
      <c r="T102" s="166"/>
      <c r="U102" s="166"/>
    </row>
    <row r="103" spans="1:21" s="1237" customFormat="1" ht="14.25" x14ac:dyDescent="0.2">
      <c r="A103" s="223"/>
      <c r="B103" s="96"/>
      <c r="C103" s="1251" t="s">
        <v>230</v>
      </c>
      <c r="D103" s="1245" t="s">
        <v>896</v>
      </c>
      <c r="E103" s="124">
        <v>11719</v>
      </c>
      <c r="F103" s="314">
        <v>4316</v>
      </c>
      <c r="G103" s="316">
        <v>4161</v>
      </c>
      <c r="H103" s="1247">
        <f t="shared" si="6"/>
        <v>96.408711770157552</v>
      </c>
      <c r="I103" s="166"/>
      <c r="J103" s="166"/>
      <c r="K103" s="166"/>
      <c r="L103" s="166"/>
      <c r="M103" s="166"/>
      <c r="N103" s="166"/>
      <c r="O103" s="166"/>
      <c r="P103" s="166"/>
      <c r="Q103" s="166"/>
      <c r="R103" s="166"/>
      <c r="S103" s="166"/>
      <c r="T103" s="166"/>
      <c r="U103" s="166"/>
    </row>
    <row r="104" spans="1:21" s="1237" customFormat="1" ht="14.25" x14ac:dyDescent="0.2">
      <c r="A104" s="223"/>
      <c r="B104" s="96"/>
      <c r="C104" s="1251" t="s">
        <v>978</v>
      </c>
      <c r="D104" s="1245" t="s">
        <v>979</v>
      </c>
      <c r="E104" s="124"/>
      <c r="F104" s="314">
        <v>11927</v>
      </c>
      <c r="G104" s="316">
        <v>11331</v>
      </c>
      <c r="H104" s="1247">
        <f t="shared" si="6"/>
        <v>95.002934518319776</v>
      </c>
      <c r="I104" s="166"/>
      <c r="J104" s="166"/>
      <c r="K104" s="166"/>
      <c r="L104" s="166"/>
      <c r="M104" s="166"/>
      <c r="N104" s="166"/>
      <c r="O104" s="166"/>
      <c r="P104" s="166"/>
      <c r="Q104" s="166"/>
      <c r="R104" s="166"/>
      <c r="S104" s="166"/>
      <c r="T104" s="166"/>
      <c r="U104" s="166"/>
    </row>
    <row r="105" spans="1:21" s="1237" customFormat="1" ht="14.25" x14ac:dyDescent="0.2">
      <c r="A105" s="223"/>
      <c r="B105" s="96"/>
      <c r="C105" s="1251" t="s">
        <v>1745</v>
      </c>
      <c r="D105" s="1263" t="s">
        <v>1746</v>
      </c>
      <c r="E105" s="124"/>
      <c r="F105" s="314">
        <v>7100</v>
      </c>
      <c r="G105" s="316">
        <v>7100</v>
      </c>
      <c r="H105" s="1247">
        <f t="shared" si="6"/>
        <v>100</v>
      </c>
      <c r="I105" s="166"/>
      <c r="J105" s="166"/>
      <c r="K105" s="166"/>
      <c r="L105" s="166"/>
      <c r="M105" s="166"/>
      <c r="N105" s="166"/>
      <c r="O105" s="166"/>
      <c r="P105" s="166"/>
      <c r="Q105" s="166"/>
      <c r="R105" s="166"/>
      <c r="S105" s="166"/>
      <c r="T105" s="166"/>
      <c r="U105" s="166"/>
    </row>
    <row r="106" spans="1:21" s="1237" customFormat="1" ht="15" x14ac:dyDescent="0.25">
      <c r="A106" s="223">
        <v>3121</v>
      </c>
      <c r="B106" s="96">
        <v>6122</v>
      </c>
      <c r="C106" s="1251"/>
      <c r="D106" s="128" t="s">
        <v>771</v>
      </c>
      <c r="E106" s="124"/>
      <c r="F106" s="315">
        <f>F107+F108</f>
        <v>174</v>
      </c>
      <c r="G106" s="315">
        <f>G107+G108</f>
        <v>174</v>
      </c>
      <c r="H106" s="203">
        <f t="shared" si="6"/>
        <v>100</v>
      </c>
      <c r="I106" s="166"/>
      <c r="J106" s="166"/>
      <c r="K106" s="166"/>
      <c r="L106" s="166"/>
      <c r="M106" s="166"/>
      <c r="N106" s="166"/>
      <c r="O106" s="166"/>
      <c r="P106" s="166"/>
      <c r="Q106" s="166"/>
      <c r="R106" s="166"/>
      <c r="S106" s="166"/>
      <c r="T106" s="166"/>
      <c r="U106" s="166"/>
    </row>
    <row r="107" spans="1:21" s="1237" customFormat="1" ht="14.25" x14ac:dyDescent="0.2">
      <c r="A107" s="223"/>
      <c r="B107" s="96"/>
      <c r="C107" s="1251" t="s">
        <v>230</v>
      </c>
      <c r="D107" s="1245" t="s">
        <v>896</v>
      </c>
      <c r="E107" s="124"/>
      <c r="F107" s="314">
        <v>130</v>
      </c>
      <c r="G107" s="316">
        <v>130</v>
      </c>
      <c r="H107" s="1247">
        <f t="shared" si="6"/>
        <v>100</v>
      </c>
      <c r="I107" s="166"/>
      <c r="J107" s="166"/>
      <c r="K107" s="166"/>
      <c r="L107" s="166"/>
      <c r="M107" s="166"/>
      <c r="N107" s="166"/>
      <c r="O107" s="166"/>
      <c r="P107" s="166"/>
      <c r="Q107" s="166"/>
      <c r="R107" s="166"/>
      <c r="S107" s="166"/>
      <c r="T107" s="166"/>
      <c r="U107" s="166"/>
    </row>
    <row r="108" spans="1:21" s="1237" customFormat="1" ht="14.25" x14ac:dyDescent="0.2">
      <c r="A108" s="223"/>
      <c r="B108" s="96"/>
      <c r="C108" s="1251" t="s">
        <v>1745</v>
      </c>
      <c r="D108" s="1263" t="s">
        <v>1746</v>
      </c>
      <c r="E108" s="124"/>
      <c r="F108" s="314">
        <v>44</v>
      </c>
      <c r="G108" s="316">
        <v>44</v>
      </c>
      <c r="H108" s="1247">
        <f t="shared" si="6"/>
        <v>100</v>
      </c>
      <c r="I108" s="166"/>
      <c r="J108" s="166"/>
      <c r="K108" s="166"/>
      <c r="L108" s="166"/>
      <c r="M108" s="166"/>
      <c r="N108" s="166"/>
      <c r="O108" s="166"/>
      <c r="P108" s="166"/>
      <c r="Q108" s="166"/>
      <c r="R108" s="166"/>
      <c r="S108" s="166"/>
      <c r="T108" s="166"/>
      <c r="U108" s="166"/>
    </row>
    <row r="109" spans="1:21" s="1237" customFormat="1" ht="15" x14ac:dyDescent="0.25">
      <c r="A109" s="223">
        <v>3122</v>
      </c>
      <c r="B109" s="96">
        <v>6121</v>
      </c>
      <c r="C109" s="1289"/>
      <c r="D109" s="128" t="s">
        <v>770</v>
      </c>
      <c r="E109" s="60">
        <f>E110+E111+E112</f>
        <v>59024</v>
      </c>
      <c r="F109" s="60">
        <f>F110+F111+F112</f>
        <v>28146</v>
      </c>
      <c r="G109" s="60">
        <f>G110+G111+G112</f>
        <v>28127</v>
      </c>
      <c r="H109" s="203">
        <f t="shared" si="6"/>
        <v>99.932494848291057</v>
      </c>
      <c r="I109" s="1398"/>
      <c r="J109" s="166"/>
      <c r="K109" s="166"/>
      <c r="L109" s="166"/>
      <c r="M109" s="166"/>
      <c r="N109" s="166"/>
      <c r="O109" s="166"/>
      <c r="P109" s="166"/>
      <c r="Q109" s="166"/>
      <c r="R109" s="166"/>
      <c r="S109" s="166"/>
      <c r="T109" s="166"/>
      <c r="U109" s="166"/>
    </row>
    <row r="110" spans="1:21" s="1237" customFormat="1" ht="14.25" x14ac:dyDescent="0.2">
      <c r="A110" s="223"/>
      <c r="B110" s="96"/>
      <c r="C110" s="1251" t="s">
        <v>230</v>
      </c>
      <c r="D110" s="1245" t="s">
        <v>896</v>
      </c>
      <c r="E110" s="124">
        <v>38191</v>
      </c>
      <c r="F110" s="314">
        <v>2176</v>
      </c>
      <c r="G110" s="316">
        <v>2157</v>
      </c>
      <c r="H110" s="1247">
        <f t="shared" si="6"/>
        <v>99.126838235294116</v>
      </c>
      <c r="I110" s="166"/>
      <c r="J110" s="166"/>
      <c r="K110" s="166"/>
      <c r="L110" s="166"/>
      <c r="M110" s="166"/>
      <c r="N110" s="166"/>
      <c r="O110" s="166"/>
      <c r="P110" s="166"/>
      <c r="Q110" s="166"/>
      <c r="R110" s="166"/>
      <c r="S110" s="166"/>
      <c r="T110" s="166"/>
      <c r="U110" s="166"/>
    </row>
    <row r="111" spans="1:21" s="1237" customFormat="1" ht="14.25" x14ac:dyDescent="0.2">
      <c r="A111" s="223"/>
      <c r="B111" s="96"/>
      <c r="C111" s="1251" t="s">
        <v>978</v>
      </c>
      <c r="D111" s="1245" t="s">
        <v>979</v>
      </c>
      <c r="E111" s="124">
        <v>20833</v>
      </c>
      <c r="F111" s="314">
        <v>0</v>
      </c>
      <c r="G111" s="316">
        <v>0</v>
      </c>
      <c r="H111" s="1247">
        <v>0</v>
      </c>
      <c r="I111" s="166"/>
      <c r="J111" s="166"/>
      <c r="K111" s="166"/>
      <c r="L111" s="166"/>
      <c r="M111" s="166"/>
      <c r="N111" s="166"/>
      <c r="O111" s="166"/>
      <c r="P111" s="166"/>
      <c r="Q111" s="166"/>
      <c r="R111" s="166"/>
      <c r="S111" s="166"/>
      <c r="T111" s="166"/>
      <c r="U111" s="166"/>
    </row>
    <row r="112" spans="1:21" s="1237" customFormat="1" ht="14.25" x14ac:dyDescent="0.2">
      <c r="A112" s="223"/>
      <c r="B112" s="96"/>
      <c r="C112" s="1251" t="s">
        <v>1745</v>
      </c>
      <c r="D112" s="1263" t="s">
        <v>1746</v>
      </c>
      <c r="E112" s="124"/>
      <c r="F112" s="314">
        <v>25970</v>
      </c>
      <c r="G112" s="316">
        <v>25970</v>
      </c>
      <c r="H112" s="1247">
        <f t="shared" si="6"/>
        <v>100</v>
      </c>
      <c r="I112" s="166"/>
      <c r="J112" s="166"/>
      <c r="K112" s="166"/>
      <c r="L112" s="166"/>
      <c r="M112" s="166"/>
      <c r="N112" s="166"/>
      <c r="O112" s="166"/>
      <c r="P112" s="166"/>
      <c r="Q112" s="166"/>
      <c r="R112" s="166"/>
      <c r="S112" s="166"/>
      <c r="T112" s="166"/>
      <c r="U112" s="166"/>
    </row>
    <row r="113" spans="1:21" s="1237" customFormat="1" ht="15" x14ac:dyDescent="0.25">
      <c r="A113" s="223">
        <v>3122</v>
      </c>
      <c r="B113" s="96">
        <v>6122</v>
      </c>
      <c r="C113" s="1289"/>
      <c r="D113" s="128" t="s">
        <v>771</v>
      </c>
      <c r="E113" s="60"/>
      <c r="F113" s="313">
        <v>334</v>
      </c>
      <c r="G113" s="315">
        <v>334</v>
      </c>
      <c r="H113" s="203">
        <f t="shared" si="6"/>
        <v>100</v>
      </c>
      <c r="I113" s="166"/>
      <c r="J113" s="166"/>
      <c r="K113" s="166"/>
      <c r="L113" s="166"/>
      <c r="M113" s="166"/>
      <c r="N113" s="166"/>
      <c r="O113" s="166"/>
      <c r="P113" s="166"/>
      <c r="Q113" s="166"/>
      <c r="R113" s="166"/>
      <c r="S113" s="166"/>
      <c r="T113" s="166"/>
      <c r="U113" s="166"/>
    </row>
    <row r="114" spans="1:21" s="1237" customFormat="1" ht="14.25" x14ac:dyDescent="0.2">
      <c r="A114" s="223"/>
      <c r="B114" s="96"/>
      <c r="C114" s="1251" t="s">
        <v>1745</v>
      </c>
      <c r="D114" s="1263" t="s">
        <v>1746</v>
      </c>
      <c r="E114" s="124"/>
      <c r="F114" s="314">
        <v>334</v>
      </c>
      <c r="G114" s="316">
        <v>334</v>
      </c>
      <c r="H114" s="1247">
        <f t="shared" si="6"/>
        <v>100</v>
      </c>
      <c r="I114" s="166"/>
      <c r="J114" s="166"/>
      <c r="K114" s="166"/>
      <c r="L114" s="166"/>
      <c r="M114" s="166"/>
      <c r="N114" s="166"/>
      <c r="O114" s="166"/>
      <c r="P114" s="166"/>
      <c r="Q114" s="166"/>
      <c r="R114" s="166"/>
      <c r="S114" s="166"/>
      <c r="T114" s="166"/>
      <c r="U114" s="166"/>
    </row>
    <row r="115" spans="1:21" s="1237" customFormat="1" ht="15" x14ac:dyDescent="0.25">
      <c r="A115" s="223">
        <v>3123</v>
      </c>
      <c r="B115" s="96">
        <v>6121</v>
      </c>
      <c r="C115" s="1289"/>
      <c r="D115" s="128" t="s">
        <v>770</v>
      </c>
      <c r="E115" s="60">
        <v>6325</v>
      </c>
      <c r="F115" s="313">
        <v>4583</v>
      </c>
      <c r="G115" s="315">
        <v>2212</v>
      </c>
      <c r="H115" s="203">
        <f t="shared" si="6"/>
        <v>48.265328387519091</v>
      </c>
      <c r="I115" s="166"/>
      <c r="J115" s="1626"/>
      <c r="K115" s="166"/>
      <c r="L115" s="166"/>
      <c r="M115" s="166"/>
      <c r="N115" s="166"/>
      <c r="O115" s="166"/>
      <c r="P115" s="166"/>
      <c r="Q115" s="166"/>
      <c r="R115" s="166"/>
      <c r="S115" s="166"/>
      <c r="T115" s="166"/>
      <c r="U115" s="166"/>
    </row>
    <row r="116" spans="1:21" s="1237" customFormat="1" ht="14.25" x14ac:dyDescent="0.2">
      <c r="A116" s="223"/>
      <c r="B116" s="96"/>
      <c r="C116" s="1251" t="s">
        <v>230</v>
      </c>
      <c r="D116" s="1245" t="s">
        <v>896</v>
      </c>
      <c r="E116" s="124">
        <v>6325</v>
      </c>
      <c r="F116" s="314">
        <v>0</v>
      </c>
      <c r="G116" s="316">
        <v>0</v>
      </c>
      <c r="H116" s="1247">
        <v>0</v>
      </c>
      <c r="I116" s="166"/>
      <c r="J116" s="166"/>
      <c r="K116" s="166"/>
      <c r="L116" s="166"/>
      <c r="M116" s="166"/>
      <c r="N116" s="166"/>
      <c r="O116" s="166"/>
      <c r="P116" s="166"/>
      <c r="Q116" s="166"/>
      <c r="R116" s="166"/>
      <c r="S116" s="166"/>
      <c r="T116" s="166"/>
      <c r="U116" s="166"/>
    </row>
    <row r="117" spans="1:21" s="1237" customFormat="1" ht="14.25" x14ac:dyDescent="0.2">
      <c r="A117" s="223"/>
      <c r="B117" s="96"/>
      <c r="C117" s="1251" t="s">
        <v>1745</v>
      </c>
      <c r="D117" s="1263" t="s">
        <v>1746</v>
      </c>
      <c r="E117" s="124"/>
      <c r="F117" s="314">
        <v>4583</v>
      </c>
      <c r="G117" s="316">
        <v>2212</v>
      </c>
      <c r="H117" s="1247">
        <f t="shared" si="6"/>
        <v>48.265328387519091</v>
      </c>
      <c r="I117" s="166"/>
      <c r="J117" s="166"/>
      <c r="K117" s="166"/>
      <c r="L117" s="166"/>
      <c r="M117" s="166"/>
      <c r="N117" s="166"/>
      <c r="O117" s="166"/>
      <c r="P117" s="166"/>
      <c r="Q117" s="166"/>
      <c r="R117" s="166"/>
      <c r="S117" s="166"/>
      <c r="T117" s="166"/>
      <c r="U117" s="166"/>
    </row>
    <row r="118" spans="1:21" s="1237" customFormat="1" ht="15" x14ac:dyDescent="0.25">
      <c r="A118" s="223">
        <v>3149</v>
      </c>
      <c r="B118" s="96">
        <v>6121</v>
      </c>
      <c r="C118" s="1289"/>
      <c r="D118" s="128" t="s">
        <v>770</v>
      </c>
      <c r="E118" s="60">
        <v>780</v>
      </c>
      <c r="F118" s="313">
        <v>1000</v>
      </c>
      <c r="G118" s="315">
        <v>1000</v>
      </c>
      <c r="H118" s="203">
        <v>0</v>
      </c>
      <c r="I118" s="166"/>
      <c r="J118" s="166"/>
      <c r="K118" s="166"/>
      <c r="L118" s="166"/>
      <c r="M118" s="166"/>
      <c r="N118" s="166"/>
      <c r="O118" s="166"/>
      <c r="P118" s="166"/>
      <c r="Q118" s="166"/>
      <c r="R118" s="166"/>
      <c r="S118" s="166"/>
      <c r="T118" s="166"/>
      <c r="U118" s="166"/>
    </row>
    <row r="119" spans="1:21" s="1237" customFormat="1" ht="14.25" x14ac:dyDescent="0.2">
      <c r="A119" s="223"/>
      <c r="B119" s="96"/>
      <c r="C119" s="1251" t="s">
        <v>230</v>
      </c>
      <c r="D119" s="1245" t="s">
        <v>896</v>
      </c>
      <c r="E119" s="124">
        <v>780</v>
      </c>
      <c r="F119" s="314">
        <v>0</v>
      </c>
      <c r="G119" s="316">
        <v>0</v>
      </c>
      <c r="H119" s="1247">
        <v>0</v>
      </c>
      <c r="I119" s="166"/>
      <c r="J119" s="166"/>
      <c r="K119" s="166"/>
      <c r="L119" s="166"/>
      <c r="M119" s="166"/>
      <c r="N119" s="166"/>
      <c r="O119" s="166"/>
      <c r="P119" s="166"/>
      <c r="Q119" s="166"/>
      <c r="R119" s="166"/>
      <c r="S119" s="166"/>
      <c r="T119" s="166"/>
      <c r="U119" s="166"/>
    </row>
    <row r="120" spans="1:21" s="1237" customFormat="1" ht="14.25" x14ac:dyDescent="0.2">
      <c r="A120" s="223"/>
      <c r="B120" s="96"/>
      <c r="C120" s="1251" t="s">
        <v>1745</v>
      </c>
      <c r="D120" s="1263" t="s">
        <v>1746</v>
      </c>
      <c r="E120" s="124"/>
      <c r="F120" s="314">
        <v>1000</v>
      </c>
      <c r="G120" s="316">
        <v>1000</v>
      </c>
      <c r="H120" s="1247">
        <f>(G120/F120)*100</f>
        <v>100</v>
      </c>
      <c r="I120" s="166"/>
      <c r="J120" s="166"/>
      <c r="K120" s="166"/>
      <c r="L120" s="166"/>
      <c r="M120" s="166"/>
      <c r="N120" s="166"/>
      <c r="O120" s="166"/>
      <c r="P120" s="166"/>
      <c r="Q120" s="166"/>
      <c r="R120" s="166"/>
      <c r="S120" s="166"/>
      <c r="T120" s="166"/>
      <c r="U120" s="166"/>
    </row>
    <row r="121" spans="1:21" s="1237" customFormat="1" ht="15" x14ac:dyDescent="0.25">
      <c r="A121" s="223">
        <v>3231</v>
      </c>
      <c r="B121" s="96">
        <v>6121</v>
      </c>
      <c r="C121" s="1251"/>
      <c r="D121" s="128" t="s">
        <v>770</v>
      </c>
      <c r="E121" s="60">
        <v>1458</v>
      </c>
      <c r="F121" s="313">
        <v>134</v>
      </c>
      <c r="G121" s="315">
        <v>0</v>
      </c>
      <c r="H121" s="203">
        <v>0</v>
      </c>
      <c r="I121" s="166"/>
      <c r="J121" s="166"/>
      <c r="K121" s="166"/>
      <c r="L121" s="166"/>
      <c r="M121" s="166"/>
      <c r="N121" s="166"/>
      <c r="O121" s="166"/>
      <c r="P121" s="166"/>
      <c r="Q121" s="166"/>
      <c r="R121" s="166"/>
      <c r="S121" s="166"/>
      <c r="T121" s="166"/>
      <c r="U121" s="166"/>
    </row>
    <row r="122" spans="1:21" s="1237" customFormat="1" ht="14.25" x14ac:dyDescent="0.2">
      <c r="A122" s="223"/>
      <c r="B122" s="96"/>
      <c r="C122" s="1251" t="s">
        <v>230</v>
      </c>
      <c r="D122" s="1245" t="s">
        <v>896</v>
      </c>
      <c r="E122" s="124">
        <v>1458</v>
      </c>
      <c r="F122" s="314">
        <v>0</v>
      </c>
      <c r="G122" s="316">
        <v>0</v>
      </c>
      <c r="H122" s="1247">
        <v>0</v>
      </c>
      <c r="I122" s="166"/>
      <c r="J122" s="166"/>
      <c r="K122" s="166"/>
      <c r="L122" s="166"/>
      <c r="M122" s="166"/>
      <c r="N122" s="166"/>
      <c r="O122" s="166"/>
      <c r="P122" s="166"/>
      <c r="Q122" s="166"/>
      <c r="R122" s="166"/>
      <c r="S122" s="166"/>
      <c r="T122" s="166"/>
      <c r="U122" s="166"/>
    </row>
    <row r="123" spans="1:21" s="1237" customFormat="1" ht="14.25" x14ac:dyDescent="0.2">
      <c r="A123" s="223"/>
      <c r="B123" s="96"/>
      <c r="C123" s="1251" t="s">
        <v>1745</v>
      </c>
      <c r="D123" s="1263" t="s">
        <v>1746</v>
      </c>
      <c r="E123" s="124"/>
      <c r="F123" s="314">
        <v>134</v>
      </c>
      <c r="G123" s="316">
        <v>0</v>
      </c>
      <c r="H123" s="1247">
        <v>0</v>
      </c>
      <c r="I123" s="166"/>
      <c r="J123" s="166"/>
      <c r="K123" s="166"/>
      <c r="L123" s="166"/>
      <c r="M123" s="166"/>
      <c r="N123" s="166"/>
      <c r="O123" s="166"/>
      <c r="P123" s="166"/>
      <c r="Q123" s="166"/>
      <c r="R123" s="166"/>
      <c r="S123" s="166"/>
      <c r="T123" s="166"/>
      <c r="U123" s="166"/>
    </row>
    <row r="124" spans="1:21" s="1237" customFormat="1" ht="15" x14ac:dyDescent="0.25">
      <c r="A124" s="223">
        <v>3314</v>
      </c>
      <c r="B124" s="96">
        <v>6121</v>
      </c>
      <c r="C124" s="1251"/>
      <c r="D124" s="128" t="s">
        <v>770</v>
      </c>
      <c r="E124" s="60">
        <v>7379</v>
      </c>
      <c r="F124" s="313">
        <v>4003</v>
      </c>
      <c r="G124" s="315">
        <v>4003</v>
      </c>
      <c r="H124" s="203">
        <v>0</v>
      </c>
      <c r="I124" s="166"/>
      <c r="J124" s="166"/>
      <c r="K124" s="166"/>
      <c r="L124" s="166"/>
      <c r="M124" s="166"/>
      <c r="N124" s="166"/>
      <c r="O124" s="166"/>
      <c r="P124" s="166"/>
      <c r="Q124" s="166"/>
      <c r="R124" s="166"/>
      <c r="S124" s="166"/>
      <c r="T124" s="166"/>
      <c r="U124" s="166"/>
    </row>
    <row r="125" spans="1:21" s="1237" customFormat="1" ht="14.25" x14ac:dyDescent="0.2">
      <c r="A125" s="223"/>
      <c r="B125" s="96"/>
      <c r="C125" s="1251" t="s">
        <v>231</v>
      </c>
      <c r="D125" s="1245" t="s">
        <v>1125</v>
      </c>
      <c r="E125" s="124">
        <v>7379</v>
      </c>
      <c r="F125" s="314">
        <v>0</v>
      </c>
      <c r="G125" s="316">
        <v>0</v>
      </c>
      <c r="H125" s="1247">
        <v>0</v>
      </c>
      <c r="I125" s="166"/>
      <c r="J125" s="166"/>
      <c r="K125" s="166"/>
      <c r="L125" s="166"/>
      <c r="M125" s="166"/>
      <c r="N125" s="166"/>
      <c r="O125" s="166"/>
      <c r="P125" s="166"/>
      <c r="Q125" s="166"/>
      <c r="R125" s="166"/>
      <c r="S125" s="166"/>
      <c r="T125" s="166"/>
      <c r="U125" s="166"/>
    </row>
    <row r="126" spans="1:21" s="1237" customFormat="1" ht="14.25" x14ac:dyDescent="0.2">
      <c r="A126" s="223"/>
      <c r="B126" s="96"/>
      <c r="C126" s="1251" t="s">
        <v>1745</v>
      </c>
      <c r="D126" s="1263" t="s">
        <v>1746</v>
      </c>
      <c r="E126" s="124"/>
      <c r="F126" s="314">
        <v>4003</v>
      </c>
      <c r="G126" s="316">
        <v>4003</v>
      </c>
      <c r="H126" s="1247">
        <f t="shared" ref="H126:H132" si="7">(G126/F126)*100</f>
        <v>100</v>
      </c>
      <c r="I126" s="166"/>
      <c r="J126" s="166"/>
      <c r="K126" s="166"/>
      <c r="L126" s="166"/>
      <c r="M126" s="166"/>
      <c r="N126" s="166"/>
      <c r="O126" s="166"/>
      <c r="P126" s="166"/>
      <c r="Q126" s="166"/>
      <c r="R126" s="166"/>
      <c r="S126" s="166"/>
      <c r="T126" s="166"/>
      <c r="U126" s="166"/>
    </row>
    <row r="127" spans="1:21" s="1237" customFormat="1" ht="15" x14ac:dyDescent="0.25">
      <c r="A127" s="223">
        <v>3314</v>
      </c>
      <c r="B127" s="96">
        <v>6122</v>
      </c>
      <c r="C127" s="1289"/>
      <c r="D127" s="128" t="s">
        <v>771</v>
      </c>
      <c r="E127" s="124"/>
      <c r="F127" s="313">
        <v>105</v>
      </c>
      <c r="G127" s="315">
        <v>105</v>
      </c>
      <c r="H127" s="203">
        <f t="shared" si="7"/>
        <v>100</v>
      </c>
      <c r="I127" s="166"/>
      <c r="J127" s="166"/>
      <c r="K127" s="166"/>
      <c r="L127" s="166"/>
      <c r="M127" s="166"/>
      <c r="N127" s="166"/>
      <c r="O127" s="166"/>
      <c r="P127" s="166"/>
      <c r="Q127" s="166"/>
      <c r="R127" s="166"/>
      <c r="S127" s="166"/>
      <c r="T127" s="166"/>
      <c r="U127" s="166"/>
    </row>
    <row r="128" spans="1:21" s="1237" customFormat="1" ht="14.25" x14ac:dyDescent="0.2">
      <c r="A128" s="223"/>
      <c r="B128" s="96"/>
      <c r="C128" s="1251" t="s">
        <v>1745</v>
      </c>
      <c r="D128" s="1263" t="s">
        <v>1746</v>
      </c>
      <c r="E128" s="124"/>
      <c r="F128" s="314">
        <v>105</v>
      </c>
      <c r="G128" s="316">
        <v>105</v>
      </c>
      <c r="H128" s="1247">
        <f t="shared" si="7"/>
        <v>100</v>
      </c>
      <c r="I128" s="166"/>
      <c r="J128" s="166"/>
      <c r="K128" s="166"/>
      <c r="L128" s="166"/>
      <c r="M128" s="166"/>
      <c r="N128" s="166"/>
      <c r="O128" s="166"/>
      <c r="P128" s="166"/>
      <c r="Q128" s="166"/>
      <c r="R128" s="166"/>
      <c r="S128" s="166"/>
      <c r="T128" s="166"/>
      <c r="U128" s="166"/>
    </row>
    <row r="129" spans="1:21" s="1237" customFormat="1" ht="15" x14ac:dyDescent="0.25">
      <c r="A129" s="223">
        <v>3315</v>
      </c>
      <c r="B129" s="96">
        <v>6111</v>
      </c>
      <c r="C129" s="1251"/>
      <c r="D129" s="1240" t="s">
        <v>1134</v>
      </c>
      <c r="E129" s="124"/>
      <c r="F129" s="313">
        <v>1708</v>
      </c>
      <c r="G129" s="315">
        <v>191</v>
      </c>
      <c r="H129" s="203">
        <f t="shared" si="7"/>
        <v>11.182669789227166</v>
      </c>
      <c r="I129" s="166"/>
      <c r="J129" s="166"/>
      <c r="K129" s="166"/>
      <c r="L129" s="166"/>
      <c r="M129" s="166"/>
      <c r="N129" s="166"/>
      <c r="O129" s="166"/>
      <c r="P129" s="166"/>
      <c r="Q129" s="166"/>
      <c r="R129" s="166"/>
      <c r="S129" s="166"/>
      <c r="T129" s="166"/>
      <c r="U129" s="166"/>
    </row>
    <row r="130" spans="1:21" s="1237" customFormat="1" ht="14.25" x14ac:dyDescent="0.2">
      <c r="A130" s="223"/>
      <c r="B130" s="96"/>
      <c r="C130" s="1251" t="s">
        <v>1745</v>
      </c>
      <c r="D130" s="1263" t="s">
        <v>1746</v>
      </c>
      <c r="E130" s="124"/>
      <c r="F130" s="314">
        <v>1708</v>
      </c>
      <c r="G130" s="316">
        <v>191</v>
      </c>
      <c r="H130" s="1247">
        <f t="shared" si="7"/>
        <v>11.182669789227166</v>
      </c>
      <c r="I130" s="166"/>
      <c r="J130" s="166"/>
      <c r="K130" s="166"/>
      <c r="L130" s="166"/>
      <c r="M130" s="166"/>
      <c r="N130" s="166"/>
      <c r="O130" s="166"/>
      <c r="P130" s="166"/>
      <c r="Q130" s="166"/>
      <c r="R130" s="166"/>
      <c r="S130" s="166"/>
      <c r="T130" s="166"/>
      <c r="U130" s="166"/>
    </row>
    <row r="131" spans="1:21" s="1237" customFormat="1" ht="15" x14ac:dyDescent="0.25">
      <c r="A131" s="223">
        <v>3315</v>
      </c>
      <c r="B131" s="96">
        <v>6121</v>
      </c>
      <c r="C131" s="1289"/>
      <c r="D131" s="128" t="s">
        <v>770</v>
      </c>
      <c r="E131" s="60">
        <f>E132+E133</f>
        <v>68229</v>
      </c>
      <c r="F131" s="149">
        <v>51748</v>
      </c>
      <c r="G131" s="315">
        <v>44037</v>
      </c>
      <c r="H131" s="203">
        <f>(G131/F131)*100</f>
        <v>85.098941021875234</v>
      </c>
      <c r="I131" s="166"/>
      <c r="J131" s="166"/>
      <c r="K131" s="166"/>
      <c r="L131" s="166"/>
      <c r="M131" s="166"/>
      <c r="N131" s="166"/>
      <c r="O131" s="166"/>
      <c r="P131" s="166"/>
      <c r="Q131" s="166"/>
      <c r="R131" s="166"/>
      <c r="S131" s="166"/>
      <c r="T131" s="166"/>
      <c r="U131" s="166"/>
    </row>
    <row r="132" spans="1:21" s="1237" customFormat="1" ht="14.25" x14ac:dyDescent="0.2">
      <c r="A132" s="223"/>
      <c r="B132" s="96"/>
      <c r="C132" s="1251" t="s">
        <v>950</v>
      </c>
      <c r="D132" s="166" t="s">
        <v>1602</v>
      </c>
      <c r="E132" s="124">
        <v>750</v>
      </c>
      <c r="F132" s="314">
        <v>784</v>
      </c>
      <c r="G132" s="316">
        <v>292</v>
      </c>
      <c r="H132" s="1247">
        <f t="shared" si="7"/>
        <v>37.244897959183675</v>
      </c>
      <c r="I132" s="166"/>
      <c r="J132" s="166"/>
      <c r="K132" s="166"/>
      <c r="L132" s="166"/>
      <c r="M132" s="166"/>
      <c r="N132" s="166"/>
      <c r="O132" s="166"/>
      <c r="P132" s="166"/>
      <c r="Q132" s="166"/>
      <c r="R132" s="166"/>
      <c r="S132" s="166"/>
      <c r="T132" s="166"/>
      <c r="U132" s="166"/>
    </row>
    <row r="133" spans="1:21" s="1237" customFormat="1" ht="14.25" x14ac:dyDescent="0.2">
      <c r="A133" s="223"/>
      <c r="B133" s="96"/>
      <c r="C133" s="1251" t="s">
        <v>231</v>
      </c>
      <c r="D133" s="1245" t="s">
        <v>1125</v>
      </c>
      <c r="E133" s="124">
        <v>67479</v>
      </c>
      <c r="F133" s="314">
        <v>4144</v>
      </c>
      <c r="G133" s="316">
        <v>1362</v>
      </c>
      <c r="H133" s="1247">
        <f>(G133/F133)*100</f>
        <v>32.866795366795365</v>
      </c>
      <c r="I133" s="166"/>
      <c r="J133" s="166"/>
      <c r="K133" s="166"/>
      <c r="L133" s="166"/>
      <c r="M133" s="166"/>
      <c r="N133" s="166"/>
      <c r="O133" s="166"/>
      <c r="P133" s="166"/>
      <c r="Q133" s="166"/>
      <c r="R133" s="166"/>
      <c r="S133" s="166"/>
      <c r="T133" s="166"/>
      <c r="U133" s="166"/>
    </row>
    <row r="134" spans="1:21" s="1237" customFormat="1" ht="14.25" x14ac:dyDescent="0.2">
      <c r="A134" s="223"/>
      <c r="B134" s="96"/>
      <c r="C134" s="1251" t="s">
        <v>1745</v>
      </c>
      <c r="D134" s="1263" t="s">
        <v>1746</v>
      </c>
      <c r="E134" s="124"/>
      <c r="F134" s="314">
        <v>46820</v>
      </c>
      <c r="G134" s="316">
        <v>42384</v>
      </c>
      <c r="H134" s="1247">
        <f>(G134/F134)*100</f>
        <v>90.525416488680051</v>
      </c>
      <c r="I134" s="166"/>
      <c r="J134" s="166"/>
      <c r="K134" s="166"/>
      <c r="L134" s="166"/>
      <c r="M134" s="166"/>
      <c r="N134" s="166"/>
      <c r="O134" s="166"/>
      <c r="P134" s="166"/>
      <c r="Q134" s="166"/>
      <c r="R134" s="166"/>
      <c r="S134" s="166"/>
      <c r="T134" s="166"/>
      <c r="U134" s="166"/>
    </row>
    <row r="135" spans="1:21" s="1237" customFormat="1" ht="15" x14ac:dyDescent="0.25">
      <c r="A135" s="223">
        <v>3315</v>
      </c>
      <c r="B135" s="96">
        <v>6122</v>
      </c>
      <c r="C135" s="1251"/>
      <c r="D135" s="128" t="s">
        <v>771</v>
      </c>
      <c r="E135" s="124"/>
      <c r="F135" s="315">
        <f>F136+F137</f>
        <v>9666</v>
      </c>
      <c r="G135" s="315">
        <f>G136+G137</f>
        <v>1470</v>
      </c>
      <c r="H135" s="203">
        <f>(G135/F135)*100</f>
        <v>15.207945375543142</v>
      </c>
      <c r="I135" s="166"/>
      <c r="J135" s="166"/>
      <c r="K135" s="1626"/>
      <c r="L135" s="1626"/>
      <c r="M135" s="166"/>
      <c r="N135" s="166"/>
      <c r="O135" s="166"/>
      <c r="P135" s="166"/>
      <c r="Q135" s="166"/>
      <c r="R135" s="166"/>
      <c r="S135" s="166"/>
      <c r="T135" s="166"/>
      <c r="U135" s="166"/>
    </row>
    <row r="136" spans="1:21" s="1237" customFormat="1" ht="14.25" x14ac:dyDescent="0.2">
      <c r="A136" s="223"/>
      <c r="B136" s="96"/>
      <c r="C136" s="1251" t="s">
        <v>231</v>
      </c>
      <c r="D136" s="1245" t="s">
        <v>1125</v>
      </c>
      <c r="E136" s="124"/>
      <c r="F136" s="314">
        <v>113</v>
      </c>
      <c r="G136" s="316">
        <v>113</v>
      </c>
      <c r="H136" s="1247">
        <f>(G136/F136)*100</f>
        <v>100</v>
      </c>
      <c r="I136" s="166"/>
      <c r="J136" s="166"/>
      <c r="K136" s="166"/>
      <c r="L136" s="166"/>
      <c r="M136" s="166"/>
      <c r="N136" s="166"/>
      <c r="O136" s="166"/>
      <c r="P136" s="166"/>
      <c r="Q136" s="166"/>
      <c r="R136" s="166"/>
      <c r="S136" s="166"/>
      <c r="T136" s="166"/>
      <c r="U136" s="166"/>
    </row>
    <row r="137" spans="1:21" s="1237" customFormat="1" ht="15" thickBot="1" x14ac:dyDescent="0.25">
      <c r="A137" s="263"/>
      <c r="B137" s="250"/>
      <c r="C137" s="1266" t="s">
        <v>1745</v>
      </c>
      <c r="D137" s="1777" t="s">
        <v>1746</v>
      </c>
      <c r="E137" s="184"/>
      <c r="F137" s="464">
        <v>9553</v>
      </c>
      <c r="G137" s="465">
        <v>1357</v>
      </c>
      <c r="H137" s="1593">
        <f>(G137/F137)*100</f>
        <v>14.20496179210719</v>
      </c>
      <c r="I137" s="166"/>
      <c r="J137" s="166"/>
      <c r="K137" s="166"/>
      <c r="L137" s="166"/>
      <c r="M137" s="166"/>
      <c r="N137" s="166"/>
      <c r="O137" s="166"/>
      <c r="P137" s="166"/>
      <c r="Q137" s="166"/>
      <c r="R137" s="166"/>
      <c r="S137" s="166"/>
      <c r="T137" s="166"/>
      <c r="U137" s="166"/>
    </row>
    <row r="138" spans="1:21" ht="14.25" thickTop="1" thickBot="1" x14ac:dyDescent="0.25">
      <c r="A138" s="673"/>
      <c r="B138" s="673"/>
      <c r="C138" s="674"/>
      <c r="F138" s="1061"/>
      <c r="H138" s="712" t="s">
        <v>205</v>
      </c>
      <c r="I138" s="572"/>
      <c r="J138" s="572"/>
    </row>
    <row r="139" spans="1:21" s="1113" customFormat="1" ht="20.25" customHeight="1" thickTop="1" thickBot="1" x14ac:dyDescent="0.25">
      <c r="A139" s="1107" t="s">
        <v>206</v>
      </c>
      <c r="B139" s="1108" t="s">
        <v>207</v>
      </c>
      <c r="C139" s="1109" t="s">
        <v>888</v>
      </c>
      <c r="D139" s="1109" t="s">
        <v>208</v>
      </c>
      <c r="E139" s="1109" t="s">
        <v>209</v>
      </c>
      <c r="F139" s="1109" t="s">
        <v>1116</v>
      </c>
      <c r="G139" s="1110" t="s">
        <v>1117</v>
      </c>
      <c r="H139" s="1111" t="s">
        <v>1118</v>
      </c>
      <c r="I139" s="1112"/>
      <c r="J139" s="1112"/>
    </row>
    <row r="140" spans="1:21" s="387" customFormat="1" ht="13.5" thickTop="1" thickBot="1" x14ac:dyDescent="0.25">
      <c r="A140" s="609">
        <v>1</v>
      </c>
      <c r="B140" s="610">
        <v>2</v>
      </c>
      <c r="C140" s="610">
        <v>3</v>
      </c>
      <c r="D140" s="610">
        <v>4</v>
      </c>
      <c r="E140" s="610">
        <v>5</v>
      </c>
      <c r="F140" s="581">
        <v>6</v>
      </c>
      <c r="G140" s="581">
        <v>7</v>
      </c>
      <c r="H140" s="680" t="s">
        <v>74</v>
      </c>
      <c r="I140" s="107"/>
    </row>
    <row r="141" spans="1:21" s="1237" customFormat="1" ht="15.75" thickTop="1" x14ac:dyDescent="0.25">
      <c r="A141" s="223">
        <v>3315</v>
      </c>
      <c r="B141" s="96">
        <v>6125</v>
      </c>
      <c r="C141" s="1251"/>
      <c r="D141" s="1240" t="s">
        <v>219</v>
      </c>
      <c r="E141" s="124"/>
      <c r="F141" s="313">
        <v>153</v>
      </c>
      <c r="G141" s="315">
        <v>153</v>
      </c>
      <c r="H141" s="203">
        <f t="shared" ref="H141:H146" si="8">(G141/F141)*100</f>
        <v>100</v>
      </c>
      <c r="I141" s="166"/>
      <c r="J141" s="166"/>
      <c r="K141" s="166"/>
      <c r="L141" s="166"/>
      <c r="M141" s="166"/>
      <c r="N141" s="166"/>
      <c r="O141" s="166"/>
      <c r="P141" s="166"/>
      <c r="Q141" s="166"/>
      <c r="R141" s="166"/>
      <c r="S141" s="166"/>
      <c r="T141" s="166"/>
      <c r="U141" s="166"/>
    </row>
    <row r="142" spans="1:21" s="1237" customFormat="1" ht="14.25" x14ac:dyDescent="0.2">
      <c r="A142" s="223"/>
      <c r="B142" s="96"/>
      <c r="C142" s="1251" t="s">
        <v>1745</v>
      </c>
      <c r="D142" s="1263" t="s">
        <v>1746</v>
      </c>
      <c r="E142" s="124"/>
      <c r="F142" s="314">
        <v>153</v>
      </c>
      <c r="G142" s="316">
        <v>153</v>
      </c>
      <c r="H142" s="1247">
        <f t="shared" si="8"/>
        <v>100</v>
      </c>
      <c r="I142" s="166"/>
      <c r="J142" s="166"/>
      <c r="K142" s="166"/>
      <c r="L142" s="166"/>
      <c r="M142" s="166"/>
      <c r="N142" s="166"/>
      <c r="O142" s="166"/>
      <c r="P142" s="166"/>
      <c r="Q142" s="166"/>
      <c r="R142" s="166"/>
      <c r="S142" s="166"/>
      <c r="T142" s="166"/>
      <c r="U142" s="166"/>
    </row>
    <row r="143" spans="1:21" s="1237" customFormat="1" ht="15" x14ac:dyDescent="0.25">
      <c r="A143" s="223">
        <v>3321</v>
      </c>
      <c r="B143" s="96">
        <v>6121</v>
      </c>
      <c r="C143" s="1251"/>
      <c r="D143" s="128" t="s">
        <v>770</v>
      </c>
      <c r="E143" s="60">
        <f>E144+E145</f>
        <v>15000</v>
      </c>
      <c r="F143" s="60">
        <f>F144+F145</f>
        <v>6118</v>
      </c>
      <c r="G143" s="60">
        <f>G144+G145</f>
        <v>6118</v>
      </c>
      <c r="H143" s="203">
        <f t="shared" si="8"/>
        <v>100</v>
      </c>
      <c r="I143" s="166"/>
      <c r="J143" s="166"/>
      <c r="K143" s="166"/>
      <c r="L143" s="166"/>
      <c r="M143" s="166"/>
      <c r="N143" s="166"/>
      <c r="O143" s="166"/>
      <c r="P143" s="166"/>
      <c r="Q143" s="166"/>
      <c r="R143" s="166"/>
      <c r="S143" s="166"/>
      <c r="T143" s="166"/>
      <c r="U143" s="166"/>
    </row>
    <row r="144" spans="1:21" s="1237" customFormat="1" ht="14.25" x14ac:dyDescent="0.2">
      <c r="A144" s="223"/>
      <c r="B144" s="96"/>
      <c r="C144" s="1251" t="s">
        <v>231</v>
      </c>
      <c r="D144" s="1245" t="s">
        <v>1125</v>
      </c>
      <c r="E144" s="124">
        <v>2500</v>
      </c>
      <c r="F144" s="314">
        <v>1018</v>
      </c>
      <c r="G144" s="316">
        <v>1018</v>
      </c>
      <c r="H144" s="1247">
        <f t="shared" si="8"/>
        <v>100</v>
      </c>
      <c r="I144" s="166"/>
      <c r="J144" s="166"/>
      <c r="K144" s="166"/>
      <c r="L144" s="166"/>
      <c r="M144" s="166"/>
      <c r="N144" s="166"/>
      <c r="O144" s="166"/>
      <c r="P144" s="166"/>
      <c r="Q144" s="166"/>
      <c r="R144" s="166"/>
      <c r="S144" s="166"/>
      <c r="T144" s="166"/>
      <c r="U144" s="166"/>
    </row>
    <row r="145" spans="1:21" s="1237" customFormat="1" ht="14.25" x14ac:dyDescent="0.2">
      <c r="A145" s="223"/>
      <c r="B145" s="96"/>
      <c r="C145" s="1251" t="s">
        <v>978</v>
      </c>
      <c r="D145" s="1245" t="s">
        <v>979</v>
      </c>
      <c r="E145" s="124">
        <v>12500</v>
      </c>
      <c r="F145" s="314">
        <v>5100</v>
      </c>
      <c r="G145" s="316">
        <v>5100</v>
      </c>
      <c r="H145" s="1247">
        <f t="shared" si="8"/>
        <v>100</v>
      </c>
      <c r="I145" s="166"/>
      <c r="J145" s="166"/>
      <c r="K145" s="166"/>
      <c r="L145" s="166"/>
      <c r="M145" s="166"/>
      <c r="N145" s="166"/>
      <c r="O145" s="166"/>
      <c r="P145" s="166"/>
      <c r="Q145" s="166"/>
      <c r="R145" s="166"/>
      <c r="S145" s="166"/>
      <c r="T145" s="166"/>
      <c r="U145" s="166"/>
    </row>
    <row r="146" spans="1:21" s="1237" customFormat="1" ht="15" x14ac:dyDescent="0.25">
      <c r="A146" s="223">
        <v>3522</v>
      </c>
      <c r="B146" s="96">
        <v>6121</v>
      </c>
      <c r="C146" s="1289"/>
      <c r="D146" s="128" t="s">
        <v>770</v>
      </c>
      <c r="E146" s="60">
        <f>E147+E148+E149+E150+E151</f>
        <v>33385</v>
      </c>
      <c r="F146" s="60">
        <f>F147+F148+F149+F150+F151</f>
        <v>35473</v>
      </c>
      <c r="G146" s="60">
        <f>G147+G148+G149+G150+G151</f>
        <v>35348</v>
      </c>
      <c r="H146" s="203">
        <f t="shared" si="8"/>
        <v>99.647619316099565</v>
      </c>
      <c r="I146" s="166"/>
      <c r="J146" s="166"/>
      <c r="K146" s="166"/>
      <c r="L146" s="166"/>
      <c r="M146" s="166"/>
      <c r="N146" s="166"/>
      <c r="O146" s="166"/>
      <c r="P146" s="166"/>
      <c r="Q146" s="166"/>
      <c r="R146" s="166"/>
      <c r="S146" s="166"/>
      <c r="T146" s="166"/>
      <c r="U146" s="166"/>
    </row>
    <row r="147" spans="1:21" s="1237" customFormat="1" ht="15" x14ac:dyDescent="0.25">
      <c r="A147" s="223"/>
      <c r="B147" s="96"/>
      <c r="C147" s="1251" t="s">
        <v>950</v>
      </c>
      <c r="D147" s="166" t="s">
        <v>1602</v>
      </c>
      <c r="E147" s="60"/>
      <c r="F147" s="123">
        <v>560</v>
      </c>
      <c r="G147" s="316">
        <v>512</v>
      </c>
      <c r="H147" s="1247">
        <f t="shared" ref="H147:H159" si="9">(G147/F147)*100</f>
        <v>91.428571428571431</v>
      </c>
      <c r="I147" s="166"/>
      <c r="J147" s="166"/>
      <c r="K147" s="166"/>
      <c r="L147" s="166"/>
      <c r="M147" s="166"/>
      <c r="N147" s="166"/>
      <c r="O147" s="166"/>
      <c r="P147" s="166"/>
      <c r="Q147" s="166"/>
      <c r="R147" s="166"/>
      <c r="S147" s="166"/>
      <c r="T147" s="166"/>
      <c r="U147" s="166"/>
    </row>
    <row r="148" spans="1:21" s="1237" customFormat="1" ht="15" x14ac:dyDescent="0.25">
      <c r="A148" s="223"/>
      <c r="B148" s="96"/>
      <c r="C148" s="1251" t="s">
        <v>315</v>
      </c>
      <c r="D148" s="1776" t="s">
        <v>41</v>
      </c>
      <c r="E148" s="60"/>
      <c r="F148" s="123">
        <v>47</v>
      </c>
      <c r="G148" s="316">
        <v>47</v>
      </c>
      <c r="H148" s="1247">
        <f t="shared" si="9"/>
        <v>100</v>
      </c>
      <c r="I148" s="166"/>
      <c r="J148" s="166"/>
      <c r="K148" s="166"/>
      <c r="L148" s="166"/>
      <c r="M148" s="166"/>
      <c r="N148" s="166"/>
      <c r="O148" s="166"/>
      <c r="P148" s="166"/>
      <c r="Q148" s="166"/>
      <c r="R148" s="166"/>
      <c r="S148" s="166"/>
      <c r="T148" s="166"/>
      <c r="U148" s="166"/>
    </row>
    <row r="149" spans="1:21" s="1237" customFormat="1" ht="14.25" x14ac:dyDescent="0.2">
      <c r="A149" s="223"/>
      <c r="B149" s="96"/>
      <c r="C149" s="1251" t="s">
        <v>952</v>
      </c>
      <c r="D149" s="1245" t="s">
        <v>981</v>
      </c>
      <c r="E149" s="124">
        <v>6757</v>
      </c>
      <c r="F149" s="314">
        <v>1751</v>
      </c>
      <c r="G149" s="316">
        <v>1750</v>
      </c>
      <c r="H149" s="1247">
        <f t="shared" si="9"/>
        <v>99.942889777270125</v>
      </c>
      <c r="I149" s="166"/>
      <c r="J149" s="166"/>
      <c r="K149" s="166"/>
      <c r="L149" s="166"/>
      <c r="M149" s="166"/>
      <c r="N149" s="166"/>
      <c r="O149" s="166"/>
      <c r="P149" s="166"/>
      <c r="Q149" s="166"/>
      <c r="R149" s="166"/>
      <c r="S149" s="166"/>
      <c r="T149" s="166"/>
      <c r="U149" s="166"/>
    </row>
    <row r="150" spans="1:21" s="1237" customFormat="1" ht="14.25" x14ac:dyDescent="0.2">
      <c r="A150" s="223"/>
      <c r="B150" s="96"/>
      <c r="C150" s="1251" t="s">
        <v>557</v>
      </c>
      <c r="D150" s="1245" t="s">
        <v>954</v>
      </c>
      <c r="E150" s="124">
        <v>26628</v>
      </c>
      <c r="F150" s="314">
        <v>28269</v>
      </c>
      <c r="G150" s="316">
        <v>28250</v>
      </c>
      <c r="H150" s="1247">
        <f t="shared" si="9"/>
        <v>99.9327885669815</v>
      </c>
      <c r="I150" s="166"/>
      <c r="J150" s="166"/>
      <c r="K150" s="166"/>
      <c r="L150" s="166"/>
      <c r="M150" s="166"/>
      <c r="N150" s="166"/>
      <c r="O150" s="166"/>
      <c r="P150" s="166"/>
      <c r="Q150" s="166"/>
      <c r="R150" s="166"/>
      <c r="S150" s="166"/>
      <c r="T150" s="166"/>
      <c r="U150" s="166"/>
    </row>
    <row r="151" spans="1:21" s="1237" customFormat="1" ht="14.25" x14ac:dyDescent="0.2">
      <c r="A151" s="223"/>
      <c r="B151" s="96"/>
      <c r="C151" s="1251" t="s">
        <v>1745</v>
      </c>
      <c r="D151" s="1263" t="s">
        <v>1746</v>
      </c>
      <c r="E151" s="124"/>
      <c r="F151" s="314">
        <v>4846</v>
      </c>
      <c r="G151" s="316">
        <v>4789</v>
      </c>
      <c r="H151" s="1247">
        <f t="shared" si="9"/>
        <v>98.823772183243904</v>
      </c>
      <c r="I151" s="166"/>
      <c r="J151" s="166"/>
      <c r="K151" s="166"/>
      <c r="L151" s="166"/>
      <c r="M151" s="166"/>
      <c r="N151" s="166"/>
      <c r="O151" s="166"/>
      <c r="P151" s="166"/>
      <c r="Q151" s="166"/>
      <c r="R151" s="166"/>
      <c r="S151" s="166"/>
      <c r="T151" s="166"/>
      <c r="U151" s="166"/>
    </row>
    <row r="152" spans="1:21" s="1237" customFormat="1" ht="15" x14ac:dyDescent="0.25">
      <c r="A152" s="223">
        <v>3523</v>
      </c>
      <c r="B152" s="96">
        <v>6121</v>
      </c>
      <c r="C152" s="1251"/>
      <c r="D152" s="128" t="s">
        <v>770</v>
      </c>
      <c r="E152" s="60">
        <f>E153+E154+E155</f>
        <v>14300</v>
      </c>
      <c r="F152" s="60">
        <f>F153+F154+F155</f>
        <v>11579</v>
      </c>
      <c r="G152" s="60">
        <f>G153+G154+G155</f>
        <v>8361</v>
      </c>
      <c r="H152" s="203">
        <f t="shared" si="9"/>
        <v>72.208308144053888</v>
      </c>
      <c r="I152" s="166"/>
      <c r="J152" s="166"/>
      <c r="K152" s="166"/>
      <c r="L152" s="166"/>
      <c r="M152" s="166"/>
      <c r="N152" s="166"/>
      <c r="O152" s="166"/>
      <c r="P152" s="166"/>
      <c r="Q152" s="166"/>
      <c r="R152" s="166"/>
      <c r="S152" s="166"/>
      <c r="T152" s="166"/>
      <c r="U152" s="166"/>
    </row>
    <row r="153" spans="1:21" s="1237" customFormat="1" ht="14.25" x14ac:dyDescent="0.2">
      <c r="A153" s="223"/>
      <c r="B153" s="96"/>
      <c r="C153" s="1251" t="s">
        <v>952</v>
      </c>
      <c r="D153" s="1245" t="s">
        <v>981</v>
      </c>
      <c r="E153" s="124">
        <v>13467</v>
      </c>
      <c r="F153" s="314">
        <v>1749</v>
      </c>
      <c r="G153" s="316">
        <v>1732</v>
      </c>
      <c r="H153" s="1247">
        <f t="shared" si="9"/>
        <v>99.028016009148089</v>
      </c>
      <c r="I153" s="166"/>
      <c r="J153" s="166"/>
      <c r="K153" s="166"/>
      <c r="L153" s="166"/>
      <c r="M153" s="166"/>
      <c r="N153" s="166"/>
      <c r="O153" s="166"/>
      <c r="P153" s="166"/>
      <c r="Q153" s="166"/>
      <c r="R153" s="166"/>
      <c r="S153" s="166"/>
      <c r="T153" s="166"/>
      <c r="U153" s="166"/>
    </row>
    <row r="154" spans="1:21" s="1237" customFormat="1" ht="14.25" x14ac:dyDescent="0.2">
      <c r="A154" s="223"/>
      <c r="B154" s="96"/>
      <c r="C154" s="1251" t="s">
        <v>978</v>
      </c>
      <c r="D154" s="1245" t="s">
        <v>979</v>
      </c>
      <c r="E154" s="124">
        <v>833</v>
      </c>
      <c r="F154" s="314">
        <v>0</v>
      </c>
      <c r="G154" s="316">
        <v>0</v>
      </c>
      <c r="H154" s="1247">
        <v>0</v>
      </c>
      <c r="I154" s="166"/>
      <c r="J154" s="166"/>
      <c r="K154" s="166"/>
      <c r="L154" s="166"/>
      <c r="M154" s="166"/>
      <c r="N154" s="166"/>
      <c r="O154" s="166"/>
      <c r="P154" s="166"/>
      <c r="Q154" s="166"/>
      <c r="R154" s="166"/>
      <c r="S154" s="166"/>
      <c r="T154" s="166"/>
      <c r="U154" s="166"/>
    </row>
    <row r="155" spans="1:21" s="1237" customFormat="1" ht="14.25" x14ac:dyDescent="0.2">
      <c r="A155" s="223"/>
      <c r="B155" s="96"/>
      <c r="C155" s="1251" t="s">
        <v>1745</v>
      </c>
      <c r="D155" s="1263" t="s">
        <v>1746</v>
      </c>
      <c r="E155" s="124"/>
      <c r="F155" s="314">
        <v>9830</v>
      </c>
      <c r="G155" s="316">
        <v>6629</v>
      </c>
      <c r="H155" s="1247">
        <f t="shared" si="9"/>
        <v>67.436419125127173</v>
      </c>
      <c r="I155" s="166"/>
      <c r="J155" s="166"/>
      <c r="K155" s="166"/>
      <c r="L155" s="166"/>
      <c r="M155" s="166"/>
      <c r="N155" s="166"/>
      <c r="O155" s="166"/>
      <c r="P155" s="166"/>
      <c r="Q155" s="166"/>
      <c r="R155" s="166"/>
      <c r="S155" s="166"/>
      <c r="T155" s="166"/>
      <c r="U155" s="166"/>
    </row>
    <row r="156" spans="1:21" s="1237" customFormat="1" ht="15" x14ac:dyDescent="0.25">
      <c r="A156" s="223">
        <v>3533</v>
      </c>
      <c r="B156" s="96">
        <v>6121</v>
      </c>
      <c r="C156" s="1251"/>
      <c r="D156" s="128" t="s">
        <v>770</v>
      </c>
      <c r="E156" s="60">
        <v>400</v>
      </c>
      <c r="F156" s="313">
        <v>307</v>
      </c>
      <c r="G156" s="315">
        <v>307</v>
      </c>
      <c r="H156" s="1629">
        <f t="shared" si="9"/>
        <v>100</v>
      </c>
      <c r="I156" s="166"/>
      <c r="J156" s="166"/>
      <c r="K156" s="166"/>
      <c r="L156" s="166"/>
      <c r="M156" s="166"/>
      <c r="N156" s="166"/>
      <c r="O156" s="166"/>
      <c r="P156" s="166"/>
      <c r="Q156" s="166"/>
      <c r="R156" s="166"/>
      <c r="S156" s="166"/>
      <c r="T156" s="166"/>
      <c r="U156" s="166"/>
    </row>
    <row r="157" spans="1:21" s="1237" customFormat="1" ht="14.25" x14ac:dyDescent="0.2">
      <c r="A157" s="223"/>
      <c r="B157" s="96"/>
      <c r="C157" s="1251" t="s">
        <v>952</v>
      </c>
      <c r="D157" s="1245" t="s">
        <v>981</v>
      </c>
      <c r="E157" s="124">
        <v>400</v>
      </c>
      <c r="F157" s="314">
        <v>307</v>
      </c>
      <c r="G157" s="316">
        <v>307</v>
      </c>
      <c r="H157" s="1627">
        <f t="shared" si="9"/>
        <v>100</v>
      </c>
      <c r="I157" s="166"/>
      <c r="J157" s="166"/>
      <c r="K157" s="166"/>
      <c r="L157" s="166"/>
      <c r="M157" s="166"/>
      <c r="N157" s="166"/>
      <c r="O157" s="166"/>
      <c r="P157" s="166"/>
      <c r="Q157" s="166"/>
      <c r="R157" s="166"/>
      <c r="S157" s="166"/>
      <c r="T157" s="166"/>
      <c r="U157" s="166"/>
    </row>
    <row r="158" spans="1:21" s="1237" customFormat="1" ht="15" x14ac:dyDescent="0.25">
      <c r="A158" s="223">
        <v>4311</v>
      </c>
      <c r="B158" s="96">
        <v>6121</v>
      </c>
      <c r="C158" s="1251"/>
      <c r="D158" s="128" t="s">
        <v>770</v>
      </c>
      <c r="E158" s="60">
        <v>142</v>
      </c>
      <c r="F158" s="313">
        <v>262</v>
      </c>
      <c r="G158" s="315">
        <v>262</v>
      </c>
      <c r="H158" s="203">
        <f t="shared" si="9"/>
        <v>100</v>
      </c>
      <c r="I158" s="166"/>
      <c r="J158" s="166"/>
      <c r="K158" s="166"/>
      <c r="L158" s="166"/>
      <c r="M158" s="166"/>
      <c r="N158" s="166"/>
      <c r="O158" s="166"/>
      <c r="P158" s="166"/>
      <c r="Q158" s="166"/>
      <c r="R158" s="166"/>
      <c r="S158" s="166"/>
      <c r="T158" s="166"/>
      <c r="U158" s="166"/>
    </row>
    <row r="159" spans="1:21" s="1237" customFormat="1" ht="14.25" x14ac:dyDescent="0.2">
      <c r="A159" s="223"/>
      <c r="B159" s="96"/>
      <c r="C159" s="1251" t="s">
        <v>951</v>
      </c>
      <c r="D159" s="1245" t="s">
        <v>1126</v>
      </c>
      <c r="E159" s="124">
        <v>142</v>
      </c>
      <c r="F159" s="314">
        <v>262</v>
      </c>
      <c r="G159" s="316">
        <v>262</v>
      </c>
      <c r="H159" s="1247">
        <f t="shared" si="9"/>
        <v>100</v>
      </c>
      <c r="I159" s="166"/>
      <c r="J159" s="166"/>
      <c r="K159" s="166"/>
      <c r="L159" s="166"/>
      <c r="M159" s="166"/>
      <c r="N159" s="166"/>
      <c r="O159" s="166"/>
      <c r="P159" s="166"/>
      <c r="Q159" s="166"/>
      <c r="R159" s="166"/>
      <c r="S159" s="166"/>
      <c r="T159" s="166"/>
      <c r="U159" s="166"/>
    </row>
    <row r="160" spans="1:21" s="1237" customFormat="1" ht="15" x14ac:dyDescent="0.25">
      <c r="A160" s="223">
        <v>4322</v>
      </c>
      <c r="B160" s="96">
        <v>6121</v>
      </c>
      <c r="C160" s="1251"/>
      <c r="D160" s="128" t="s">
        <v>770</v>
      </c>
      <c r="E160" s="60">
        <f>E161+E162</f>
        <v>6440</v>
      </c>
      <c r="F160" s="60">
        <f>F161+F162</f>
        <v>4920</v>
      </c>
      <c r="G160" s="60">
        <f>G161+G162</f>
        <v>4920</v>
      </c>
      <c r="H160" s="203">
        <f>(G160/F160)*100</f>
        <v>100</v>
      </c>
      <c r="I160" s="166"/>
      <c r="J160" s="166"/>
      <c r="K160" s="166"/>
      <c r="L160" s="166"/>
      <c r="M160" s="166"/>
      <c r="N160" s="166"/>
      <c r="O160" s="166"/>
      <c r="P160" s="166"/>
      <c r="Q160" s="166"/>
      <c r="R160" s="166"/>
      <c r="S160" s="166"/>
      <c r="T160" s="166"/>
      <c r="U160" s="166"/>
    </row>
    <row r="161" spans="1:21" s="1237" customFormat="1" ht="14.25" x14ac:dyDescent="0.2">
      <c r="A161" s="223"/>
      <c r="B161" s="96"/>
      <c r="C161" s="1251" t="s">
        <v>230</v>
      </c>
      <c r="D161" s="1245" t="s">
        <v>896</v>
      </c>
      <c r="E161" s="124">
        <v>6440</v>
      </c>
      <c r="F161" s="314">
        <v>326</v>
      </c>
      <c r="G161" s="316">
        <v>326</v>
      </c>
      <c r="H161" s="1247">
        <f>(G161/F161)*100</f>
        <v>100</v>
      </c>
      <c r="I161" s="166"/>
      <c r="J161" s="166"/>
      <c r="K161" s="166"/>
      <c r="L161" s="166"/>
      <c r="M161" s="166"/>
      <c r="N161" s="166"/>
      <c r="O161" s="166"/>
      <c r="P161" s="166"/>
      <c r="Q161" s="166"/>
      <c r="R161" s="166"/>
      <c r="S161" s="166"/>
      <c r="T161" s="166"/>
      <c r="U161" s="166"/>
    </row>
    <row r="162" spans="1:21" s="1237" customFormat="1" ht="14.25" x14ac:dyDescent="0.2">
      <c r="A162" s="223"/>
      <c r="B162" s="96"/>
      <c r="C162" s="1251" t="s">
        <v>1745</v>
      </c>
      <c r="D162" s="1263" t="s">
        <v>1746</v>
      </c>
      <c r="E162" s="124"/>
      <c r="F162" s="314">
        <v>4594</v>
      </c>
      <c r="G162" s="316">
        <v>4594</v>
      </c>
      <c r="H162" s="1247">
        <f>(G162/F162)*100</f>
        <v>100</v>
      </c>
      <c r="I162" s="166"/>
      <c r="J162" s="166"/>
      <c r="K162" s="166"/>
      <c r="L162" s="166"/>
      <c r="M162" s="166"/>
      <c r="N162" s="166"/>
      <c r="O162" s="166"/>
      <c r="P162" s="166"/>
      <c r="Q162" s="166"/>
      <c r="R162" s="166"/>
      <c r="S162" s="166"/>
      <c r="T162" s="166"/>
      <c r="U162" s="166"/>
    </row>
    <row r="163" spans="1:21" s="1237" customFormat="1" ht="15" x14ac:dyDescent="0.25">
      <c r="A163" s="223">
        <v>4322</v>
      </c>
      <c r="B163" s="96">
        <v>6122</v>
      </c>
      <c r="C163" s="1251"/>
      <c r="D163" s="128" t="s">
        <v>771</v>
      </c>
      <c r="E163" s="124"/>
      <c r="F163" s="313">
        <v>121</v>
      </c>
      <c r="G163" s="315">
        <v>121</v>
      </c>
      <c r="H163" s="203">
        <f>(G163/F163)*100</f>
        <v>100</v>
      </c>
      <c r="I163" s="166"/>
      <c r="J163" s="166"/>
      <c r="K163" s="166"/>
      <c r="L163" s="166"/>
      <c r="M163" s="166"/>
      <c r="N163" s="166"/>
      <c r="O163" s="166"/>
      <c r="P163" s="166"/>
      <c r="Q163" s="166"/>
      <c r="R163" s="166"/>
      <c r="S163" s="166"/>
      <c r="T163" s="166"/>
      <c r="U163" s="166"/>
    </row>
    <row r="164" spans="1:21" s="1237" customFormat="1" ht="14.25" x14ac:dyDescent="0.2">
      <c r="A164" s="223"/>
      <c r="B164" s="96"/>
      <c r="C164" s="1251" t="s">
        <v>1745</v>
      </c>
      <c r="D164" s="1263" t="s">
        <v>1746</v>
      </c>
      <c r="E164" s="124"/>
      <c r="F164" s="314">
        <v>121</v>
      </c>
      <c r="G164" s="316">
        <v>121</v>
      </c>
      <c r="H164" s="1247">
        <f>(G164/F164)*100</f>
        <v>100</v>
      </c>
      <c r="I164" s="166"/>
      <c r="J164" s="166"/>
      <c r="K164" s="166"/>
      <c r="L164" s="166"/>
      <c r="M164" s="166"/>
      <c r="N164" s="166"/>
      <c r="O164" s="166"/>
      <c r="P164" s="166"/>
      <c r="Q164" s="166"/>
      <c r="R164" s="166"/>
      <c r="S164" s="166"/>
      <c r="T164" s="166"/>
      <c r="U164" s="166"/>
    </row>
    <row r="165" spans="1:21" s="1237" customFormat="1" ht="15" x14ac:dyDescent="0.25">
      <c r="A165" s="223">
        <v>4351</v>
      </c>
      <c r="B165" s="96">
        <v>6121</v>
      </c>
      <c r="C165" s="1289"/>
      <c r="D165" s="128" t="s">
        <v>770</v>
      </c>
      <c r="E165" s="60">
        <v>660</v>
      </c>
      <c r="F165" s="149">
        <v>0</v>
      </c>
      <c r="G165" s="315">
        <v>0</v>
      </c>
      <c r="H165" s="203">
        <v>0</v>
      </c>
      <c r="I165" s="166"/>
      <c r="J165" s="166"/>
      <c r="K165" s="166"/>
      <c r="L165" s="166"/>
      <c r="M165" s="166"/>
      <c r="N165" s="166"/>
      <c r="O165" s="166"/>
      <c r="P165" s="166"/>
      <c r="Q165" s="166"/>
      <c r="R165" s="166"/>
      <c r="S165" s="166"/>
      <c r="T165" s="166"/>
      <c r="U165" s="166"/>
    </row>
    <row r="166" spans="1:21" s="1237" customFormat="1" ht="14.25" x14ac:dyDescent="0.2">
      <c r="A166" s="223"/>
      <c r="B166" s="96"/>
      <c r="C166" s="1251" t="s">
        <v>951</v>
      </c>
      <c r="D166" s="1245" t="s">
        <v>1126</v>
      </c>
      <c r="E166" s="124">
        <v>660</v>
      </c>
      <c r="F166" s="314">
        <v>0</v>
      </c>
      <c r="G166" s="316">
        <v>0</v>
      </c>
      <c r="H166" s="1627">
        <v>0</v>
      </c>
      <c r="I166" s="166"/>
      <c r="J166" s="166"/>
      <c r="K166" s="166"/>
      <c r="L166" s="166"/>
      <c r="M166" s="166"/>
      <c r="N166" s="166"/>
      <c r="O166" s="166"/>
      <c r="P166" s="166"/>
      <c r="Q166" s="166"/>
      <c r="R166" s="166"/>
      <c r="S166" s="166"/>
      <c r="T166" s="166"/>
      <c r="U166" s="166"/>
    </row>
    <row r="167" spans="1:21" s="1237" customFormat="1" ht="15" x14ac:dyDescent="0.25">
      <c r="A167" s="223">
        <v>4357</v>
      </c>
      <c r="B167" s="96">
        <v>6121</v>
      </c>
      <c r="C167" s="1251"/>
      <c r="D167" s="128" t="s">
        <v>1133</v>
      </c>
      <c r="E167" s="60">
        <f>E168+E169+E170</f>
        <v>176405</v>
      </c>
      <c r="F167" s="60">
        <f>F168+F169+F170</f>
        <v>112299</v>
      </c>
      <c r="G167" s="60">
        <f>G168+G169+G170</f>
        <v>107357</v>
      </c>
      <c r="H167" s="203">
        <f t="shared" ref="H167:H176" si="10">(G167/F167)*100</f>
        <v>95.599248434981604</v>
      </c>
      <c r="I167" s="166"/>
      <c r="J167" s="166"/>
      <c r="K167" s="166"/>
      <c r="L167" s="166"/>
      <c r="M167" s="166"/>
      <c r="N167" s="166"/>
      <c r="O167" s="166"/>
      <c r="P167" s="166"/>
      <c r="Q167" s="166"/>
      <c r="R167" s="166"/>
      <c r="S167" s="166"/>
      <c r="T167" s="166"/>
      <c r="U167" s="166"/>
    </row>
    <row r="168" spans="1:21" s="1237" customFormat="1" ht="14.25" x14ac:dyDescent="0.2">
      <c r="A168" s="223"/>
      <c r="B168" s="96"/>
      <c r="C168" s="1251" t="s">
        <v>951</v>
      </c>
      <c r="D168" s="1245" t="s">
        <v>1126</v>
      </c>
      <c r="E168" s="124">
        <v>87189</v>
      </c>
      <c r="F168" s="314">
        <v>10505</v>
      </c>
      <c r="G168" s="316">
        <v>8176</v>
      </c>
      <c r="H168" s="1247">
        <f t="shared" si="10"/>
        <v>77.829604950023807</v>
      </c>
      <c r="I168" s="166"/>
      <c r="J168" s="166"/>
      <c r="K168" s="166"/>
      <c r="L168" s="166"/>
      <c r="M168" s="166"/>
      <c r="N168" s="166"/>
      <c r="O168" s="166"/>
      <c r="P168" s="166"/>
      <c r="Q168" s="166"/>
      <c r="R168" s="166"/>
      <c r="S168" s="166"/>
      <c r="T168" s="166"/>
      <c r="U168" s="166"/>
    </row>
    <row r="169" spans="1:21" s="1237" customFormat="1" ht="14.25" x14ac:dyDescent="0.2">
      <c r="A169" s="223"/>
      <c r="B169" s="96"/>
      <c r="C169" s="1251" t="s">
        <v>978</v>
      </c>
      <c r="D169" s="1245" t="s">
        <v>979</v>
      </c>
      <c r="E169" s="124">
        <v>89216</v>
      </c>
      <c r="F169" s="314">
        <v>49969</v>
      </c>
      <c r="G169" s="316">
        <v>48560</v>
      </c>
      <c r="H169" s="1247">
        <f t="shared" si="10"/>
        <v>97.180251756088779</v>
      </c>
      <c r="I169" s="166"/>
      <c r="J169" s="166"/>
      <c r="K169" s="166"/>
      <c r="L169" s="166"/>
      <c r="M169" s="166"/>
      <c r="N169" s="166"/>
      <c r="O169" s="166"/>
      <c r="P169" s="166"/>
      <c r="Q169" s="166"/>
      <c r="R169" s="166"/>
      <c r="S169" s="166"/>
      <c r="T169" s="166"/>
      <c r="U169" s="166"/>
    </row>
    <row r="170" spans="1:21" s="1237" customFormat="1" ht="14.25" x14ac:dyDescent="0.2">
      <c r="A170" s="223"/>
      <c r="B170" s="96"/>
      <c r="C170" s="1251" t="s">
        <v>1745</v>
      </c>
      <c r="D170" s="1263" t="s">
        <v>1746</v>
      </c>
      <c r="E170" s="124"/>
      <c r="F170" s="314">
        <v>51825</v>
      </c>
      <c r="G170" s="316">
        <v>50621</v>
      </c>
      <c r="H170" s="1247">
        <f t="shared" si="10"/>
        <v>97.676796912686925</v>
      </c>
      <c r="I170" s="166"/>
      <c r="J170" s="166"/>
      <c r="K170" s="166"/>
      <c r="L170" s="166"/>
      <c r="M170" s="166"/>
      <c r="N170" s="166"/>
      <c r="O170" s="166"/>
      <c r="P170" s="166"/>
      <c r="Q170" s="166"/>
      <c r="R170" s="166"/>
      <c r="S170" s="166"/>
      <c r="T170" s="166"/>
      <c r="U170" s="166"/>
    </row>
    <row r="171" spans="1:21" s="1237" customFormat="1" ht="15" x14ac:dyDescent="0.25">
      <c r="A171" s="223">
        <v>4357</v>
      </c>
      <c r="B171" s="96">
        <v>6122</v>
      </c>
      <c r="C171" s="1251"/>
      <c r="D171" s="128" t="s">
        <v>771</v>
      </c>
      <c r="E171" s="124"/>
      <c r="F171" s="315">
        <f>F172+F173+F174</f>
        <v>2346</v>
      </c>
      <c r="G171" s="315">
        <f>G172+G173+G174</f>
        <v>1746</v>
      </c>
      <c r="H171" s="203">
        <f t="shared" si="10"/>
        <v>74.424552429667528</v>
      </c>
      <c r="I171" s="166"/>
      <c r="J171" s="166"/>
      <c r="K171" s="166"/>
      <c r="L171" s="166"/>
      <c r="M171" s="166"/>
      <c r="N171" s="166"/>
      <c r="O171" s="166"/>
      <c r="P171" s="166"/>
      <c r="Q171" s="166"/>
      <c r="R171" s="166"/>
      <c r="S171" s="166"/>
      <c r="T171" s="166"/>
      <c r="U171" s="166"/>
    </row>
    <row r="172" spans="1:21" s="1237" customFormat="1" ht="14.25" x14ac:dyDescent="0.2">
      <c r="A172" s="223"/>
      <c r="B172" s="96"/>
      <c r="C172" s="1251" t="s">
        <v>951</v>
      </c>
      <c r="D172" s="1245" t="s">
        <v>1126</v>
      </c>
      <c r="E172" s="124"/>
      <c r="F172" s="314">
        <v>24</v>
      </c>
      <c r="G172" s="316">
        <v>24</v>
      </c>
      <c r="H172" s="1247">
        <f t="shared" si="10"/>
        <v>100</v>
      </c>
      <c r="I172" s="166"/>
      <c r="J172" s="166"/>
      <c r="K172" s="166"/>
      <c r="L172" s="166"/>
      <c r="M172" s="166"/>
      <c r="N172" s="166"/>
      <c r="O172" s="166"/>
      <c r="P172" s="166"/>
      <c r="Q172" s="166"/>
      <c r="R172" s="166"/>
      <c r="S172" s="166"/>
      <c r="T172" s="166"/>
      <c r="U172" s="166"/>
    </row>
    <row r="173" spans="1:21" s="1237" customFormat="1" ht="14.25" x14ac:dyDescent="0.2">
      <c r="A173" s="223"/>
      <c r="B173" s="96"/>
      <c r="C173" s="1251" t="s">
        <v>978</v>
      </c>
      <c r="D173" s="1245" t="s">
        <v>979</v>
      </c>
      <c r="E173" s="124"/>
      <c r="F173" s="314">
        <v>956</v>
      </c>
      <c r="G173" s="316">
        <v>956</v>
      </c>
      <c r="H173" s="1247">
        <f t="shared" si="10"/>
        <v>100</v>
      </c>
      <c r="I173" s="166"/>
      <c r="J173" s="166"/>
      <c r="K173" s="166"/>
      <c r="L173" s="166"/>
      <c r="M173" s="166"/>
      <c r="N173" s="166"/>
      <c r="O173" s="166"/>
      <c r="P173" s="166"/>
      <c r="Q173" s="166"/>
      <c r="R173" s="166"/>
      <c r="S173" s="166"/>
      <c r="T173" s="166"/>
      <c r="U173" s="166"/>
    </row>
    <row r="174" spans="1:21" s="1237" customFormat="1" ht="14.25" x14ac:dyDescent="0.2">
      <c r="A174" s="223"/>
      <c r="B174" s="96"/>
      <c r="C174" s="1251" t="s">
        <v>1745</v>
      </c>
      <c r="D174" s="1263" t="s">
        <v>1746</v>
      </c>
      <c r="E174" s="124"/>
      <c r="F174" s="314">
        <v>1366</v>
      </c>
      <c r="G174" s="316">
        <v>766</v>
      </c>
      <c r="H174" s="1247">
        <f t="shared" si="10"/>
        <v>56.076134699853583</v>
      </c>
      <c r="I174" s="166"/>
      <c r="J174" s="166"/>
      <c r="K174" s="166"/>
      <c r="L174" s="166"/>
      <c r="M174" s="166"/>
      <c r="N174" s="166"/>
      <c r="O174" s="166"/>
      <c r="P174" s="166"/>
      <c r="Q174" s="166"/>
      <c r="R174" s="166"/>
      <c r="S174" s="166"/>
      <c r="T174" s="166"/>
      <c r="U174" s="166"/>
    </row>
    <row r="175" spans="1:21" s="1237" customFormat="1" ht="15" x14ac:dyDescent="0.25">
      <c r="A175" s="223">
        <v>4372</v>
      </c>
      <c r="B175" s="96">
        <v>6121</v>
      </c>
      <c r="C175" s="1251"/>
      <c r="D175" s="128" t="s">
        <v>1133</v>
      </c>
      <c r="E175" s="60">
        <v>9700</v>
      </c>
      <c r="F175" s="313">
        <v>11150</v>
      </c>
      <c r="G175" s="315">
        <v>11148</v>
      </c>
      <c r="H175" s="203">
        <f t="shared" si="10"/>
        <v>99.982062780269061</v>
      </c>
      <c r="I175" s="166"/>
      <c r="J175" s="166" t="s">
        <v>675</v>
      </c>
      <c r="K175" s="1626">
        <f>E93+E100+E111+E145+E154+E169+E176</f>
        <v>504156</v>
      </c>
      <c r="L175" s="1626">
        <f>F93+F100+F111+F145+F154+F169+F176+F104++F173</f>
        <v>308563</v>
      </c>
      <c r="M175" s="1626">
        <f>G93+G100+G111+G145+G154+G169+G176+G104++G173</f>
        <v>271743</v>
      </c>
      <c r="N175" s="166"/>
      <c r="O175" s="166"/>
      <c r="P175" s="166"/>
      <c r="Q175" s="166"/>
      <c r="R175" s="166"/>
      <c r="S175" s="166"/>
      <c r="T175" s="166"/>
      <c r="U175" s="166"/>
    </row>
    <row r="176" spans="1:21" s="1237" customFormat="1" ht="15" thickBot="1" x14ac:dyDescent="0.25">
      <c r="A176" s="223"/>
      <c r="B176" s="96"/>
      <c r="C176" s="1251" t="s">
        <v>978</v>
      </c>
      <c r="D176" s="1245" t="s">
        <v>979</v>
      </c>
      <c r="E176" s="124">
        <v>9700</v>
      </c>
      <c r="F176" s="314">
        <v>11150</v>
      </c>
      <c r="G176" s="316">
        <v>11148</v>
      </c>
      <c r="H176" s="1247">
        <f t="shared" si="10"/>
        <v>99.982062780269061</v>
      </c>
      <c r="I176" s="166"/>
      <c r="J176" s="166" t="s">
        <v>1747</v>
      </c>
      <c r="K176" s="166"/>
      <c r="L176" s="1626">
        <f>F94+F97+F101+F105+F108+F112+F114+F117+F120+F123+F126+F128+F130+F134+F137+F142+F151+F155+F162+F164+F170+F174</f>
        <v>194374</v>
      </c>
      <c r="M176" s="1626">
        <f>G94+G97+G101+G105+G108+G112+G114+G117+G120+G123+G126+G128+G130+G134+G137+G142+G151+G155+G162+G164+G170+G174</f>
        <v>170488</v>
      </c>
      <c r="N176" s="166"/>
      <c r="O176" s="166"/>
      <c r="P176" s="166"/>
      <c r="Q176" s="166"/>
      <c r="R176" s="166"/>
      <c r="S176" s="166"/>
      <c r="T176" s="166"/>
      <c r="U176" s="166"/>
    </row>
    <row r="177" spans="1:13" s="363" customFormat="1" ht="23.25" customHeight="1" thickTop="1" thickBot="1" x14ac:dyDescent="0.35">
      <c r="A177" s="681" t="s">
        <v>312</v>
      </c>
      <c r="B177" s="1115"/>
      <c r="C177" s="1119"/>
      <c r="D177" s="1117"/>
      <c r="E177" s="685">
        <f>E90+E98+E102+E109+E115+E118+E121+E124+E131+E143+E146+E152+E156+E158+E160+E165+E167+E175</f>
        <v>920999</v>
      </c>
      <c r="F177" s="685">
        <f>F90+F95+F98+F102+F106+F109+F113+F115+F118+F121+F124+F127+F129+F131+F135+F141+F143+F146+F152+F156+F158+F160+F163+F165+F167+F171+F175</f>
        <v>647671</v>
      </c>
      <c r="G177" s="685">
        <f>G90+G95+G98+G102+G106+G109+G113+G115+G118+G121+G124+G127+G129+G131+G135+G141+G143+G146+G152+G156+G158+G160+G163+G165+G167+G171+G175</f>
        <v>564706</v>
      </c>
      <c r="H177" s="686">
        <f>G177/F177*100</f>
        <v>87.190255546411677</v>
      </c>
      <c r="J177" s="1032" t="s">
        <v>1748</v>
      </c>
      <c r="K177" s="1032"/>
      <c r="L177" s="1075">
        <f>L175+M79</f>
        <v>309617</v>
      </c>
      <c r="M177" s="1075">
        <f>M175+N79</f>
        <v>272791</v>
      </c>
    </row>
    <row r="178" spans="1:13" ht="18.75" thickTop="1" x14ac:dyDescent="0.25">
      <c r="A178" s="824"/>
      <c r="B178" s="824"/>
      <c r="C178" s="1120"/>
      <c r="D178" s="119"/>
      <c r="E178" s="1121"/>
      <c r="F178" s="314"/>
      <c r="G178" s="1122"/>
      <c r="H178" s="1123"/>
      <c r="J178" s="1084" t="s">
        <v>1749</v>
      </c>
      <c r="L178" s="1029">
        <f>L176+M80</f>
        <v>212837</v>
      </c>
      <c r="M178" s="1029">
        <f>M176+N80</f>
        <v>187861</v>
      </c>
    </row>
    <row r="179" spans="1:13" s="713" customFormat="1" ht="15" customHeight="1" x14ac:dyDescent="0.25">
      <c r="A179" s="2534" t="s">
        <v>759</v>
      </c>
      <c r="B179" s="2535"/>
      <c r="C179" s="2535"/>
      <c r="D179" s="2535"/>
      <c r="E179" s="1055">
        <f>E181+E182+E183+E184</f>
        <v>944502</v>
      </c>
      <c r="F179" s="1055">
        <f>F181+F182+F183+F184</f>
        <v>699215</v>
      </c>
      <c r="G179" s="1055">
        <f>G181+G182+G183+G184</f>
        <v>607343</v>
      </c>
      <c r="H179" s="305">
        <f>G179/F179*100</f>
        <v>86.860693778022508</v>
      </c>
    </row>
    <row r="180" spans="1:13" s="713" customFormat="1" ht="15" customHeight="1" x14ac:dyDescent="0.25">
      <c r="A180" s="2535"/>
      <c r="B180" s="2535"/>
      <c r="C180" s="2535"/>
      <c r="D180" s="2535"/>
      <c r="E180" s="1055"/>
      <c r="F180" s="1055"/>
      <c r="G180" s="1055"/>
      <c r="H180" s="305"/>
    </row>
    <row r="181" spans="1:13" s="1480" customFormat="1" ht="15" x14ac:dyDescent="0.2">
      <c r="A181" s="598" t="s">
        <v>342</v>
      </c>
      <c r="B181" s="628"/>
      <c r="C181" s="629"/>
      <c r="D181" s="629"/>
      <c r="E181" s="1056">
        <f>E82</f>
        <v>23503</v>
      </c>
      <c r="F181" s="1056">
        <f>F82-F183</f>
        <v>49627</v>
      </c>
      <c r="G181" s="1056">
        <f>G82-G183</f>
        <v>40720</v>
      </c>
      <c r="H181" s="306">
        <f>G181/F181*100</f>
        <v>82.052108731134268</v>
      </c>
    </row>
    <row r="182" spans="1:13" s="1480" customFormat="1" ht="15" x14ac:dyDescent="0.2">
      <c r="A182" s="598" t="s">
        <v>343</v>
      </c>
      <c r="B182" s="633"/>
      <c r="C182" s="629"/>
      <c r="D182" s="629"/>
      <c r="E182" s="1057">
        <f>E177</f>
        <v>920999</v>
      </c>
      <c r="F182" s="1057">
        <f>F177-F184</f>
        <v>647671</v>
      </c>
      <c r="G182" s="1057">
        <f>G177-G184</f>
        <v>564706</v>
      </c>
      <c r="H182" s="306">
        <f>G182/F182*100</f>
        <v>87.190255546411677</v>
      </c>
    </row>
    <row r="183" spans="1:13" s="1480" customFormat="1" ht="15" x14ac:dyDescent="0.2">
      <c r="A183" s="598" t="s">
        <v>264</v>
      </c>
      <c r="B183" s="633"/>
      <c r="C183" s="629"/>
      <c r="D183" s="629"/>
      <c r="E183" s="1056">
        <v>0</v>
      </c>
      <c r="F183" s="631">
        <f>F15</f>
        <v>1917</v>
      </c>
      <c r="G183" s="631">
        <f>G15</f>
        <v>1917</v>
      </c>
      <c r="H183" s="306">
        <f>G183/F183*100</f>
        <v>100</v>
      </c>
      <c r="J183" s="1481"/>
      <c r="K183" s="1481"/>
    </row>
    <row r="184" spans="1:13" s="1480" customFormat="1" ht="15" x14ac:dyDescent="0.2">
      <c r="A184" s="598" t="s">
        <v>1457</v>
      </c>
      <c r="B184" s="633"/>
      <c r="C184" s="629"/>
      <c r="D184" s="629"/>
      <c r="E184" s="1056">
        <v>0</v>
      </c>
      <c r="F184" s="635">
        <v>0</v>
      </c>
      <c r="G184" s="635">
        <v>0</v>
      </c>
      <c r="H184" s="306">
        <v>0</v>
      </c>
    </row>
    <row r="185" spans="1:13" ht="15" x14ac:dyDescent="0.25">
      <c r="A185" s="824"/>
      <c r="B185" s="824"/>
      <c r="C185" s="1120"/>
      <c r="D185" s="119"/>
      <c r="E185" s="1121"/>
      <c r="F185" s="314"/>
      <c r="G185" s="314"/>
      <c r="H185" s="1123"/>
    </row>
    <row r="186" spans="1:13" ht="18" x14ac:dyDescent="0.25">
      <c r="A186" s="1124"/>
      <c r="B186" s="1124"/>
      <c r="C186" s="1125"/>
      <c r="D186" s="228"/>
      <c r="E186" s="1126"/>
      <c r="F186" s="1127"/>
      <c r="G186" s="1128"/>
      <c r="H186" s="1129"/>
    </row>
    <row r="187" spans="1:13" s="1104" customFormat="1" ht="46.5" customHeight="1" thickBot="1" x14ac:dyDescent="0.4">
      <c r="A187" s="2533" t="s">
        <v>887</v>
      </c>
      <c r="B187" s="2508"/>
      <c r="C187" s="2508"/>
      <c r="D187" s="2508"/>
      <c r="E187" s="1130">
        <f>E82+E177</f>
        <v>944502</v>
      </c>
      <c r="F187" s="1130">
        <f>F82+F177</f>
        <v>699215</v>
      </c>
      <c r="G187" s="1130">
        <f>G82+G177</f>
        <v>607343</v>
      </c>
      <c r="H187" s="1131">
        <f>(G187/F187)*100</f>
        <v>86.860693778022508</v>
      </c>
      <c r="I187" s="1132"/>
    </row>
    <row r="188" spans="1:13" ht="13.5" thickTop="1" x14ac:dyDescent="0.2"/>
    <row r="189" spans="1:13" s="713" customFormat="1" x14ac:dyDescent="0.2">
      <c r="A189" s="2531"/>
      <c r="B189" s="2532"/>
      <c r="C189" s="2532"/>
      <c r="D189" s="2532"/>
      <c r="E189" s="2532"/>
      <c r="F189" s="2532"/>
      <c r="G189" s="2532"/>
      <c r="H189" s="2532"/>
      <c r="I189" s="1631"/>
      <c r="J189" s="719"/>
    </row>
    <row r="190" spans="1:13" s="713" customFormat="1" x14ac:dyDescent="0.2">
      <c r="A190" s="2532"/>
      <c r="B190" s="2532"/>
      <c r="C190" s="2532"/>
      <c r="D190" s="2532"/>
      <c r="E190" s="2532"/>
      <c r="F190" s="2532"/>
      <c r="G190" s="2532"/>
      <c r="H190" s="2532"/>
      <c r="I190" s="1631"/>
      <c r="J190" s="719"/>
    </row>
  </sheetData>
  <mergeCells count="3">
    <mergeCell ref="A189:H190"/>
    <mergeCell ref="A187:D187"/>
    <mergeCell ref="A179:D180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28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  <colBreaks count="1" manualBreakCount="1">
    <brk id="8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>
    <tabColor indexed="13"/>
  </sheetPr>
  <dimension ref="A1:O1234"/>
  <sheetViews>
    <sheetView showGridLines="0" topLeftCell="A88" zoomScaleNormal="100" zoomScaleSheetLayoutView="75" workbookViewId="0">
      <selection activeCell="D128" sqref="A128:E133"/>
    </sheetView>
  </sheetViews>
  <sheetFormatPr defaultRowHeight="12.75" x14ac:dyDescent="0.2"/>
  <cols>
    <col min="1" max="1" width="11.7109375" style="1078" customWidth="1"/>
    <col min="2" max="2" width="5.140625" style="1079" customWidth="1"/>
    <col min="3" max="3" width="5.28515625" style="713" customWidth="1"/>
    <col min="4" max="4" width="8.85546875" style="719" customWidth="1"/>
    <col min="5" max="5" width="41.28515625" style="713" customWidth="1"/>
    <col min="6" max="6" width="11.7109375" style="719" customWidth="1"/>
    <col min="7" max="7" width="13.85546875" style="719" customWidth="1"/>
    <col min="8" max="8" width="11.85546875" style="719" customWidth="1"/>
    <col min="9" max="9" width="7" style="1077" customWidth="1"/>
    <col min="10" max="10" width="9.140625" style="713"/>
    <col min="11" max="11" width="12.140625" style="713" customWidth="1"/>
    <col min="12" max="12" width="11.42578125" style="713" bestFit="1" customWidth="1"/>
    <col min="13" max="16384" width="9.140625" style="713"/>
  </cols>
  <sheetData>
    <row r="1" spans="1:10" ht="18.75" thickBot="1" x14ac:dyDescent="0.3">
      <c r="A1" s="532" t="s">
        <v>807</v>
      </c>
      <c r="B1" s="533"/>
      <c r="C1" s="536"/>
      <c r="D1" s="535"/>
      <c r="E1" s="534"/>
      <c r="F1" s="535"/>
      <c r="G1" s="519" t="s">
        <v>1156</v>
      </c>
      <c r="H1" s="720"/>
      <c r="I1" s="719"/>
    </row>
    <row r="2" spans="1:10" ht="18" x14ac:dyDescent="0.25">
      <c r="A2" s="1399"/>
      <c r="B2" s="1400"/>
      <c r="C2" s="1401"/>
      <c r="D2" s="138"/>
      <c r="E2" s="1402"/>
      <c r="F2" s="138"/>
      <c r="G2" s="1403"/>
      <c r="H2" s="720"/>
      <c r="I2" s="719"/>
    </row>
    <row r="3" spans="1:10" s="572" customFormat="1" ht="12.75" customHeight="1" x14ac:dyDescent="0.25">
      <c r="A3" s="6"/>
      <c r="B3" s="28"/>
      <c r="C3" s="131"/>
      <c r="D3" s="10"/>
      <c r="E3" s="137"/>
      <c r="F3" s="137"/>
      <c r="G3" s="16"/>
      <c r="H3" s="194"/>
      <c r="I3" s="17"/>
      <c r="J3" s="531"/>
    </row>
    <row r="4" spans="1:10" s="572" customFormat="1" ht="12.75" customHeight="1" x14ac:dyDescent="0.25">
      <c r="A4" s="67" t="s">
        <v>470</v>
      </c>
      <c r="B4" s="28"/>
      <c r="C4" s="605" t="s">
        <v>445</v>
      </c>
      <c r="D4" s="671"/>
      <c r="E4" s="137"/>
      <c r="F4" s="16"/>
      <c r="G4" s="17"/>
      <c r="H4" s="194"/>
    </row>
    <row r="5" spans="1:10" s="572" customFormat="1" ht="12.75" customHeight="1" x14ac:dyDescent="0.25">
      <c r="A5" s="6"/>
      <c r="B5" s="28"/>
      <c r="C5" s="605" t="s">
        <v>446</v>
      </c>
      <c r="D5" s="719"/>
      <c r="E5" s="138"/>
      <c r="F5" s="16"/>
      <c r="G5" s="17"/>
      <c r="H5" s="194"/>
    </row>
    <row r="7" spans="1:10" s="572" customFormat="1" ht="18" x14ac:dyDescent="0.25">
      <c r="A7" s="33" t="s">
        <v>765</v>
      </c>
      <c r="B7" s="33"/>
      <c r="C7" s="28"/>
      <c r="D7" s="63"/>
      <c r="E7" s="10"/>
      <c r="F7" s="137"/>
      <c r="G7" s="137"/>
      <c r="H7" s="16"/>
      <c r="I7" s="1072"/>
      <c r="J7" s="17"/>
    </row>
    <row r="8" spans="1:10" s="572" customFormat="1" x14ac:dyDescent="0.2">
      <c r="B8" s="687"/>
      <c r="D8" s="927"/>
      <c r="F8" s="531"/>
      <c r="G8" s="531"/>
      <c r="H8" s="531"/>
      <c r="I8" s="1072"/>
    </row>
    <row r="9" spans="1:10" s="572" customFormat="1" x14ac:dyDescent="0.2">
      <c r="B9" s="687"/>
      <c r="D9" s="927"/>
      <c r="F9" s="531"/>
      <c r="G9" s="531"/>
      <c r="H9" s="531"/>
      <c r="I9" s="1072"/>
    </row>
    <row r="10" spans="1:10" s="572" customFormat="1" ht="13.5" thickBot="1" x14ac:dyDescent="0.25">
      <c r="A10" s="445" t="s">
        <v>1659</v>
      </c>
      <c r="B10" s="687"/>
      <c r="D10" s="927"/>
      <c r="F10" s="531"/>
      <c r="G10" s="531"/>
      <c r="H10" s="531"/>
      <c r="I10" s="1072" t="s">
        <v>205</v>
      </c>
    </row>
    <row r="11" spans="1:10" s="107" customFormat="1" ht="20.25" customHeight="1" thickTop="1" thickBot="1" x14ac:dyDescent="0.25">
      <c r="A11" s="734" t="s">
        <v>792</v>
      </c>
      <c r="B11" s="737" t="s">
        <v>206</v>
      </c>
      <c r="C11" s="735" t="s">
        <v>207</v>
      </c>
      <c r="D11" s="678" t="s">
        <v>888</v>
      </c>
      <c r="E11" s="738" t="s">
        <v>208</v>
      </c>
      <c r="F11" s="738" t="s">
        <v>209</v>
      </c>
      <c r="G11" s="738" t="s">
        <v>1116</v>
      </c>
      <c r="H11" s="738" t="s">
        <v>1117</v>
      </c>
      <c r="I11" s="931" t="s">
        <v>1118</v>
      </c>
    </row>
    <row r="12" spans="1:10" s="387" customFormat="1" ht="13.5" thickTop="1" thickBot="1" x14ac:dyDescent="0.25">
      <c r="A12" s="609">
        <v>1</v>
      </c>
      <c r="B12" s="610">
        <v>2</v>
      </c>
      <c r="C12" s="610">
        <v>3</v>
      </c>
      <c r="D12" s="610">
        <v>4</v>
      </c>
      <c r="E12" s="610">
        <v>5</v>
      </c>
      <c r="F12" s="581">
        <v>6</v>
      </c>
      <c r="G12" s="581">
        <v>7</v>
      </c>
      <c r="H12" s="582">
        <v>8</v>
      </c>
      <c r="I12" s="680" t="s">
        <v>960</v>
      </c>
    </row>
    <row r="13" spans="1:10" s="572" customFormat="1" ht="16.5" thickTop="1" thickBot="1" x14ac:dyDescent="0.3">
      <c r="A13" s="1082">
        <v>60001100026</v>
      </c>
      <c r="B13" s="867">
        <v>3122</v>
      </c>
      <c r="C13" s="867">
        <v>6121</v>
      </c>
      <c r="D13" s="1081">
        <v>10</v>
      </c>
      <c r="E13" s="884" t="s">
        <v>770</v>
      </c>
      <c r="F13" s="1083"/>
      <c r="G13" s="1083">
        <v>751</v>
      </c>
      <c r="H13" s="1083">
        <v>640</v>
      </c>
      <c r="I13" s="966">
        <v>0</v>
      </c>
    </row>
    <row r="14" spans="1:10" s="572" customFormat="1" ht="18" customHeight="1" thickTop="1" thickBot="1" x14ac:dyDescent="0.3">
      <c r="A14" s="2479" t="s">
        <v>312</v>
      </c>
      <c r="B14" s="2480"/>
      <c r="C14" s="2480"/>
      <c r="D14" s="2480"/>
      <c r="E14" s="2480"/>
      <c r="F14" s="937">
        <v>0</v>
      </c>
      <c r="G14" s="937">
        <f>SUM(G13)</f>
        <v>751</v>
      </c>
      <c r="H14" s="937">
        <f>SUM(H13)</f>
        <v>640</v>
      </c>
      <c r="I14" s="938">
        <v>0</v>
      </c>
    </row>
    <row r="15" spans="1:10" s="572" customFormat="1" ht="13.5" thickTop="1" x14ac:dyDescent="0.2">
      <c r="B15" s="687"/>
      <c r="D15" s="927"/>
      <c r="F15" s="531"/>
      <c r="G15" s="531"/>
      <c r="H15" s="531"/>
      <c r="I15" s="1072"/>
    </row>
    <row r="16" spans="1:10" s="572" customFormat="1" x14ac:dyDescent="0.2">
      <c r="B16" s="687"/>
      <c r="D16" s="927"/>
      <c r="F16" s="531"/>
      <c r="G16" s="531"/>
      <c r="H16" s="531"/>
      <c r="I16" s="1072"/>
    </row>
    <row r="17" spans="1:9" s="572" customFormat="1" ht="13.5" thickBot="1" x14ac:dyDescent="0.25">
      <c r="A17" s="445" t="s">
        <v>1660</v>
      </c>
      <c r="B17" s="687"/>
      <c r="D17" s="927"/>
      <c r="F17" s="531"/>
      <c r="G17" s="531"/>
      <c r="H17" s="531"/>
      <c r="I17" s="1072" t="s">
        <v>205</v>
      </c>
    </row>
    <row r="18" spans="1:9" s="107" customFormat="1" ht="20.25" customHeight="1" thickTop="1" thickBot="1" x14ac:dyDescent="0.25">
      <c r="A18" s="734" t="s">
        <v>792</v>
      </c>
      <c r="B18" s="737" t="s">
        <v>206</v>
      </c>
      <c r="C18" s="735" t="s">
        <v>207</v>
      </c>
      <c r="D18" s="678" t="s">
        <v>888</v>
      </c>
      <c r="E18" s="738" t="s">
        <v>208</v>
      </c>
      <c r="F18" s="738" t="s">
        <v>209</v>
      </c>
      <c r="G18" s="738" t="s">
        <v>1116</v>
      </c>
      <c r="H18" s="738" t="s">
        <v>1117</v>
      </c>
      <c r="I18" s="931" t="s">
        <v>1118</v>
      </c>
    </row>
    <row r="19" spans="1:9" s="387" customFormat="1" ht="13.5" thickTop="1" thickBot="1" x14ac:dyDescent="0.25">
      <c r="A19" s="609">
        <v>1</v>
      </c>
      <c r="B19" s="610">
        <v>2</v>
      </c>
      <c r="C19" s="610">
        <v>3</v>
      </c>
      <c r="D19" s="610">
        <v>4</v>
      </c>
      <c r="E19" s="610">
        <v>5</v>
      </c>
      <c r="F19" s="581">
        <v>6</v>
      </c>
      <c r="G19" s="581">
        <v>7</v>
      </c>
      <c r="H19" s="582">
        <v>8</v>
      </c>
      <c r="I19" s="680" t="s">
        <v>960</v>
      </c>
    </row>
    <row r="20" spans="1:9" s="572" customFormat="1" ht="16.5" thickTop="1" thickBot="1" x14ac:dyDescent="0.3">
      <c r="A20" s="1082">
        <v>60001100028</v>
      </c>
      <c r="B20" s="867">
        <v>3121</v>
      </c>
      <c r="C20" s="867">
        <v>6121</v>
      </c>
      <c r="D20" s="1081">
        <v>10</v>
      </c>
      <c r="E20" s="884" t="s">
        <v>770</v>
      </c>
      <c r="F20" s="1083">
        <v>2100</v>
      </c>
      <c r="G20" s="1083">
        <v>1897</v>
      </c>
      <c r="H20" s="1083">
        <v>1897</v>
      </c>
      <c r="I20" s="966">
        <f>(H20/G20)*100</f>
        <v>100</v>
      </c>
    </row>
    <row r="21" spans="1:9" s="572" customFormat="1" ht="18" customHeight="1" thickTop="1" thickBot="1" x14ac:dyDescent="0.3">
      <c r="A21" s="2479" t="s">
        <v>312</v>
      </c>
      <c r="B21" s="2480"/>
      <c r="C21" s="2480"/>
      <c r="D21" s="2480"/>
      <c r="E21" s="2480"/>
      <c r="F21" s="937">
        <v>2100</v>
      </c>
      <c r="G21" s="937">
        <f>SUM(G20)</f>
        <v>1897</v>
      </c>
      <c r="H21" s="937">
        <f>SUM(H20)</f>
        <v>1897</v>
      </c>
      <c r="I21" s="938">
        <f>(H21/G21)*100</f>
        <v>100</v>
      </c>
    </row>
    <row r="22" spans="1:9" s="572" customFormat="1" ht="13.5" thickTop="1" x14ac:dyDescent="0.2">
      <c r="B22" s="687"/>
      <c r="D22" s="927"/>
      <c r="F22" s="531"/>
      <c r="G22" s="531"/>
      <c r="H22" s="531"/>
      <c r="I22" s="1072"/>
    </row>
    <row r="23" spans="1:9" s="572" customFormat="1" x14ac:dyDescent="0.2">
      <c r="B23" s="687"/>
      <c r="D23" s="927"/>
      <c r="F23" s="531"/>
      <c r="G23" s="531"/>
      <c r="H23" s="531"/>
      <c r="I23" s="1072"/>
    </row>
    <row r="24" spans="1:9" s="572" customFormat="1" ht="13.5" thickBot="1" x14ac:dyDescent="0.25">
      <c r="A24" s="445" t="s">
        <v>1375</v>
      </c>
      <c r="B24" s="687"/>
      <c r="D24" s="927"/>
      <c r="F24" s="531"/>
      <c r="G24" s="531"/>
      <c r="H24" s="531"/>
      <c r="I24" s="1072" t="s">
        <v>205</v>
      </c>
    </row>
    <row r="25" spans="1:9" s="107" customFormat="1" ht="20.25" customHeight="1" thickTop="1" thickBot="1" x14ac:dyDescent="0.25">
      <c r="A25" s="734" t="s">
        <v>792</v>
      </c>
      <c r="B25" s="737" t="s">
        <v>206</v>
      </c>
      <c r="C25" s="735" t="s">
        <v>207</v>
      </c>
      <c r="D25" s="678" t="s">
        <v>888</v>
      </c>
      <c r="E25" s="738" t="s">
        <v>208</v>
      </c>
      <c r="F25" s="738" t="s">
        <v>209</v>
      </c>
      <c r="G25" s="738" t="s">
        <v>1116</v>
      </c>
      <c r="H25" s="738" t="s">
        <v>1117</v>
      </c>
      <c r="I25" s="931" t="s">
        <v>1118</v>
      </c>
    </row>
    <row r="26" spans="1:9" s="387" customFormat="1" ht="13.5" thickTop="1" thickBot="1" x14ac:dyDescent="0.25">
      <c r="A26" s="1409">
        <v>1</v>
      </c>
      <c r="B26" s="1410">
        <v>2</v>
      </c>
      <c r="C26" s="1410">
        <v>3</v>
      </c>
      <c r="D26" s="1410">
        <v>4</v>
      </c>
      <c r="E26" s="1410">
        <v>5</v>
      </c>
      <c r="F26" s="1411">
        <v>6</v>
      </c>
      <c r="G26" s="1411">
        <v>7</v>
      </c>
      <c r="H26" s="1412">
        <v>8</v>
      </c>
      <c r="I26" s="1413" t="s">
        <v>960</v>
      </c>
    </row>
    <row r="27" spans="1:9" s="387" customFormat="1" ht="15.75" thickTop="1" x14ac:dyDescent="0.25">
      <c r="A27" s="1464">
        <v>60001100030</v>
      </c>
      <c r="B27" s="1465">
        <v>3142</v>
      </c>
      <c r="C27" s="1466">
        <v>5137</v>
      </c>
      <c r="D27" s="1096">
        <v>870</v>
      </c>
      <c r="E27" s="1415" t="s">
        <v>199</v>
      </c>
      <c r="F27" s="417"/>
      <c r="G27" s="1417">
        <v>5979</v>
      </c>
      <c r="H27" s="417">
        <v>5957</v>
      </c>
      <c r="I27" s="1085">
        <f t="shared" ref="I27:I33" si="0">(H27/G27)*100</f>
        <v>99.632045492557282</v>
      </c>
    </row>
    <row r="28" spans="1:9" s="387" customFormat="1" ht="15.75" thickBot="1" x14ac:dyDescent="0.3">
      <c r="A28" s="1467">
        <v>60001100030</v>
      </c>
      <c r="B28" s="1468">
        <v>3142</v>
      </c>
      <c r="C28" s="1469">
        <v>5172</v>
      </c>
      <c r="D28" s="1081">
        <v>870</v>
      </c>
      <c r="E28" s="1414" t="s">
        <v>1134</v>
      </c>
      <c r="F28" s="418"/>
      <c r="G28" s="1418">
        <v>106</v>
      </c>
      <c r="H28" s="418">
        <v>101</v>
      </c>
      <c r="I28" s="949">
        <f t="shared" si="0"/>
        <v>95.283018867924525</v>
      </c>
    </row>
    <row r="29" spans="1:9" s="572" customFormat="1" ht="18" customHeight="1" thickTop="1" thickBot="1" x14ac:dyDescent="0.3">
      <c r="A29" s="2479" t="s">
        <v>313</v>
      </c>
      <c r="B29" s="2480"/>
      <c r="C29" s="2480"/>
      <c r="D29" s="2480"/>
      <c r="E29" s="2480"/>
      <c r="F29" s="937">
        <v>0</v>
      </c>
      <c r="G29" s="937">
        <f>G27+G28</f>
        <v>6085</v>
      </c>
      <c r="H29" s="937">
        <f>H27+H28</f>
        <v>6058</v>
      </c>
      <c r="I29" s="938">
        <f t="shared" si="0"/>
        <v>99.556285949055052</v>
      </c>
    </row>
    <row r="30" spans="1:9" s="572" customFormat="1" ht="18" customHeight="1" thickTop="1" x14ac:dyDescent="0.25">
      <c r="A30" s="1452">
        <v>60001100030</v>
      </c>
      <c r="B30" s="1453">
        <v>3142</v>
      </c>
      <c r="C30" s="1454">
        <v>6121</v>
      </c>
      <c r="D30" s="1081">
        <v>10</v>
      </c>
      <c r="E30" s="1414" t="s">
        <v>770</v>
      </c>
      <c r="F30" s="933">
        <v>50100</v>
      </c>
      <c r="G30" s="181">
        <v>0</v>
      </c>
      <c r="H30" s="933">
        <v>0</v>
      </c>
      <c r="I30" s="949">
        <v>0</v>
      </c>
    </row>
    <row r="31" spans="1:9" s="387" customFormat="1" ht="15" x14ac:dyDescent="0.25">
      <c r="A31" s="1467">
        <v>60001100030</v>
      </c>
      <c r="B31" s="1468">
        <v>3142</v>
      </c>
      <c r="C31" s="1469">
        <v>6121</v>
      </c>
      <c r="D31" s="1081">
        <v>870</v>
      </c>
      <c r="E31" s="1414" t="s">
        <v>770</v>
      </c>
      <c r="F31" s="418"/>
      <c r="G31" s="1418">
        <v>85669</v>
      </c>
      <c r="H31" s="418">
        <v>85083</v>
      </c>
      <c r="I31" s="949">
        <f t="shared" si="0"/>
        <v>99.315971938507502</v>
      </c>
    </row>
    <row r="32" spans="1:9" s="572" customFormat="1" ht="15.75" thickBot="1" x14ac:dyDescent="0.3">
      <c r="A32" s="1086">
        <v>60001100030</v>
      </c>
      <c r="B32" s="1006">
        <v>3142</v>
      </c>
      <c r="C32" s="831">
        <v>6122</v>
      </c>
      <c r="D32" s="1087">
        <v>870</v>
      </c>
      <c r="E32" s="1416" t="s">
        <v>771</v>
      </c>
      <c r="F32" s="998"/>
      <c r="G32" s="1088">
        <v>24343</v>
      </c>
      <c r="H32" s="998">
        <v>24343</v>
      </c>
      <c r="I32" s="1095">
        <f t="shared" si="0"/>
        <v>100</v>
      </c>
    </row>
    <row r="33" spans="1:9" s="572" customFormat="1" ht="18" customHeight="1" thickTop="1" thickBot="1" x14ac:dyDescent="0.3">
      <c r="A33" s="2495" t="s">
        <v>312</v>
      </c>
      <c r="B33" s="2493"/>
      <c r="C33" s="2493"/>
      <c r="D33" s="2493"/>
      <c r="E33" s="2493"/>
      <c r="F33" s="987">
        <f>F30</f>
        <v>50100</v>
      </c>
      <c r="G33" s="987">
        <f>G30+G31+G32</f>
        <v>110012</v>
      </c>
      <c r="H33" s="987">
        <f>H30+H31+H32</f>
        <v>109426</v>
      </c>
      <c r="I33" s="938">
        <f t="shared" si="0"/>
        <v>99.467330836636009</v>
      </c>
    </row>
    <row r="34" spans="1:9" s="572" customFormat="1" ht="13.5" thickTop="1" x14ac:dyDescent="0.2">
      <c r="B34" s="687"/>
      <c r="D34" s="927"/>
      <c r="F34" s="531"/>
      <c r="G34" s="531"/>
      <c r="H34" s="531"/>
      <c r="I34" s="1072"/>
    </row>
    <row r="35" spans="1:9" s="572" customFormat="1" x14ac:dyDescent="0.2">
      <c r="B35" s="687"/>
      <c r="D35" s="927"/>
      <c r="F35" s="531"/>
      <c r="G35" s="531"/>
      <c r="H35" s="531"/>
      <c r="I35" s="1072"/>
    </row>
    <row r="36" spans="1:9" s="572" customFormat="1" ht="13.5" thickBot="1" x14ac:dyDescent="0.25">
      <c r="A36" s="445" t="s">
        <v>1376</v>
      </c>
      <c r="B36" s="687"/>
      <c r="D36" s="927"/>
      <c r="F36" s="531"/>
      <c r="G36" s="531"/>
      <c r="H36" s="531"/>
      <c r="I36" s="1072" t="s">
        <v>205</v>
      </c>
    </row>
    <row r="37" spans="1:9" s="107" customFormat="1" ht="20.25" customHeight="1" thickTop="1" thickBot="1" x14ac:dyDescent="0.25">
      <c r="A37" s="734" t="s">
        <v>792</v>
      </c>
      <c r="B37" s="737" t="s">
        <v>206</v>
      </c>
      <c r="C37" s="735" t="s">
        <v>207</v>
      </c>
      <c r="D37" s="678" t="s">
        <v>888</v>
      </c>
      <c r="E37" s="738" t="s">
        <v>208</v>
      </c>
      <c r="F37" s="738" t="s">
        <v>209</v>
      </c>
      <c r="G37" s="738" t="s">
        <v>1116</v>
      </c>
      <c r="H37" s="738" t="s">
        <v>1117</v>
      </c>
      <c r="I37" s="931" t="s">
        <v>1118</v>
      </c>
    </row>
    <row r="38" spans="1:9" s="387" customFormat="1" ht="13.5" thickTop="1" thickBot="1" x14ac:dyDescent="0.25">
      <c r="A38" s="1409">
        <v>1</v>
      </c>
      <c r="B38" s="1410">
        <v>2</v>
      </c>
      <c r="C38" s="1410">
        <v>3</v>
      </c>
      <c r="D38" s="1410">
        <v>4</v>
      </c>
      <c r="E38" s="1410">
        <v>5</v>
      </c>
      <c r="F38" s="1411">
        <v>6</v>
      </c>
      <c r="G38" s="1411">
        <v>7</v>
      </c>
      <c r="H38" s="1412">
        <v>8</v>
      </c>
      <c r="I38" s="1413" t="s">
        <v>960</v>
      </c>
    </row>
    <row r="39" spans="1:9" s="387" customFormat="1" ht="15.75" thickTop="1" x14ac:dyDescent="0.25">
      <c r="A39" s="1464">
        <v>60001100031</v>
      </c>
      <c r="B39" s="1465">
        <v>3121</v>
      </c>
      <c r="C39" s="1465">
        <v>6121</v>
      </c>
      <c r="D39" s="1437">
        <v>10</v>
      </c>
      <c r="E39" s="1436" t="s">
        <v>770</v>
      </c>
      <c r="F39" s="1455">
        <v>3900</v>
      </c>
      <c r="G39" s="1455">
        <v>0</v>
      </c>
      <c r="H39" s="1455">
        <v>0</v>
      </c>
      <c r="I39" s="1420">
        <v>0</v>
      </c>
    </row>
    <row r="40" spans="1:9" s="572" customFormat="1" ht="15.75" thickBot="1" x14ac:dyDescent="0.3">
      <c r="A40" s="1442">
        <v>60001100031</v>
      </c>
      <c r="B40" s="725">
        <v>3121</v>
      </c>
      <c r="C40" s="725">
        <v>6121</v>
      </c>
      <c r="D40" s="1081">
        <v>870</v>
      </c>
      <c r="E40" s="384" t="s">
        <v>770</v>
      </c>
      <c r="F40" s="964"/>
      <c r="G40" s="964">
        <v>3900</v>
      </c>
      <c r="H40" s="964">
        <v>3683</v>
      </c>
      <c r="I40" s="966">
        <f>(H40/G40)*100</f>
        <v>94.435897435897431</v>
      </c>
    </row>
    <row r="41" spans="1:9" s="572" customFormat="1" ht="18" customHeight="1" thickTop="1" thickBot="1" x14ac:dyDescent="0.3">
      <c r="A41" s="2479" t="s">
        <v>312</v>
      </c>
      <c r="B41" s="2480"/>
      <c r="C41" s="2480"/>
      <c r="D41" s="2480"/>
      <c r="E41" s="2480"/>
      <c r="F41" s="937">
        <f>F39</f>
        <v>3900</v>
      </c>
      <c r="G41" s="937">
        <f>SUM(G40)</f>
        <v>3900</v>
      </c>
      <c r="H41" s="937">
        <f>SUM(H40)</f>
        <v>3683</v>
      </c>
      <c r="I41" s="938">
        <f>(H41/G41)*100</f>
        <v>94.435897435897431</v>
      </c>
    </row>
    <row r="42" spans="1:9" s="572" customFormat="1" ht="13.5" thickTop="1" x14ac:dyDescent="0.2">
      <c r="B42" s="687"/>
      <c r="D42" s="927"/>
      <c r="F42" s="531"/>
      <c r="G42" s="531"/>
      <c r="H42" s="531"/>
      <c r="I42" s="1072"/>
    </row>
    <row r="43" spans="1:9" s="572" customFormat="1" x14ac:dyDescent="0.2">
      <c r="B43" s="687"/>
      <c r="D43" s="927"/>
      <c r="F43" s="531"/>
      <c r="G43" s="531"/>
      <c r="H43" s="531"/>
      <c r="I43" s="1072"/>
    </row>
    <row r="44" spans="1:9" s="572" customFormat="1" ht="13.5" thickBot="1" x14ac:dyDescent="0.25">
      <c r="A44" s="445" t="s">
        <v>1377</v>
      </c>
      <c r="B44" s="687"/>
      <c r="D44" s="927"/>
      <c r="F44" s="531"/>
      <c r="G44" s="531"/>
      <c r="H44" s="531"/>
      <c r="I44" s="1072" t="s">
        <v>205</v>
      </c>
    </row>
    <row r="45" spans="1:9" s="107" customFormat="1" ht="20.25" customHeight="1" thickTop="1" thickBot="1" x14ac:dyDescent="0.25">
      <c r="A45" s="734" t="s">
        <v>792</v>
      </c>
      <c r="B45" s="737" t="s">
        <v>206</v>
      </c>
      <c r="C45" s="735" t="s">
        <v>207</v>
      </c>
      <c r="D45" s="678" t="s">
        <v>888</v>
      </c>
      <c r="E45" s="738" t="s">
        <v>208</v>
      </c>
      <c r="F45" s="738" t="s">
        <v>209</v>
      </c>
      <c r="G45" s="738" t="s">
        <v>1116</v>
      </c>
      <c r="H45" s="738" t="s">
        <v>1117</v>
      </c>
      <c r="I45" s="931" t="s">
        <v>1118</v>
      </c>
    </row>
    <row r="46" spans="1:9" s="387" customFormat="1" ht="13.5" thickTop="1" thickBot="1" x14ac:dyDescent="0.25">
      <c r="A46" s="609">
        <v>1</v>
      </c>
      <c r="B46" s="610">
        <v>2</v>
      </c>
      <c r="C46" s="610">
        <v>3</v>
      </c>
      <c r="D46" s="610">
        <v>4</v>
      </c>
      <c r="E46" s="610">
        <v>5</v>
      </c>
      <c r="F46" s="581">
        <v>6</v>
      </c>
      <c r="G46" s="581">
        <v>7</v>
      </c>
      <c r="H46" s="582">
        <v>8</v>
      </c>
      <c r="I46" s="680" t="s">
        <v>960</v>
      </c>
    </row>
    <row r="47" spans="1:9" s="572" customFormat="1" ht="16.5" thickTop="1" thickBot="1" x14ac:dyDescent="0.3">
      <c r="A47" s="1089">
        <v>60001100039</v>
      </c>
      <c r="B47" s="1090">
        <v>3145</v>
      </c>
      <c r="C47" s="1090">
        <v>6121</v>
      </c>
      <c r="D47" s="1091">
        <v>10</v>
      </c>
      <c r="E47" s="1092" t="s">
        <v>770</v>
      </c>
      <c r="F47" s="1004">
        <v>1900</v>
      </c>
      <c r="G47" s="1004">
        <v>1937</v>
      </c>
      <c r="H47" s="1004">
        <v>851</v>
      </c>
      <c r="I47" s="1005">
        <f>(H47/G47)*100</f>
        <v>43.933918430562727</v>
      </c>
    </row>
    <row r="48" spans="1:9" s="572" customFormat="1" ht="18" customHeight="1" thickTop="1" thickBot="1" x14ac:dyDescent="0.3">
      <c r="A48" s="2495" t="s">
        <v>312</v>
      </c>
      <c r="B48" s="2493"/>
      <c r="C48" s="2493"/>
      <c r="D48" s="2493"/>
      <c r="E48" s="2493"/>
      <c r="F48" s="987">
        <f>F47</f>
        <v>1900</v>
      </c>
      <c r="G48" s="987">
        <f>G47</f>
        <v>1937</v>
      </c>
      <c r="H48" s="987">
        <f>H47</f>
        <v>851</v>
      </c>
      <c r="I48" s="969">
        <f>(H48/G48)*100</f>
        <v>43.933918430562727</v>
      </c>
    </row>
    <row r="49" spans="1:9" s="572" customFormat="1" ht="13.5" thickTop="1" x14ac:dyDescent="0.2">
      <c r="B49" s="687"/>
      <c r="D49" s="927"/>
      <c r="F49" s="531"/>
      <c r="G49" s="531"/>
      <c r="H49" s="531"/>
      <c r="I49" s="1072"/>
    </row>
    <row r="50" spans="1:9" s="572" customFormat="1" x14ac:dyDescent="0.2">
      <c r="B50" s="687"/>
      <c r="D50" s="927"/>
      <c r="F50" s="531"/>
      <c r="G50" s="531"/>
      <c r="H50" s="531"/>
      <c r="I50" s="1072"/>
    </row>
    <row r="51" spans="1:9" s="572" customFormat="1" ht="13.5" thickBot="1" x14ac:dyDescent="0.25">
      <c r="A51" s="445" t="s">
        <v>1378</v>
      </c>
      <c r="B51" s="687"/>
      <c r="D51" s="927"/>
      <c r="F51" s="531"/>
      <c r="G51" s="531"/>
      <c r="H51" s="531"/>
      <c r="I51" s="1072" t="s">
        <v>205</v>
      </c>
    </row>
    <row r="52" spans="1:9" s="107" customFormat="1" ht="20.25" customHeight="1" thickTop="1" thickBot="1" x14ac:dyDescent="0.25">
      <c r="A52" s="734" t="s">
        <v>792</v>
      </c>
      <c r="B52" s="737" t="s">
        <v>206</v>
      </c>
      <c r="C52" s="735" t="s">
        <v>207</v>
      </c>
      <c r="D52" s="678" t="s">
        <v>888</v>
      </c>
      <c r="E52" s="738" t="s">
        <v>208</v>
      </c>
      <c r="F52" s="738" t="s">
        <v>209</v>
      </c>
      <c r="G52" s="738" t="s">
        <v>1116</v>
      </c>
      <c r="H52" s="738" t="s">
        <v>1117</v>
      </c>
      <c r="I52" s="931" t="s">
        <v>1118</v>
      </c>
    </row>
    <row r="53" spans="1:9" s="387" customFormat="1" ht="13.5" thickTop="1" thickBot="1" x14ac:dyDescent="0.25">
      <c r="A53" s="1409">
        <v>1</v>
      </c>
      <c r="B53" s="1410">
        <v>2</v>
      </c>
      <c r="C53" s="1410">
        <v>3</v>
      </c>
      <c r="D53" s="1410">
        <v>4</v>
      </c>
      <c r="E53" s="1410">
        <v>5</v>
      </c>
      <c r="F53" s="1411">
        <v>6</v>
      </c>
      <c r="G53" s="1411">
        <v>7</v>
      </c>
      <c r="H53" s="1412">
        <v>8</v>
      </c>
      <c r="I53" s="1413" t="s">
        <v>960</v>
      </c>
    </row>
    <row r="54" spans="1:9" s="572" customFormat="1" ht="15.75" thickTop="1" x14ac:dyDescent="0.25">
      <c r="A54" s="1080">
        <v>60001100042</v>
      </c>
      <c r="B54" s="867">
        <v>3123</v>
      </c>
      <c r="C54" s="698">
        <v>6121</v>
      </c>
      <c r="D54" s="1096">
        <v>10</v>
      </c>
      <c r="E54" s="1392" t="s">
        <v>770</v>
      </c>
      <c r="F54" s="1083">
        <v>4847</v>
      </c>
      <c r="G54" s="1419">
        <v>4324</v>
      </c>
      <c r="H54" s="1083">
        <v>4350</v>
      </c>
      <c r="I54" s="1420">
        <f>(H54/G54)*100</f>
        <v>100.60129509713229</v>
      </c>
    </row>
    <row r="55" spans="1:9" s="572" customFormat="1" ht="15.75" thickBot="1" x14ac:dyDescent="0.3">
      <c r="A55" s="1094">
        <v>60001100042</v>
      </c>
      <c r="B55" s="726">
        <v>3123</v>
      </c>
      <c r="C55" s="831">
        <v>6123</v>
      </c>
      <c r="D55" s="1087">
        <v>10</v>
      </c>
      <c r="E55" s="1416" t="s">
        <v>1561</v>
      </c>
      <c r="F55" s="998"/>
      <c r="G55" s="1088">
        <v>175</v>
      </c>
      <c r="H55" s="998">
        <v>175</v>
      </c>
      <c r="I55" s="1097">
        <f>(H55/G55)*100</f>
        <v>100</v>
      </c>
    </row>
    <row r="56" spans="1:9" s="572" customFormat="1" ht="18" customHeight="1" thickTop="1" thickBot="1" x14ac:dyDescent="0.3">
      <c r="A56" s="2495" t="s">
        <v>312</v>
      </c>
      <c r="B56" s="2493"/>
      <c r="C56" s="2493"/>
      <c r="D56" s="2493"/>
      <c r="E56" s="2493"/>
      <c r="F56" s="987">
        <f>F54</f>
        <v>4847</v>
      </c>
      <c r="G56" s="987">
        <f>G54+G55</f>
        <v>4499</v>
      </c>
      <c r="H56" s="987">
        <f>H54+H55</f>
        <v>4525</v>
      </c>
      <c r="I56" s="969">
        <f>(H56/G56)*100</f>
        <v>100.57790620137807</v>
      </c>
    </row>
    <row r="57" spans="1:9" s="572" customFormat="1" ht="13.5" thickTop="1" x14ac:dyDescent="0.2">
      <c r="B57" s="687"/>
      <c r="D57" s="927"/>
      <c r="F57" s="531"/>
      <c r="G57" s="531"/>
      <c r="H57" s="531"/>
      <c r="I57" s="1072"/>
    </row>
    <row r="58" spans="1:9" s="572" customFormat="1" x14ac:dyDescent="0.2">
      <c r="B58" s="687"/>
      <c r="D58" s="927"/>
      <c r="F58" s="531"/>
      <c r="G58" s="531"/>
      <c r="H58" s="531"/>
      <c r="I58" s="1072"/>
    </row>
    <row r="59" spans="1:9" s="572" customFormat="1" ht="13.5" thickBot="1" x14ac:dyDescent="0.25">
      <c r="A59" s="445" t="s">
        <v>860</v>
      </c>
      <c r="B59" s="687"/>
      <c r="D59" s="927"/>
      <c r="F59" s="531"/>
      <c r="G59" s="531"/>
      <c r="H59" s="531"/>
      <c r="I59" s="1072" t="s">
        <v>205</v>
      </c>
    </row>
    <row r="60" spans="1:9" s="107" customFormat="1" ht="20.25" customHeight="1" thickTop="1" thickBot="1" x14ac:dyDescent="0.25">
      <c r="A60" s="734" t="s">
        <v>792</v>
      </c>
      <c r="B60" s="737" t="s">
        <v>206</v>
      </c>
      <c r="C60" s="735" t="s">
        <v>207</v>
      </c>
      <c r="D60" s="678" t="s">
        <v>888</v>
      </c>
      <c r="E60" s="738" t="s">
        <v>208</v>
      </c>
      <c r="F60" s="738" t="s">
        <v>209</v>
      </c>
      <c r="G60" s="738" t="s">
        <v>1116</v>
      </c>
      <c r="H60" s="738" t="s">
        <v>1117</v>
      </c>
      <c r="I60" s="931" t="s">
        <v>1118</v>
      </c>
    </row>
    <row r="61" spans="1:9" s="387" customFormat="1" ht="13.5" thickTop="1" thickBot="1" x14ac:dyDescent="0.25">
      <c r="A61" s="1409">
        <v>1</v>
      </c>
      <c r="B61" s="1410">
        <v>2</v>
      </c>
      <c r="C61" s="1410">
        <v>3</v>
      </c>
      <c r="D61" s="1410">
        <v>4</v>
      </c>
      <c r="E61" s="1410">
        <v>5</v>
      </c>
      <c r="F61" s="1411">
        <v>6</v>
      </c>
      <c r="G61" s="1411">
        <v>7</v>
      </c>
      <c r="H61" s="1412">
        <v>8</v>
      </c>
      <c r="I61" s="1413" t="s">
        <v>960</v>
      </c>
    </row>
    <row r="62" spans="1:9" s="572" customFormat="1" ht="16.5" thickTop="1" thickBot="1" x14ac:dyDescent="0.3">
      <c r="A62" s="1421">
        <v>60001100188</v>
      </c>
      <c r="B62" s="1090">
        <v>3114</v>
      </c>
      <c r="C62" s="1422">
        <v>6121</v>
      </c>
      <c r="D62" s="1091">
        <v>10</v>
      </c>
      <c r="E62" s="1423" t="s">
        <v>770</v>
      </c>
      <c r="F62" s="1004"/>
      <c r="G62" s="1424">
        <v>1</v>
      </c>
      <c r="H62" s="1004">
        <v>1</v>
      </c>
      <c r="I62" s="1425">
        <f>(H62/G62)*100</f>
        <v>100</v>
      </c>
    </row>
    <row r="63" spans="1:9" s="572" customFormat="1" ht="18" customHeight="1" thickTop="1" thickBot="1" x14ac:dyDescent="0.3">
      <c r="A63" s="2495" t="s">
        <v>312</v>
      </c>
      <c r="B63" s="2493"/>
      <c r="C63" s="2493"/>
      <c r="D63" s="2493"/>
      <c r="E63" s="2493"/>
      <c r="F63" s="987">
        <f>F62</f>
        <v>0</v>
      </c>
      <c r="G63" s="987">
        <f>G62</f>
        <v>1</v>
      </c>
      <c r="H63" s="987">
        <f>H62</f>
        <v>1</v>
      </c>
      <c r="I63" s="969">
        <f>(H63/G63)*100</f>
        <v>100</v>
      </c>
    </row>
    <row r="64" spans="1:9" s="572" customFormat="1" ht="13.5" thickTop="1" x14ac:dyDescent="0.2">
      <c r="B64" s="687"/>
      <c r="D64" s="927"/>
      <c r="F64" s="531"/>
      <c r="G64" s="531"/>
      <c r="H64" s="531"/>
      <c r="I64" s="1072"/>
    </row>
    <row r="65" spans="1:9" s="572" customFormat="1" x14ac:dyDescent="0.2">
      <c r="B65" s="687"/>
      <c r="D65" s="927"/>
      <c r="F65" s="531"/>
      <c r="G65" s="531"/>
      <c r="H65" s="531"/>
      <c r="I65" s="1072"/>
    </row>
    <row r="66" spans="1:9" s="572" customFormat="1" x14ac:dyDescent="0.2">
      <c r="B66" s="687"/>
      <c r="D66" s="927"/>
      <c r="F66" s="531"/>
      <c r="G66" s="531"/>
      <c r="H66" s="531"/>
      <c r="I66" s="1072"/>
    </row>
    <row r="67" spans="1:9" s="572" customFormat="1" x14ac:dyDescent="0.2">
      <c r="B67" s="687"/>
      <c r="D67" s="927"/>
      <c r="F67" s="531"/>
      <c r="G67" s="531"/>
      <c r="H67" s="531"/>
      <c r="I67" s="1072"/>
    </row>
    <row r="68" spans="1:9" s="572" customFormat="1" ht="13.5" thickBot="1" x14ac:dyDescent="0.25">
      <c r="A68" s="445" t="s">
        <v>861</v>
      </c>
      <c r="B68" s="687"/>
      <c r="D68" s="927"/>
      <c r="F68" s="531"/>
      <c r="G68" s="531"/>
      <c r="H68" s="531"/>
      <c r="I68" s="1072" t="s">
        <v>205</v>
      </c>
    </row>
    <row r="69" spans="1:9" s="107" customFormat="1" ht="20.25" customHeight="1" thickTop="1" thickBot="1" x14ac:dyDescent="0.25">
      <c r="A69" s="734" t="s">
        <v>792</v>
      </c>
      <c r="B69" s="737" t="s">
        <v>206</v>
      </c>
      <c r="C69" s="735" t="s">
        <v>207</v>
      </c>
      <c r="D69" s="678" t="s">
        <v>888</v>
      </c>
      <c r="E69" s="738" t="s">
        <v>208</v>
      </c>
      <c r="F69" s="738" t="s">
        <v>209</v>
      </c>
      <c r="G69" s="738" t="s">
        <v>1116</v>
      </c>
      <c r="H69" s="738" t="s">
        <v>1117</v>
      </c>
      <c r="I69" s="931" t="s">
        <v>1118</v>
      </c>
    </row>
    <row r="70" spans="1:9" s="387" customFormat="1" ht="13.5" thickTop="1" thickBot="1" x14ac:dyDescent="0.25">
      <c r="A70" s="1409">
        <v>1</v>
      </c>
      <c r="B70" s="1410">
        <v>2</v>
      </c>
      <c r="C70" s="1410">
        <v>3</v>
      </c>
      <c r="D70" s="1410">
        <v>4</v>
      </c>
      <c r="E70" s="1410">
        <v>5</v>
      </c>
      <c r="F70" s="1411">
        <v>6</v>
      </c>
      <c r="G70" s="1411">
        <v>7</v>
      </c>
      <c r="H70" s="1412">
        <v>8</v>
      </c>
      <c r="I70" s="1413" t="s">
        <v>960</v>
      </c>
    </row>
    <row r="71" spans="1:9" s="572" customFormat="1" ht="16.5" thickTop="1" thickBot="1" x14ac:dyDescent="0.3">
      <c r="A71" s="1421">
        <v>60001100191</v>
      </c>
      <c r="B71" s="1090">
        <v>4322</v>
      </c>
      <c r="C71" s="1422">
        <v>6121</v>
      </c>
      <c r="D71" s="1091">
        <v>870</v>
      </c>
      <c r="E71" s="1423" t="s">
        <v>770</v>
      </c>
      <c r="F71" s="1004"/>
      <c r="G71" s="1424">
        <v>11692</v>
      </c>
      <c r="H71" s="1004">
        <v>1207</v>
      </c>
      <c r="I71" s="1425">
        <f>(H71/G71)*100</f>
        <v>10.32329798152583</v>
      </c>
    </row>
    <row r="72" spans="1:9" s="572" customFormat="1" ht="18" customHeight="1" thickTop="1" thickBot="1" x14ac:dyDescent="0.3">
      <c r="A72" s="2495" t="s">
        <v>312</v>
      </c>
      <c r="B72" s="2493"/>
      <c r="C72" s="2493"/>
      <c r="D72" s="2493"/>
      <c r="E72" s="2493"/>
      <c r="F72" s="987">
        <f>F71</f>
        <v>0</v>
      </c>
      <c r="G72" s="987">
        <f>G71</f>
        <v>11692</v>
      </c>
      <c r="H72" s="987">
        <f>H71</f>
        <v>1207</v>
      </c>
      <c r="I72" s="969">
        <f>(H72/G72)*100</f>
        <v>10.32329798152583</v>
      </c>
    </row>
    <row r="73" spans="1:9" s="572" customFormat="1" ht="13.5" thickTop="1" x14ac:dyDescent="0.2">
      <c r="B73" s="687"/>
      <c r="D73" s="927"/>
      <c r="F73" s="531"/>
      <c r="G73" s="531"/>
      <c r="H73" s="531"/>
      <c r="I73" s="1072"/>
    </row>
    <row r="74" spans="1:9" s="572" customFormat="1" x14ac:dyDescent="0.2">
      <c r="B74" s="687"/>
      <c r="D74" s="927"/>
      <c r="F74" s="531"/>
      <c r="G74" s="531"/>
      <c r="H74" s="531"/>
      <c r="I74" s="1072"/>
    </row>
    <row r="75" spans="1:9" s="572" customFormat="1" ht="13.5" thickBot="1" x14ac:dyDescent="0.25">
      <c r="A75" s="445" t="s">
        <v>862</v>
      </c>
      <c r="B75" s="687"/>
      <c r="D75" s="927"/>
      <c r="F75" s="531"/>
      <c r="G75" s="531"/>
      <c r="H75" s="531"/>
      <c r="I75" s="1072" t="s">
        <v>205</v>
      </c>
    </row>
    <row r="76" spans="1:9" s="107" customFormat="1" ht="20.25" customHeight="1" thickTop="1" thickBot="1" x14ac:dyDescent="0.25">
      <c r="A76" s="734" t="s">
        <v>792</v>
      </c>
      <c r="B76" s="737" t="s">
        <v>206</v>
      </c>
      <c r="C76" s="735" t="s">
        <v>207</v>
      </c>
      <c r="D76" s="678" t="s">
        <v>888</v>
      </c>
      <c r="E76" s="738" t="s">
        <v>208</v>
      </c>
      <c r="F76" s="738" t="s">
        <v>209</v>
      </c>
      <c r="G76" s="738" t="s">
        <v>1116</v>
      </c>
      <c r="H76" s="738" t="s">
        <v>1117</v>
      </c>
      <c r="I76" s="931" t="s">
        <v>1118</v>
      </c>
    </row>
    <row r="77" spans="1:9" s="387" customFormat="1" ht="13.5" thickTop="1" thickBot="1" x14ac:dyDescent="0.25">
      <c r="A77" s="1409">
        <v>1</v>
      </c>
      <c r="B77" s="1410">
        <v>2</v>
      </c>
      <c r="C77" s="1410">
        <v>3</v>
      </c>
      <c r="D77" s="1410">
        <v>4</v>
      </c>
      <c r="E77" s="1410">
        <v>5</v>
      </c>
      <c r="F77" s="1411">
        <v>6</v>
      </c>
      <c r="G77" s="1411">
        <v>7</v>
      </c>
      <c r="H77" s="1412">
        <v>8</v>
      </c>
      <c r="I77" s="1413" t="s">
        <v>960</v>
      </c>
    </row>
    <row r="78" spans="1:9" s="572" customFormat="1" ht="16.5" thickTop="1" thickBot="1" x14ac:dyDescent="0.3">
      <c r="A78" s="1421">
        <v>60001100192</v>
      </c>
      <c r="B78" s="1090">
        <v>3122</v>
      </c>
      <c r="C78" s="1422">
        <v>6121</v>
      </c>
      <c r="D78" s="1091">
        <v>10</v>
      </c>
      <c r="E78" s="1423" t="s">
        <v>770</v>
      </c>
      <c r="F78" s="1004"/>
      <c r="G78" s="1424">
        <v>1</v>
      </c>
      <c r="H78" s="1004">
        <v>0</v>
      </c>
      <c r="I78" s="1425">
        <f>(H78/G78)*100</f>
        <v>0</v>
      </c>
    </row>
    <row r="79" spans="1:9" s="572" customFormat="1" ht="18" customHeight="1" thickTop="1" thickBot="1" x14ac:dyDescent="0.3">
      <c r="A79" s="2495" t="s">
        <v>312</v>
      </c>
      <c r="B79" s="2493"/>
      <c r="C79" s="2493"/>
      <c r="D79" s="2493"/>
      <c r="E79" s="2493"/>
      <c r="F79" s="987">
        <f>F78</f>
        <v>0</v>
      </c>
      <c r="G79" s="987">
        <f>G78</f>
        <v>1</v>
      </c>
      <c r="H79" s="987">
        <f>H78</f>
        <v>0</v>
      </c>
      <c r="I79" s="969">
        <f>(H79/G79)*100</f>
        <v>0</v>
      </c>
    </row>
    <row r="80" spans="1:9" s="572" customFormat="1" ht="13.5" thickTop="1" x14ac:dyDescent="0.2">
      <c r="B80" s="687"/>
      <c r="D80" s="927"/>
      <c r="F80" s="531"/>
      <c r="G80" s="531"/>
      <c r="H80" s="531"/>
      <c r="I80" s="1072"/>
    </row>
    <row r="81" spans="1:9" s="572" customFormat="1" x14ac:dyDescent="0.2">
      <c r="B81" s="687"/>
      <c r="D81" s="927"/>
      <c r="F81" s="531"/>
      <c r="G81" s="531"/>
      <c r="H81" s="531"/>
      <c r="I81" s="1072"/>
    </row>
    <row r="82" spans="1:9" s="572" customFormat="1" ht="13.5" thickBot="1" x14ac:dyDescent="0.25">
      <c r="A82" s="445" t="s">
        <v>863</v>
      </c>
      <c r="B82" s="687"/>
      <c r="D82" s="927"/>
      <c r="F82" s="531"/>
      <c r="G82" s="531"/>
      <c r="H82" s="531"/>
      <c r="I82" s="1072" t="s">
        <v>205</v>
      </c>
    </row>
    <row r="83" spans="1:9" s="107" customFormat="1" ht="20.25" customHeight="1" thickTop="1" thickBot="1" x14ac:dyDescent="0.25">
      <c r="A83" s="734" t="s">
        <v>792</v>
      </c>
      <c r="B83" s="737" t="s">
        <v>206</v>
      </c>
      <c r="C83" s="735" t="s">
        <v>207</v>
      </c>
      <c r="D83" s="678" t="s">
        <v>888</v>
      </c>
      <c r="E83" s="738" t="s">
        <v>208</v>
      </c>
      <c r="F83" s="738" t="s">
        <v>209</v>
      </c>
      <c r="G83" s="738" t="s">
        <v>1116</v>
      </c>
      <c r="H83" s="738" t="s">
        <v>1117</v>
      </c>
      <c r="I83" s="931" t="s">
        <v>1118</v>
      </c>
    </row>
    <row r="84" spans="1:9" s="387" customFormat="1" ht="13.5" thickTop="1" thickBot="1" x14ac:dyDescent="0.25">
      <c r="A84" s="1409">
        <v>1</v>
      </c>
      <c r="B84" s="1410">
        <v>2</v>
      </c>
      <c r="C84" s="1410">
        <v>3</v>
      </c>
      <c r="D84" s="1410">
        <v>4</v>
      </c>
      <c r="E84" s="1410">
        <v>5</v>
      </c>
      <c r="F84" s="1411">
        <v>6</v>
      </c>
      <c r="G84" s="1411">
        <v>7</v>
      </c>
      <c r="H84" s="1412">
        <v>8</v>
      </c>
      <c r="I84" s="1413" t="s">
        <v>960</v>
      </c>
    </row>
    <row r="85" spans="1:9" s="572" customFormat="1" ht="16.5" thickTop="1" thickBot="1" x14ac:dyDescent="0.3">
      <c r="A85" s="1421">
        <v>60001100201</v>
      </c>
      <c r="B85" s="1090">
        <v>3122</v>
      </c>
      <c r="C85" s="1422">
        <v>6121</v>
      </c>
      <c r="D85" s="1091">
        <v>870</v>
      </c>
      <c r="E85" s="1423" t="s">
        <v>770</v>
      </c>
      <c r="F85" s="1004"/>
      <c r="G85" s="1424">
        <v>5965</v>
      </c>
      <c r="H85" s="1004">
        <v>5895</v>
      </c>
      <c r="I85" s="1425">
        <f>(H85/G85)*100</f>
        <v>98.826487845766977</v>
      </c>
    </row>
    <row r="86" spans="1:9" s="572" customFormat="1" ht="18" customHeight="1" thickTop="1" thickBot="1" x14ac:dyDescent="0.3">
      <c r="A86" s="2495" t="s">
        <v>312</v>
      </c>
      <c r="B86" s="2493"/>
      <c r="C86" s="2493"/>
      <c r="D86" s="2493"/>
      <c r="E86" s="2493"/>
      <c r="F86" s="987">
        <f>F85</f>
        <v>0</v>
      </c>
      <c r="G86" s="987">
        <f>G85</f>
        <v>5965</v>
      </c>
      <c r="H86" s="987">
        <f>H85</f>
        <v>5895</v>
      </c>
      <c r="I86" s="969">
        <f>(H86/G86)*100</f>
        <v>98.826487845766977</v>
      </c>
    </row>
    <row r="87" spans="1:9" s="572" customFormat="1" ht="13.5" thickTop="1" x14ac:dyDescent="0.2">
      <c r="B87" s="687"/>
      <c r="D87" s="927"/>
      <c r="F87" s="531"/>
      <c r="G87" s="531"/>
      <c r="H87" s="531"/>
      <c r="I87" s="1072"/>
    </row>
    <row r="88" spans="1:9" s="572" customFormat="1" x14ac:dyDescent="0.2">
      <c r="B88" s="687"/>
      <c r="D88" s="927"/>
      <c r="F88" s="531"/>
      <c r="G88" s="531"/>
      <c r="H88" s="531"/>
      <c r="I88" s="1072"/>
    </row>
    <row r="89" spans="1:9" s="572" customFormat="1" ht="13.5" thickBot="1" x14ac:dyDescent="0.25">
      <c r="A89" s="445" t="s">
        <v>864</v>
      </c>
      <c r="B89" s="687"/>
      <c r="D89" s="927"/>
      <c r="F89" s="531"/>
      <c r="G89" s="531"/>
      <c r="H89" s="531"/>
      <c r="I89" s="1072" t="s">
        <v>205</v>
      </c>
    </row>
    <row r="90" spans="1:9" s="107" customFormat="1" ht="20.25" customHeight="1" thickTop="1" thickBot="1" x14ac:dyDescent="0.25">
      <c r="A90" s="734" t="s">
        <v>792</v>
      </c>
      <c r="B90" s="737" t="s">
        <v>206</v>
      </c>
      <c r="C90" s="735" t="s">
        <v>207</v>
      </c>
      <c r="D90" s="678" t="s">
        <v>888</v>
      </c>
      <c r="E90" s="738" t="s">
        <v>208</v>
      </c>
      <c r="F90" s="738" t="s">
        <v>209</v>
      </c>
      <c r="G90" s="738" t="s">
        <v>1116</v>
      </c>
      <c r="H90" s="738" t="s">
        <v>1117</v>
      </c>
      <c r="I90" s="931" t="s">
        <v>1118</v>
      </c>
    </row>
    <row r="91" spans="1:9" s="387" customFormat="1" ht="13.5" thickTop="1" thickBot="1" x14ac:dyDescent="0.25">
      <c r="A91" s="1409">
        <v>1</v>
      </c>
      <c r="B91" s="1410">
        <v>2</v>
      </c>
      <c r="C91" s="1410">
        <v>3</v>
      </c>
      <c r="D91" s="1410">
        <v>4</v>
      </c>
      <c r="E91" s="1410">
        <v>5</v>
      </c>
      <c r="F91" s="1411">
        <v>6</v>
      </c>
      <c r="G91" s="1411">
        <v>7</v>
      </c>
      <c r="H91" s="1412">
        <v>8</v>
      </c>
      <c r="I91" s="1413" t="s">
        <v>960</v>
      </c>
    </row>
    <row r="92" spans="1:9" s="572" customFormat="1" ht="15.75" thickTop="1" x14ac:dyDescent="0.25">
      <c r="A92" s="1080">
        <v>60001100202</v>
      </c>
      <c r="B92" s="867">
        <v>3114</v>
      </c>
      <c r="C92" s="698">
        <v>6121</v>
      </c>
      <c r="D92" s="1096">
        <v>870</v>
      </c>
      <c r="E92" s="1392" t="s">
        <v>770</v>
      </c>
      <c r="F92" s="1083"/>
      <c r="G92" s="1419">
        <v>6130</v>
      </c>
      <c r="H92" s="1083">
        <v>6086</v>
      </c>
      <c r="I92" s="1420">
        <f>(H92/G92)*100</f>
        <v>99.282218597063618</v>
      </c>
    </row>
    <row r="93" spans="1:9" s="572" customFormat="1" ht="15.75" thickBot="1" x14ac:dyDescent="0.3">
      <c r="A93" s="1094">
        <v>60001100202</v>
      </c>
      <c r="B93" s="726">
        <v>3114</v>
      </c>
      <c r="C93" s="831">
        <v>6122</v>
      </c>
      <c r="D93" s="1087">
        <v>870</v>
      </c>
      <c r="E93" s="1416" t="s">
        <v>771</v>
      </c>
      <c r="F93" s="998"/>
      <c r="G93" s="1088">
        <v>1720</v>
      </c>
      <c r="H93" s="998">
        <v>1720</v>
      </c>
      <c r="I93" s="1097">
        <f>(H93/G93)*100</f>
        <v>100</v>
      </c>
    </row>
    <row r="94" spans="1:9" s="572" customFormat="1" ht="18" customHeight="1" thickTop="1" thickBot="1" x14ac:dyDescent="0.3">
      <c r="A94" s="2495" t="s">
        <v>312</v>
      </c>
      <c r="B94" s="2493"/>
      <c r="C94" s="2493"/>
      <c r="D94" s="2493"/>
      <c r="E94" s="2493"/>
      <c r="F94" s="987">
        <f>F92</f>
        <v>0</v>
      </c>
      <c r="G94" s="987">
        <f>G92+G93</f>
        <v>7850</v>
      </c>
      <c r="H94" s="987">
        <f>H92+H93</f>
        <v>7806</v>
      </c>
      <c r="I94" s="969">
        <f>(H94/G94)*100</f>
        <v>99.439490445859875</v>
      </c>
    </row>
    <row r="95" spans="1:9" s="572" customFormat="1" ht="13.5" thickTop="1" x14ac:dyDescent="0.2">
      <c r="B95" s="687"/>
      <c r="D95" s="927"/>
      <c r="F95" s="531"/>
      <c r="G95" s="531"/>
      <c r="H95" s="531"/>
      <c r="I95" s="1072"/>
    </row>
    <row r="96" spans="1:9" s="572" customFormat="1" x14ac:dyDescent="0.2">
      <c r="B96" s="687"/>
      <c r="D96" s="927"/>
      <c r="F96" s="531"/>
      <c r="G96" s="531"/>
      <c r="H96" s="531"/>
      <c r="I96" s="1072"/>
    </row>
    <row r="97" spans="1:9" s="572" customFormat="1" ht="13.5" thickBot="1" x14ac:dyDescent="0.25">
      <c r="A97" s="445" t="s">
        <v>865</v>
      </c>
      <c r="B97" s="687"/>
      <c r="D97" s="927"/>
      <c r="F97" s="531"/>
      <c r="G97" s="531"/>
      <c r="H97" s="531"/>
      <c r="I97" s="1072" t="s">
        <v>205</v>
      </c>
    </row>
    <row r="98" spans="1:9" s="107" customFormat="1" ht="20.25" customHeight="1" thickTop="1" thickBot="1" x14ac:dyDescent="0.25">
      <c r="A98" s="734" t="s">
        <v>792</v>
      </c>
      <c r="B98" s="737" t="s">
        <v>206</v>
      </c>
      <c r="C98" s="735" t="s">
        <v>207</v>
      </c>
      <c r="D98" s="678" t="s">
        <v>888</v>
      </c>
      <c r="E98" s="738" t="s">
        <v>208</v>
      </c>
      <c r="F98" s="738" t="s">
        <v>209</v>
      </c>
      <c r="G98" s="738" t="s">
        <v>1116</v>
      </c>
      <c r="H98" s="738" t="s">
        <v>1117</v>
      </c>
      <c r="I98" s="931" t="s">
        <v>1118</v>
      </c>
    </row>
    <row r="99" spans="1:9" s="387" customFormat="1" ht="13.5" thickTop="1" thickBot="1" x14ac:dyDescent="0.25">
      <c r="A99" s="1409">
        <v>1</v>
      </c>
      <c r="B99" s="1410">
        <v>2</v>
      </c>
      <c r="C99" s="1410">
        <v>3</v>
      </c>
      <c r="D99" s="1410">
        <v>4</v>
      </c>
      <c r="E99" s="1410">
        <v>5</v>
      </c>
      <c r="F99" s="1411">
        <v>6</v>
      </c>
      <c r="G99" s="1411">
        <v>7</v>
      </c>
      <c r="H99" s="1412">
        <v>8</v>
      </c>
      <c r="I99" s="1413" t="s">
        <v>960</v>
      </c>
    </row>
    <row r="100" spans="1:9" s="572" customFormat="1" ht="16.5" thickTop="1" thickBot="1" x14ac:dyDescent="0.3">
      <c r="A100" s="1421">
        <v>60001100204</v>
      </c>
      <c r="B100" s="1090">
        <v>3122</v>
      </c>
      <c r="C100" s="1422">
        <v>6121</v>
      </c>
      <c r="D100" s="1091">
        <v>10</v>
      </c>
      <c r="E100" s="1423" t="s">
        <v>770</v>
      </c>
      <c r="F100" s="1004"/>
      <c r="G100" s="1424">
        <v>597</v>
      </c>
      <c r="H100" s="1004">
        <v>597</v>
      </c>
      <c r="I100" s="1425">
        <f>(H100/G100)*100</f>
        <v>100</v>
      </c>
    </row>
    <row r="101" spans="1:9" s="572" customFormat="1" ht="18" customHeight="1" thickTop="1" thickBot="1" x14ac:dyDescent="0.3">
      <c r="A101" s="2495" t="s">
        <v>312</v>
      </c>
      <c r="B101" s="2493"/>
      <c r="C101" s="2493"/>
      <c r="D101" s="2493"/>
      <c r="E101" s="2493"/>
      <c r="F101" s="987">
        <f>F100</f>
        <v>0</v>
      </c>
      <c r="G101" s="987">
        <f>G100</f>
        <v>597</v>
      </c>
      <c r="H101" s="987">
        <f>H100</f>
        <v>597</v>
      </c>
      <c r="I101" s="969">
        <f>(H101/G101)*100</f>
        <v>100</v>
      </c>
    </row>
    <row r="102" spans="1:9" s="572" customFormat="1" ht="13.5" thickTop="1" x14ac:dyDescent="0.2">
      <c r="B102" s="687"/>
      <c r="D102" s="927"/>
      <c r="F102" s="531"/>
      <c r="G102" s="531"/>
      <c r="H102" s="531"/>
      <c r="I102" s="1072"/>
    </row>
    <row r="103" spans="1:9" s="572" customFormat="1" x14ac:dyDescent="0.2">
      <c r="B103" s="687"/>
      <c r="D103" s="927"/>
      <c r="F103" s="531"/>
      <c r="G103" s="531"/>
      <c r="H103" s="531"/>
      <c r="I103" s="1072"/>
    </row>
    <row r="104" spans="1:9" s="572" customFormat="1" ht="13.5" thickBot="1" x14ac:dyDescent="0.25">
      <c r="A104" s="445" t="s">
        <v>866</v>
      </c>
      <c r="B104" s="687"/>
      <c r="D104" s="927"/>
      <c r="F104" s="531"/>
      <c r="G104" s="531"/>
      <c r="H104" s="531"/>
      <c r="I104" s="1072" t="s">
        <v>205</v>
      </c>
    </row>
    <row r="105" spans="1:9" s="107" customFormat="1" ht="20.25" customHeight="1" thickTop="1" thickBot="1" x14ac:dyDescent="0.25">
      <c r="A105" s="734" t="s">
        <v>792</v>
      </c>
      <c r="B105" s="737" t="s">
        <v>206</v>
      </c>
      <c r="C105" s="735" t="s">
        <v>207</v>
      </c>
      <c r="D105" s="678" t="s">
        <v>888</v>
      </c>
      <c r="E105" s="738" t="s">
        <v>208</v>
      </c>
      <c r="F105" s="738" t="s">
        <v>209</v>
      </c>
      <c r="G105" s="738" t="s">
        <v>1116</v>
      </c>
      <c r="H105" s="738" t="s">
        <v>1117</v>
      </c>
      <c r="I105" s="931" t="s">
        <v>1118</v>
      </c>
    </row>
    <row r="106" spans="1:9" s="387" customFormat="1" ht="13.5" thickTop="1" thickBot="1" x14ac:dyDescent="0.25">
      <c r="A106" s="1409">
        <v>1</v>
      </c>
      <c r="B106" s="1410">
        <v>2</v>
      </c>
      <c r="C106" s="1410">
        <v>3</v>
      </c>
      <c r="D106" s="1410">
        <v>4</v>
      </c>
      <c r="E106" s="1410">
        <v>5</v>
      </c>
      <c r="F106" s="1411">
        <v>6</v>
      </c>
      <c r="G106" s="1411">
        <v>7</v>
      </c>
      <c r="H106" s="1412">
        <v>8</v>
      </c>
      <c r="I106" s="1413" t="s">
        <v>960</v>
      </c>
    </row>
    <row r="107" spans="1:9" s="572" customFormat="1" ht="16.5" thickTop="1" thickBot="1" x14ac:dyDescent="0.3">
      <c r="A107" s="1421">
        <v>60001100210</v>
      </c>
      <c r="B107" s="1090">
        <v>3122</v>
      </c>
      <c r="C107" s="1422">
        <v>6121</v>
      </c>
      <c r="D107" s="1091">
        <v>10</v>
      </c>
      <c r="E107" s="1423" t="s">
        <v>770</v>
      </c>
      <c r="F107" s="1004"/>
      <c r="G107" s="1424">
        <v>400</v>
      </c>
      <c r="H107" s="1004">
        <v>0</v>
      </c>
      <c r="I107" s="1425">
        <f>(H107/G107)*100</f>
        <v>0</v>
      </c>
    </row>
    <row r="108" spans="1:9" s="572" customFormat="1" ht="18" customHeight="1" thickTop="1" thickBot="1" x14ac:dyDescent="0.3">
      <c r="A108" s="2495" t="s">
        <v>312</v>
      </c>
      <c r="B108" s="2493"/>
      <c r="C108" s="2493"/>
      <c r="D108" s="2493"/>
      <c r="E108" s="2493"/>
      <c r="F108" s="987">
        <f>F107</f>
        <v>0</v>
      </c>
      <c r="G108" s="987">
        <f>G107</f>
        <v>400</v>
      </c>
      <c r="H108" s="987">
        <f>H107</f>
        <v>0</v>
      </c>
      <c r="I108" s="969">
        <f>(H108/G108)*100</f>
        <v>0</v>
      </c>
    </row>
    <row r="109" spans="1:9" s="572" customFormat="1" ht="13.5" thickTop="1" x14ac:dyDescent="0.2">
      <c r="B109" s="687"/>
      <c r="D109" s="927"/>
      <c r="F109" s="531"/>
      <c r="G109" s="531"/>
      <c r="H109" s="531"/>
      <c r="I109" s="1072"/>
    </row>
    <row r="110" spans="1:9" s="572" customFormat="1" x14ac:dyDescent="0.2">
      <c r="B110" s="687"/>
      <c r="D110" s="927"/>
      <c r="F110" s="531"/>
      <c r="G110" s="531"/>
      <c r="H110" s="531"/>
      <c r="I110" s="1072"/>
    </row>
    <row r="111" spans="1:9" s="572" customFormat="1" ht="13.5" thickBot="1" x14ac:dyDescent="0.25">
      <c r="A111" s="445" t="s">
        <v>144</v>
      </c>
      <c r="B111" s="687"/>
      <c r="D111" s="927"/>
      <c r="F111" s="531"/>
      <c r="G111" s="531"/>
      <c r="H111" s="531"/>
      <c r="I111" s="1072" t="s">
        <v>205</v>
      </c>
    </row>
    <row r="112" spans="1:9" s="107" customFormat="1" ht="20.25" customHeight="1" thickTop="1" thickBot="1" x14ac:dyDescent="0.25">
      <c r="A112" s="734" t="s">
        <v>792</v>
      </c>
      <c r="B112" s="737" t="s">
        <v>206</v>
      </c>
      <c r="C112" s="735" t="s">
        <v>207</v>
      </c>
      <c r="D112" s="678" t="s">
        <v>888</v>
      </c>
      <c r="E112" s="738" t="s">
        <v>208</v>
      </c>
      <c r="F112" s="738" t="s">
        <v>209</v>
      </c>
      <c r="G112" s="738" t="s">
        <v>1116</v>
      </c>
      <c r="H112" s="738" t="s">
        <v>1117</v>
      </c>
      <c r="I112" s="931" t="s">
        <v>1118</v>
      </c>
    </row>
    <row r="113" spans="1:13" s="387" customFormat="1" ht="13.5" thickTop="1" thickBot="1" x14ac:dyDescent="0.25">
      <c r="A113" s="1409">
        <v>1</v>
      </c>
      <c r="B113" s="1410">
        <v>2</v>
      </c>
      <c r="C113" s="1410">
        <v>3</v>
      </c>
      <c r="D113" s="1410">
        <v>4</v>
      </c>
      <c r="E113" s="1410">
        <v>5</v>
      </c>
      <c r="F113" s="1411">
        <v>6</v>
      </c>
      <c r="G113" s="1411">
        <v>7</v>
      </c>
      <c r="H113" s="1412">
        <v>8</v>
      </c>
      <c r="I113" s="1413" t="s">
        <v>960</v>
      </c>
    </row>
    <row r="114" spans="1:13" s="572" customFormat="1" ht="16.5" thickTop="1" thickBot="1" x14ac:dyDescent="0.3">
      <c r="A114" s="1421">
        <v>60001100211</v>
      </c>
      <c r="B114" s="1090">
        <v>4322</v>
      </c>
      <c r="C114" s="1422">
        <v>6121</v>
      </c>
      <c r="D114" s="1091">
        <v>10</v>
      </c>
      <c r="E114" s="1423" t="s">
        <v>770</v>
      </c>
      <c r="F114" s="1004"/>
      <c r="G114" s="1424">
        <v>150</v>
      </c>
      <c r="H114" s="1004">
        <v>115</v>
      </c>
      <c r="I114" s="1425">
        <f>(H114/G114)*100</f>
        <v>76.666666666666671</v>
      </c>
    </row>
    <row r="115" spans="1:13" s="572" customFormat="1" ht="18" customHeight="1" thickTop="1" thickBot="1" x14ac:dyDescent="0.3">
      <c r="A115" s="2495" t="s">
        <v>312</v>
      </c>
      <c r="B115" s="2493"/>
      <c r="C115" s="2493"/>
      <c r="D115" s="2493"/>
      <c r="E115" s="2493"/>
      <c r="F115" s="987">
        <f>F114</f>
        <v>0</v>
      </c>
      <c r="G115" s="987">
        <f>G114</f>
        <v>150</v>
      </c>
      <c r="H115" s="987">
        <f>H114</f>
        <v>115</v>
      </c>
      <c r="I115" s="969">
        <f>(H115/G115)*100</f>
        <v>76.666666666666671</v>
      </c>
    </row>
    <row r="116" spans="1:13" s="572" customFormat="1" ht="13.5" thickTop="1" x14ac:dyDescent="0.2">
      <c r="B116" s="687"/>
      <c r="D116" s="927"/>
      <c r="F116" s="531"/>
      <c r="G116" s="531"/>
      <c r="H116" s="531"/>
      <c r="I116" s="1072"/>
    </row>
    <row r="117" spans="1:13" s="572" customFormat="1" x14ac:dyDescent="0.2">
      <c r="B117" s="687"/>
      <c r="D117" s="927"/>
      <c r="F117" s="531"/>
      <c r="G117" s="531"/>
      <c r="H117" s="531"/>
      <c r="I117" s="1072"/>
    </row>
    <row r="118" spans="1:13" s="572" customFormat="1" ht="13.5" thickBot="1" x14ac:dyDescent="0.25">
      <c r="A118" s="445" t="s">
        <v>145</v>
      </c>
      <c r="B118" s="687"/>
      <c r="D118" s="927"/>
      <c r="F118" s="531"/>
      <c r="G118" s="531"/>
      <c r="H118" s="531"/>
      <c r="I118" s="1072" t="s">
        <v>205</v>
      </c>
    </row>
    <row r="119" spans="1:13" s="107" customFormat="1" ht="20.25" customHeight="1" thickTop="1" thickBot="1" x14ac:dyDescent="0.25">
      <c r="A119" s="734" t="s">
        <v>792</v>
      </c>
      <c r="B119" s="737" t="s">
        <v>206</v>
      </c>
      <c r="C119" s="735" t="s">
        <v>207</v>
      </c>
      <c r="D119" s="678" t="s">
        <v>888</v>
      </c>
      <c r="E119" s="738" t="s">
        <v>208</v>
      </c>
      <c r="F119" s="738" t="s">
        <v>209</v>
      </c>
      <c r="G119" s="738" t="s">
        <v>1116</v>
      </c>
      <c r="H119" s="738" t="s">
        <v>1117</v>
      </c>
      <c r="I119" s="931" t="s">
        <v>1118</v>
      </c>
    </row>
    <row r="120" spans="1:13" s="387" customFormat="1" ht="13.5" thickTop="1" thickBot="1" x14ac:dyDescent="0.25">
      <c r="A120" s="1409">
        <v>1</v>
      </c>
      <c r="B120" s="1410">
        <v>2</v>
      </c>
      <c r="C120" s="1410">
        <v>3</v>
      </c>
      <c r="D120" s="1410">
        <v>4</v>
      </c>
      <c r="E120" s="1410">
        <v>5</v>
      </c>
      <c r="F120" s="1411">
        <v>6</v>
      </c>
      <c r="G120" s="1411">
        <v>7</v>
      </c>
      <c r="H120" s="1412">
        <v>8</v>
      </c>
      <c r="I120" s="1413" t="s">
        <v>960</v>
      </c>
    </row>
    <row r="121" spans="1:13" s="572" customFormat="1" ht="16.5" thickTop="1" thickBot="1" x14ac:dyDescent="0.3">
      <c r="A121" s="1421">
        <v>60001100212</v>
      </c>
      <c r="B121" s="1090">
        <v>3123</v>
      </c>
      <c r="C121" s="1422">
        <v>6121</v>
      </c>
      <c r="D121" s="1091">
        <v>10</v>
      </c>
      <c r="E121" s="1423" t="s">
        <v>770</v>
      </c>
      <c r="F121" s="1004"/>
      <c r="G121" s="1424">
        <v>400</v>
      </c>
      <c r="H121" s="1004">
        <v>397</v>
      </c>
      <c r="I121" s="1425">
        <f>(H121/G121)*100</f>
        <v>99.25</v>
      </c>
    </row>
    <row r="122" spans="1:13" s="572" customFormat="1" ht="18" customHeight="1" thickTop="1" thickBot="1" x14ac:dyDescent="0.3">
      <c r="A122" s="2495" t="s">
        <v>312</v>
      </c>
      <c r="B122" s="2493"/>
      <c r="C122" s="2493"/>
      <c r="D122" s="2493"/>
      <c r="E122" s="2493"/>
      <c r="F122" s="987">
        <f>F121</f>
        <v>0</v>
      </c>
      <c r="G122" s="987">
        <f>G121</f>
        <v>400</v>
      </c>
      <c r="H122" s="987">
        <f>H121</f>
        <v>397</v>
      </c>
      <c r="I122" s="969">
        <f>(H122/G122)*100</f>
        <v>99.25</v>
      </c>
      <c r="L122" s="531">
        <f>G14+G21+G29+G33+G41+G48+G56+G63+G72+G79+G86+G94+G101+G108+G115+G122</f>
        <v>156137</v>
      </c>
      <c r="M122" s="531">
        <f>H14+H21+H29+H33+H41+H48+H56+H63+H72+H79+H86+H94+H101+H108+H115+H122</f>
        <v>143098</v>
      </c>
    </row>
    <row r="123" spans="1:13" s="572" customFormat="1" ht="13.5" thickTop="1" x14ac:dyDescent="0.2">
      <c r="B123" s="687"/>
      <c r="D123" s="927"/>
      <c r="F123" s="531"/>
      <c r="G123" s="531"/>
      <c r="H123" s="531"/>
      <c r="I123" s="1072"/>
    </row>
    <row r="124" spans="1:13" s="572" customFormat="1" x14ac:dyDescent="0.2">
      <c r="B124" s="687"/>
      <c r="D124" s="927"/>
      <c r="F124" s="531"/>
      <c r="G124" s="531"/>
      <c r="H124" s="531"/>
      <c r="I124" s="1072"/>
    </row>
    <row r="125" spans="1:13" s="572" customFormat="1" ht="13.5" thickBot="1" x14ac:dyDescent="0.25">
      <c r="A125" s="445" t="s">
        <v>146</v>
      </c>
      <c r="B125" s="687"/>
      <c r="D125" s="927"/>
      <c r="F125" s="531"/>
      <c r="G125" s="531"/>
      <c r="H125" s="531"/>
      <c r="I125" s="1072" t="s">
        <v>205</v>
      </c>
    </row>
    <row r="126" spans="1:13" s="107" customFormat="1" ht="20.25" customHeight="1" thickTop="1" thickBot="1" x14ac:dyDescent="0.25">
      <c r="A126" s="734" t="s">
        <v>792</v>
      </c>
      <c r="B126" s="737" t="s">
        <v>206</v>
      </c>
      <c r="C126" s="735" t="s">
        <v>207</v>
      </c>
      <c r="D126" s="678" t="s">
        <v>888</v>
      </c>
      <c r="E126" s="738" t="s">
        <v>208</v>
      </c>
      <c r="F126" s="738" t="s">
        <v>209</v>
      </c>
      <c r="G126" s="738" t="s">
        <v>1116</v>
      </c>
      <c r="H126" s="738" t="s">
        <v>1117</v>
      </c>
      <c r="I126" s="931" t="s">
        <v>1118</v>
      </c>
    </row>
    <row r="127" spans="1:13" s="387" customFormat="1" ht="13.5" thickTop="1" thickBot="1" x14ac:dyDescent="0.25">
      <c r="A127" s="1409">
        <v>1</v>
      </c>
      <c r="B127" s="1410">
        <v>2</v>
      </c>
      <c r="C127" s="1410">
        <v>3</v>
      </c>
      <c r="D127" s="1410">
        <v>4</v>
      </c>
      <c r="E127" s="1410">
        <v>5</v>
      </c>
      <c r="F127" s="1411">
        <v>6</v>
      </c>
      <c r="G127" s="1411">
        <v>7</v>
      </c>
      <c r="H127" s="1412">
        <v>8</v>
      </c>
      <c r="I127" s="1413" t="s">
        <v>960</v>
      </c>
    </row>
    <row r="128" spans="1:13" s="572" customFormat="1" ht="16.5" thickTop="1" thickBot="1" x14ac:dyDescent="0.3">
      <c r="A128" s="1421">
        <v>60001100213</v>
      </c>
      <c r="B128" s="1090">
        <v>3122</v>
      </c>
      <c r="C128" s="1422">
        <v>6121</v>
      </c>
      <c r="D128" s="1091">
        <v>10</v>
      </c>
      <c r="E128" s="1423" t="s">
        <v>770</v>
      </c>
      <c r="F128" s="1004"/>
      <c r="G128" s="1424">
        <v>300</v>
      </c>
      <c r="H128" s="1004">
        <v>0</v>
      </c>
      <c r="I128" s="1425">
        <f>(H128/G128)*100</f>
        <v>0</v>
      </c>
    </row>
    <row r="129" spans="1:9" s="572" customFormat="1" ht="18" customHeight="1" thickTop="1" thickBot="1" x14ac:dyDescent="0.3">
      <c r="A129" s="2495" t="s">
        <v>312</v>
      </c>
      <c r="B129" s="2493"/>
      <c r="C129" s="2493"/>
      <c r="D129" s="2493"/>
      <c r="E129" s="2493"/>
      <c r="F129" s="987">
        <f>F128</f>
        <v>0</v>
      </c>
      <c r="G129" s="987">
        <f>G128</f>
        <v>300</v>
      </c>
      <c r="H129" s="987">
        <f>H128</f>
        <v>0</v>
      </c>
      <c r="I129" s="969">
        <f>(H129/G129)*100</f>
        <v>0</v>
      </c>
    </row>
    <row r="130" spans="1:9" s="572" customFormat="1" ht="13.5" thickTop="1" x14ac:dyDescent="0.2">
      <c r="B130" s="687"/>
      <c r="D130" s="927"/>
      <c r="F130" s="531"/>
      <c r="G130" s="531"/>
      <c r="H130" s="531"/>
      <c r="I130" s="1072"/>
    </row>
    <row r="131" spans="1:9" s="572" customFormat="1" x14ac:dyDescent="0.2">
      <c r="B131" s="687"/>
      <c r="D131" s="927"/>
      <c r="F131" s="531"/>
      <c r="G131" s="531"/>
      <c r="H131" s="531"/>
      <c r="I131" s="1072"/>
    </row>
    <row r="132" spans="1:9" s="572" customFormat="1" x14ac:dyDescent="0.2">
      <c r="B132" s="687"/>
      <c r="D132" s="927"/>
      <c r="F132" s="531"/>
      <c r="G132" s="531"/>
      <c r="H132" s="531"/>
      <c r="I132" s="1072"/>
    </row>
    <row r="133" spans="1:9" s="572" customFormat="1" x14ac:dyDescent="0.2">
      <c r="B133" s="687"/>
      <c r="D133" s="927"/>
      <c r="F133" s="531"/>
      <c r="G133" s="531"/>
      <c r="H133" s="531"/>
      <c r="I133" s="1072"/>
    </row>
    <row r="134" spans="1:9" s="572" customFormat="1" x14ac:dyDescent="0.2">
      <c r="B134" s="687"/>
      <c r="D134" s="927"/>
      <c r="F134" s="531"/>
      <c r="G134" s="531"/>
      <c r="H134" s="531"/>
      <c r="I134" s="1072"/>
    </row>
    <row r="135" spans="1:9" s="572" customFormat="1" ht="13.5" thickBot="1" x14ac:dyDescent="0.25">
      <c r="A135" s="445" t="s">
        <v>147</v>
      </c>
      <c r="B135" s="687"/>
      <c r="D135" s="927"/>
      <c r="F135" s="531"/>
      <c r="G135" s="531"/>
      <c r="H135" s="531"/>
      <c r="I135" s="1072" t="s">
        <v>205</v>
      </c>
    </row>
    <row r="136" spans="1:9" s="107" customFormat="1" ht="20.25" customHeight="1" thickTop="1" thickBot="1" x14ac:dyDescent="0.25">
      <c r="A136" s="734" t="s">
        <v>792</v>
      </c>
      <c r="B136" s="737" t="s">
        <v>206</v>
      </c>
      <c r="C136" s="735" t="s">
        <v>207</v>
      </c>
      <c r="D136" s="678" t="s">
        <v>888</v>
      </c>
      <c r="E136" s="738" t="s">
        <v>208</v>
      </c>
      <c r="F136" s="738" t="s">
        <v>209</v>
      </c>
      <c r="G136" s="738" t="s">
        <v>1116</v>
      </c>
      <c r="H136" s="738" t="s">
        <v>1117</v>
      </c>
      <c r="I136" s="931" t="s">
        <v>1118</v>
      </c>
    </row>
    <row r="137" spans="1:9" s="387" customFormat="1" ht="13.5" thickTop="1" thickBot="1" x14ac:dyDescent="0.25">
      <c r="A137" s="1409">
        <v>1</v>
      </c>
      <c r="B137" s="1410">
        <v>2</v>
      </c>
      <c r="C137" s="1410">
        <v>3</v>
      </c>
      <c r="D137" s="1410">
        <v>4</v>
      </c>
      <c r="E137" s="1410">
        <v>5</v>
      </c>
      <c r="F137" s="1411">
        <v>6</v>
      </c>
      <c r="G137" s="1411">
        <v>7</v>
      </c>
      <c r="H137" s="1412">
        <v>8</v>
      </c>
      <c r="I137" s="1413" t="s">
        <v>960</v>
      </c>
    </row>
    <row r="138" spans="1:9" s="572" customFormat="1" ht="16.5" thickTop="1" thickBot="1" x14ac:dyDescent="0.3">
      <c r="A138" s="1421">
        <v>60001100214</v>
      </c>
      <c r="B138" s="1090">
        <v>3114</v>
      </c>
      <c r="C138" s="1422">
        <v>6121</v>
      </c>
      <c r="D138" s="1091">
        <v>10</v>
      </c>
      <c r="E138" s="1423" t="s">
        <v>770</v>
      </c>
      <c r="F138" s="1004"/>
      <c r="G138" s="1424">
        <v>100</v>
      </c>
      <c r="H138" s="1004">
        <v>88</v>
      </c>
      <c r="I138" s="1425">
        <f>(H138/G138)*100</f>
        <v>88</v>
      </c>
    </row>
    <row r="139" spans="1:9" s="572" customFormat="1" ht="18" customHeight="1" thickTop="1" thickBot="1" x14ac:dyDescent="0.3">
      <c r="A139" s="2495" t="s">
        <v>312</v>
      </c>
      <c r="B139" s="2493"/>
      <c r="C139" s="2493"/>
      <c r="D139" s="2493"/>
      <c r="E139" s="2493"/>
      <c r="F139" s="987">
        <f>F138</f>
        <v>0</v>
      </c>
      <c r="G139" s="987">
        <f>G138</f>
        <v>100</v>
      </c>
      <c r="H139" s="987">
        <f>H138</f>
        <v>88</v>
      </c>
      <c r="I139" s="969">
        <f>(H139/G139)*100</f>
        <v>88</v>
      </c>
    </row>
    <row r="140" spans="1:9" s="572" customFormat="1" ht="13.5" thickTop="1" x14ac:dyDescent="0.2">
      <c r="B140" s="687"/>
      <c r="D140" s="927"/>
      <c r="F140" s="531"/>
      <c r="G140" s="531"/>
      <c r="H140" s="531"/>
      <c r="I140" s="1072"/>
    </row>
    <row r="141" spans="1:9" s="572" customFormat="1" x14ac:dyDescent="0.2">
      <c r="B141" s="687"/>
      <c r="D141" s="927"/>
      <c r="F141" s="531"/>
      <c r="G141" s="531"/>
      <c r="H141" s="531"/>
      <c r="I141" s="1072"/>
    </row>
    <row r="142" spans="1:9" s="572" customFormat="1" ht="13.5" thickBot="1" x14ac:dyDescent="0.25">
      <c r="A142" s="445" t="s">
        <v>1106</v>
      </c>
      <c r="B142" s="687"/>
      <c r="D142" s="927"/>
      <c r="F142" s="531"/>
      <c r="G142" s="531"/>
      <c r="H142" s="531"/>
      <c r="I142" s="1072" t="s">
        <v>205</v>
      </c>
    </row>
    <row r="143" spans="1:9" s="107" customFormat="1" ht="20.25" customHeight="1" thickTop="1" thickBot="1" x14ac:dyDescent="0.25">
      <c r="A143" s="734" t="s">
        <v>792</v>
      </c>
      <c r="B143" s="737" t="s">
        <v>206</v>
      </c>
      <c r="C143" s="735" t="s">
        <v>207</v>
      </c>
      <c r="D143" s="678" t="s">
        <v>888</v>
      </c>
      <c r="E143" s="738" t="s">
        <v>208</v>
      </c>
      <c r="F143" s="738" t="s">
        <v>209</v>
      </c>
      <c r="G143" s="738" t="s">
        <v>1116</v>
      </c>
      <c r="H143" s="738" t="s">
        <v>1117</v>
      </c>
      <c r="I143" s="931" t="s">
        <v>1118</v>
      </c>
    </row>
    <row r="144" spans="1:9" s="387" customFormat="1" ht="13.5" thickTop="1" thickBot="1" x14ac:dyDescent="0.25">
      <c r="A144" s="1409">
        <v>1</v>
      </c>
      <c r="B144" s="1410">
        <v>2</v>
      </c>
      <c r="C144" s="1410">
        <v>3</v>
      </c>
      <c r="D144" s="1410">
        <v>4</v>
      </c>
      <c r="E144" s="1410">
        <v>5</v>
      </c>
      <c r="F144" s="1411">
        <v>6</v>
      </c>
      <c r="G144" s="1411">
        <v>7</v>
      </c>
      <c r="H144" s="1412">
        <v>8</v>
      </c>
      <c r="I144" s="1413" t="s">
        <v>960</v>
      </c>
    </row>
    <row r="145" spans="1:14" s="572" customFormat="1" ht="16.5" thickTop="1" thickBot="1" x14ac:dyDescent="0.3">
      <c r="A145" s="1421">
        <v>60001100215</v>
      </c>
      <c r="B145" s="1090">
        <v>3122</v>
      </c>
      <c r="C145" s="1422">
        <v>6121</v>
      </c>
      <c r="D145" s="1091">
        <v>10</v>
      </c>
      <c r="E145" s="1423" t="s">
        <v>770</v>
      </c>
      <c r="F145" s="1004"/>
      <c r="G145" s="1424">
        <v>250</v>
      </c>
      <c r="H145" s="1004">
        <v>0</v>
      </c>
      <c r="I145" s="1425">
        <f>(H145/G145)*100</f>
        <v>0</v>
      </c>
    </row>
    <row r="146" spans="1:14" s="572" customFormat="1" ht="18" customHeight="1" thickTop="1" thickBot="1" x14ac:dyDescent="0.3">
      <c r="A146" s="2495" t="s">
        <v>312</v>
      </c>
      <c r="B146" s="2493"/>
      <c r="C146" s="2493"/>
      <c r="D146" s="2493"/>
      <c r="E146" s="2493"/>
      <c r="F146" s="987">
        <f>F145</f>
        <v>0</v>
      </c>
      <c r="G146" s="987">
        <f>G145</f>
        <v>250</v>
      </c>
      <c r="H146" s="987">
        <f>H145</f>
        <v>0</v>
      </c>
      <c r="I146" s="969">
        <f>(H146/G146)*100</f>
        <v>0</v>
      </c>
    </row>
    <row r="147" spans="1:14" ht="13.5" thickTop="1" x14ac:dyDescent="0.2">
      <c r="K147" s="1029"/>
      <c r="L147" s="1029"/>
      <c r="M147" s="1029"/>
      <c r="N147" s="445"/>
    </row>
    <row r="148" spans="1:14" x14ac:dyDescent="0.2">
      <c r="K148" s="1029"/>
      <c r="L148" s="1029"/>
      <c r="M148" s="1029"/>
      <c r="N148" s="445"/>
    </row>
    <row r="149" spans="1:14" s="572" customFormat="1" ht="13.5" thickBot="1" x14ac:dyDescent="0.25">
      <c r="A149" s="445" t="s">
        <v>1107</v>
      </c>
      <c r="B149" s="687"/>
      <c r="D149" s="927"/>
      <c r="F149" s="531"/>
      <c r="G149" s="531"/>
      <c r="H149" s="531"/>
      <c r="I149" s="1072" t="s">
        <v>205</v>
      </c>
    </row>
    <row r="150" spans="1:14" s="107" customFormat="1" ht="20.25" customHeight="1" thickTop="1" thickBot="1" x14ac:dyDescent="0.25">
      <c r="A150" s="734" t="s">
        <v>792</v>
      </c>
      <c r="B150" s="737" t="s">
        <v>206</v>
      </c>
      <c r="C150" s="735" t="s">
        <v>207</v>
      </c>
      <c r="D150" s="678" t="s">
        <v>888</v>
      </c>
      <c r="E150" s="738" t="s">
        <v>208</v>
      </c>
      <c r="F150" s="738" t="s">
        <v>209</v>
      </c>
      <c r="G150" s="738" t="s">
        <v>1116</v>
      </c>
      <c r="H150" s="738" t="s">
        <v>1117</v>
      </c>
      <c r="I150" s="931" t="s">
        <v>1118</v>
      </c>
    </row>
    <row r="151" spans="1:14" s="387" customFormat="1" ht="13.5" thickTop="1" thickBot="1" x14ac:dyDescent="0.25">
      <c r="A151" s="1409">
        <v>1</v>
      </c>
      <c r="B151" s="1410">
        <v>2</v>
      </c>
      <c r="C151" s="1410">
        <v>3</v>
      </c>
      <c r="D151" s="1410">
        <v>4</v>
      </c>
      <c r="E151" s="1410">
        <v>5</v>
      </c>
      <c r="F151" s="1411">
        <v>6</v>
      </c>
      <c r="G151" s="1411">
        <v>7</v>
      </c>
      <c r="H151" s="1412">
        <v>8</v>
      </c>
      <c r="I151" s="1413" t="s">
        <v>960</v>
      </c>
    </row>
    <row r="152" spans="1:14" s="572" customFormat="1" ht="16.5" thickTop="1" thickBot="1" x14ac:dyDescent="0.3">
      <c r="A152" s="1421">
        <v>60001100216</v>
      </c>
      <c r="B152" s="1090">
        <v>3114</v>
      </c>
      <c r="C152" s="1422">
        <v>6121</v>
      </c>
      <c r="D152" s="1091">
        <v>10</v>
      </c>
      <c r="E152" s="1423" t="s">
        <v>770</v>
      </c>
      <c r="F152" s="1004"/>
      <c r="G152" s="1424">
        <v>50</v>
      </c>
      <c r="H152" s="1004">
        <v>50</v>
      </c>
      <c r="I152" s="1425">
        <f>(H152/G152)*100</f>
        <v>100</v>
      </c>
    </row>
    <row r="153" spans="1:14" s="572" customFormat="1" ht="18" customHeight="1" thickTop="1" thickBot="1" x14ac:dyDescent="0.3">
      <c r="A153" s="2495" t="s">
        <v>312</v>
      </c>
      <c r="B153" s="2493"/>
      <c r="C153" s="2493"/>
      <c r="D153" s="2493"/>
      <c r="E153" s="2493"/>
      <c r="F153" s="987">
        <f>F152</f>
        <v>0</v>
      </c>
      <c r="G153" s="987">
        <f>G152</f>
        <v>50</v>
      </c>
      <c r="H153" s="987">
        <f>H152</f>
        <v>50</v>
      </c>
      <c r="I153" s="969">
        <f>(H153/G153)*100</f>
        <v>100</v>
      </c>
    </row>
    <row r="154" spans="1:14" ht="13.5" thickTop="1" x14ac:dyDescent="0.2">
      <c r="K154" s="1029"/>
      <c r="L154" s="1029"/>
      <c r="M154" s="1029"/>
      <c r="N154" s="445"/>
    </row>
    <row r="155" spans="1:14" x14ac:dyDescent="0.2">
      <c r="K155" s="1029"/>
      <c r="L155" s="1029"/>
      <c r="M155" s="1029"/>
      <c r="N155" s="445"/>
    </row>
    <row r="156" spans="1:14" s="572" customFormat="1" ht="13.5" thickBot="1" x14ac:dyDescent="0.25">
      <c r="A156" s="445" t="s">
        <v>1108</v>
      </c>
      <c r="B156" s="687"/>
      <c r="D156" s="927"/>
      <c r="F156" s="531"/>
      <c r="G156" s="531"/>
      <c r="H156" s="531"/>
      <c r="I156" s="1072" t="s">
        <v>205</v>
      </c>
    </row>
    <row r="157" spans="1:14" s="107" customFormat="1" ht="20.25" customHeight="1" thickTop="1" thickBot="1" x14ac:dyDescent="0.25">
      <c r="A157" s="734" t="s">
        <v>792</v>
      </c>
      <c r="B157" s="737" t="s">
        <v>206</v>
      </c>
      <c r="C157" s="735" t="s">
        <v>207</v>
      </c>
      <c r="D157" s="678" t="s">
        <v>888</v>
      </c>
      <c r="E157" s="738" t="s">
        <v>208</v>
      </c>
      <c r="F157" s="738" t="s">
        <v>209</v>
      </c>
      <c r="G157" s="738" t="s">
        <v>1116</v>
      </c>
      <c r="H157" s="738" t="s">
        <v>1117</v>
      </c>
      <c r="I157" s="931" t="s">
        <v>1118</v>
      </c>
    </row>
    <row r="158" spans="1:14" s="387" customFormat="1" ht="13.5" thickTop="1" thickBot="1" x14ac:dyDescent="0.25">
      <c r="A158" s="1409">
        <v>1</v>
      </c>
      <c r="B158" s="1410">
        <v>2</v>
      </c>
      <c r="C158" s="1410">
        <v>3</v>
      </c>
      <c r="D158" s="1410">
        <v>4</v>
      </c>
      <c r="E158" s="1410">
        <v>5</v>
      </c>
      <c r="F158" s="1411">
        <v>6</v>
      </c>
      <c r="G158" s="1411">
        <v>7</v>
      </c>
      <c r="H158" s="1412">
        <v>8</v>
      </c>
      <c r="I158" s="1413" t="s">
        <v>960</v>
      </c>
    </row>
    <row r="159" spans="1:14" s="387" customFormat="1" ht="16.5" thickTop="1" thickBot="1" x14ac:dyDescent="0.3">
      <c r="A159" s="1464">
        <v>60001100220</v>
      </c>
      <c r="B159" s="1465">
        <v>3121</v>
      </c>
      <c r="C159" s="1466">
        <v>5137</v>
      </c>
      <c r="D159" s="1096">
        <v>10</v>
      </c>
      <c r="E159" s="1415" t="s">
        <v>199</v>
      </c>
      <c r="F159" s="417"/>
      <c r="G159" s="1417">
        <v>180</v>
      </c>
      <c r="H159" s="417">
        <v>180</v>
      </c>
      <c r="I159" s="1085">
        <f>(H159/G159)*100</f>
        <v>100</v>
      </c>
    </row>
    <row r="160" spans="1:14" s="572" customFormat="1" ht="18" customHeight="1" thickTop="1" thickBot="1" x14ac:dyDescent="0.3">
      <c r="A160" s="2479" t="s">
        <v>313</v>
      </c>
      <c r="B160" s="2480"/>
      <c r="C160" s="2480"/>
      <c r="D160" s="2480"/>
      <c r="E160" s="2480"/>
      <c r="F160" s="937">
        <v>0</v>
      </c>
      <c r="G160" s="937">
        <f>G159</f>
        <v>180</v>
      </c>
      <c r="H160" s="937">
        <f>H159</f>
        <v>180</v>
      </c>
      <c r="I160" s="938">
        <f>(H160/G160)*100</f>
        <v>100</v>
      </c>
    </row>
    <row r="161" spans="1:14" s="387" customFormat="1" ht="15.75" thickTop="1" x14ac:dyDescent="0.25">
      <c r="A161" s="1467">
        <v>60001100220</v>
      </c>
      <c r="B161" s="1468">
        <v>3121</v>
      </c>
      <c r="C161" s="1469">
        <v>6121</v>
      </c>
      <c r="D161" s="1081">
        <v>10</v>
      </c>
      <c r="E161" s="1414" t="s">
        <v>770</v>
      </c>
      <c r="F161" s="418"/>
      <c r="G161" s="1418">
        <v>4265</v>
      </c>
      <c r="H161" s="418">
        <v>3999</v>
      </c>
      <c r="I161" s="949">
        <f>(H161/G161)*100</f>
        <v>93.763188745603756</v>
      </c>
    </row>
    <row r="162" spans="1:14" s="572" customFormat="1" ht="15.75" thickBot="1" x14ac:dyDescent="0.3">
      <c r="A162" s="1086">
        <v>60001100220</v>
      </c>
      <c r="B162" s="1006">
        <v>3121</v>
      </c>
      <c r="C162" s="831">
        <v>6122</v>
      </c>
      <c r="D162" s="1087">
        <v>10</v>
      </c>
      <c r="E162" s="1416" t="s">
        <v>771</v>
      </c>
      <c r="F162" s="998"/>
      <c r="G162" s="1088">
        <v>157</v>
      </c>
      <c r="H162" s="998">
        <v>157</v>
      </c>
      <c r="I162" s="1095">
        <f>(H162/G162)*100</f>
        <v>100</v>
      </c>
    </row>
    <row r="163" spans="1:14" s="572" customFormat="1" ht="18" customHeight="1" thickTop="1" thickBot="1" x14ac:dyDescent="0.3">
      <c r="A163" s="2495" t="s">
        <v>312</v>
      </c>
      <c r="B163" s="2493"/>
      <c r="C163" s="2493"/>
      <c r="D163" s="2493"/>
      <c r="E163" s="2493"/>
      <c r="F163" s="987">
        <f>F161</f>
        <v>0</v>
      </c>
      <c r="G163" s="987">
        <f>G161+G162</f>
        <v>4422</v>
      </c>
      <c r="H163" s="987">
        <f>H161+H162</f>
        <v>4156</v>
      </c>
      <c r="I163" s="938">
        <f>(H163/G163)*100</f>
        <v>93.984622342831301</v>
      </c>
    </row>
    <row r="164" spans="1:14" ht="13.5" thickTop="1" x14ac:dyDescent="0.2">
      <c r="K164" s="1029"/>
      <c r="L164" s="1029"/>
      <c r="M164" s="1029"/>
      <c r="N164" s="445"/>
    </row>
    <row r="165" spans="1:14" x14ac:dyDescent="0.2">
      <c r="K165" s="1029"/>
      <c r="L165" s="1029"/>
      <c r="M165" s="1029"/>
      <c r="N165" s="445"/>
    </row>
    <row r="166" spans="1:14" s="572" customFormat="1" ht="13.5" thickBot="1" x14ac:dyDescent="0.25">
      <c r="A166" s="445" t="s">
        <v>297</v>
      </c>
      <c r="B166" s="687"/>
      <c r="D166" s="927"/>
      <c r="F166" s="531"/>
      <c r="G166" s="531"/>
      <c r="H166" s="531"/>
      <c r="I166" s="1072" t="s">
        <v>205</v>
      </c>
    </row>
    <row r="167" spans="1:14" s="107" customFormat="1" ht="20.25" customHeight="1" thickTop="1" thickBot="1" x14ac:dyDescent="0.25">
      <c r="A167" s="734" t="s">
        <v>792</v>
      </c>
      <c r="B167" s="737" t="s">
        <v>206</v>
      </c>
      <c r="C167" s="735" t="s">
        <v>207</v>
      </c>
      <c r="D167" s="678" t="s">
        <v>888</v>
      </c>
      <c r="E167" s="738" t="s">
        <v>208</v>
      </c>
      <c r="F167" s="738" t="s">
        <v>209</v>
      </c>
      <c r="G167" s="738" t="s">
        <v>1116</v>
      </c>
      <c r="H167" s="738" t="s">
        <v>1117</v>
      </c>
      <c r="I167" s="931" t="s">
        <v>1118</v>
      </c>
    </row>
    <row r="168" spans="1:14" s="387" customFormat="1" ht="13.5" thickTop="1" thickBot="1" x14ac:dyDescent="0.25">
      <c r="A168" s="1409">
        <v>1</v>
      </c>
      <c r="B168" s="1410">
        <v>2</v>
      </c>
      <c r="C168" s="1410">
        <v>3</v>
      </c>
      <c r="D168" s="1410">
        <v>4</v>
      </c>
      <c r="E168" s="1410">
        <v>5</v>
      </c>
      <c r="F168" s="1411">
        <v>6</v>
      </c>
      <c r="G168" s="1411">
        <v>7</v>
      </c>
      <c r="H168" s="1412">
        <v>8</v>
      </c>
      <c r="I168" s="1413" t="s">
        <v>960</v>
      </c>
    </row>
    <row r="169" spans="1:14" s="572" customFormat="1" ht="16.5" thickTop="1" thickBot="1" x14ac:dyDescent="0.3">
      <c r="A169" s="1421">
        <v>60001100221</v>
      </c>
      <c r="B169" s="1090">
        <v>3122</v>
      </c>
      <c r="C169" s="1422">
        <v>6121</v>
      </c>
      <c r="D169" s="1091">
        <v>10</v>
      </c>
      <c r="E169" s="1423" t="s">
        <v>770</v>
      </c>
      <c r="F169" s="1004"/>
      <c r="G169" s="1424">
        <v>812</v>
      </c>
      <c r="H169" s="1004">
        <v>521</v>
      </c>
      <c r="I169" s="1425">
        <f>(H169/G169)*100</f>
        <v>64.162561576354676</v>
      </c>
    </row>
    <row r="170" spans="1:14" s="572" customFormat="1" ht="18" customHeight="1" thickTop="1" thickBot="1" x14ac:dyDescent="0.3">
      <c r="A170" s="2495" t="s">
        <v>312</v>
      </c>
      <c r="B170" s="2493"/>
      <c r="C170" s="2493"/>
      <c r="D170" s="2493"/>
      <c r="E170" s="2493"/>
      <c r="F170" s="987">
        <f>F169</f>
        <v>0</v>
      </c>
      <c r="G170" s="987">
        <f>G169</f>
        <v>812</v>
      </c>
      <c r="H170" s="987">
        <f>H169</f>
        <v>521</v>
      </c>
      <c r="I170" s="969">
        <f>(H170/G170)*100</f>
        <v>64.162561576354676</v>
      </c>
    </row>
    <row r="171" spans="1:14" ht="13.5" thickTop="1" x14ac:dyDescent="0.2">
      <c r="K171" s="1029"/>
      <c r="L171" s="1029"/>
      <c r="M171" s="1029"/>
      <c r="N171" s="445"/>
    </row>
    <row r="172" spans="1:14" x14ac:dyDescent="0.2">
      <c r="K172" s="1029"/>
      <c r="L172" s="1029"/>
      <c r="M172" s="1029"/>
      <c r="N172" s="445"/>
    </row>
    <row r="173" spans="1:14" s="572" customFormat="1" ht="13.5" thickBot="1" x14ac:dyDescent="0.25">
      <c r="A173" s="445" t="s">
        <v>1353</v>
      </c>
      <c r="B173" s="687"/>
      <c r="D173" s="927"/>
      <c r="F173" s="531"/>
      <c r="G173" s="531"/>
      <c r="H173" s="531"/>
      <c r="I173" s="1072" t="s">
        <v>205</v>
      </c>
    </row>
    <row r="174" spans="1:14" s="107" customFormat="1" ht="20.25" customHeight="1" thickTop="1" thickBot="1" x14ac:dyDescent="0.25">
      <c r="A174" s="734" t="s">
        <v>792</v>
      </c>
      <c r="B174" s="737" t="s">
        <v>206</v>
      </c>
      <c r="C174" s="735" t="s">
        <v>207</v>
      </c>
      <c r="D174" s="678" t="s">
        <v>888</v>
      </c>
      <c r="E174" s="738" t="s">
        <v>208</v>
      </c>
      <c r="F174" s="738" t="s">
        <v>209</v>
      </c>
      <c r="G174" s="738" t="s">
        <v>1116</v>
      </c>
      <c r="H174" s="738" t="s">
        <v>1117</v>
      </c>
      <c r="I174" s="931" t="s">
        <v>1118</v>
      </c>
    </row>
    <row r="175" spans="1:14" s="387" customFormat="1" ht="13.5" thickTop="1" thickBot="1" x14ac:dyDescent="0.25">
      <c r="A175" s="1409">
        <v>1</v>
      </c>
      <c r="B175" s="1410">
        <v>2</v>
      </c>
      <c r="C175" s="1410">
        <v>3</v>
      </c>
      <c r="D175" s="1410">
        <v>4</v>
      </c>
      <c r="E175" s="1410">
        <v>5</v>
      </c>
      <c r="F175" s="1411">
        <v>6</v>
      </c>
      <c r="G175" s="1411">
        <v>7</v>
      </c>
      <c r="H175" s="1412">
        <v>8</v>
      </c>
      <c r="I175" s="1413" t="s">
        <v>960</v>
      </c>
    </row>
    <row r="176" spans="1:14" s="572" customFormat="1" ht="16.5" thickTop="1" thickBot="1" x14ac:dyDescent="0.3">
      <c r="A176" s="1421">
        <v>60001100222</v>
      </c>
      <c r="B176" s="1090">
        <v>3231</v>
      </c>
      <c r="C176" s="1422">
        <v>6121</v>
      </c>
      <c r="D176" s="1091">
        <v>10</v>
      </c>
      <c r="E176" s="1423" t="s">
        <v>770</v>
      </c>
      <c r="F176" s="1004"/>
      <c r="G176" s="1424">
        <v>577</v>
      </c>
      <c r="H176" s="1004">
        <v>576</v>
      </c>
      <c r="I176" s="1425">
        <f>(H176/G176)*100</f>
        <v>99.826689774696703</v>
      </c>
    </row>
    <row r="177" spans="1:14" s="572" customFormat="1" ht="18" customHeight="1" thickTop="1" thickBot="1" x14ac:dyDescent="0.3">
      <c r="A177" s="2495" t="s">
        <v>312</v>
      </c>
      <c r="B177" s="2493"/>
      <c r="C177" s="2493"/>
      <c r="D177" s="2493"/>
      <c r="E177" s="2493"/>
      <c r="F177" s="987">
        <f>F176</f>
        <v>0</v>
      </c>
      <c r="G177" s="987">
        <f>G176</f>
        <v>577</v>
      </c>
      <c r="H177" s="987">
        <f>H176</f>
        <v>576</v>
      </c>
      <c r="I177" s="969">
        <f>(H177/G177)*100</f>
        <v>99.826689774696703</v>
      </c>
    </row>
    <row r="178" spans="1:14" ht="13.5" thickTop="1" x14ac:dyDescent="0.2">
      <c r="K178" s="1029"/>
      <c r="L178" s="1029"/>
      <c r="M178" s="1029"/>
      <c r="N178" s="445"/>
    </row>
    <row r="179" spans="1:14" x14ac:dyDescent="0.2">
      <c r="K179" s="1029"/>
      <c r="L179" s="1029"/>
      <c r="M179" s="1029"/>
      <c r="N179" s="445"/>
    </row>
    <row r="180" spans="1:14" s="572" customFormat="1" ht="13.5" thickBot="1" x14ac:dyDescent="0.25">
      <c r="A180" s="445" t="s">
        <v>156</v>
      </c>
      <c r="B180" s="687"/>
      <c r="D180" s="927"/>
      <c r="F180" s="531"/>
      <c r="G180" s="531"/>
      <c r="H180" s="531"/>
      <c r="I180" s="1072" t="s">
        <v>205</v>
      </c>
    </row>
    <row r="181" spans="1:14" s="107" customFormat="1" ht="20.25" customHeight="1" thickTop="1" thickBot="1" x14ac:dyDescent="0.25">
      <c r="A181" s="734" t="s">
        <v>792</v>
      </c>
      <c r="B181" s="737" t="s">
        <v>206</v>
      </c>
      <c r="C181" s="735" t="s">
        <v>207</v>
      </c>
      <c r="D181" s="678" t="s">
        <v>888</v>
      </c>
      <c r="E181" s="738" t="s">
        <v>208</v>
      </c>
      <c r="F181" s="738" t="s">
        <v>209</v>
      </c>
      <c r="G181" s="738" t="s">
        <v>1116</v>
      </c>
      <c r="H181" s="738" t="s">
        <v>1117</v>
      </c>
      <c r="I181" s="931" t="s">
        <v>1118</v>
      </c>
    </row>
    <row r="182" spans="1:14" s="387" customFormat="1" ht="13.5" thickTop="1" thickBot="1" x14ac:dyDescent="0.25">
      <c r="A182" s="1409">
        <v>1</v>
      </c>
      <c r="B182" s="1410">
        <v>2</v>
      </c>
      <c r="C182" s="1410">
        <v>3</v>
      </c>
      <c r="D182" s="1410">
        <v>4</v>
      </c>
      <c r="E182" s="1410">
        <v>5</v>
      </c>
      <c r="F182" s="1411">
        <v>6</v>
      </c>
      <c r="G182" s="1411">
        <v>7</v>
      </c>
      <c r="H182" s="1412">
        <v>8</v>
      </c>
      <c r="I182" s="1413" t="s">
        <v>960</v>
      </c>
    </row>
    <row r="183" spans="1:14" s="572" customFormat="1" ht="16.5" thickTop="1" thickBot="1" x14ac:dyDescent="0.3">
      <c r="A183" s="1421">
        <v>6000110023</v>
      </c>
      <c r="B183" s="1090">
        <v>3421</v>
      </c>
      <c r="C183" s="1422">
        <v>6121</v>
      </c>
      <c r="D183" s="1091">
        <v>10</v>
      </c>
      <c r="E183" s="1423" t="s">
        <v>770</v>
      </c>
      <c r="F183" s="1004"/>
      <c r="G183" s="1424">
        <v>1173</v>
      </c>
      <c r="H183" s="1004">
        <v>50</v>
      </c>
      <c r="I183" s="1425">
        <f>(H183/G183)*100</f>
        <v>4.2625745950554137</v>
      </c>
    </row>
    <row r="184" spans="1:14" s="572" customFormat="1" ht="18" customHeight="1" thickTop="1" thickBot="1" x14ac:dyDescent="0.3">
      <c r="A184" s="2495" t="s">
        <v>312</v>
      </c>
      <c r="B184" s="2493"/>
      <c r="C184" s="2493"/>
      <c r="D184" s="2493"/>
      <c r="E184" s="2493"/>
      <c r="F184" s="987">
        <f>F183</f>
        <v>0</v>
      </c>
      <c r="G184" s="987">
        <f>G183</f>
        <v>1173</v>
      </c>
      <c r="H184" s="987">
        <f>H183</f>
        <v>50</v>
      </c>
      <c r="I184" s="969">
        <f>(H184/G184)*100</f>
        <v>4.2625745950554137</v>
      </c>
    </row>
    <row r="185" spans="1:14" ht="13.5" thickTop="1" x14ac:dyDescent="0.2">
      <c r="K185" s="1029"/>
      <c r="L185" s="1029"/>
      <c r="M185" s="1029"/>
      <c r="N185" s="445"/>
    </row>
    <row r="186" spans="1:14" x14ac:dyDescent="0.2">
      <c r="K186" s="1029"/>
      <c r="L186" s="1029"/>
      <c r="M186" s="1029"/>
      <c r="N186" s="445"/>
    </row>
    <row r="187" spans="1:14" s="572" customFormat="1" ht="13.5" thickBot="1" x14ac:dyDescent="0.25">
      <c r="A187" s="445" t="s">
        <v>157</v>
      </c>
      <c r="B187" s="687"/>
      <c r="D187" s="927"/>
      <c r="F187" s="531"/>
      <c r="G187" s="531"/>
      <c r="H187" s="531"/>
      <c r="I187" s="1072" t="s">
        <v>205</v>
      </c>
    </row>
    <row r="188" spans="1:14" s="107" customFormat="1" ht="20.25" customHeight="1" thickTop="1" thickBot="1" x14ac:dyDescent="0.25">
      <c r="A188" s="734" t="s">
        <v>792</v>
      </c>
      <c r="B188" s="737" t="s">
        <v>206</v>
      </c>
      <c r="C188" s="735" t="s">
        <v>207</v>
      </c>
      <c r="D188" s="678" t="s">
        <v>888</v>
      </c>
      <c r="E188" s="738" t="s">
        <v>208</v>
      </c>
      <c r="F188" s="738" t="s">
        <v>209</v>
      </c>
      <c r="G188" s="738" t="s">
        <v>1116</v>
      </c>
      <c r="H188" s="738" t="s">
        <v>1117</v>
      </c>
      <c r="I188" s="931" t="s">
        <v>1118</v>
      </c>
    </row>
    <row r="189" spans="1:14" s="387" customFormat="1" ht="13.5" thickTop="1" thickBot="1" x14ac:dyDescent="0.25">
      <c r="A189" s="1409">
        <v>1</v>
      </c>
      <c r="B189" s="1410">
        <v>2</v>
      </c>
      <c r="C189" s="1410">
        <v>3</v>
      </c>
      <c r="D189" s="1410">
        <v>4</v>
      </c>
      <c r="E189" s="1410">
        <v>5</v>
      </c>
      <c r="F189" s="1411">
        <v>6</v>
      </c>
      <c r="G189" s="1411">
        <v>7</v>
      </c>
      <c r="H189" s="1412">
        <v>8</v>
      </c>
      <c r="I189" s="1413" t="s">
        <v>960</v>
      </c>
    </row>
    <row r="190" spans="1:14" s="572" customFormat="1" ht="16.5" thickTop="1" thickBot="1" x14ac:dyDescent="0.3">
      <c r="A190" s="1421">
        <v>60001100224</v>
      </c>
      <c r="B190" s="1090">
        <v>3122</v>
      </c>
      <c r="C190" s="1422">
        <v>6121</v>
      </c>
      <c r="D190" s="1091">
        <v>10</v>
      </c>
      <c r="E190" s="1423" t="s">
        <v>770</v>
      </c>
      <c r="F190" s="1004"/>
      <c r="G190" s="1424">
        <v>720</v>
      </c>
      <c r="H190" s="1004">
        <v>720</v>
      </c>
      <c r="I190" s="1425">
        <f>(H190/G190)*100</f>
        <v>100</v>
      </c>
    </row>
    <row r="191" spans="1:14" s="572" customFormat="1" ht="18" customHeight="1" thickTop="1" thickBot="1" x14ac:dyDescent="0.3">
      <c r="A191" s="2495" t="s">
        <v>312</v>
      </c>
      <c r="B191" s="2493"/>
      <c r="C191" s="2493"/>
      <c r="D191" s="2493"/>
      <c r="E191" s="2493"/>
      <c r="F191" s="987">
        <f>F190</f>
        <v>0</v>
      </c>
      <c r="G191" s="987">
        <f>G190</f>
        <v>720</v>
      </c>
      <c r="H191" s="987">
        <f>H190</f>
        <v>720</v>
      </c>
      <c r="I191" s="969">
        <f>(H191/G191)*100</f>
        <v>100</v>
      </c>
    </row>
    <row r="192" spans="1:14" ht="13.5" thickTop="1" x14ac:dyDescent="0.2">
      <c r="K192" s="1029"/>
      <c r="L192" s="1029"/>
      <c r="M192" s="1029"/>
      <c r="N192" s="445"/>
    </row>
    <row r="193" spans="1:14" x14ac:dyDescent="0.2">
      <c r="K193" s="1029"/>
      <c r="L193" s="1029"/>
      <c r="M193" s="1029"/>
      <c r="N193" s="445"/>
    </row>
    <row r="194" spans="1:14" s="572" customFormat="1" ht="13.5" thickBot="1" x14ac:dyDescent="0.25">
      <c r="A194" s="445" t="s">
        <v>158</v>
      </c>
      <c r="B194" s="687"/>
      <c r="D194" s="927"/>
      <c r="F194" s="531"/>
      <c r="G194" s="531"/>
      <c r="H194" s="531"/>
      <c r="I194" s="1072" t="s">
        <v>205</v>
      </c>
    </row>
    <row r="195" spans="1:14" s="107" customFormat="1" ht="20.25" customHeight="1" thickTop="1" thickBot="1" x14ac:dyDescent="0.25">
      <c r="A195" s="734" t="s">
        <v>792</v>
      </c>
      <c r="B195" s="737" t="s">
        <v>206</v>
      </c>
      <c r="C195" s="735" t="s">
        <v>207</v>
      </c>
      <c r="D195" s="678" t="s">
        <v>888</v>
      </c>
      <c r="E195" s="738" t="s">
        <v>208</v>
      </c>
      <c r="F195" s="738" t="s">
        <v>209</v>
      </c>
      <c r="G195" s="738" t="s">
        <v>1116</v>
      </c>
      <c r="H195" s="738" t="s">
        <v>1117</v>
      </c>
      <c r="I195" s="931" t="s">
        <v>1118</v>
      </c>
    </row>
    <row r="196" spans="1:14" s="387" customFormat="1" ht="13.5" thickTop="1" thickBot="1" x14ac:dyDescent="0.25">
      <c r="A196" s="1409">
        <v>1</v>
      </c>
      <c r="B196" s="1410">
        <v>2</v>
      </c>
      <c r="C196" s="1410">
        <v>3</v>
      </c>
      <c r="D196" s="1410">
        <v>4</v>
      </c>
      <c r="E196" s="1410">
        <v>5</v>
      </c>
      <c r="F196" s="1411">
        <v>6</v>
      </c>
      <c r="G196" s="1411">
        <v>7</v>
      </c>
      <c r="H196" s="1412">
        <v>8</v>
      </c>
      <c r="I196" s="1413" t="s">
        <v>960</v>
      </c>
    </row>
    <row r="197" spans="1:14" s="572" customFormat="1" ht="16.5" thickTop="1" thickBot="1" x14ac:dyDescent="0.3">
      <c r="A197" s="1421">
        <v>60001100225</v>
      </c>
      <c r="B197" s="1090">
        <v>3114</v>
      </c>
      <c r="C197" s="1422">
        <v>6121</v>
      </c>
      <c r="D197" s="1091">
        <v>10</v>
      </c>
      <c r="E197" s="1423" t="s">
        <v>770</v>
      </c>
      <c r="F197" s="1004"/>
      <c r="G197" s="1424">
        <v>1839</v>
      </c>
      <c r="H197" s="1004">
        <v>1818</v>
      </c>
      <c r="I197" s="1425">
        <f>(H197/G197)*100</f>
        <v>98.858075040783035</v>
      </c>
    </row>
    <row r="198" spans="1:14" s="572" customFormat="1" ht="18" customHeight="1" thickTop="1" thickBot="1" x14ac:dyDescent="0.3">
      <c r="A198" s="2495" t="s">
        <v>312</v>
      </c>
      <c r="B198" s="2493"/>
      <c r="C198" s="2493"/>
      <c r="D198" s="2493"/>
      <c r="E198" s="2493"/>
      <c r="F198" s="987">
        <f>F197</f>
        <v>0</v>
      </c>
      <c r="G198" s="987">
        <f>G197</f>
        <v>1839</v>
      </c>
      <c r="H198" s="987">
        <f>H197</f>
        <v>1818</v>
      </c>
      <c r="I198" s="969">
        <f>(H198/G198)*100</f>
        <v>98.858075040783035</v>
      </c>
    </row>
    <row r="199" spans="1:14" ht="13.5" thickTop="1" x14ac:dyDescent="0.2">
      <c r="K199" s="1029"/>
      <c r="L199" s="1029"/>
      <c r="M199" s="1029"/>
      <c r="N199" s="445"/>
    </row>
    <row r="200" spans="1:14" x14ac:dyDescent="0.2">
      <c r="K200" s="1029"/>
      <c r="L200" s="1029"/>
      <c r="M200" s="1029"/>
      <c r="N200" s="445"/>
    </row>
    <row r="201" spans="1:14" s="572" customFormat="1" ht="13.5" thickBot="1" x14ac:dyDescent="0.25">
      <c r="A201" s="445" t="s">
        <v>1343</v>
      </c>
      <c r="B201" s="687"/>
      <c r="D201" s="927"/>
      <c r="F201" s="531"/>
      <c r="G201" s="531"/>
      <c r="H201" s="531"/>
      <c r="I201" s="1072" t="s">
        <v>205</v>
      </c>
    </row>
    <row r="202" spans="1:14" s="107" customFormat="1" ht="20.25" customHeight="1" thickTop="1" thickBot="1" x14ac:dyDescent="0.25">
      <c r="A202" s="734" t="s">
        <v>792</v>
      </c>
      <c r="B202" s="737" t="s">
        <v>206</v>
      </c>
      <c r="C202" s="735" t="s">
        <v>207</v>
      </c>
      <c r="D202" s="678" t="s">
        <v>888</v>
      </c>
      <c r="E202" s="738" t="s">
        <v>208</v>
      </c>
      <c r="F202" s="738" t="s">
        <v>209</v>
      </c>
      <c r="G202" s="738" t="s">
        <v>1116</v>
      </c>
      <c r="H202" s="738" t="s">
        <v>1117</v>
      </c>
      <c r="I202" s="931" t="s">
        <v>1118</v>
      </c>
    </row>
    <row r="203" spans="1:14" s="387" customFormat="1" ht="13.5" thickTop="1" thickBot="1" x14ac:dyDescent="0.25">
      <c r="A203" s="1409">
        <v>1</v>
      </c>
      <c r="B203" s="1410">
        <v>2</v>
      </c>
      <c r="C203" s="1410">
        <v>3</v>
      </c>
      <c r="D203" s="1410">
        <v>4</v>
      </c>
      <c r="E203" s="1410">
        <v>5</v>
      </c>
      <c r="F203" s="1411">
        <v>6</v>
      </c>
      <c r="G203" s="1411">
        <v>7</v>
      </c>
      <c r="H203" s="1412">
        <v>8</v>
      </c>
      <c r="I203" s="1413" t="s">
        <v>960</v>
      </c>
    </row>
    <row r="204" spans="1:14" s="572" customFormat="1" ht="16.5" thickTop="1" thickBot="1" x14ac:dyDescent="0.3">
      <c r="A204" s="1421">
        <v>60001100226</v>
      </c>
      <c r="B204" s="1090">
        <v>3123</v>
      </c>
      <c r="C204" s="1422">
        <v>6121</v>
      </c>
      <c r="D204" s="1091">
        <v>870</v>
      </c>
      <c r="E204" s="1423" t="s">
        <v>770</v>
      </c>
      <c r="F204" s="1004"/>
      <c r="G204" s="1424">
        <v>2851</v>
      </c>
      <c r="H204" s="1004">
        <v>2778</v>
      </c>
      <c r="I204" s="1425">
        <f>(H204/G204)*100</f>
        <v>97.439494914065236</v>
      </c>
    </row>
    <row r="205" spans="1:14" s="572" customFormat="1" ht="18" customHeight="1" thickTop="1" thickBot="1" x14ac:dyDescent="0.3">
      <c r="A205" s="2495" t="s">
        <v>312</v>
      </c>
      <c r="B205" s="2493"/>
      <c r="C205" s="2493"/>
      <c r="D205" s="2493"/>
      <c r="E205" s="2493"/>
      <c r="F205" s="987">
        <f>F204</f>
        <v>0</v>
      </c>
      <c r="G205" s="987">
        <f>G204</f>
        <v>2851</v>
      </c>
      <c r="H205" s="987">
        <f>H204</f>
        <v>2778</v>
      </c>
      <c r="I205" s="969">
        <f>(H205/G205)*100</f>
        <v>97.439494914065236</v>
      </c>
    </row>
    <row r="206" spans="1:14" ht="13.5" thickTop="1" x14ac:dyDescent="0.2">
      <c r="K206" s="1029"/>
      <c r="L206" s="1029"/>
      <c r="M206" s="1029"/>
      <c r="N206" s="445"/>
    </row>
    <row r="207" spans="1:14" x14ac:dyDescent="0.2">
      <c r="K207" s="1029"/>
      <c r="L207" s="1029"/>
      <c r="M207" s="1029"/>
      <c r="N207" s="445"/>
    </row>
    <row r="208" spans="1:14" s="572" customFormat="1" ht="13.5" thickBot="1" x14ac:dyDescent="0.25">
      <c r="A208" s="445" t="s">
        <v>1344</v>
      </c>
      <c r="B208" s="687"/>
      <c r="D208" s="927"/>
      <c r="F208" s="531"/>
      <c r="G208" s="531"/>
      <c r="H208" s="531"/>
      <c r="I208" s="1072" t="s">
        <v>205</v>
      </c>
    </row>
    <row r="209" spans="1:14" s="107" customFormat="1" ht="20.25" customHeight="1" thickTop="1" thickBot="1" x14ac:dyDescent="0.25">
      <c r="A209" s="734" t="s">
        <v>792</v>
      </c>
      <c r="B209" s="737" t="s">
        <v>206</v>
      </c>
      <c r="C209" s="735" t="s">
        <v>207</v>
      </c>
      <c r="D209" s="678" t="s">
        <v>888</v>
      </c>
      <c r="E209" s="738" t="s">
        <v>208</v>
      </c>
      <c r="F209" s="738" t="s">
        <v>209</v>
      </c>
      <c r="G209" s="738" t="s">
        <v>1116</v>
      </c>
      <c r="H209" s="738" t="s">
        <v>1117</v>
      </c>
      <c r="I209" s="931" t="s">
        <v>1118</v>
      </c>
    </row>
    <row r="210" spans="1:14" s="387" customFormat="1" ht="13.5" thickTop="1" thickBot="1" x14ac:dyDescent="0.25">
      <c r="A210" s="1409">
        <v>1</v>
      </c>
      <c r="B210" s="1410">
        <v>2</v>
      </c>
      <c r="C210" s="1410">
        <v>3</v>
      </c>
      <c r="D210" s="1410">
        <v>4</v>
      </c>
      <c r="E210" s="1410">
        <v>5</v>
      </c>
      <c r="F210" s="1411">
        <v>6</v>
      </c>
      <c r="G210" s="1411">
        <v>7</v>
      </c>
      <c r="H210" s="1412">
        <v>8</v>
      </c>
      <c r="I210" s="1413" t="s">
        <v>960</v>
      </c>
    </row>
    <row r="211" spans="1:14" s="572" customFormat="1" ht="16.5" thickTop="1" thickBot="1" x14ac:dyDescent="0.3">
      <c r="A211" s="1421">
        <v>60001100227</v>
      </c>
      <c r="B211" s="1090">
        <v>3122</v>
      </c>
      <c r="C211" s="1422">
        <v>6121</v>
      </c>
      <c r="D211" s="1091">
        <v>10</v>
      </c>
      <c r="E211" s="1423" t="s">
        <v>770</v>
      </c>
      <c r="F211" s="1004"/>
      <c r="G211" s="1424">
        <v>3370</v>
      </c>
      <c r="H211" s="1004">
        <v>3370</v>
      </c>
      <c r="I211" s="1425">
        <f>(H211/G211)*100</f>
        <v>100</v>
      </c>
    </row>
    <row r="212" spans="1:14" s="572" customFormat="1" ht="18" customHeight="1" thickTop="1" thickBot="1" x14ac:dyDescent="0.3">
      <c r="A212" s="2495" t="s">
        <v>312</v>
      </c>
      <c r="B212" s="2493"/>
      <c r="C212" s="2493"/>
      <c r="D212" s="2493"/>
      <c r="E212" s="2493"/>
      <c r="F212" s="987">
        <f>F211</f>
        <v>0</v>
      </c>
      <c r="G212" s="987">
        <f>G211</f>
        <v>3370</v>
      </c>
      <c r="H212" s="987">
        <f>H211</f>
        <v>3370</v>
      </c>
      <c r="I212" s="969">
        <f>(H212/G212)*100</f>
        <v>100</v>
      </c>
    </row>
    <row r="213" spans="1:14" ht="13.5" thickTop="1" x14ac:dyDescent="0.2">
      <c r="K213" s="1029"/>
      <c r="L213" s="1029"/>
      <c r="M213" s="1029"/>
      <c r="N213" s="445"/>
    </row>
    <row r="214" spans="1:14" x14ac:dyDescent="0.2">
      <c r="K214" s="1029"/>
      <c r="L214" s="1029"/>
      <c r="M214" s="1029"/>
      <c r="N214" s="445"/>
    </row>
    <row r="215" spans="1:14" s="572" customFormat="1" ht="13.5" thickBot="1" x14ac:dyDescent="0.25">
      <c r="A215" s="445" t="s">
        <v>1345</v>
      </c>
      <c r="B215" s="687"/>
      <c r="D215" s="927"/>
      <c r="F215" s="531"/>
      <c r="G215" s="531"/>
      <c r="H215" s="531"/>
      <c r="I215" s="1072" t="s">
        <v>205</v>
      </c>
    </row>
    <row r="216" spans="1:14" s="107" customFormat="1" ht="20.25" customHeight="1" thickTop="1" thickBot="1" x14ac:dyDescent="0.25">
      <c r="A216" s="734" t="s">
        <v>792</v>
      </c>
      <c r="B216" s="737" t="s">
        <v>206</v>
      </c>
      <c r="C216" s="735" t="s">
        <v>207</v>
      </c>
      <c r="D216" s="678" t="s">
        <v>888</v>
      </c>
      <c r="E216" s="738" t="s">
        <v>208</v>
      </c>
      <c r="F216" s="738" t="s">
        <v>209</v>
      </c>
      <c r="G216" s="738" t="s">
        <v>1116</v>
      </c>
      <c r="H216" s="738" t="s">
        <v>1117</v>
      </c>
      <c r="I216" s="931" t="s">
        <v>1118</v>
      </c>
    </row>
    <row r="217" spans="1:14" s="387" customFormat="1" ht="13.5" thickTop="1" thickBot="1" x14ac:dyDescent="0.25">
      <c r="A217" s="1409">
        <v>1</v>
      </c>
      <c r="B217" s="1410">
        <v>2</v>
      </c>
      <c r="C217" s="1410">
        <v>3</v>
      </c>
      <c r="D217" s="1410">
        <v>4</v>
      </c>
      <c r="E217" s="1410">
        <v>5</v>
      </c>
      <c r="F217" s="1411">
        <v>6</v>
      </c>
      <c r="G217" s="1411">
        <v>7</v>
      </c>
      <c r="H217" s="1412">
        <v>8</v>
      </c>
      <c r="I217" s="1413" t="s">
        <v>960</v>
      </c>
    </row>
    <row r="218" spans="1:14" s="572" customFormat="1" ht="16.5" thickTop="1" thickBot="1" x14ac:dyDescent="0.3">
      <c r="A218" s="1421">
        <v>60001100228</v>
      </c>
      <c r="B218" s="1090">
        <v>3122</v>
      </c>
      <c r="C218" s="1422">
        <v>6121</v>
      </c>
      <c r="D218" s="1091">
        <v>10</v>
      </c>
      <c r="E218" s="1423" t="s">
        <v>770</v>
      </c>
      <c r="F218" s="1004"/>
      <c r="G218" s="1424">
        <v>1762</v>
      </c>
      <c r="H218" s="1004">
        <v>1752</v>
      </c>
      <c r="I218" s="1425">
        <f>(H218/G218)*100</f>
        <v>99.432463110102148</v>
      </c>
    </row>
    <row r="219" spans="1:14" s="572" customFormat="1" ht="18" customHeight="1" thickTop="1" thickBot="1" x14ac:dyDescent="0.3">
      <c r="A219" s="2495" t="s">
        <v>312</v>
      </c>
      <c r="B219" s="2493"/>
      <c r="C219" s="2493"/>
      <c r="D219" s="2493"/>
      <c r="E219" s="2493"/>
      <c r="F219" s="987">
        <f>F218</f>
        <v>0</v>
      </c>
      <c r="G219" s="987">
        <f>G218</f>
        <v>1762</v>
      </c>
      <c r="H219" s="987">
        <f>H218</f>
        <v>1752</v>
      </c>
      <c r="I219" s="969">
        <f>(H219/G219)*100</f>
        <v>99.432463110102148</v>
      </c>
    </row>
    <row r="220" spans="1:14" ht="13.5" thickTop="1" x14ac:dyDescent="0.2">
      <c r="K220" s="1029"/>
      <c r="L220" s="1029"/>
      <c r="M220" s="1029"/>
      <c r="N220" s="445"/>
    </row>
    <row r="221" spans="1:14" x14ac:dyDescent="0.2">
      <c r="K221" s="1029"/>
      <c r="L221" s="1029"/>
      <c r="M221" s="1029"/>
      <c r="N221" s="445"/>
    </row>
    <row r="222" spans="1:14" s="572" customFormat="1" ht="13.5" thickBot="1" x14ac:dyDescent="0.25">
      <c r="A222" s="445" t="s">
        <v>1346</v>
      </c>
      <c r="B222" s="687"/>
      <c r="D222" s="927"/>
      <c r="F222" s="531"/>
      <c r="G222" s="531"/>
      <c r="H222" s="531"/>
      <c r="I222" s="1072" t="s">
        <v>205</v>
      </c>
    </row>
    <row r="223" spans="1:14" s="107" customFormat="1" ht="20.25" customHeight="1" thickTop="1" thickBot="1" x14ac:dyDescent="0.25">
      <c r="A223" s="734" t="s">
        <v>792</v>
      </c>
      <c r="B223" s="737" t="s">
        <v>206</v>
      </c>
      <c r="C223" s="735" t="s">
        <v>207</v>
      </c>
      <c r="D223" s="678" t="s">
        <v>888</v>
      </c>
      <c r="E223" s="738" t="s">
        <v>208</v>
      </c>
      <c r="F223" s="738" t="s">
        <v>209</v>
      </c>
      <c r="G223" s="738" t="s">
        <v>1116</v>
      </c>
      <c r="H223" s="738" t="s">
        <v>1117</v>
      </c>
      <c r="I223" s="931" t="s">
        <v>1118</v>
      </c>
    </row>
    <row r="224" spans="1:14" s="387" customFormat="1" thickTop="1" x14ac:dyDescent="0.2">
      <c r="A224" s="1409">
        <v>1</v>
      </c>
      <c r="B224" s="1410">
        <v>2</v>
      </c>
      <c r="C224" s="1410">
        <v>3</v>
      </c>
      <c r="D224" s="1410">
        <v>4</v>
      </c>
      <c r="E224" s="1410">
        <v>5</v>
      </c>
      <c r="F224" s="1411">
        <v>6</v>
      </c>
      <c r="G224" s="1411">
        <v>7</v>
      </c>
      <c r="H224" s="1412">
        <v>8</v>
      </c>
      <c r="I224" s="1413" t="s">
        <v>960</v>
      </c>
    </row>
    <row r="225" spans="1:14" s="387" customFormat="1" ht="15" x14ac:dyDescent="0.25">
      <c r="A225" s="1467">
        <v>60001100229</v>
      </c>
      <c r="B225" s="1468">
        <v>3122</v>
      </c>
      <c r="C225" s="1468">
        <v>5137</v>
      </c>
      <c r="D225" s="1431">
        <v>870</v>
      </c>
      <c r="E225" s="1430" t="s">
        <v>199</v>
      </c>
      <c r="F225" s="1429"/>
      <c r="G225" s="1429">
        <v>1609</v>
      </c>
      <c r="H225" s="1429">
        <v>1596</v>
      </c>
      <c r="I225" s="949">
        <f t="shared" ref="I225:I230" si="1">(H225/G225)*100</f>
        <v>99.192044748290868</v>
      </c>
    </row>
    <row r="226" spans="1:14" s="387" customFormat="1" ht="15.75" thickBot="1" x14ac:dyDescent="0.3">
      <c r="A226" s="1470">
        <v>60001100229</v>
      </c>
      <c r="B226" s="1471">
        <v>3122</v>
      </c>
      <c r="C226" s="1472">
        <v>5172</v>
      </c>
      <c r="D226" s="1087">
        <v>870</v>
      </c>
      <c r="E226" s="1426" t="s">
        <v>1134</v>
      </c>
      <c r="F226" s="1427"/>
      <c r="G226" s="1428">
        <v>97</v>
      </c>
      <c r="H226" s="1427">
        <v>96</v>
      </c>
      <c r="I226" s="1095">
        <f t="shared" si="1"/>
        <v>98.969072164948457</v>
      </c>
    </row>
    <row r="227" spans="1:14" s="572" customFormat="1" ht="18" customHeight="1" thickTop="1" thickBot="1" x14ac:dyDescent="0.3">
      <c r="A227" s="2479" t="s">
        <v>313</v>
      </c>
      <c r="B227" s="2480"/>
      <c r="C227" s="2480"/>
      <c r="D227" s="2480"/>
      <c r="E227" s="2480"/>
      <c r="F227" s="937">
        <v>0</v>
      </c>
      <c r="G227" s="937">
        <f>G225+G226</f>
        <v>1706</v>
      </c>
      <c r="H227" s="937">
        <f>H225+H226</f>
        <v>1692</v>
      </c>
      <c r="I227" s="938">
        <f t="shared" si="1"/>
        <v>99.179366940211025</v>
      </c>
    </row>
    <row r="228" spans="1:14" s="387" customFormat="1" ht="15.75" thickTop="1" x14ac:dyDescent="0.25">
      <c r="A228" s="1467">
        <v>60001100229</v>
      </c>
      <c r="B228" s="1468">
        <v>3122</v>
      </c>
      <c r="C228" s="1469">
        <v>6121</v>
      </c>
      <c r="D228" s="1081">
        <v>870</v>
      </c>
      <c r="E228" s="1414" t="s">
        <v>770</v>
      </c>
      <c r="F228" s="418"/>
      <c r="G228" s="1418">
        <v>14622</v>
      </c>
      <c r="H228" s="418">
        <v>13497</v>
      </c>
      <c r="I228" s="949">
        <f t="shared" si="1"/>
        <v>92.306114074681986</v>
      </c>
    </row>
    <row r="229" spans="1:14" s="572" customFormat="1" ht="15.75" thickBot="1" x14ac:dyDescent="0.3">
      <c r="A229" s="1086">
        <v>60001100229</v>
      </c>
      <c r="B229" s="1006">
        <v>3122</v>
      </c>
      <c r="C229" s="831">
        <v>6122</v>
      </c>
      <c r="D229" s="1087">
        <v>870</v>
      </c>
      <c r="E229" s="1416" t="s">
        <v>771</v>
      </c>
      <c r="F229" s="998"/>
      <c r="G229" s="1088">
        <v>7572</v>
      </c>
      <c r="H229" s="998">
        <v>7572</v>
      </c>
      <c r="I229" s="1095">
        <f t="shared" si="1"/>
        <v>100</v>
      </c>
    </row>
    <row r="230" spans="1:14" s="572" customFormat="1" ht="18" customHeight="1" thickTop="1" thickBot="1" x14ac:dyDescent="0.3">
      <c r="A230" s="2495" t="s">
        <v>312</v>
      </c>
      <c r="B230" s="2493"/>
      <c r="C230" s="2493"/>
      <c r="D230" s="2493"/>
      <c r="E230" s="2493"/>
      <c r="F230" s="987">
        <f>F228</f>
        <v>0</v>
      </c>
      <c r="G230" s="987">
        <f>G228+G229</f>
        <v>22194</v>
      </c>
      <c r="H230" s="987">
        <f>H228+H229</f>
        <v>21069</v>
      </c>
      <c r="I230" s="938">
        <f t="shared" si="1"/>
        <v>94.931062449310616</v>
      </c>
    </row>
    <row r="231" spans="1:14" ht="13.5" thickTop="1" x14ac:dyDescent="0.2">
      <c r="K231" s="1029"/>
      <c r="L231" s="1029"/>
      <c r="M231" s="1029"/>
      <c r="N231" s="445"/>
    </row>
    <row r="232" spans="1:14" x14ac:dyDescent="0.2">
      <c r="K232" s="1029"/>
      <c r="L232" s="1029"/>
      <c r="M232" s="1029"/>
      <c r="N232" s="445"/>
    </row>
    <row r="233" spans="1:14" s="572" customFormat="1" ht="13.5" thickBot="1" x14ac:dyDescent="0.25">
      <c r="A233" s="445" t="s">
        <v>45</v>
      </c>
      <c r="B233" s="687"/>
      <c r="D233" s="927"/>
      <c r="F233" s="531"/>
      <c r="G233" s="531"/>
      <c r="H233" s="531"/>
      <c r="I233" s="1072" t="s">
        <v>205</v>
      </c>
    </row>
    <row r="234" spans="1:14" s="107" customFormat="1" ht="20.25" customHeight="1" thickTop="1" thickBot="1" x14ac:dyDescent="0.25">
      <c r="A234" s="734" t="s">
        <v>792</v>
      </c>
      <c r="B234" s="737" t="s">
        <v>206</v>
      </c>
      <c r="C234" s="735" t="s">
        <v>207</v>
      </c>
      <c r="D234" s="678" t="s">
        <v>888</v>
      </c>
      <c r="E234" s="738" t="s">
        <v>208</v>
      </c>
      <c r="F234" s="738" t="s">
        <v>209</v>
      </c>
      <c r="G234" s="738" t="s">
        <v>1116</v>
      </c>
      <c r="H234" s="738" t="s">
        <v>1117</v>
      </c>
      <c r="I234" s="931" t="s">
        <v>1118</v>
      </c>
    </row>
    <row r="235" spans="1:14" s="387" customFormat="1" ht="13.5" thickTop="1" thickBot="1" x14ac:dyDescent="0.25">
      <c r="A235" s="1409">
        <v>1</v>
      </c>
      <c r="B235" s="1410">
        <v>2</v>
      </c>
      <c r="C235" s="1410">
        <v>3</v>
      </c>
      <c r="D235" s="1410">
        <v>4</v>
      </c>
      <c r="E235" s="610">
        <v>5</v>
      </c>
      <c r="F235" s="1411">
        <v>6</v>
      </c>
      <c r="G235" s="1411">
        <v>7</v>
      </c>
      <c r="H235" s="1412">
        <v>8</v>
      </c>
      <c r="I235" s="1413" t="s">
        <v>960</v>
      </c>
    </row>
    <row r="236" spans="1:14" s="572" customFormat="1" ht="16.5" thickTop="1" thickBot="1" x14ac:dyDescent="0.3">
      <c r="A236" s="1421">
        <v>60001100230</v>
      </c>
      <c r="B236" s="1090">
        <v>3122</v>
      </c>
      <c r="C236" s="1422">
        <v>6122</v>
      </c>
      <c r="D236" s="1091">
        <v>10</v>
      </c>
      <c r="E236" s="1416" t="s">
        <v>771</v>
      </c>
      <c r="F236" s="1004"/>
      <c r="G236" s="1424">
        <v>99</v>
      </c>
      <c r="H236" s="1004">
        <v>99</v>
      </c>
      <c r="I236" s="1425">
        <f>(H236/G236)*100</f>
        <v>100</v>
      </c>
    </row>
    <row r="237" spans="1:14" s="572" customFormat="1" ht="18" customHeight="1" thickTop="1" thickBot="1" x14ac:dyDescent="0.3">
      <c r="A237" s="2495" t="s">
        <v>312</v>
      </c>
      <c r="B237" s="2493"/>
      <c r="C237" s="2493"/>
      <c r="D237" s="2493"/>
      <c r="E237" s="2493"/>
      <c r="F237" s="987">
        <f>F236</f>
        <v>0</v>
      </c>
      <c r="G237" s="987">
        <f>G236</f>
        <v>99</v>
      </c>
      <c r="H237" s="987">
        <f>H236</f>
        <v>99</v>
      </c>
      <c r="I237" s="969">
        <f>(H237/G237)*100</f>
        <v>100</v>
      </c>
    </row>
    <row r="238" spans="1:14" ht="13.5" thickTop="1" x14ac:dyDescent="0.2">
      <c r="K238" s="1029"/>
      <c r="L238" s="1029"/>
      <c r="M238" s="1029"/>
      <c r="N238" s="445"/>
    </row>
    <row r="239" spans="1:14" x14ac:dyDescent="0.2">
      <c r="K239" s="1029"/>
      <c r="L239" s="1029"/>
      <c r="M239" s="1029"/>
      <c r="N239" s="445"/>
    </row>
    <row r="240" spans="1:14" s="572" customFormat="1" ht="13.5" thickBot="1" x14ac:dyDescent="0.25">
      <c r="A240" s="445" t="s">
        <v>46</v>
      </c>
      <c r="B240" s="687"/>
      <c r="D240" s="927"/>
      <c r="F240" s="531"/>
      <c r="G240" s="531"/>
      <c r="H240" s="531"/>
      <c r="I240" s="1072" t="s">
        <v>205</v>
      </c>
    </row>
    <row r="241" spans="1:14" s="107" customFormat="1" ht="20.25" customHeight="1" thickTop="1" thickBot="1" x14ac:dyDescent="0.25">
      <c r="A241" s="734" t="s">
        <v>792</v>
      </c>
      <c r="B241" s="737" t="s">
        <v>206</v>
      </c>
      <c r="C241" s="735" t="s">
        <v>207</v>
      </c>
      <c r="D241" s="678" t="s">
        <v>888</v>
      </c>
      <c r="E241" s="738" t="s">
        <v>208</v>
      </c>
      <c r="F241" s="738" t="s">
        <v>209</v>
      </c>
      <c r="G241" s="738" t="s">
        <v>1116</v>
      </c>
      <c r="H241" s="738" t="s">
        <v>1117</v>
      </c>
      <c r="I241" s="931" t="s">
        <v>1118</v>
      </c>
    </row>
    <row r="242" spans="1:14" s="387" customFormat="1" ht="13.5" thickTop="1" thickBot="1" x14ac:dyDescent="0.25">
      <c r="A242" s="1409">
        <v>1</v>
      </c>
      <c r="B242" s="1410">
        <v>2</v>
      </c>
      <c r="C242" s="1410">
        <v>3</v>
      </c>
      <c r="D242" s="1410">
        <v>4</v>
      </c>
      <c r="E242" s="610">
        <v>5</v>
      </c>
      <c r="F242" s="1411">
        <v>6</v>
      </c>
      <c r="G242" s="1411">
        <v>7</v>
      </c>
      <c r="H242" s="1412">
        <v>8</v>
      </c>
      <c r="I242" s="1413" t="s">
        <v>960</v>
      </c>
    </row>
    <row r="243" spans="1:14" s="572" customFormat="1" ht="16.5" thickTop="1" thickBot="1" x14ac:dyDescent="0.3">
      <c r="A243" s="1421">
        <v>60001100231</v>
      </c>
      <c r="B243" s="1090">
        <v>3122</v>
      </c>
      <c r="C243" s="1422">
        <v>5171</v>
      </c>
      <c r="D243" s="1091">
        <v>10</v>
      </c>
      <c r="E243" s="1416" t="s">
        <v>1133</v>
      </c>
      <c r="F243" s="1004"/>
      <c r="G243" s="1424">
        <v>1963</v>
      </c>
      <c r="H243" s="1004">
        <v>1961</v>
      </c>
      <c r="I243" s="1425">
        <f>(H243/G243)*100</f>
        <v>99.898115129903204</v>
      </c>
    </row>
    <row r="244" spans="1:14" s="572" customFormat="1" ht="18" customHeight="1" thickTop="1" thickBot="1" x14ac:dyDescent="0.3">
      <c r="A244" s="2479" t="s">
        <v>313</v>
      </c>
      <c r="B244" s="2480"/>
      <c r="C244" s="2480"/>
      <c r="D244" s="2480"/>
      <c r="E244" s="2480"/>
      <c r="F244" s="987">
        <f>F243</f>
        <v>0</v>
      </c>
      <c r="G244" s="987">
        <f>G243</f>
        <v>1963</v>
      </c>
      <c r="H244" s="987">
        <f>H243</f>
        <v>1961</v>
      </c>
      <c r="I244" s="969">
        <f>(H244/G244)*100</f>
        <v>99.898115129903204</v>
      </c>
    </row>
    <row r="245" spans="1:14" ht="13.5" thickTop="1" x14ac:dyDescent="0.2">
      <c r="K245" s="1029"/>
      <c r="L245" s="1029"/>
      <c r="M245" s="1029"/>
      <c r="N245" s="445"/>
    </row>
    <row r="246" spans="1:14" x14ac:dyDescent="0.2">
      <c r="K246" s="1029"/>
      <c r="L246" s="1029"/>
      <c r="M246" s="1029"/>
      <c r="N246" s="445"/>
    </row>
    <row r="247" spans="1:14" s="572" customFormat="1" ht="13.5" thickBot="1" x14ac:dyDescent="0.25">
      <c r="A247" s="445" t="s">
        <v>45</v>
      </c>
      <c r="B247" s="687"/>
      <c r="D247" s="927"/>
      <c r="F247" s="531"/>
      <c r="G247" s="531"/>
      <c r="H247" s="531"/>
      <c r="I247" s="1072" t="s">
        <v>205</v>
      </c>
    </row>
    <row r="248" spans="1:14" s="107" customFormat="1" ht="20.25" customHeight="1" thickTop="1" thickBot="1" x14ac:dyDescent="0.25">
      <c r="A248" s="734" t="s">
        <v>792</v>
      </c>
      <c r="B248" s="737" t="s">
        <v>206</v>
      </c>
      <c r="C248" s="735" t="s">
        <v>207</v>
      </c>
      <c r="D248" s="678" t="s">
        <v>888</v>
      </c>
      <c r="E248" s="738" t="s">
        <v>208</v>
      </c>
      <c r="F248" s="738" t="s">
        <v>209</v>
      </c>
      <c r="G248" s="738" t="s">
        <v>1116</v>
      </c>
      <c r="H248" s="738" t="s">
        <v>1117</v>
      </c>
      <c r="I248" s="931" t="s">
        <v>1118</v>
      </c>
    </row>
    <row r="249" spans="1:14" s="387" customFormat="1" ht="13.5" thickTop="1" thickBot="1" x14ac:dyDescent="0.25">
      <c r="A249" s="1409">
        <v>1</v>
      </c>
      <c r="B249" s="1410">
        <v>2</v>
      </c>
      <c r="C249" s="1410">
        <v>3</v>
      </c>
      <c r="D249" s="1410">
        <v>4</v>
      </c>
      <c r="E249" s="610">
        <v>5</v>
      </c>
      <c r="F249" s="1411">
        <v>6</v>
      </c>
      <c r="G249" s="1411">
        <v>7</v>
      </c>
      <c r="H249" s="1412">
        <v>8</v>
      </c>
      <c r="I249" s="1413" t="s">
        <v>960</v>
      </c>
    </row>
    <row r="250" spans="1:14" s="572" customFormat="1" ht="16.5" thickTop="1" thickBot="1" x14ac:dyDescent="0.3">
      <c r="A250" s="1421">
        <v>60001100232</v>
      </c>
      <c r="B250" s="1090">
        <v>3114</v>
      </c>
      <c r="C250" s="1422">
        <v>6121</v>
      </c>
      <c r="D250" s="1091">
        <v>870</v>
      </c>
      <c r="E250" s="1423" t="s">
        <v>770</v>
      </c>
      <c r="F250" s="1004"/>
      <c r="G250" s="1424">
        <v>2000</v>
      </c>
      <c r="H250" s="1004">
        <v>47</v>
      </c>
      <c r="I250" s="1425">
        <f>(H250/G250)*100</f>
        <v>2.35</v>
      </c>
    </row>
    <row r="251" spans="1:14" s="572" customFormat="1" ht="18" customHeight="1" thickTop="1" thickBot="1" x14ac:dyDescent="0.3">
      <c r="A251" s="2495" t="s">
        <v>312</v>
      </c>
      <c r="B251" s="2493"/>
      <c r="C251" s="2493"/>
      <c r="D251" s="2493"/>
      <c r="E251" s="2493"/>
      <c r="F251" s="987">
        <f>F250</f>
        <v>0</v>
      </c>
      <c r="G251" s="987">
        <f>G250</f>
        <v>2000</v>
      </c>
      <c r="H251" s="987">
        <f>H250</f>
        <v>47</v>
      </c>
      <c r="I251" s="969">
        <f>(H251/G251)*100</f>
        <v>2.35</v>
      </c>
    </row>
    <row r="252" spans="1:14" ht="13.5" thickTop="1" x14ac:dyDescent="0.2">
      <c r="K252" s="1029"/>
      <c r="L252" s="1029"/>
      <c r="M252" s="1029"/>
      <c r="N252" s="445"/>
    </row>
    <row r="253" spans="1:14" x14ac:dyDescent="0.2">
      <c r="K253" s="1029"/>
      <c r="L253" s="1029"/>
      <c r="M253" s="1029"/>
      <c r="N253" s="445"/>
    </row>
    <row r="254" spans="1:14" s="572" customFormat="1" ht="13.5" thickBot="1" x14ac:dyDescent="0.25">
      <c r="A254" s="445" t="s">
        <v>47</v>
      </c>
      <c r="B254" s="687"/>
      <c r="D254" s="927"/>
      <c r="F254" s="531"/>
      <c r="G254" s="531"/>
      <c r="H254" s="531"/>
      <c r="I254" s="1072" t="s">
        <v>205</v>
      </c>
    </row>
    <row r="255" spans="1:14" s="107" customFormat="1" ht="20.25" customHeight="1" thickTop="1" thickBot="1" x14ac:dyDescent="0.25">
      <c r="A255" s="734" t="s">
        <v>792</v>
      </c>
      <c r="B255" s="737" t="s">
        <v>206</v>
      </c>
      <c r="C255" s="735" t="s">
        <v>207</v>
      </c>
      <c r="D255" s="678" t="s">
        <v>888</v>
      </c>
      <c r="E255" s="738" t="s">
        <v>208</v>
      </c>
      <c r="F255" s="738" t="s">
        <v>209</v>
      </c>
      <c r="G255" s="738" t="s">
        <v>1116</v>
      </c>
      <c r="H255" s="738" t="s">
        <v>1117</v>
      </c>
      <c r="I255" s="931" t="s">
        <v>1118</v>
      </c>
    </row>
    <row r="256" spans="1:14" s="387" customFormat="1" ht="13.5" thickTop="1" thickBot="1" x14ac:dyDescent="0.25">
      <c r="A256" s="609">
        <v>1</v>
      </c>
      <c r="B256" s="610">
        <v>2</v>
      </c>
      <c r="C256" s="610">
        <v>3</v>
      </c>
      <c r="D256" s="610">
        <v>4</v>
      </c>
      <c r="E256" s="610">
        <v>5</v>
      </c>
      <c r="F256" s="581">
        <v>6</v>
      </c>
      <c r="G256" s="581">
        <v>7</v>
      </c>
      <c r="H256" s="582">
        <v>8</v>
      </c>
      <c r="I256" s="680" t="s">
        <v>960</v>
      </c>
    </row>
    <row r="257" spans="1:14" s="387" customFormat="1" ht="16.5" thickTop="1" thickBot="1" x14ac:dyDescent="0.3">
      <c r="A257" s="1467">
        <v>60001100233</v>
      </c>
      <c r="B257" s="1468">
        <v>3114</v>
      </c>
      <c r="C257" s="1468">
        <v>5137</v>
      </c>
      <c r="D257" s="1431">
        <v>10</v>
      </c>
      <c r="E257" s="1430" t="s">
        <v>199</v>
      </c>
      <c r="F257" s="1429"/>
      <c r="G257" s="1429">
        <v>1040</v>
      </c>
      <c r="H257" s="1429">
        <v>1039</v>
      </c>
      <c r="I257" s="949">
        <f>(H257/G257)*100</f>
        <v>99.90384615384616</v>
      </c>
    </row>
    <row r="258" spans="1:14" s="572" customFormat="1" ht="18" customHeight="1" thickTop="1" thickBot="1" x14ac:dyDescent="0.3">
      <c r="A258" s="2479" t="s">
        <v>313</v>
      </c>
      <c r="B258" s="2480"/>
      <c r="C258" s="2480"/>
      <c r="D258" s="2480"/>
      <c r="E258" s="2480"/>
      <c r="F258" s="937">
        <v>0</v>
      </c>
      <c r="G258" s="937">
        <f>G257</f>
        <v>1040</v>
      </c>
      <c r="H258" s="937">
        <f>H257</f>
        <v>1039</v>
      </c>
      <c r="I258" s="938">
        <f>(H258/G258)*100</f>
        <v>99.90384615384616</v>
      </c>
    </row>
    <row r="259" spans="1:14" s="387" customFormat="1" ht="15.75" thickTop="1" x14ac:dyDescent="0.25">
      <c r="A259" s="1467">
        <v>60001100233</v>
      </c>
      <c r="B259" s="1468">
        <v>3114</v>
      </c>
      <c r="C259" s="1469">
        <v>6121</v>
      </c>
      <c r="D259" s="1081">
        <v>10</v>
      </c>
      <c r="E259" s="1414" t="s">
        <v>770</v>
      </c>
      <c r="F259" s="418"/>
      <c r="G259" s="1418">
        <v>3073</v>
      </c>
      <c r="H259" s="418">
        <v>3051</v>
      </c>
      <c r="I259" s="949">
        <f>(H259/G259)*100</f>
        <v>99.284087211194276</v>
      </c>
    </row>
    <row r="260" spans="1:14" s="572" customFormat="1" ht="15.75" thickBot="1" x14ac:dyDescent="0.3">
      <c r="A260" s="1086">
        <v>60001100233</v>
      </c>
      <c r="B260" s="1006">
        <v>3114</v>
      </c>
      <c r="C260" s="831">
        <v>6122</v>
      </c>
      <c r="D260" s="1087">
        <v>10</v>
      </c>
      <c r="E260" s="1416" t="s">
        <v>771</v>
      </c>
      <c r="F260" s="998"/>
      <c r="G260" s="1088">
        <v>1913</v>
      </c>
      <c r="H260" s="998">
        <v>1910</v>
      </c>
      <c r="I260" s="1095">
        <f>(H260/G260)*100</f>
        <v>99.843178254051224</v>
      </c>
    </row>
    <row r="261" spans="1:14" s="572" customFormat="1" ht="18" customHeight="1" thickTop="1" thickBot="1" x14ac:dyDescent="0.3">
      <c r="A261" s="2495" t="s">
        <v>312</v>
      </c>
      <c r="B261" s="2493"/>
      <c r="C261" s="2493"/>
      <c r="D261" s="2493"/>
      <c r="E261" s="2493"/>
      <c r="F261" s="987">
        <f>F259</f>
        <v>0</v>
      </c>
      <c r="G261" s="987">
        <f>G259+G260</f>
        <v>4986</v>
      </c>
      <c r="H261" s="987">
        <f>H259+H260</f>
        <v>4961</v>
      </c>
      <c r="I261" s="938">
        <f>(H261/G261)*100</f>
        <v>99.49859606899318</v>
      </c>
      <c r="L261" s="531">
        <f>G129+G139+G146+G153+G160+G163+G170+G177+G184+G191+G198+G205+G212+G219+G227+G230+G237+G244+G251+G258+G261</f>
        <v>52394</v>
      </c>
      <c r="M261" s="531">
        <f>H129+H139+H146+H153+H160+H163+H170+H177+H184+H191+H198+H205+H212+H219+H227+H230+H237+H244+H251+H258+H261</f>
        <v>46927</v>
      </c>
    </row>
    <row r="262" spans="1:14" ht="13.5" thickTop="1" x14ac:dyDescent="0.2">
      <c r="K262" s="1029"/>
      <c r="L262" s="1029"/>
      <c r="M262" s="1029"/>
      <c r="N262" s="445"/>
    </row>
    <row r="263" spans="1:14" x14ac:dyDescent="0.2">
      <c r="K263" s="1029"/>
      <c r="L263" s="1029"/>
      <c r="M263" s="1029"/>
      <c r="N263" s="445"/>
    </row>
    <row r="264" spans="1:14" x14ac:dyDescent="0.2">
      <c r="K264" s="1029"/>
      <c r="L264" s="1029"/>
      <c r="M264" s="1029"/>
      <c r="N264" s="445"/>
    </row>
    <row r="265" spans="1:14" x14ac:dyDescent="0.2">
      <c r="K265" s="1029"/>
      <c r="L265" s="1029"/>
      <c r="M265" s="1029"/>
      <c r="N265" s="445"/>
    </row>
    <row r="266" spans="1:14" x14ac:dyDescent="0.2">
      <c r="K266" s="1029"/>
      <c r="L266" s="1029"/>
      <c r="M266" s="1029"/>
      <c r="N266" s="445"/>
    </row>
    <row r="267" spans="1:14" x14ac:dyDescent="0.2">
      <c r="K267" s="1029"/>
      <c r="L267" s="1029"/>
      <c r="M267" s="1029"/>
      <c r="N267" s="445"/>
    </row>
    <row r="268" spans="1:14" s="572" customFormat="1" ht="13.5" thickBot="1" x14ac:dyDescent="0.25">
      <c r="A268" s="445" t="s">
        <v>48</v>
      </c>
      <c r="B268" s="687"/>
      <c r="D268" s="927"/>
      <c r="F268" s="531"/>
      <c r="G268" s="531"/>
      <c r="H268" s="531"/>
      <c r="I268" s="1072" t="s">
        <v>205</v>
      </c>
    </row>
    <row r="269" spans="1:14" s="107" customFormat="1" ht="20.25" customHeight="1" thickTop="1" thickBot="1" x14ac:dyDescent="0.25">
      <c r="A269" s="734" t="s">
        <v>792</v>
      </c>
      <c r="B269" s="737" t="s">
        <v>206</v>
      </c>
      <c r="C269" s="735" t="s">
        <v>207</v>
      </c>
      <c r="D269" s="678" t="s">
        <v>888</v>
      </c>
      <c r="E269" s="738" t="s">
        <v>208</v>
      </c>
      <c r="F269" s="738" t="s">
        <v>209</v>
      </c>
      <c r="G269" s="738" t="s">
        <v>1116</v>
      </c>
      <c r="H269" s="738" t="s">
        <v>1117</v>
      </c>
      <c r="I269" s="931" t="s">
        <v>1118</v>
      </c>
    </row>
    <row r="270" spans="1:14" s="387" customFormat="1" ht="13.5" thickTop="1" thickBot="1" x14ac:dyDescent="0.25">
      <c r="A270" s="1409">
        <v>1</v>
      </c>
      <c r="B270" s="1410">
        <v>2</v>
      </c>
      <c r="C270" s="1410">
        <v>3</v>
      </c>
      <c r="D270" s="1410">
        <v>4</v>
      </c>
      <c r="E270" s="610">
        <v>5</v>
      </c>
      <c r="F270" s="1411">
        <v>6</v>
      </c>
      <c r="G270" s="1411">
        <v>7</v>
      </c>
      <c r="H270" s="1412">
        <v>8</v>
      </c>
      <c r="I270" s="1413" t="s">
        <v>960</v>
      </c>
    </row>
    <row r="271" spans="1:14" s="572" customFormat="1" ht="16.5" thickTop="1" thickBot="1" x14ac:dyDescent="0.3">
      <c r="A271" s="1421">
        <v>60001100234</v>
      </c>
      <c r="B271" s="1090">
        <v>3114</v>
      </c>
      <c r="C271" s="1422">
        <v>5171</v>
      </c>
      <c r="D271" s="1091">
        <v>10</v>
      </c>
      <c r="E271" s="1416" t="s">
        <v>1133</v>
      </c>
      <c r="F271" s="1004"/>
      <c r="G271" s="1424">
        <v>1345</v>
      </c>
      <c r="H271" s="1004">
        <v>1343</v>
      </c>
      <c r="I271" s="1425">
        <f>(H271/G271)*100</f>
        <v>99.851301115241625</v>
      </c>
    </row>
    <row r="272" spans="1:14" s="572" customFormat="1" ht="18" customHeight="1" thickTop="1" thickBot="1" x14ac:dyDescent="0.3">
      <c r="A272" s="2479" t="s">
        <v>313</v>
      </c>
      <c r="B272" s="2480"/>
      <c r="C272" s="2480"/>
      <c r="D272" s="2480"/>
      <c r="E272" s="2480"/>
      <c r="F272" s="987">
        <f>F271</f>
        <v>0</v>
      </c>
      <c r="G272" s="987">
        <f>G271</f>
        <v>1345</v>
      </c>
      <c r="H272" s="987">
        <f>H271</f>
        <v>1343</v>
      </c>
      <c r="I272" s="969">
        <f>(H272/G272)*100</f>
        <v>99.851301115241625</v>
      </c>
    </row>
    <row r="273" spans="1:14" ht="13.5" thickTop="1" x14ac:dyDescent="0.2">
      <c r="K273" s="1029"/>
      <c r="L273" s="1029"/>
      <c r="M273" s="1029"/>
      <c r="N273" s="445"/>
    </row>
    <row r="274" spans="1:14" x14ac:dyDescent="0.2">
      <c r="K274" s="1029"/>
      <c r="L274" s="1029"/>
      <c r="M274" s="1029"/>
      <c r="N274" s="445"/>
    </row>
    <row r="275" spans="1:14" s="572" customFormat="1" ht="13.5" thickBot="1" x14ac:dyDescent="0.25">
      <c r="A275" s="445" t="s">
        <v>547</v>
      </c>
      <c r="B275" s="687"/>
      <c r="D275" s="927"/>
      <c r="F275" s="531"/>
      <c r="G275" s="531"/>
      <c r="H275" s="531"/>
      <c r="I275" s="1072" t="s">
        <v>205</v>
      </c>
    </row>
    <row r="276" spans="1:14" s="107" customFormat="1" ht="20.25" customHeight="1" thickTop="1" thickBot="1" x14ac:dyDescent="0.25">
      <c r="A276" s="734" t="s">
        <v>792</v>
      </c>
      <c r="B276" s="737" t="s">
        <v>206</v>
      </c>
      <c r="C276" s="735" t="s">
        <v>207</v>
      </c>
      <c r="D276" s="678" t="s">
        <v>888</v>
      </c>
      <c r="E276" s="738" t="s">
        <v>208</v>
      </c>
      <c r="F276" s="738" t="s">
        <v>209</v>
      </c>
      <c r="G276" s="738" t="s">
        <v>1116</v>
      </c>
      <c r="H276" s="738" t="s">
        <v>1117</v>
      </c>
      <c r="I276" s="931" t="s">
        <v>1118</v>
      </c>
    </row>
    <row r="277" spans="1:14" s="387" customFormat="1" ht="13.5" thickTop="1" thickBot="1" x14ac:dyDescent="0.25">
      <c r="A277" s="1409">
        <v>1</v>
      </c>
      <c r="B277" s="1410">
        <v>2</v>
      </c>
      <c r="C277" s="1410">
        <v>3</v>
      </c>
      <c r="D277" s="1410">
        <v>4</v>
      </c>
      <c r="E277" s="610">
        <v>5</v>
      </c>
      <c r="F277" s="1411">
        <v>6</v>
      </c>
      <c r="G277" s="1411">
        <v>7</v>
      </c>
      <c r="H277" s="1412">
        <v>8</v>
      </c>
      <c r="I277" s="1413" t="s">
        <v>960</v>
      </c>
    </row>
    <row r="278" spans="1:14" s="572" customFormat="1" ht="16.5" thickTop="1" thickBot="1" x14ac:dyDescent="0.3">
      <c r="A278" s="1421">
        <v>60001100235</v>
      </c>
      <c r="B278" s="1090">
        <v>3122</v>
      </c>
      <c r="C278" s="1422">
        <v>5171</v>
      </c>
      <c r="D278" s="1091">
        <v>10</v>
      </c>
      <c r="E278" s="1416" t="s">
        <v>1133</v>
      </c>
      <c r="F278" s="1004"/>
      <c r="G278" s="1424">
        <v>4928</v>
      </c>
      <c r="H278" s="1004">
        <v>4928</v>
      </c>
      <c r="I278" s="1425">
        <f>(H278/G278)*100</f>
        <v>100</v>
      </c>
    </row>
    <row r="279" spans="1:14" s="572" customFormat="1" ht="18" customHeight="1" thickTop="1" thickBot="1" x14ac:dyDescent="0.3">
      <c r="A279" s="2479" t="s">
        <v>313</v>
      </c>
      <c r="B279" s="2480"/>
      <c r="C279" s="2480"/>
      <c r="D279" s="2480"/>
      <c r="E279" s="2480"/>
      <c r="F279" s="987">
        <f>F278</f>
        <v>0</v>
      </c>
      <c r="G279" s="987">
        <f>G278</f>
        <v>4928</v>
      </c>
      <c r="H279" s="987">
        <f>H278</f>
        <v>4928</v>
      </c>
      <c r="I279" s="969">
        <f>(H279/G279)*100</f>
        <v>100</v>
      </c>
    </row>
    <row r="280" spans="1:14" ht="13.5" thickTop="1" x14ac:dyDescent="0.2">
      <c r="K280" s="1029"/>
      <c r="L280" s="1029"/>
      <c r="M280" s="1029"/>
      <c r="N280" s="445"/>
    </row>
    <row r="281" spans="1:14" x14ac:dyDescent="0.2">
      <c r="K281" s="1029"/>
      <c r="L281" s="1029"/>
      <c r="M281" s="1029"/>
      <c r="N281" s="445"/>
    </row>
    <row r="282" spans="1:14" s="572" customFormat="1" ht="13.5" thickBot="1" x14ac:dyDescent="0.25">
      <c r="A282" s="445" t="s">
        <v>1030</v>
      </c>
      <c r="B282" s="687"/>
      <c r="D282" s="927"/>
      <c r="F282" s="531"/>
      <c r="G282" s="531"/>
      <c r="H282" s="531"/>
      <c r="I282" s="1072" t="s">
        <v>205</v>
      </c>
    </row>
    <row r="283" spans="1:14" s="107" customFormat="1" ht="20.25" customHeight="1" thickTop="1" thickBot="1" x14ac:dyDescent="0.25">
      <c r="A283" s="734" t="s">
        <v>792</v>
      </c>
      <c r="B283" s="737" t="s">
        <v>206</v>
      </c>
      <c r="C283" s="735" t="s">
        <v>207</v>
      </c>
      <c r="D283" s="678" t="s">
        <v>888</v>
      </c>
      <c r="E283" s="738" t="s">
        <v>208</v>
      </c>
      <c r="F283" s="738" t="s">
        <v>209</v>
      </c>
      <c r="G283" s="738" t="s">
        <v>1116</v>
      </c>
      <c r="H283" s="738" t="s">
        <v>1117</v>
      </c>
      <c r="I283" s="931" t="s">
        <v>1118</v>
      </c>
    </row>
    <row r="284" spans="1:14" s="387" customFormat="1" ht="13.5" thickTop="1" thickBot="1" x14ac:dyDescent="0.25">
      <c r="A284" s="1409">
        <v>1</v>
      </c>
      <c r="B284" s="1410">
        <v>2</v>
      </c>
      <c r="C284" s="1410">
        <v>3</v>
      </c>
      <c r="D284" s="1410">
        <v>4</v>
      </c>
      <c r="E284" s="610">
        <v>5</v>
      </c>
      <c r="F284" s="1411">
        <v>6</v>
      </c>
      <c r="G284" s="1411">
        <v>7</v>
      </c>
      <c r="H284" s="1412">
        <v>8</v>
      </c>
      <c r="I284" s="1413" t="s">
        <v>960</v>
      </c>
    </row>
    <row r="285" spans="1:14" s="572" customFormat="1" ht="16.5" thickTop="1" thickBot="1" x14ac:dyDescent="0.3">
      <c r="A285" s="1421">
        <v>60001100236</v>
      </c>
      <c r="B285" s="1090">
        <v>3114</v>
      </c>
      <c r="C285" s="1422">
        <v>5171</v>
      </c>
      <c r="D285" s="1091">
        <v>10</v>
      </c>
      <c r="E285" s="1416" t="s">
        <v>1133</v>
      </c>
      <c r="F285" s="1004"/>
      <c r="G285" s="1424">
        <v>792</v>
      </c>
      <c r="H285" s="1004">
        <v>619</v>
      </c>
      <c r="I285" s="1425">
        <f>(H285/G285)*100</f>
        <v>78.156565656565661</v>
      </c>
    </row>
    <row r="286" spans="1:14" s="572" customFormat="1" ht="18" customHeight="1" thickTop="1" thickBot="1" x14ac:dyDescent="0.3">
      <c r="A286" s="2479" t="s">
        <v>313</v>
      </c>
      <c r="B286" s="2480"/>
      <c r="C286" s="2480"/>
      <c r="D286" s="2480"/>
      <c r="E286" s="2480"/>
      <c r="F286" s="987">
        <f>F285</f>
        <v>0</v>
      </c>
      <c r="G286" s="987">
        <f>G285</f>
        <v>792</v>
      </c>
      <c r="H286" s="987">
        <f>H285</f>
        <v>619</v>
      </c>
      <c r="I286" s="969">
        <f>(H286/G286)*100</f>
        <v>78.156565656565661</v>
      </c>
    </row>
    <row r="287" spans="1:14" ht="13.5" thickTop="1" x14ac:dyDescent="0.2">
      <c r="K287" s="1029"/>
      <c r="L287" s="1029"/>
      <c r="M287" s="1029"/>
      <c r="N287" s="445"/>
    </row>
    <row r="288" spans="1:14" x14ac:dyDescent="0.2">
      <c r="K288" s="1029"/>
      <c r="L288" s="1029"/>
      <c r="M288" s="1029"/>
      <c r="N288" s="445"/>
    </row>
    <row r="289" spans="1:14" x14ac:dyDescent="0.2">
      <c r="K289" s="1029"/>
      <c r="L289" s="1029"/>
      <c r="M289" s="1029"/>
      <c r="N289" s="445"/>
    </row>
    <row r="290" spans="1:14" ht="13.5" thickBot="1" x14ac:dyDescent="0.25">
      <c r="A290" s="1473" t="s">
        <v>1031</v>
      </c>
      <c r="B290" s="1474"/>
      <c r="C290" s="1474"/>
      <c r="D290" s="1474"/>
      <c r="E290" s="1474"/>
      <c r="F290" s="1474"/>
      <c r="G290" s="1474"/>
      <c r="H290" s="1474"/>
      <c r="I290" s="1077" t="s">
        <v>205</v>
      </c>
    </row>
    <row r="291" spans="1:14" s="107" customFormat="1" ht="20.25" customHeight="1" thickTop="1" thickBot="1" x14ac:dyDescent="0.25">
      <c r="A291" s="734" t="s">
        <v>792</v>
      </c>
      <c r="B291" s="737" t="s">
        <v>206</v>
      </c>
      <c r="C291" s="735" t="s">
        <v>207</v>
      </c>
      <c r="D291" s="678" t="s">
        <v>888</v>
      </c>
      <c r="E291" s="738" t="s">
        <v>208</v>
      </c>
      <c r="F291" s="738" t="s">
        <v>209</v>
      </c>
      <c r="G291" s="738" t="s">
        <v>1116</v>
      </c>
      <c r="H291" s="738" t="s">
        <v>1117</v>
      </c>
      <c r="I291" s="931" t="s">
        <v>1118</v>
      </c>
    </row>
    <row r="292" spans="1:14" s="387" customFormat="1" ht="13.5" thickTop="1" thickBot="1" x14ac:dyDescent="0.25">
      <c r="A292" s="1409">
        <v>1</v>
      </c>
      <c r="B292" s="1410">
        <v>2</v>
      </c>
      <c r="C292" s="1410">
        <v>3</v>
      </c>
      <c r="D292" s="1410">
        <v>4</v>
      </c>
      <c r="E292" s="610">
        <v>5</v>
      </c>
      <c r="F292" s="1411">
        <v>6</v>
      </c>
      <c r="G292" s="1411">
        <v>7</v>
      </c>
      <c r="H292" s="1412">
        <v>8</v>
      </c>
      <c r="I292" s="1413" t="s">
        <v>960</v>
      </c>
    </row>
    <row r="293" spans="1:14" s="572" customFormat="1" ht="16.5" thickTop="1" thickBot="1" x14ac:dyDescent="0.3">
      <c r="A293" s="1421">
        <v>60001100237</v>
      </c>
      <c r="B293" s="1090">
        <v>3122</v>
      </c>
      <c r="C293" s="1422">
        <v>6121</v>
      </c>
      <c r="D293" s="1091">
        <v>10</v>
      </c>
      <c r="E293" s="1423" t="s">
        <v>770</v>
      </c>
      <c r="F293" s="1004"/>
      <c r="G293" s="1424">
        <v>1201</v>
      </c>
      <c r="H293" s="1004">
        <v>1200</v>
      </c>
      <c r="I293" s="1425">
        <f>(H293/G293)*100</f>
        <v>99.916736053288929</v>
      </c>
    </row>
    <row r="294" spans="1:14" s="572" customFormat="1" ht="18" customHeight="1" thickTop="1" thickBot="1" x14ac:dyDescent="0.3">
      <c r="A294" s="2495" t="s">
        <v>312</v>
      </c>
      <c r="B294" s="2493"/>
      <c r="C294" s="2493"/>
      <c r="D294" s="2493"/>
      <c r="E294" s="2493"/>
      <c r="F294" s="987">
        <f>F293</f>
        <v>0</v>
      </c>
      <c r="G294" s="987">
        <f>G293</f>
        <v>1201</v>
      </c>
      <c r="H294" s="987">
        <f>H293</f>
        <v>1200</v>
      </c>
      <c r="I294" s="969">
        <f>(H294/G294)*100</f>
        <v>99.916736053288929</v>
      </c>
    </row>
    <row r="295" spans="1:14" ht="13.5" thickTop="1" x14ac:dyDescent="0.2">
      <c r="K295" s="1029"/>
      <c r="L295" s="1029"/>
      <c r="M295" s="1029"/>
      <c r="N295" s="445"/>
    </row>
    <row r="296" spans="1:14" x14ac:dyDescent="0.2">
      <c r="K296" s="1029"/>
      <c r="L296" s="1029"/>
      <c r="M296" s="1029"/>
      <c r="N296" s="445"/>
    </row>
    <row r="297" spans="1:14" s="572" customFormat="1" ht="13.5" thickBot="1" x14ac:dyDescent="0.25">
      <c r="A297" s="445" t="s">
        <v>1032</v>
      </c>
      <c r="B297" s="687"/>
      <c r="D297" s="927"/>
      <c r="F297" s="531"/>
      <c r="G297" s="531"/>
      <c r="H297" s="531"/>
      <c r="I297" s="1072" t="s">
        <v>205</v>
      </c>
    </row>
    <row r="298" spans="1:14" s="107" customFormat="1" ht="20.25" customHeight="1" thickTop="1" thickBot="1" x14ac:dyDescent="0.25">
      <c r="A298" s="734" t="s">
        <v>792</v>
      </c>
      <c r="B298" s="737" t="s">
        <v>206</v>
      </c>
      <c r="C298" s="735" t="s">
        <v>207</v>
      </c>
      <c r="D298" s="678" t="s">
        <v>888</v>
      </c>
      <c r="E298" s="738" t="s">
        <v>208</v>
      </c>
      <c r="F298" s="738" t="s">
        <v>209</v>
      </c>
      <c r="G298" s="738" t="s">
        <v>1116</v>
      </c>
      <c r="H298" s="738" t="s">
        <v>1117</v>
      </c>
      <c r="I298" s="931" t="s">
        <v>1118</v>
      </c>
    </row>
    <row r="299" spans="1:14" s="387" customFormat="1" ht="13.5" thickTop="1" thickBot="1" x14ac:dyDescent="0.25">
      <c r="A299" s="1409">
        <v>1</v>
      </c>
      <c r="B299" s="1410">
        <v>2</v>
      </c>
      <c r="C299" s="1410">
        <v>3</v>
      </c>
      <c r="D299" s="1410">
        <v>4</v>
      </c>
      <c r="E299" s="610">
        <v>5</v>
      </c>
      <c r="F299" s="1411">
        <v>6</v>
      </c>
      <c r="G299" s="1411">
        <v>7</v>
      </c>
      <c r="H299" s="1412">
        <v>8</v>
      </c>
      <c r="I299" s="1413" t="s">
        <v>960</v>
      </c>
    </row>
    <row r="300" spans="1:14" s="572" customFormat="1" ht="16.5" thickTop="1" thickBot="1" x14ac:dyDescent="0.3">
      <c r="A300" s="1421">
        <v>60001100238</v>
      </c>
      <c r="B300" s="1090">
        <v>3122</v>
      </c>
      <c r="C300" s="1422">
        <v>5171</v>
      </c>
      <c r="D300" s="1091">
        <v>10</v>
      </c>
      <c r="E300" s="1416" t="s">
        <v>1133</v>
      </c>
      <c r="F300" s="1004"/>
      <c r="G300" s="1424">
        <v>665</v>
      </c>
      <c r="H300" s="1004">
        <v>665</v>
      </c>
      <c r="I300" s="1425">
        <f>(H300/G300)*100</f>
        <v>100</v>
      </c>
    </row>
    <row r="301" spans="1:14" s="572" customFormat="1" ht="18" customHeight="1" thickTop="1" thickBot="1" x14ac:dyDescent="0.3">
      <c r="A301" s="2479" t="s">
        <v>313</v>
      </c>
      <c r="B301" s="2480"/>
      <c r="C301" s="2480"/>
      <c r="D301" s="2480"/>
      <c r="E301" s="2480"/>
      <c r="F301" s="987">
        <f>F300</f>
        <v>0</v>
      </c>
      <c r="G301" s="987">
        <f>G300</f>
        <v>665</v>
      </c>
      <c r="H301" s="987">
        <f>H300</f>
        <v>665</v>
      </c>
      <c r="I301" s="969">
        <f>(H301/G301)*100</f>
        <v>100</v>
      </c>
    </row>
    <row r="302" spans="1:14" ht="13.5" thickTop="1" x14ac:dyDescent="0.2">
      <c r="K302" s="1029"/>
      <c r="L302" s="1029"/>
      <c r="M302" s="1029"/>
      <c r="N302" s="445"/>
    </row>
    <row r="303" spans="1:14" x14ac:dyDescent="0.2">
      <c r="K303" s="1029"/>
      <c r="L303" s="1029"/>
      <c r="M303" s="1029"/>
      <c r="N303" s="445"/>
    </row>
    <row r="304" spans="1:14" s="572" customFormat="1" ht="13.5" thickBot="1" x14ac:dyDescent="0.25">
      <c r="A304" s="445" t="s">
        <v>1033</v>
      </c>
      <c r="B304" s="687"/>
      <c r="D304" s="927"/>
      <c r="F304" s="531"/>
      <c r="G304" s="531"/>
      <c r="H304" s="531"/>
      <c r="I304" s="1072" t="s">
        <v>205</v>
      </c>
    </row>
    <row r="305" spans="1:14" s="107" customFormat="1" ht="20.25" customHeight="1" thickTop="1" thickBot="1" x14ac:dyDescent="0.25">
      <c r="A305" s="734" t="s">
        <v>792</v>
      </c>
      <c r="B305" s="737" t="s">
        <v>206</v>
      </c>
      <c r="C305" s="735" t="s">
        <v>207</v>
      </c>
      <c r="D305" s="678" t="s">
        <v>888</v>
      </c>
      <c r="E305" s="738" t="s">
        <v>208</v>
      </c>
      <c r="F305" s="738" t="s">
        <v>209</v>
      </c>
      <c r="G305" s="738" t="s">
        <v>1116</v>
      </c>
      <c r="H305" s="738" t="s">
        <v>1117</v>
      </c>
      <c r="I305" s="931" t="s">
        <v>1118</v>
      </c>
    </row>
    <row r="306" spans="1:14" s="387" customFormat="1" ht="13.5" thickTop="1" thickBot="1" x14ac:dyDescent="0.25">
      <c r="A306" s="1409">
        <v>1</v>
      </c>
      <c r="B306" s="1410">
        <v>2</v>
      </c>
      <c r="C306" s="1410">
        <v>3</v>
      </c>
      <c r="D306" s="1410">
        <v>4</v>
      </c>
      <c r="E306" s="610">
        <v>5</v>
      </c>
      <c r="F306" s="1411">
        <v>6</v>
      </c>
      <c r="G306" s="1411">
        <v>7</v>
      </c>
      <c r="H306" s="1412">
        <v>8</v>
      </c>
      <c r="I306" s="1413" t="s">
        <v>960</v>
      </c>
    </row>
    <row r="307" spans="1:14" s="572" customFormat="1" ht="16.5" thickTop="1" thickBot="1" x14ac:dyDescent="0.3">
      <c r="A307" s="1421">
        <v>60001100239</v>
      </c>
      <c r="B307" s="1090">
        <v>3122</v>
      </c>
      <c r="C307" s="1422">
        <v>5171</v>
      </c>
      <c r="D307" s="1091">
        <v>10</v>
      </c>
      <c r="E307" s="1416" t="s">
        <v>1133</v>
      </c>
      <c r="F307" s="1004"/>
      <c r="G307" s="1424">
        <v>590</v>
      </c>
      <c r="H307" s="1004">
        <v>590</v>
      </c>
      <c r="I307" s="1425">
        <f>(H307/G307)*100</f>
        <v>100</v>
      </c>
    </row>
    <row r="308" spans="1:14" s="572" customFormat="1" ht="18" customHeight="1" thickTop="1" thickBot="1" x14ac:dyDescent="0.3">
      <c r="A308" s="2479" t="s">
        <v>313</v>
      </c>
      <c r="B308" s="2480"/>
      <c r="C308" s="2480"/>
      <c r="D308" s="2480"/>
      <c r="E308" s="2480"/>
      <c r="F308" s="987">
        <f>F307</f>
        <v>0</v>
      </c>
      <c r="G308" s="987">
        <f>G307</f>
        <v>590</v>
      </c>
      <c r="H308" s="987">
        <f>H307</f>
        <v>590</v>
      </c>
      <c r="I308" s="969">
        <f>(H308/G308)*100</f>
        <v>100</v>
      </c>
    </row>
    <row r="309" spans="1:14" ht="13.5" thickTop="1" x14ac:dyDescent="0.2">
      <c r="K309" s="1029"/>
      <c r="L309" s="1029"/>
      <c r="M309" s="1029"/>
      <c r="N309" s="445"/>
    </row>
    <row r="310" spans="1:14" x14ac:dyDescent="0.2">
      <c r="K310" s="1029"/>
      <c r="L310" s="1029"/>
      <c r="M310" s="1029"/>
      <c r="N310" s="445"/>
    </row>
    <row r="311" spans="1:14" s="572" customFormat="1" ht="13.5" thickBot="1" x14ac:dyDescent="0.25">
      <c r="A311" s="445" t="s">
        <v>92</v>
      </c>
      <c r="B311" s="687"/>
      <c r="D311" s="927"/>
      <c r="F311" s="531"/>
      <c r="G311" s="531"/>
      <c r="H311" s="531"/>
      <c r="I311" s="1072" t="s">
        <v>205</v>
      </c>
    </row>
    <row r="312" spans="1:14" s="107" customFormat="1" ht="20.25" customHeight="1" thickTop="1" thickBot="1" x14ac:dyDescent="0.25">
      <c r="A312" s="734" t="s">
        <v>792</v>
      </c>
      <c r="B312" s="737" t="s">
        <v>206</v>
      </c>
      <c r="C312" s="735" t="s">
        <v>207</v>
      </c>
      <c r="D312" s="678" t="s">
        <v>888</v>
      </c>
      <c r="E312" s="738" t="s">
        <v>208</v>
      </c>
      <c r="F312" s="738" t="s">
        <v>209</v>
      </c>
      <c r="G312" s="738" t="s">
        <v>1116</v>
      </c>
      <c r="H312" s="738" t="s">
        <v>1117</v>
      </c>
      <c r="I312" s="931" t="s">
        <v>1118</v>
      </c>
    </row>
    <row r="313" spans="1:14" s="387" customFormat="1" ht="13.5" thickTop="1" thickBot="1" x14ac:dyDescent="0.25">
      <c r="A313" s="1409">
        <v>1</v>
      </c>
      <c r="B313" s="1410">
        <v>2</v>
      </c>
      <c r="C313" s="1410">
        <v>3</v>
      </c>
      <c r="D313" s="1410">
        <v>4</v>
      </c>
      <c r="E313" s="610">
        <v>5</v>
      </c>
      <c r="F313" s="1411">
        <v>6</v>
      </c>
      <c r="G313" s="1411">
        <v>7</v>
      </c>
      <c r="H313" s="1412">
        <v>8</v>
      </c>
      <c r="I313" s="1413" t="s">
        <v>960</v>
      </c>
    </row>
    <row r="314" spans="1:14" s="572" customFormat="1" ht="16.5" thickTop="1" thickBot="1" x14ac:dyDescent="0.3">
      <c r="A314" s="1421">
        <v>60001100240</v>
      </c>
      <c r="B314" s="1090">
        <v>3122</v>
      </c>
      <c r="C314" s="1422">
        <v>5171</v>
      </c>
      <c r="D314" s="1091">
        <v>10</v>
      </c>
      <c r="E314" s="1416" t="s">
        <v>1133</v>
      </c>
      <c r="F314" s="1004"/>
      <c r="G314" s="1424">
        <v>1252</v>
      </c>
      <c r="H314" s="1004">
        <v>1252</v>
      </c>
      <c r="I314" s="1425">
        <f>(H314/G314)*100</f>
        <v>100</v>
      </c>
    </row>
    <row r="315" spans="1:14" s="572" customFormat="1" ht="18" customHeight="1" thickTop="1" thickBot="1" x14ac:dyDescent="0.3">
      <c r="A315" s="2479" t="s">
        <v>313</v>
      </c>
      <c r="B315" s="2480"/>
      <c r="C315" s="2480"/>
      <c r="D315" s="2480"/>
      <c r="E315" s="2480"/>
      <c r="F315" s="987">
        <f>F314</f>
        <v>0</v>
      </c>
      <c r="G315" s="987">
        <f>G314</f>
        <v>1252</v>
      </c>
      <c r="H315" s="987">
        <f>H314</f>
        <v>1252</v>
      </c>
      <c r="I315" s="969">
        <f>(H315/G315)*100</f>
        <v>100</v>
      </c>
    </row>
    <row r="316" spans="1:14" ht="13.5" thickTop="1" x14ac:dyDescent="0.2">
      <c r="K316" s="1029"/>
      <c r="L316" s="1029"/>
      <c r="M316" s="1029"/>
      <c r="N316" s="445"/>
    </row>
    <row r="317" spans="1:14" x14ac:dyDescent="0.2">
      <c r="K317" s="1029"/>
      <c r="L317" s="1029"/>
      <c r="M317" s="1029"/>
      <c r="N317" s="445"/>
    </row>
    <row r="318" spans="1:14" s="572" customFormat="1" ht="13.5" thickBot="1" x14ac:dyDescent="0.25">
      <c r="A318" s="445" t="s">
        <v>93</v>
      </c>
      <c r="B318" s="687"/>
      <c r="D318" s="927"/>
      <c r="F318" s="531"/>
      <c r="G318" s="531"/>
      <c r="H318" s="531"/>
      <c r="I318" s="1072" t="s">
        <v>205</v>
      </c>
    </row>
    <row r="319" spans="1:14" s="107" customFormat="1" ht="20.25" customHeight="1" thickTop="1" thickBot="1" x14ac:dyDescent="0.25">
      <c r="A319" s="734" t="s">
        <v>792</v>
      </c>
      <c r="B319" s="737" t="s">
        <v>206</v>
      </c>
      <c r="C319" s="735" t="s">
        <v>207</v>
      </c>
      <c r="D319" s="678" t="s">
        <v>888</v>
      </c>
      <c r="E319" s="738" t="s">
        <v>208</v>
      </c>
      <c r="F319" s="738" t="s">
        <v>209</v>
      </c>
      <c r="G319" s="738" t="s">
        <v>1116</v>
      </c>
      <c r="H319" s="738" t="s">
        <v>1117</v>
      </c>
      <c r="I319" s="931" t="s">
        <v>1118</v>
      </c>
    </row>
    <row r="320" spans="1:14" s="387" customFormat="1" ht="13.5" thickTop="1" thickBot="1" x14ac:dyDescent="0.25">
      <c r="A320" s="1409">
        <v>1</v>
      </c>
      <c r="B320" s="1410">
        <v>2</v>
      </c>
      <c r="C320" s="1410">
        <v>3</v>
      </c>
      <c r="D320" s="1410">
        <v>4</v>
      </c>
      <c r="E320" s="610">
        <v>5</v>
      </c>
      <c r="F320" s="1411">
        <v>6</v>
      </c>
      <c r="G320" s="1411">
        <v>7</v>
      </c>
      <c r="H320" s="1412">
        <v>8</v>
      </c>
      <c r="I320" s="1413" t="s">
        <v>960</v>
      </c>
    </row>
    <row r="321" spans="1:14" s="572" customFormat="1" ht="16.5" thickTop="1" thickBot="1" x14ac:dyDescent="0.3">
      <c r="A321" s="1421">
        <v>60001100241</v>
      </c>
      <c r="B321" s="1090">
        <v>3122</v>
      </c>
      <c r="C321" s="1422">
        <v>5171</v>
      </c>
      <c r="D321" s="1091">
        <v>10</v>
      </c>
      <c r="E321" s="1416" t="s">
        <v>1133</v>
      </c>
      <c r="F321" s="1004"/>
      <c r="G321" s="1424">
        <v>654</v>
      </c>
      <c r="H321" s="1004">
        <v>654</v>
      </c>
      <c r="I321" s="1425">
        <f>(H321/G321)*100</f>
        <v>100</v>
      </c>
    </row>
    <row r="322" spans="1:14" s="572" customFormat="1" ht="18" customHeight="1" thickTop="1" thickBot="1" x14ac:dyDescent="0.3">
      <c r="A322" s="2479" t="s">
        <v>313</v>
      </c>
      <c r="B322" s="2480"/>
      <c r="C322" s="2480"/>
      <c r="D322" s="2480"/>
      <c r="E322" s="2480"/>
      <c r="F322" s="987">
        <f>F321</f>
        <v>0</v>
      </c>
      <c r="G322" s="987">
        <f>G321</f>
        <v>654</v>
      </c>
      <c r="H322" s="987">
        <f>H321</f>
        <v>654</v>
      </c>
      <c r="I322" s="969">
        <f>(H322/G322)*100</f>
        <v>100</v>
      </c>
    </row>
    <row r="323" spans="1:14" ht="13.5" thickTop="1" x14ac:dyDescent="0.2">
      <c r="K323" s="1029"/>
      <c r="L323" s="1029"/>
      <c r="M323" s="1029"/>
      <c r="N323" s="445"/>
    </row>
    <row r="324" spans="1:14" x14ac:dyDescent="0.2">
      <c r="K324" s="1029"/>
      <c r="L324" s="1029"/>
      <c r="M324" s="1029"/>
      <c r="N324" s="445"/>
    </row>
    <row r="325" spans="1:14" s="572" customFormat="1" ht="13.5" thickBot="1" x14ac:dyDescent="0.25">
      <c r="A325" s="445" t="s">
        <v>94</v>
      </c>
      <c r="B325" s="687"/>
      <c r="D325" s="927"/>
      <c r="F325" s="531"/>
      <c r="G325" s="531"/>
      <c r="H325" s="531"/>
      <c r="I325" s="1072" t="s">
        <v>205</v>
      </c>
    </row>
    <row r="326" spans="1:14" s="107" customFormat="1" ht="20.25" customHeight="1" thickTop="1" thickBot="1" x14ac:dyDescent="0.25">
      <c r="A326" s="734" t="s">
        <v>792</v>
      </c>
      <c r="B326" s="737" t="s">
        <v>206</v>
      </c>
      <c r="C326" s="735" t="s">
        <v>207</v>
      </c>
      <c r="D326" s="678" t="s">
        <v>888</v>
      </c>
      <c r="E326" s="738" t="s">
        <v>208</v>
      </c>
      <c r="F326" s="738" t="s">
        <v>209</v>
      </c>
      <c r="G326" s="738" t="s">
        <v>1116</v>
      </c>
      <c r="H326" s="738" t="s">
        <v>1117</v>
      </c>
      <c r="I326" s="931" t="s">
        <v>1118</v>
      </c>
    </row>
    <row r="327" spans="1:14" s="387" customFormat="1" ht="13.5" thickTop="1" thickBot="1" x14ac:dyDescent="0.25">
      <c r="A327" s="1409">
        <v>1</v>
      </c>
      <c r="B327" s="1410">
        <v>2</v>
      </c>
      <c r="C327" s="1410">
        <v>3</v>
      </c>
      <c r="D327" s="1410">
        <v>4</v>
      </c>
      <c r="E327" s="610">
        <v>5</v>
      </c>
      <c r="F327" s="1411">
        <v>6</v>
      </c>
      <c r="G327" s="1411">
        <v>7</v>
      </c>
      <c r="H327" s="1412">
        <v>8</v>
      </c>
      <c r="I327" s="1413" t="s">
        <v>960</v>
      </c>
    </row>
    <row r="328" spans="1:14" s="572" customFormat="1" ht="16.5" thickTop="1" thickBot="1" x14ac:dyDescent="0.3">
      <c r="A328" s="1421">
        <v>60001100242</v>
      </c>
      <c r="B328" s="1090">
        <v>3122</v>
      </c>
      <c r="C328" s="1422">
        <v>5171</v>
      </c>
      <c r="D328" s="1091">
        <v>10</v>
      </c>
      <c r="E328" s="1416" t="s">
        <v>1133</v>
      </c>
      <c r="F328" s="1004"/>
      <c r="G328" s="1424">
        <v>1309</v>
      </c>
      <c r="H328" s="1004">
        <v>1308</v>
      </c>
      <c r="I328" s="1425">
        <f>(H328/G328)*100</f>
        <v>99.923605805958744</v>
      </c>
    </row>
    <row r="329" spans="1:14" s="572" customFormat="1" ht="18" customHeight="1" thickTop="1" thickBot="1" x14ac:dyDescent="0.3">
      <c r="A329" s="2479" t="s">
        <v>313</v>
      </c>
      <c r="B329" s="2480"/>
      <c r="C329" s="2480"/>
      <c r="D329" s="2480"/>
      <c r="E329" s="2480"/>
      <c r="F329" s="987">
        <f>F328</f>
        <v>0</v>
      </c>
      <c r="G329" s="987">
        <f>G328</f>
        <v>1309</v>
      </c>
      <c r="H329" s="987">
        <f>H328</f>
        <v>1308</v>
      </c>
      <c r="I329" s="969">
        <f>(H329/G329)*100</f>
        <v>99.923605805958744</v>
      </c>
    </row>
    <row r="330" spans="1:14" ht="13.5" thickTop="1" x14ac:dyDescent="0.2">
      <c r="K330" s="1029"/>
      <c r="L330" s="1029"/>
      <c r="M330" s="1029"/>
      <c r="N330" s="445"/>
    </row>
    <row r="331" spans="1:14" x14ac:dyDescent="0.2">
      <c r="K331" s="1029"/>
      <c r="L331" s="1029"/>
      <c r="M331" s="1029"/>
      <c r="N331" s="445"/>
    </row>
    <row r="332" spans="1:14" x14ac:dyDescent="0.2">
      <c r="K332" s="1029"/>
      <c r="L332" s="1029"/>
      <c r="M332" s="1029"/>
      <c r="N332" s="445"/>
    </row>
    <row r="333" spans="1:14" x14ac:dyDescent="0.2">
      <c r="K333" s="1029"/>
      <c r="L333" s="1029"/>
      <c r="M333" s="1029"/>
      <c r="N333" s="445"/>
    </row>
    <row r="334" spans="1:14" x14ac:dyDescent="0.2">
      <c r="K334" s="1029"/>
      <c r="L334" s="1029"/>
      <c r="M334" s="1029"/>
      <c r="N334" s="445"/>
    </row>
    <row r="335" spans="1:14" s="572" customFormat="1" ht="13.5" thickBot="1" x14ac:dyDescent="0.25">
      <c r="A335" s="445" t="s">
        <v>1341</v>
      </c>
      <c r="B335" s="687"/>
      <c r="D335" s="927"/>
      <c r="F335" s="531"/>
      <c r="G335" s="531"/>
      <c r="H335" s="531"/>
      <c r="I335" s="1072" t="s">
        <v>205</v>
      </c>
    </row>
    <row r="336" spans="1:14" s="107" customFormat="1" ht="20.25" customHeight="1" thickTop="1" thickBot="1" x14ac:dyDescent="0.25">
      <c r="A336" s="734" t="s">
        <v>792</v>
      </c>
      <c r="B336" s="737" t="s">
        <v>206</v>
      </c>
      <c r="C336" s="735" t="s">
        <v>207</v>
      </c>
      <c r="D336" s="678" t="s">
        <v>888</v>
      </c>
      <c r="E336" s="738" t="s">
        <v>208</v>
      </c>
      <c r="F336" s="738" t="s">
        <v>209</v>
      </c>
      <c r="G336" s="738" t="s">
        <v>1116</v>
      </c>
      <c r="H336" s="738" t="s">
        <v>1117</v>
      </c>
      <c r="I336" s="931" t="s">
        <v>1118</v>
      </c>
    </row>
    <row r="337" spans="1:14" s="387" customFormat="1" ht="13.5" thickTop="1" thickBot="1" x14ac:dyDescent="0.25">
      <c r="A337" s="1409">
        <v>1</v>
      </c>
      <c r="B337" s="1410">
        <v>2</v>
      </c>
      <c r="C337" s="1410">
        <v>3</v>
      </c>
      <c r="D337" s="1410">
        <v>4</v>
      </c>
      <c r="E337" s="610">
        <v>5</v>
      </c>
      <c r="F337" s="1411">
        <v>6</v>
      </c>
      <c r="G337" s="1411">
        <v>7</v>
      </c>
      <c r="H337" s="1412">
        <v>8</v>
      </c>
      <c r="I337" s="1413" t="s">
        <v>960</v>
      </c>
    </row>
    <row r="338" spans="1:14" s="572" customFormat="1" ht="16.5" thickTop="1" thickBot="1" x14ac:dyDescent="0.3">
      <c r="A338" s="1421">
        <v>60001100243</v>
      </c>
      <c r="B338" s="1090">
        <v>3121</v>
      </c>
      <c r="C338" s="1422">
        <v>5171</v>
      </c>
      <c r="D338" s="1091">
        <v>10</v>
      </c>
      <c r="E338" s="1416" t="s">
        <v>1133</v>
      </c>
      <c r="F338" s="1004"/>
      <c r="G338" s="1424">
        <v>93</v>
      </c>
      <c r="H338" s="1004">
        <v>92</v>
      </c>
      <c r="I338" s="1425">
        <f>(H338/G338)*100</f>
        <v>98.924731182795696</v>
      </c>
    </row>
    <row r="339" spans="1:14" s="572" customFormat="1" ht="18" customHeight="1" thickTop="1" thickBot="1" x14ac:dyDescent="0.3">
      <c r="A339" s="2479" t="s">
        <v>313</v>
      </c>
      <c r="B339" s="2480"/>
      <c r="C339" s="2480"/>
      <c r="D339" s="2480"/>
      <c r="E339" s="2480"/>
      <c r="F339" s="987">
        <f>F338</f>
        <v>0</v>
      </c>
      <c r="G339" s="987">
        <f>G338</f>
        <v>93</v>
      </c>
      <c r="H339" s="987">
        <f>H338</f>
        <v>92</v>
      </c>
      <c r="I339" s="969">
        <f>(H339/G339)*100</f>
        <v>98.924731182795696</v>
      </c>
    </row>
    <row r="340" spans="1:14" ht="13.5" thickTop="1" x14ac:dyDescent="0.2">
      <c r="K340" s="1029"/>
      <c r="L340" s="1029"/>
      <c r="M340" s="1029"/>
      <c r="N340" s="445"/>
    </row>
    <row r="341" spans="1:14" x14ac:dyDescent="0.2">
      <c r="K341" s="1029"/>
      <c r="L341" s="1029"/>
      <c r="M341" s="1029"/>
      <c r="N341" s="445"/>
    </row>
    <row r="342" spans="1:14" s="572" customFormat="1" ht="13.5" thickBot="1" x14ac:dyDescent="0.25">
      <c r="A342" s="445" t="s">
        <v>1342</v>
      </c>
      <c r="B342" s="687"/>
      <c r="D342" s="927"/>
      <c r="F342" s="531"/>
      <c r="G342" s="531"/>
      <c r="H342" s="531"/>
      <c r="I342" s="1072" t="s">
        <v>205</v>
      </c>
    </row>
    <row r="343" spans="1:14" s="107" customFormat="1" ht="20.25" customHeight="1" thickTop="1" thickBot="1" x14ac:dyDescent="0.25">
      <c r="A343" s="734" t="s">
        <v>792</v>
      </c>
      <c r="B343" s="737" t="s">
        <v>206</v>
      </c>
      <c r="C343" s="735" t="s">
        <v>207</v>
      </c>
      <c r="D343" s="678" t="s">
        <v>888</v>
      </c>
      <c r="E343" s="738" t="s">
        <v>208</v>
      </c>
      <c r="F343" s="738" t="s">
        <v>209</v>
      </c>
      <c r="G343" s="738" t="s">
        <v>1116</v>
      </c>
      <c r="H343" s="738" t="s">
        <v>1117</v>
      </c>
      <c r="I343" s="931" t="s">
        <v>1118</v>
      </c>
    </row>
    <row r="344" spans="1:14" s="387" customFormat="1" ht="13.5" thickTop="1" thickBot="1" x14ac:dyDescent="0.25">
      <c r="A344" s="1409">
        <v>1</v>
      </c>
      <c r="B344" s="1410">
        <v>2</v>
      </c>
      <c r="C344" s="1410">
        <v>3</v>
      </c>
      <c r="D344" s="1410">
        <v>4</v>
      </c>
      <c r="E344" s="610">
        <v>5</v>
      </c>
      <c r="F344" s="1411">
        <v>6</v>
      </c>
      <c r="G344" s="1411">
        <v>7</v>
      </c>
      <c r="H344" s="1412">
        <v>8</v>
      </c>
      <c r="I344" s="1413" t="s">
        <v>960</v>
      </c>
    </row>
    <row r="345" spans="1:14" s="572" customFormat="1" ht="16.5" thickTop="1" thickBot="1" x14ac:dyDescent="0.3">
      <c r="A345" s="1421">
        <v>60001100244</v>
      </c>
      <c r="B345" s="1090">
        <v>3114</v>
      </c>
      <c r="C345" s="1422">
        <v>5171</v>
      </c>
      <c r="D345" s="1091">
        <v>10</v>
      </c>
      <c r="E345" s="1416" t="s">
        <v>1133</v>
      </c>
      <c r="F345" s="1004"/>
      <c r="G345" s="1424">
        <v>120</v>
      </c>
      <c r="H345" s="1004">
        <v>107</v>
      </c>
      <c r="I345" s="1425">
        <f>(H345/G345)*100</f>
        <v>89.166666666666671</v>
      </c>
    </row>
    <row r="346" spans="1:14" s="572" customFormat="1" ht="18" customHeight="1" thickTop="1" thickBot="1" x14ac:dyDescent="0.3">
      <c r="A346" s="2479" t="s">
        <v>313</v>
      </c>
      <c r="B346" s="2480"/>
      <c r="C346" s="2480"/>
      <c r="D346" s="2480"/>
      <c r="E346" s="2480"/>
      <c r="F346" s="987">
        <f>F345</f>
        <v>0</v>
      </c>
      <c r="G346" s="987">
        <f>G345</f>
        <v>120</v>
      </c>
      <c r="H346" s="987">
        <f>H345</f>
        <v>107</v>
      </c>
      <c r="I346" s="969">
        <f>(H346/G346)*100</f>
        <v>89.166666666666671</v>
      </c>
    </row>
    <row r="347" spans="1:14" ht="13.5" thickTop="1" x14ac:dyDescent="0.2">
      <c r="K347" s="1029"/>
      <c r="L347" s="1029"/>
      <c r="M347" s="1029"/>
      <c r="N347" s="445"/>
    </row>
    <row r="348" spans="1:14" x14ac:dyDescent="0.2">
      <c r="K348" s="1029"/>
      <c r="L348" s="1029"/>
      <c r="M348" s="1029"/>
      <c r="N348" s="445"/>
    </row>
    <row r="349" spans="1:14" x14ac:dyDescent="0.2">
      <c r="A349" s="2536" t="s">
        <v>572</v>
      </c>
      <c r="B349" s="2537"/>
      <c r="C349" s="2537"/>
      <c r="D349" s="2537"/>
      <c r="E349" s="2537"/>
      <c r="F349" s="2537"/>
      <c r="G349" s="2537"/>
      <c r="H349" s="2537"/>
      <c r="I349" s="1072"/>
      <c r="J349" s="572"/>
      <c r="K349" s="1029"/>
      <c r="L349" s="1029"/>
      <c r="M349" s="1029"/>
      <c r="N349" s="445"/>
    </row>
    <row r="350" spans="1:14" s="572" customFormat="1" ht="13.5" thickBot="1" x14ac:dyDescent="0.25">
      <c r="A350" s="2538"/>
      <c r="B350" s="2538"/>
      <c r="C350" s="2538"/>
      <c r="D350" s="2538"/>
      <c r="E350" s="2538"/>
      <c r="F350" s="2538"/>
      <c r="G350" s="2538"/>
      <c r="H350" s="2538"/>
      <c r="I350" s="1072" t="s">
        <v>205</v>
      </c>
    </row>
    <row r="351" spans="1:14" s="107" customFormat="1" ht="20.25" customHeight="1" thickTop="1" thickBot="1" x14ac:dyDescent="0.25">
      <c r="A351" s="734" t="s">
        <v>792</v>
      </c>
      <c r="B351" s="737" t="s">
        <v>206</v>
      </c>
      <c r="C351" s="735" t="s">
        <v>207</v>
      </c>
      <c r="D351" s="678" t="s">
        <v>888</v>
      </c>
      <c r="E351" s="738" t="s">
        <v>208</v>
      </c>
      <c r="F351" s="738" t="s">
        <v>209</v>
      </c>
      <c r="G351" s="738" t="s">
        <v>1116</v>
      </c>
      <c r="H351" s="738" t="s">
        <v>1117</v>
      </c>
      <c r="I351" s="931" t="s">
        <v>1118</v>
      </c>
    </row>
    <row r="352" spans="1:14" s="387" customFormat="1" ht="13.5" thickTop="1" thickBot="1" x14ac:dyDescent="0.25">
      <c r="A352" s="1409">
        <v>1</v>
      </c>
      <c r="B352" s="1410">
        <v>2</v>
      </c>
      <c r="C352" s="1410">
        <v>3</v>
      </c>
      <c r="D352" s="1410">
        <v>4</v>
      </c>
      <c r="E352" s="610">
        <v>5</v>
      </c>
      <c r="F352" s="1411">
        <v>6</v>
      </c>
      <c r="G352" s="1411">
        <v>7</v>
      </c>
      <c r="H352" s="1412">
        <v>8</v>
      </c>
      <c r="I352" s="1413" t="s">
        <v>960</v>
      </c>
    </row>
    <row r="353" spans="1:14" s="572" customFormat="1" ht="16.5" thickTop="1" thickBot="1" x14ac:dyDescent="0.3">
      <c r="A353" s="1421">
        <v>60001100245</v>
      </c>
      <c r="B353" s="1090">
        <v>3122</v>
      </c>
      <c r="C353" s="1422">
        <v>5171</v>
      </c>
      <c r="D353" s="1091">
        <v>10</v>
      </c>
      <c r="E353" s="1416" t="s">
        <v>1133</v>
      </c>
      <c r="F353" s="1004"/>
      <c r="G353" s="1424">
        <v>247</v>
      </c>
      <c r="H353" s="1004">
        <v>246</v>
      </c>
      <c r="I353" s="1425">
        <f>(H353/G353)*100</f>
        <v>99.595141700404852</v>
      </c>
    </row>
    <row r="354" spans="1:14" s="572" customFormat="1" ht="18" customHeight="1" thickTop="1" thickBot="1" x14ac:dyDescent="0.3">
      <c r="A354" s="2479" t="s">
        <v>313</v>
      </c>
      <c r="B354" s="2480"/>
      <c r="C354" s="2480"/>
      <c r="D354" s="2480"/>
      <c r="E354" s="2480"/>
      <c r="F354" s="987">
        <f>F353</f>
        <v>0</v>
      </c>
      <c r="G354" s="987">
        <f>G353</f>
        <v>247</v>
      </c>
      <c r="H354" s="987">
        <f>H353</f>
        <v>246</v>
      </c>
      <c r="I354" s="969">
        <f>(H354/G354)*100</f>
        <v>99.595141700404852</v>
      </c>
    </row>
    <row r="355" spans="1:14" ht="13.5" thickTop="1" x14ac:dyDescent="0.2">
      <c r="K355" s="1029"/>
      <c r="L355" s="1029"/>
      <c r="M355" s="1029"/>
      <c r="N355" s="445"/>
    </row>
    <row r="356" spans="1:14" x14ac:dyDescent="0.2">
      <c r="K356" s="1029"/>
      <c r="L356" s="1029"/>
      <c r="M356" s="1029"/>
      <c r="N356" s="445"/>
    </row>
    <row r="357" spans="1:14" s="572" customFormat="1" ht="13.5" thickBot="1" x14ac:dyDescent="0.25">
      <c r="A357" s="445" t="s">
        <v>573</v>
      </c>
      <c r="B357" s="687"/>
      <c r="D357" s="927"/>
      <c r="F357" s="531"/>
      <c r="G357" s="531"/>
      <c r="H357" s="531"/>
      <c r="I357" s="1072" t="s">
        <v>205</v>
      </c>
    </row>
    <row r="358" spans="1:14" s="107" customFormat="1" ht="20.25" customHeight="1" thickTop="1" thickBot="1" x14ac:dyDescent="0.25">
      <c r="A358" s="734" t="s">
        <v>792</v>
      </c>
      <c r="B358" s="737" t="s">
        <v>206</v>
      </c>
      <c r="C358" s="735" t="s">
        <v>207</v>
      </c>
      <c r="D358" s="678" t="s">
        <v>888</v>
      </c>
      <c r="E358" s="738" t="s">
        <v>208</v>
      </c>
      <c r="F358" s="738" t="s">
        <v>209</v>
      </c>
      <c r="G358" s="738" t="s">
        <v>1116</v>
      </c>
      <c r="H358" s="738" t="s">
        <v>1117</v>
      </c>
      <c r="I358" s="931" t="s">
        <v>1118</v>
      </c>
    </row>
    <row r="359" spans="1:14" s="387" customFormat="1" ht="13.5" thickTop="1" thickBot="1" x14ac:dyDescent="0.25">
      <c r="A359" s="1409">
        <v>1</v>
      </c>
      <c r="B359" s="1410">
        <v>2</v>
      </c>
      <c r="C359" s="1410">
        <v>3</v>
      </c>
      <c r="D359" s="1410">
        <v>4</v>
      </c>
      <c r="E359" s="610">
        <v>5</v>
      </c>
      <c r="F359" s="1411">
        <v>6</v>
      </c>
      <c r="G359" s="1411">
        <v>7</v>
      </c>
      <c r="H359" s="1412">
        <v>8</v>
      </c>
      <c r="I359" s="1413" t="s">
        <v>960</v>
      </c>
    </row>
    <row r="360" spans="1:14" s="572" customFormat="1" ht="16.5" thickTop="1" thickBot="1" x14ac:dyDescent="0.3">
      <c r="A360" s="1421">
        <v>60001100246</v>
      </c>
      <c r="B360" s="1090">
        <v>3122</v>
      </c>
      <c r="C360" s="1422">
        <v>5171</v>
      </c>
      <c r="D360" s="1091">
        <v>10</v>
      </c>
      <c r="E360" s="1416" t="s">
        <v>1133</v>
      </c>
      <c r="F360" s="1004"/>
      <c r="G360" s="1424">
        <v>1484</v>
      </c>
      <c r="H360" s="1004">
        <v>1476</v>
      </c>
      <c r="I360" s="1425">
        <f>(H360/G360)*100</f>
        <v>99.460916442048514</v>
      </c>
    </row>
    <row r="361" spans="1:14" s="572" customFormat="1" ht="18" customHeight="1" thickTop="1" thickBot="1" x14ac:dyDescent="0.3">
      <c r="A361" s="2479" t="s">
        <v>313</v>
      </c>
      <c r="B361" s="2480"/>
      <c r="C361" s="2480"/>
      <c r="D361" s="2480"/>
      <c r="E361" s="2480"/>
      <c r="F361" s="987">
        <f>F360</f>
        <v>0</v>
      </c>
      <c r="G361" s="987">
        <f>G360</f>
        <v>1484</v>
      </c>
      <c r="H361" s="987">
        <f>H360</f>
        <v>1476</v>
      </c>
      <c r="I361" s="969">
        <f>(H361/G361)*100</f>
        <v>99.460916442048514</v>
      </c>
    </row>
    <row r="362" spans="1:14" ht="13.5" thickTop="1" x14ac:dyDescent="0.2">
      <c r="K362" s="1029"/>
      <c r="L362" s="1029"/>
      <c r="M362" s="1029"/>
      <c r="N362" s="445"/>
    </row>
    <row r="363" spans="1:14" x14ac:dyDescent="0.2">
      <c r="K363" s="1029"/>
      <c r="L363" s="1029"/>
      <c r="M363" s="1029"/>
      <c r="N363" s="445"/>
    </row>
    <row r="364" spans="1:14" s="572" customFormat="1" ht="13.5" thickBot="1" x14ac:dyDescent="0.25">
      <c r="A364" s="445" t="s">
        <v>566</v>
      </c>
      <c r="B364" s="687"/>
      <c r="D364" s="927"/>
      <c r="F364" s="531"/>
      <c r="G364" s="531"/>
      <c r="H364" s="531"/>
      <c r="I364" s="1072" t="s">
        <v>205</v>
      </c>
    </row>
    <row r="365" spans="1:14" s="107" customFormat="1" ht="20.25" customHeight="1" thickTop="1" thickBot="1" x14ac:dyDescent="0.25">
      <c r="A365" s="734" t="s">
        <v>792</v>
      </c>
      <c r="B365" s="737" t="s">
        <v>206</v>
      </c>
      <c r="C365" s="735" t="s">
        <v>207</v>
      </c>
      <c r="D365" s="678" t="s">
        <v>888</v>
      </c>
      <c r="E365" s="738" t="s">
        <v>208</v>
      </c>
      <c r="F365" s="738" t="s">
        <v>209</v>
      </c>
      <c r="G365" s="738" t="s">
        <v>1116</v>
      </c>
      <c r="H365" s="738" t="s">
        <v>1117</v>
      </c>
      <c r="I365" s="931" t="s">
        <v>1118</v>
      </c>
    </row>
    <row r="366" spans="1:14" s="387" customFormat="1" ht="13.5" thickTop="1" thickBot="1" x14ac:dyDescent="0.25">
      <c r="A366" s="609">
        <v>1</v>
      </c>
      <c r="B366" s="610">
        <v>2</v>
      </c>
      <c r="C366" s="610">
        <v>3</v>
      </c>
      <c r="D366" s="610">
        <v>4</v>
      </c>
      <c r="E366" s="610">
        <v>5</v>
      </c>
      <c r="F366" s="581">
        <v>6</v>
      </c>
      <c r="G366" s="581">
        <v>7</v>
      </c>
      <c r="H366" s="582">
        <v>8</v>
      </c>
      <c r="I366" s="680" t="s">
        <v>960</v>
      </c>
    </row>
    <row r="367" spans="1:14" s="387" customFormat="1" ht="15.75" thickTop="1" x14ac:dyDescent="0.25">
      <c r="A367" s="1467">
        <v>60001100247</v>
      </c>
      <c r="B367" s="1468">
        <v>3121</v>
      </c>
      <c r="C367" s="1468">
        <v>5169</v>
      </c>
      <c r="D367" s="1431">
        <v>10</v>
      </c>
      <c r="E367" s="1430" t="s">
        <v>1080</v>
      </c>
      <c r="F367" s="1429"/>
      <c r="G367" s="1429">
        <v>18</v>
      </c>
      <c r="H367" s="1429">
        <v>0</v>
      </c>
      <c r="I367" s="949">
        <f>(H367/G367)*100</f>
        <v>0</v>
      </c>
    </row>
    <row r="368" spans="1:14" s="387" customFormat="1" ht="15.75" thickBot="1" x14ac:dyDescent="0.3">
      <c r="A368" s="1470">
        <v>60001100247</v>
      </c>
      <c r="B368" s="1471">
        <v>3121</v>
      </c>
      <c r="C368" s="1472">
        <v>5171</v>
      </c>
      <c r="D368" s="1087">
        <v>10</v>
      </c>
      <c r="E368" s="1426" t="s">
        <v>1133</v>
      </c>
      <c r="F368" s="1427"/>
      <c r="G368" s="1428">
        <v>1299</v>
      </c>
      <c r="H368" s="1427">
        <v>926</v>
      </c>
      <c r="I368" s="1095">
        <f>(H368/G368)*100</f>
        <v>71.28560431100847</v>
      </c>
    </row>
    <row r="369" spans="1:14" s="572" customFormat="1" ht="18" customHeight="1" thickTop="1" thickBot="1" x14ac:dyDescent="0.3">
      <c r="A369" s="2479" t="s">
        <v>313</v>
      </c>
      <c r="B369" s="2480"/>
      <c r="C369" s="2480"/>
      <c r="D369" s="2480"/>
      <c r="E369" s="2480"/>
      <c r="F369" s="937">
        <v>0</v>
      </c>
      <c r="G369" s="937">
        <f>G367+G368</f>
        <v>1317</v>
      </c>
      <c r="H369" s="937">
        <f>H367+H368</f>
        <v>926</v>
      </c>
      <c r="I369" s="938">
        <f>(H369/G369)*100</f>
        <v>70.311313591495832</v>
      </c>
    </row>
    <row r="370" spans="1:14" s="387" customFormat="1" ht="16.5" thickTop="1" thickBot="1" x14ac:dyDescent="0.3">
      <c r="A370" s="1475">
        <v>60001100247</v>
      </c>
      <c r="B370" s="1476">
        <v>3121</v>
      </c>
      <c r="C370" s="1477">
        <v>6121</v>
      </c>
      <c r="D370" s="1091">
        <v>10</v>
      </c>
      <c r="E370" s="1432" t="s">
        <v>770</v>
      </c>
      <c r="F370" s="1433"/>
      <c r="G370" s="1434">
        <v>328</v>
      </c>
      <c r="H370" s="1433">
        <v>328</v>
      </c>
      <c r="I370" s="949">
        <f>(H370/G370)*100</f>
        <v>100</v>
      </c>
    </row>
    <row r="371" spans="1:14" s="572" customFormat="1" ht="18" customHeight="1" thickTop="1" thickBot="1" x14ac:dyDescent="0.3">
      <c r="A371" s="2495" t="s">
        <v>312</v>
      </c>
      <c r="B371" s="2493"/>
      <c r="C371" s="2493"/>
      <c r="D371" s="2493"/>
      <c r="E371" s="2493"/>
      <c r="F371" s="987">
        <f>F370</f>
        <v>0</v>
      </c>
      <c r="G371" s="987">
        <f>G370</f>
        <v>328</v>
      </c>
      <c r="H371" s="987">
        <f>H370</f>
        <v>328</v>
      </c>
      <c r="I371" s="938">
        <f>(H371/G371)*100</f>
        <v>100</v>
      </c>
    </row>
    <row r="372" spans="1:14" ht="13.5" thickTop="1" x14ac:dyDescent="0.2">
      <c r="K372" s="1029"/>
      <c r="L372" s="1029"/>
      <c r="M372" s="1029"/>
      <c r="N372" s="445"/>
    </row>
    <row r="373" spans="1:14" x14ac:dyDescent="0.2">
      <c r="K373" s="1029"/>
      <c r="L373" s="1029"/>
      <c r="M373" s="1029"/>
      <c r="N373" s="445"/>
    </row>
    <row r="374" spans="1:14" s="572" customFormat="1" ht="13.5" thickBot="1" x14ac:dyDescent="0.25">
      <c r="A374" s="445" t="s">
        <v>567</v>
      </c>
      <c r="B374" s="687"/>
      <c r="D374" s="927"/>
      <c r="F374" s="531"/>
      <c r="G374" s="531"/>
      <c r="H374" s="531"/>
      <c r="I374" s="1072" t="s">
        <v>205</v>
      </c>
    </row>
    <row r="375" spans="1:14" s="107" customFormat="1" ht="20.25" customHeight="1" thickTop="1" thickBot="1" x14ac:dyDescent="0.25">
      <c r="A375" s="734" t="s">
        <v>792</v>
      </c>
      <c r="B375" s="737" t="s">
        <v>206</v>
      </c>
      <c r="C375" s="735" t="s">
        <v>207</v>
      </c>
      <c r="D375" s="678" t="s">
        <v>888</v>
      </c>
      <c r="E375" s="738" t="s">
        <v>208</v>
      </c>
      <c r="F375" s="738" t="s">
        <v>209</v>
      </c>
      <c r="G375" s="738" t="s">
        <v>1116</v>
      </c>
      <c r="H375" s="738" t="s">
        <v>1117</v>
      </c>
      <c r="I375" s="931" t="s">
        <v>1118</v>
      </c>
    </row>
    <row r="376" spans="1:14" s="387" customFormat="1" ht="13.5" thickTop="1" thickBot="1" x14ac:dyDescent="0.25">
      <c r="A376" s="1409">
        <v>1</v>
      </c>
      <c r="B376" s="1410">
        <v>2</v>
      </c>
      <c r="C376" s="1410">
        <v>3</v>
      </c>
      <c r="D376" s="1410">
        <v>4</v>
      </c>
      <c r="E376" s="1410">
        <v>5</v>
      </c>
      <c r="F376" s="1411">
        <v>6</v>
      </c>
      <c r="G376" s="1411">
        <v>7</v>
      </c>
      <c r="H376" s="1412">
        <v>8</v>
      </c>
      <c r="I376" s="1413" t="s">
        <v>960</v>
      </c>
    </row>
    <row r="377" spans="1:14" s="572" customFormat="1" ht="15.75" thickTop="1" x14ac:dyDescent="0.25">
      <c r="A377" s="1082">
        <v>60001100248</v>
      </c>
      <c r="B377" s="977">
        <v>3122</v>
      </c>
      <c r="C377" s="977">
        <v>5169</v>
      </c>
      <c r="D377" s="1437">
        <v>10</v>
      </c>
      <c r="E377" s="1436" t="s">
        <v>1080</v>
      </c>
      <c r="F377" s="1435"/>
      <c r="G377" s="1435">
        <v>8</v>
      </c>
      <c r="H377" s="1435">
        <v>7</v>
      </c>
      <c r="I377" s="1420">
        <f>(H377/G377)*100</f>
        <v>87.5</v>
      </c>
    </row>
    <row r="378" spans="1:14" s="572" customFormat="1" ht="15.75" thickBot="1" x14ac:dyDescent="0.3">
      <c r="A378" s="1094">
        <v>60001100248</v>
      </c>
      <c r="B378" s="726">
        <v>3122</v>
      </c>
      <c r="C378" s="831">
        <v>5171</v>
      </c>
      <c r="D378" s="1087">
        <v>10</v>
      </c>
      <c r="E378" s="1416" t="s">
        <v>1133</v>
      </c>
      <c r="F378" s="998"/>
      <c r="G378" s="1088">
        <v>1192</v>
      </c>
      <c r="H378" s="998">
        <v>1189</v>
      </c>
      <c r="I378" s="1097">
        <f>(H378/G378)*100</f>
        <v>99.74832214765101</v>
      </c>
    </row>
    <row r="379" spans="1:14" s="572" customFormat="1" ht="18" customHeight="1" thickTop="1" thickBot="1" x14ac:dyDescent="0.3">
      <c r="A379" s="2479" t="s">
        <v>313</v>
      </c>
      <c r="B379" s="2480"/>
      <c r="C379" s="2480"/>
      <c r="D379" s="2480"/>
      <c r="E379" s="2480"/>
      <c r="F379" s="987">
        <f>F377</f>
        <v>0</v>
      </c>
      <c r="G379" s="987">
        <f>G377+G378</f>
        <v>1200</v>
      </c>
      <c r="H379" s="987">
        <f>H377+H378</f>
        <v>1196</v>
      </c>
      <c r="I379" s="969">
        <f>(H379/G379)*100</f>
        <v>99.666666666666671</v>
      </c>
    </row>
    <row r="380" spans="1:14" ht="13.5" thickTop="1" x14ac:dyDescent="0.2">
      <c r="K380" s="1029"/>
      <c r="L380" s="1029"/>
      <c r="M380" s="1029"/>
      <c r="N380" s="445"/>
    </row>
    <row r="381" spans="1:14" x14ac:dyDescent="0.2">
      <c r="K381" s="1029"/>
      <c r="L381" s="1029"/>
      <c r="M381" s="1029"/>
      <c r="N381" s="445"/>
    </row>
    <row r="382" spans="1:14" s="572" customFormat="1" ht="13.5" thickBot="1" x14ac:dyDescent="0.25">
      <c r="A382" s="445" t="s">
        <v>568</v>
      </c>
      <c r="B382" s="687"/>
      <c r="D382" s="927"/>
      <c r="F382" s="531"/>
      <c r="G382" s="531"/>
      <c r="H382" s="531"/>
      <c r="I382" s="1072" t="s">
        <v>205</v>
      </c>
    </row>
    <row r="383" spans="1:14" s="107" customFormat="1" ht="20.25" customHeight="1" thickTop="1" thickBot="1" x14ac:dyDescent="0.25">
      <c r="A383" s="734" t="s">
        <v>792</v>
      </c>
      <c r="B383" s="737" t="s">
        <v>206</v>
      </c>
      <c r="C383" s="735" t="s">
        <v>207</v>
      </c>
      <c r="D383" s="678" t="s">
        <v>888</v>
      </c>
      <c r="E383" s="738" t="s">
        <v>208</v>
      </c>
      <c r="F383" s="738" t="s">
        <v>209</v>
      </c>
      <c r="G383" s="738" t="s">
        <v>1116</v>
      </c>
      <c r="H383" s="738" t="s">
        <v>1117</v>
      </c>
      <c r="I383" s="931" t="s">
        <v>1118</v>
      </c>
    </row>
    <row r="384" spans="1:14" s="387" customFormat="1" ht="13.5" thickTop="1" thickBot="1" x14ac:dyDescent="0.25">
      <c r="A384" s="1409">
        <v>1</v>
      </c>
      <c r="B384" s="1410">
        <v>2</v>
      </c>
      <c r="C384" s="1410">
        <v>3</v>
      </c>
      <c r="D384" s="1410">
        <v>4</v>
      </c>
      <c r="E384" s="1410">
        <v>5</v>
      </c>
      <c r="F384" s="1411">
        <v>6</v>
      </c>
      <c r="G384" s="1411">
        <v>7</v>
      </c>
      <c r="H384" s="1412">
        <v>8</v>
      </c>
      <c r="I384" s="1413" t="s">
        <v>960</v>
      </c>
    </row>
    <row r="385" spans="1:14" s="572" customFormat="1" ht="15.75" thickTop="1" x14ac:dyDescent="0.25">
      <c r="A385" s="1082">
        <v>60001100319</v>
      </c>
      <c r="B385" s="977">
        <v>3121</v>
      </c>
      <c r="C385" s="977">
        <v>6121</v>
      </c>
      <c r="D385" s="1437">
        <v>10</v>
      </c>
      <c r="E385" s="1436" t="s">
        <v>770</v>
      </c>
      <c r="F385" s="1435"/>
      <c r="G385" s="1435">
        <v>112</v>
      </c>
      <c r="H385" s="1435">
        <v>98</v>
      </c>
      <c r="I385" s="1420">
        <f>(H385/G385)*100</f>
        <v>87.5</v>
      </c>
    </row>
    <row r="386" spans="1:14" s="572" customFormat="1" ht="15.75" thickBot="1" x14ac:dyDescent="0.3">
      <c r="A386" s="1094">
        <v>60001100319</v>
      </c>
      <c r="B386" s="726">
        <v>3121</v>
      </c>
      <c r="C386" s="831">
        <v>6121</v>
      </c>
      <c r="D386" s="1087">
        <v>98858</v>
      </c>
      <c r="E386" s="1416" t="s">
        <v>770</v>
      </c>
      <c r="F386" s="998"/>
      <c r="G386" s="1088">
        <v>1000</v>
      </c>
      <c r="H386" s="998">
        <v>1000</v>
      </c>
      <c r="I386" s="1097">
        <f>(H386/G386)*100</f>
        <v>100</v>
      </c>
    </row>
    <row r="387" spans="1:14" s="572" customFormat="1" ht="18" customHeight="1" thickTop="1" thickBot="1" x14ac:dyDescent="0.3">
      <c r="A387" s="2495" t="s">
        <v>312</v>
      </c>
      <c r="B387" s="2493"/>
      <c r="C387" s="2493"/>
      <c r="D387" s="2493"/>
      <c r="E387" s="2493"/>
      <c r="F387" s="987">
        <f>F385</f>
        <v>0</v>
      </c>
      <c r="G387" s="987">
        <f>G385+G386</f>
        <v>1112</v>
      </c>
      <c r="H387" s="987">
        <f>H385+H386</f>
        <v>1098</v>
      </c>
      <c r="I387" s="969">
        <f>(H387/G387)*100</f>
        <v>98.741007194244602</v>
      </c>
    </row>
    <row r="388" spans="1:14" ht="13.5" thickTop="1" x14ac:dyDescent="0.2">
      <c r="K388" s="1029"/>
      <c r="L388" s="1029"/>
      <c r="M388" s="1029"/>
      <c r="N388" s="445"/>
    </row>
    <row r="389" spans="1:14" x14ac:dyDescent="0.2">
      <c r="K389" s="1029"/>
      <c r="L389" s="1029"/>
      <c r="M389" s="1029"/>
      <c r="N389" s="445"/>
    </row>
    <row r="390" spans="1:14" s="572" customFormat="1" ht="13.5" thickBot="1" x14ac:dyDescent="0.25">
      <c r="A390" s="445" t="s">
        <v>569</v>
      </c>
      <c r="B390" s="687"/>
      <c r="D390" s="927"/>
      <c r="F390" s="531"/>
      <c r="G390" s="531"/>
      <c r="H390" s="531"/>
      <c r="I390" s="1072" t="s">
        <v>205</v>
      </c>
    </row>
    <row r="391" spans="1:14" s="107" customFormat="1" ht="20.25" customHeight="1" thickTop="1" thickBot="1" x14ac:dyDescent="0.25">
      <c r="A391" s="734" t="s">
        <v>792</v>
      </c>
      <c r="B391" s="737" t="s">
        <v>206</v>
      </c>
      <c r="C391" s="735" t="s">
        <v>207</v>
      </c>
      <c r="D391" s="678" t="s">
        <v>888</v>
      </c>
      <c r="E391" s="738" t="s">
        <v>208</v>
      </c>
      <c r="F391" s="738" t="s">
        <v>209</v>
      </c>
      <c r="G391" s="738" t="s">
        <v>1116</v>
      </c>
      <c r="H391" s="738" t="s">
        <v>1117</v>
      </c>
      <c r="I391" s="931" t="s">
        <v>1118</v>
      </c>
    </row>
    <row r="392" spans="1:14" s="387" customFormat="1" ht="13.5" thickTop="1" thickBot="1" x14ac:dyDescent="0.25">
      <c r="A392" s="1409">
        <v>1</v>
      </c>
      <c r="B392" s="1410">
        <v>2</v>
      </c>
      <c r="C392" s="1410">
        <v>3</v>
      </c>
      <c r="D392" s="1410">
        <v>4</v>
      </c>
      <c r="E392" s="610">
        <v>5</v>
      </c>
      <c r="F392" s="1411">
        <v>6</v>
      </c>
      <c r="G392" s="1411">
        <v>7</v>
      </c>
      <c r="H392" s="1412">
        <v>8</v>
      </c>
      <c r="I392" s="1413" t="s">
        <v>960</v>
      </c>
    </row>
    <row r="393" spans="1:14" s="572" customFormat="1" ht="16.5" thickTop="1" thickBot="1" x14ac:dyDescent="0.3">
      <c r="A393" s="1421">
        <v>60001100323</v>
      </c>
      <c r="B393" s="1090">
        <v>3123</v>
      </c>
      <c r="C393" s="1422">
        <v>5171</v>
      </c>
      <c r="D393" s="1091">
        <v>10</v>
      </c>
      <c r="E393" s="1416" t="s">
        <v>1133</v>
      </c>
      <c r="F393" s="1004"/>
      <c r="G393" s="1424">
        <v>1922</v>
      </c>
      <c r="H393" s="1004">
        <v>1822</v>
      </c>
      <c r="I393" s="1425">
        <f>(H393/G393)*100</f>
        <v>94.797086368366294</v>
      </c>
    </row>
    <row r="394" spans="1:14" s="572" customFormat="1" ht="18" customHeight="1" thickTop="1" thickBot="1" x14ac:dyDescent="0.3">
      <c r="A394" s="2479" t="s">
        <v>313</v>
      </c>
      <c r="B394" s="2480"/>
      <c r="C394" s="2480"/>
      <c r="D394" s="2480"/>
      <c r="E394" s="2480"/>
      <c r="F394" s="987">
        <f>F393</f>
        <v>0</v>
      </c>
      <c r="G394" s="987">
        <f>G393</f>
        <v>1922</v>
      </c>
      <c r="H394" s="987">
        <f>H393</f>
        <v>1822</v>
      </c>
      <c r="I394" s="969">
        <f>(H394/G394)*100</f>
        <v>94.797086368366294</v>
      </c>
    </row>
    <row r="395" spans="1:14" ht="13.5" thickTop="1" x14ac:dyDescent="0.2">
      <c r="K395" s="1029"/>
      <c r="L395" s="1029"/>
      <c r="M395" s="1029"/>
      <c r="N395" s="445"/>
    </row>
    <row r="396" spans="1:14" x14ac:dyDescent="0.2">
      <c r="K396" s="1029"/>
      <c r="L396" s="1029"/>
      <c r="M396" s="1029"/>
      <c r="N396" s="445"/>
    </row>
    <row r="397" spans="1:14" x14ac:dyDescent="0.2">
      <c r="K397" s="1029"/>
      <c r="L397" s="1029"/>
      <c r="M397" s="1029"/>
      <c r="N397" s="445"/>
    </row>
    <row r="398" spans="1:14" x14ac:dyDescent="0.2">
      <c r="K398" s="1029"/>
      <c r="L398" s="1029"/>
      <c r="M398" s="1029"/>
      <c r="N398" s="445"/>
    </row>
    <row r="399" spans="1:14" x14ac:dyDescent="0.2">
      <c r="K399" s="1029"/>
      <c r="L399" s="1029"/>
      <c r="M399" s="1029"/>
      <c r="N399" s="445"/>
    </row>
    <row r="400" spans="1:14" x14ac:dyDescent="0.2">
      <c r="K400" s="1029"/>
      <c r="L400" s="1029"/>
      <c r="M400" s="1029"/>
      <c r="N400" s="445"/>
    </row>
    <row r="401" spans="1:14" x14ac:dyDescent="0.2">
      <c r="K401" s="1029"/>
      <c r="L401" s="1029"/>
      <c r="M401" s="1029"/>
      <c r="N401" s="445"/>
    </row>
    <row r="402" spans="1:14" s="572" customFormat="1" ht="13.5" thickBot="1" x14ac:dyDescent="0.25">
      <c r="A402" s="445" t="s">
        <v>578</v>
      </c>
      <c r="B402" s="687"/>
      <c r="D402" s="927"/>
      <c r="F402" s="531"/>
      <c r="G402" s="531"/>
      <c r="H402" s="531"/>
      <c r="I402" s="1072" t="s">
        <v>205</v>
      </c>
    </row>
    <row r="403" spans="1:14" s="107" customFormat="1" ht="20.25" customHeight="1" thickTop="1" thickBot="1" x14ac:dyDescent="0.25">
      <c r="A403" s="734" t="s">
        <v>792</v>
      </c>
      <c r="B403" s="737" t="s">
        <v>206</v>
      </c>
      <c r="C403" s="735" t="s">
        <v>207</v>
      </c>
      <c r="D403" s="678" t="s">
        <v>888</v>
      </c>
      <c r="E403" s="738" t="s">
        <v>208</v>
      </c>
      <c r="F403" s="738" t="s">
        <v>209</v>
      </c>
      <c r="G403" s="738" t="s">
        <v>1116</v>
      </c>
      <c r="H403" s="738" t="s">
        <v>1117</v>
      </c>
      <c r="I403" s="931" t="s">
        <v>1118</v>
      </c>
    </row>
    <row r="404" spans="1:14" s="387" customFormat="1" ht="13.5" thickTop="1" thickBot="1" x14ac:dyDescent="0.25">
      <c r="A404" s="1409">
        <v>1</v>
      </c>
      <c r="B404" s="1410">
        <v>2</v>
      </c>
      <c r="C404" s="1410">
        <v>3</v>
      </c>
      <c r="D404" s="1410">
        <v>4</v>
      </c>
      <c r="E404" s="610">
        <v>5</v>
      </c>
      <c r="F404" s="1411">
        <v>6</v>
      </c>
      <c r="G404" s="1411">
        <v>7</v>
      </c>
      <c r="H404" s="1412">
        <v>8</v>
      </c>
      <c r="I404" s="1413" t="s">
        <v>960</v>
      </c>
    </row>
    <row r="405" spans="1:14" s="572" customFormat="1" ht="16.5" thickTop="1" thickBot="1" x14ac:dyDescent="0.3">
      <c r="A405" s="1421">
        <v>60001100334</v>
      </c>
      <c r="B405" s="1090">
        <v>3142</v>
      </c>
      <c r="C405" s="1422">
        <v>6121</v>
      </c>
      <c r="D405" s="1091">
        <v>10</v>
      </c>
      <c r="E405" s="1416" t="s">
        <v>770</v>
      </c>
      <c r="F405" s="1004"/>
      <c r="G405" s="1424">
        <v>566</v>
      </c>
      <c r="H405" s="1004">
        <v>565</v>
      </c>
      <c r="I405" s="1425">
        <f>(H405/G405)*100</f>
        <v>99.823321554770317</v>
      </c>
    </row>
    <row r="406" spans="1:14" s="572" customFormat="1" ht="18" customHeight="1" thickTop="1" thickBot="1" x14ac:dyDescent="0.3">
      <c r="A406" s="2495" t="s">
        <v>312</v>
      </c>
      <c r="B406" s="2493"/>
      <c r="C406" s="2493"/>
      <c r="D406" s="2493"/>
      <c r="E406" s="2493"/>
      <c r="F406" s="987">
        <f>F405</f>
        <v>0</v>
      </c>
      <c r="G406" s="987">
        <f>G405</f>
        <v>566</v>
      </c>
      <c r="H406" s="987">
        <f>H405</f>
        <v>565</v>
      </c>
      <c r="I406" s="969">
        <f>(H406/G406)*100</f>
        <v>99.823321554770317</v>
      </c>
    </row>
    <row r="407" spans="1:14" ht="13.5" thickTop="1" x14ac:dyDescent="0.2">
      <c r="K407" s="1029"/>
      <c r="L407" s="1029"/>
      <c r="M407" s="1029"/>
      <c r="N407" s="445"/>
    </row>
    <row r="408" spans="1:14" x14ac:dyDescent="0.2">
      <c r="K408" s="1029"/>
      <c r="L408" s="1029"/>
      <c r="M408" s="1029"/>
      <c r="N408" s="445"/>
    </row>
    <row r="409" spans="1:14" s="572" customFormat="1" ht="13.5" thickBot="1" x14ac:dyDescent="0.25">
      <c r="A409" s="445" t="s">
        <v>579</v>
      </c>
      <c r="B409" s="687"/>
      <c r="D409" s="927"/>
      <c r="F409" s="531"/>
      <c r="G409" s="531"/>
      <c r="H409" s="531"/>
      <c r="I409" s="1072" t="s">
        <v>205</v>
      </c>
    </row>
    <row r="410" spans="1:14" s="107" customFormat="1" ht="20.25" customHeight="1" thickTop="1" thickBot="1" x14ac:dyDescent="0.25">
      <c r="A410" s="734" t="s">
        <v>792</v>
      </c>
      <c r="B410" s="737" t="s">
        <v>206</v>
      </c>
      <c r="C410" s="735" t="s">
        <v>207</v>
      </c>
      <c r="D410" s="678" t="s">
        <v>888</v>
      </c>
      <c r="E410" s="738" t="s">
        <v>208</v>
      </c>
      <c r="F410" s="738" t="s">
        <v>209</v>
      </c>
      <c r="G410" s="738" t="s">
        <v>1116</v>
      </c>
      <c r="H410" s="738" t="s">
        <v>1117</v>
      </c>
      <c r="I410" s="931" t="s">
        <v>1118</v>
      </c>
    </row>
    <row r="411" spans="1:14" s="387" customFormat="1" ht="13.5" thickTop="1" thickBot="1" x14ac:dyDescent="0.25">
      <c r="A411" s="1409">
        <v>1</v>
      </c>
      <c r="B411" s="1410">
        <v>2</v>
      </c>
      <c r="C411" s="1410">
        <v>3</v>
      </c>
      <c r="D411" s="1410">
        <v>4</v>
      </c>
      <c r="E411" s="610">
        <v>5</v>
      </c>
      <c r="F411" s="1411">
        <v>6</v>
      </c>
      <c r="G411" s="1411">
        <v>7</v>
      </c>
      <c r="H411" s="1412">
        <v>8</v>
      </c>
      <c r="I411" s="1413" t="s">
        <v>960</v>
      </c>
    </row>
    <row r="412" spans="1:14" s="572" customFormat="1" ht="16.5" thickTop="1" thickBot="1" x14ac:dyDescent="0.3">
      <c r="A412" s="1421">
        <v>60001100335</v>
      </c>
      <c r="B412" s="1090">
        <v>3114</v>
      </c>
      <c r="C412" s="1422">
        <v>5171</v>
      </c>
      <c r="D412" s="1091">
        <v>10</v>
      </c>
      <c r="E412" s="1416" t="s">
        <v>1133</v>
      </c>
      <c r="F412" s="1004"/>
      <c r="G412" s="1424">
        <v>196</v>
      </c>
      <c r="H412" s="1004">
        <v>196</v>
      </c>
      <c r="I412" s="1425">
        <f>(H412/G412)*100</f>
        <v>100</v>
      </c>
      <c r="L412" s="531">
        <f>G272+G279+G286+G294+G301+G308+G315+G322+G329+G339+G346+G354+G361+G369+G371+G379+G387+G394+G406+G413</f>
        <v>21321</v>
      </c>
      <c r="M412" s="531">
        <f>H272+H279+H286+H294+H301+H308+H315+H322+H329+H339+H346+H354+H361+H369+H371+H379+H387+H394+H406+H413</f>
        <v>20611</v>
      </c>
    </row>
    <row r="413" spans="1:14" s="572" customFormat="1" ht="18" customHeight="1" thickTop="1" thickBot="1" x14ac:dyDescent="0.3">
      <c r="A413" s="2479" t="s">
        <v>313</v>
      </c>
      <c r="B413" s="2480"/>
      <c r="C413" s="2480"/>
      <c r="D413" s="2480"/>
      <c r="E413" s="2480"/>
      <c r="F413" s="987">
        <f>F412</f>
        <v>0</v>
      </c>
      <c r="G413" s="987">
        <f>G412</f>
        <v>196</v>
      </c>
      <c r="H413" s="987">
        <f>H412</f>
        <v>196</v>
      </c>
      <c r="I413" s="969">
        <f>(H413/G413)*100</f>
        <v>100</v>
      </c>
      <c r="K413" s="531">
        <f>F14+F21+F29+F33+F41+F48+F56+F63+F72+F79+F86+F94+F101+F108+F115+F122+F129+F139+F146+F153+F160+F163+F170+F177+F184+F191+F198+F205+F212+F219+F227+F230+F237+F244+F251+F258+F261+F272+F279+F286+F294+F301+F308+F315+F322+F329+F339+F346+F354+F361+F369+F371+F379+F387+F394+F406+F413</f>
        <v>62847</v>
      </c>
      <c r="L413" s="531">
        <f>L122+L261+L412</f>
        <v>229852</v>
      </c>
      <c r="M413" s="531">
        <f>M122+M261+M412</f>
        <v>210636</v>
      </c>
      <c r="N413" s="572" t="s">
        <v>1395</v>
      </c>
    </row>
    <row r="414" spans="1:14" ht="13.5" thickTop="1" x14ac:dyDescent="0.2">
      <c r="K414" s="1029"/>
      <c r="L414" s="1029"/>
      <c r="M414" s="1029"/>
      <c r="N414" s="445"/>
    </row>
    <row r="415" spans="1:14" x14ac:dyDescent="0.2">
      <c r="K415" s="1029"/>
      <c r="L415" s="1029"/>
      <c r="M415" s="1029"/>
      <c r="N415" s="445"/>
    </row>
    <row r="416" spans="1:14" s="572" customFormat="1" ht="13.5" thickBot="1" x14ac:dyDescent="0.25">
      <c r="A416" s="445" t="s">
        <v>1347</v>
      </c>
      <c r="B416" s="687"/>
      <c r="D416" s="927"/>
      <c r="F416" s="531"/>
      <c r="G416" s="531"/>
      <c r="H416" s="531"/>
      <c r="I416" s="1072" t="s">
        <v>205</v>
      </c>
    </row>
    <row r="417" spans="1:14" s="107" customFormat="1" ht="20.25" customHeight="1" thickTop="1" thickBot="1" x14ac:dyDescent="0.25">
      <c r="A417" s="734" t="s">
        <v>792</v>
      </c>
      <c r="B417" s="737" t="s">
        <v>206</v>
      </c>
      <c r="C417" s="735" t="s">
        <v>207</v>
      </c>
      <c r="D417" s="678" t="s">
        <v>888</v>
      </c>
      <c r="E417" s="738" t="s">
        <v>208</v>
      </c>
      <c r="F417" s="738" t="s">
        <v>209</v>
      </c>
      <c r="G417" s="738" t="s">
        <v>1116</v>
      </c>
      <c r="H417" s="738" t="s">
        <v>1117</v>
      </c>
      <c r="I417" s="931" t="s">
        <v>1118</v>
      </c>
    </row>
    <row r="418" spans="1:14" s="387" customFormat="1" ht="13.5" thickTop="1" thickBot="1" x14ac:dyDescent="0.25">
      <c r="A418" s="1409">
        <v>1</v>
      </c>
      <c r="B418" s="1410">
        <v>2</v>
      </c>
      <c r="C418" s="1410">
        <v>3</v>
      </c>
      <c r="D418" s="1410">
        <v>4</v>
      </c>
      <c r="E418" s="610">
        <v>5</v>
      </c>
      <c r="F418" s="1411">
        <v>6</v>
      </c>
      <c r="G418" s="1411">
        <v>7</v>
      </c>
      <c r="H418" s="1412">
        <v>8</v>
      </c>
      <c r="I418" s="1413" t="s">
        <v>960</v>
      </c>
    </row>
    <row r="419" spans="1:14" s="572" customFormat="1" ht="16.5" thickTop="1" thickBot="1" x14ac:dyDescent="0.3">
      <c r="A419" s="1421">
        <v>60002100051</v>
      </c>
      <c r="B419" s="1090">
        <v>4351</v>
      </c>
      <c r="C419" s="1422">
        <v>5171</v>
      </c>
      <c r="D419" s="1091">
        <v>11</v>
      </c>
      <c r="E419" s="1416" t="s">
        <v>1133</v>
      </c>
      <c r="F419" s="1004"/>
      <c r="G419" s="1424">
        <v>337</v>
      </c>
      <c r="H419" s="1004">
        <v>336</v>
      </c>
      <c r="I419" s="1425">
        <f>(H419/G419)*100</f>
        <v>99.703264094955486</v>
      </c>
    </row>
    <row r="420" spans="1:14" s="572" customFormat="1" ht="18" customHeight="1" thickTop="1" thickBot="1" x14ac:dyDescent="0.3">
      <c r="A420" s="2479" t="s">
        <v>313</v>
      </c>
      <c r="B420" s="2480"/>
      <c r="C420" s="2480"/>
      <c r="D420" s="2480"/>
      <c r="E420" s="2480"/>
      <c r="F420" s="987">
        <f>F419</f>
        <v>0</v>
      </c>
      <c r="G420" s="987">
        <f>G419</f>
        <v>337</v>
      </c>
      <c r="H420" s="987">
        <f>H419</f>
        <v>336</v>
      </c>
      <c r="I420" s="969">
        <f>(H420/G420)*100</f>
        <v>99.703264094955486</v>
      </c>
    </row>
    <row r="421" spans="1:14" ht="13.5" thickTop="1" x14ac:dyDescent="0.2">
      <c r="K421" s="1029"/>
      <c r="L421" s="1029"/>
      <c r="M421" s="1029"/>
      <c r="N421" s="445"/>
    </row>
    <row r="422" spans="1:14" x14ac:dyDescent="0.2">
      <c r="K422" s="1029"/>
      <c r="L422" s="1029"/>
      <c r="M422" s="1029"/>
      <c r="N422" s="445"/>
    </row>
    <row r="423" spans="1:14" s="572" customFormat="1" ht="13.5" thickBot="1" x14ac:dyDescent="0.25">
      <c r="A423" s="445" t="s">
        <v>1348</v>
      </c>
      <c r="B423" s="687"/>
      <c r="D423" s="927"/>
      <c r="F423" s="531"/>
      <c r="G423" s="531"/>
      <c r="H423" s="531"/>
      <c r="I423" s="1072" t="s">
        <v>205</v>
      </c>
    </row>
    <row r="424" spans="1:14" s="107" customFormat="1" ht="20.25" customHeight="1" thickTop="1" thickBot="1" x14ac:dyDescent="0.25">
      <c r="A424" s="734" t="s">
        <v>792</v>
      </c>
      <c r="B424" s="737" t="s">
        <v>206</v>
      </c>
      <c r="C424" s="735" t="s">
        <v>207</v>
      </c>
      <c r="D424" s="678" t="s">
        <v>888</v>
      </c>
      <c r="E424" s="738" t="s">
        <v>208</v>
      </c>
      <c r="F424" s="738" t="s">
        <v>209</v>
      </c>
      <c r="G424" s="738" t="s">
        <v>1116</v>
      </c>
      <c r="H424" s="738" t="s">
        <v>1117</v>
      </c>
      <c r="I424" s="931" t="s">
        <v>1118</v>
      </c>
    </row>
    <row r="425" spans="1:14" s="387" customFormat="1" ht="13.5" thickTop="1" thickBot="1" x14ac:dyDescent="0.25">
      <c r="A425" s="1409">
        <v>1</v>
      </c>
      <c r="B425" s="1410">
        <v>2</v>
      </c>
      <c r="C425" s="1410">
        <v>3</v>
      </c>
      <c r="D425" s="1410">
        <v>4</v>
      </c>
      <c r="E425" s="610">
        <v>5</v>
      </c>
      <c r="F425" s="1411">
        <v>6</v>
      </c>
      <c r="G425" s="1411">
        <v>7</v>
      </c>
      <c r="H425" s="1412">
        <v>8</v>
      </c>
      <c r="I425" s="1413" t="s">
        <v>960</v>
      </c>
    </row>
    <row r="426" spans="1:14" s="572" customFormat="1" ht="16.5" thickTop="1" thickBot="1" x14ac:dyDescent="0.3">
      <c r="A426" s="1421">
        <v>60002100054</v>
      </c>
      <c r="B426" s="1090">
        <v>4354</v>
      </c>
      <c r="C426" s="1422">
        <v>6121</v>
      </c>
      <c r="D426" s="1091">
        <v>11</v>
      </c>
      <c r="E426" s="1416" t="s">
        <v>770</v>
      </c>
      <c r="F426" s="1004">
        <v>4500</v>
      </c>
      <c r="G426" s="1424">
        <v>4094</v>
      </c>
      <c r="H426" s="1004">
        <v>3626</v>
      </c>
      <c r="I426" s="1425">
        <f>(H426/G426)*100</f>
        <v>88.568637029799703</v>
      </c>
    </row>
    <row r="427" spans="1:14" s="572" customFormat="1" ht="18" customHeight="1" thickTop="1" thickBot="1" x14ac:dyDescent="0.3">
      <c r="A427" s="2495" t="s">
        <v>312</v>
      </c>
      <c r="B427" s="2493"/>
      <c r="C427" s="2493"/>
      <c r="D427" s="2493"/>
      <c r="E427" s="2493"/>
      <c r="F427" s="987">
        <f>F426</f>
        <v>4500</v>
      </c>
      <c r="G427" s="987">
        <f>G426</f>
        <v>4094</v>
      </c>
      <c r="H427" s="987">
        <f>H426</f>
        <v>3626</v>
      </c>
      <c r="I427" s="969">
        <f>(H427/G427)*100</f>
        <v>88.568637029799703</v>
      </c>
    </row>
    <row r="428" spans="1:14" ht="13.5" thickTop="1" x14ac:dyDescent="0.2">
      <c r="K428" s="1029"/>
      <c r="L428" s="1029"/>
      <c r="M428" s="1029"/>
      <c r="N428" s="445"/>
    </row>
    <row r="429" spans="1:14" x14ac:dyDescent="0.2">
      <c r="K429" s="1029"/>
      <c r="L429" s="1029"/>
      <c r="M429" s="1029"/>
      <c r="N429" s="445"/>
    </row>
    <row r="430" spans="1:14" s="572" customFormat="1" ht="13.5" thickBot="1" x14ac:dyDescent="0.25">
      <c r="A430" s="445" t="s">
        <v>1349</v>
      </c>
      <c r="B430" s="687"/>
      <c r="D430" s="927"/>
      <c r="F430" s="531"/>
      <c r="G430" s="531"/>
      <c r="H430" s="531"/>
      <c r="I430" s="1072" t="s">
        <v>205</v>
      </c>
    </row>
    <row r="431" spans="1:14" s="107" customFormat="1" ht="20.25" customHeight="1" thickTop="1" thickBot="1" x14ac:dyDescent="0.25">
      <c r="A431" s="734" t="s">
        <v>792</v>
      </c>
      <c r="B431" s="737" t="s">
        <v>206</v>
      </c>
      <c r="C431" s="735" t="s">
        <v>207</v>
      </c>
      <c r="D431" s="678" t="s">
        <v>888</v>
      </c>
      <c r="E431" s="738" t="s">
        <v>208</v>
      </c>
      <c r="F431" s="738" t="s">
        <v>209</v>
      </c>
      <c r="G431" s="738" t="s">
        <v>1116</v>
      </c>
      <c r="H431" s="738" t="s">
        <v>1117</v>
      </c>
      <c r="I431" s="931" t="s">
        <v>1118</v>
      </c>
    </row>
    <row r="432" spans="1:14" s="387" customFormat="1" ht="13.5" thickTop="1" thickBot="1" x14ac:dyDescent="0.25">
      <c r="A432" s="1409">
        <v>1</v>
      </c>
      <c r="B432" s="1410">
        <v>2</v>
      </c>
      <c r="C432" s="1410">
        <v>3</v>
      </c>
      <c r="D432" s="1410">
        <v>4</v>
      </c>
      <c r="E432" s="610">
        <v>5</v>
      </c>
      <c r="F432" s="1411">
        <v>6</v>
      </c>
      <c r="G432" s="1411">
        <v>7</v>
      </c>
      <c r="H432" s="1412">
        <v>8</v>
      </c>
      <c r="I432" s="1413" t="s">
        <v>960</v>
      </c>
    </row>
    <row r="433" spans="1:14" s="572" customFormat="1" ht="16.5" thickTop="1" thickBot="1" x14ac:dyDescent="0.3">
      <c r="A433" s="1421">
        <v>60002100056</v>
      </c>
      <c r="B433" s="1090">
        <v>4357</v>
      </c>
      <c r="C433" s="1422">
        <v>5171</v>
      </c>
      <c r="D433" s="1091">
        <v>11</v>
      </c>
      <c r="E433" s="1416" t="s">
        <v>1133</v>
      </c>
      <c r="F433" s="1004">
        <v>1050</v>
      </c>
      <c r="G433" s="1424">
        <v>1009</v>
      </c>
      <c r="H433" s="1004">
        <v>1008</v>
      </c>
      <c r="I433" s="1425">
        <f>(H433/G433)*100</f>
        <v>99.900891972249752</v>
      </c>
    </row>
    <row r="434" spans="1:14" s="572" customFormat="1" ht="18" customHeight="1" thickTop="1" thickBot="1" x14ac:dyDescent="0.3">
      <c r="A434" s="2479" t="s">
        <v>313</v>
      </c>
      <c r="B434" s="2480"/>
      <c r="C434" s="2480"/>
      <c r="D434" s="2480"/>
      <c r="E434" s="2480"/>
      <c r="F434" s="987">
        <f>F433</f>
        <v>1050</v>
      </c>
      <c r="G434" s="987">
        <f>G433</f>
        <v>1009</v>
      </c>
      <c r="H434" s="987">
        <f>H433</f>
        <v>1008</v>
      </c>
      <c r="I434" s="969">
        <f>(H434/G434)*100</f>
        <v>99.900891972249752</v>
      </c>
    </row>
    <row r="435" spans="1:14" ht="13.5" thickTop="1" x14ac:dyDescent="0.2">
      <c r="K435" s="1029"/>
      <c r="L435" s="1029"/>
      <c r="M435" s="1029"/>
      <c r="N435" s="445"/>
    </row>
    <row r="436" spans="1:14" x14ac:dyDescent="0.2">
      <c r="K436" s="1029"/>
      <c r="L436" s="1029"/>
      <c r="M436" s="1029"/>
      <c r="N436" s="445"/>
    </row>
    <row r="437" spans="1:14" s="572" customFormat="1" ht="13.5" thickBot="1" x14ac:dyDescent="0.25">
      <c r="A437" s="445" t="s">
        <v>1350</v>
      </c>
      <c r="B437" s="687"/>
      <c r="D437" s="927"/>
      <c r="F437" s="531"/>
      <c r="G437" s="531"/>
      <c r="H437" s="531"/>
      <c r="I437" s="1072" t="s">
        <v>205</v>
      </c>
    </row>
    <row r="438" spans="1:14" s="107" customFormat="1" ht="20.25" customHeight="1" thickTop="1" thickBot="1" x14ac:dyDescent="0.25">
      <c r="A438" s="734" t="s">
        <v>792</v>
      </c>
      <c r="B438" s="737" t="s">
        <v>206</v>
      </c>
      <c r="C438" s="735" t="s">
        <v>207</v>
      </c>
      <c r="D438" s="678" t="s">
        <v>888</v>
      </c>
      <c r="E438" s="738" t="s">
        <v>208</v>
      </c>
      <c r="F438" s="738" t="s">
        <v>209</v>
      </c>
      <c r="G438" s="738" t="s">
        <v>1116</v>
      </c>
      <c r="H438" s="738" t="s">
        <v>1117</v>
      </c>
      <c r="I438" s="931" t="s">
        <v>1118</v>
      </c>
    </row>
    <row r="439" spans="1:14" s="387" customFormat="1" ht="13.5" thickTop="1" thickBot="1" x14ac:dyDescent="0.25">
      <c r="A439" s="1409">
        <v>1</v>
      </c>
      <c r="B439" s="1410">
        <v>2</v>
      </c>
      <c r="C439" s="1410">
        <v>3</v>
      </c>
      <c r="D439" s="1410">
        <v>4</v>
      </c>
      <c r="E439" s="610">
        <v>5</v>
      </c>
      <c r="F439" s="1411">
        <v>6</v>
      </c>
      <c r="G439" s="1411">
        <v>7</v>
      </c>
      <c r="H439" s="1412">
        <v>8</v>
      </c>
      <c r="I439" s="1413" t="s">
        <v>960</v>
      </c>
    </row>
    <row r="440" spans="1:14" s="572" customFormat="1" ht="16.5" thickTop="1" thickBot="1" x14ac:dyDescent="0.3">
      <c r="A440" s="1421">
        <v>60002100062</v>
      </c>
      <c r="B440" s="1090">
        <v>4357</v>
      </c>
      <c r="C440" s="1422">
        <v>5171</v>
      </c>
      <c r="D440" s="1091">
        <v>11</v>
      </c>
      <c r="E440" s="1416" t="s">
        <v>1133</v>
      </c>
      <c r="F440" s="1004">
        <v>2200</v>
      </c>
      <c r="G440" s="1424">
        <v>1524</v>
      </c>
      <c r="H440" s="1004">
        <v>1519</v>
      </c>
      <c r="I440" s="1425">
        <f>(H440/G440)*100</f>
        <v>99.671916010498691</v>
      </c>
    </row>
    <row r="441" spans="1:14" s="572" customFormat="1" ht="18" customHeight="1" thickTop="1" thickBot="1" x14ac:dyDescent="0.3">
      <c r="A441" s="2479" t="s">
        <v>313</v>
      </c>
      <c r="B441" s="2480"/>
      <c r="C441" s="2480"/>
      <c r="D441" s="2480"/>
      <c r="E441" s="2480"/>
      <c r="F441" s="987">
        <f>F440</f>
        <v>2200</v>
      </c>
      <c r="G441" s="987">
        <f>G440</f>
        <v>1524</v>
      </c>
      <c r="H441" s="987">
        <f>H440</f>
        <v>1519</v>
      </c>
      <c r="I441" s="969">
        <f>(H441/G441)*100</f>
        <v>99.671916010498691</v>
      </c>
    </row>
    <row r="442" spans="1:14" ht="13.5" thickTop="1" x14ac:dyDescent="0.2">
      <c r="K442" s="1029"/>
      <c r="L442" s="1029"/>
      <c r="M442" s="1029"/>
      <c r="N442" s="445"/>
    </row>
    <row r="443" spans="1:14" x14ac:dyDescent="0.2">
      <c r="K443" s="1029"/>
      <c r="L443" s="1029"/>
      <c r="M443" s="1029"/>
      <c r="N443" s="445"/>
    </row>
    <row r="444" spans="1:14" s="572" customFormat="1" ht="13.5" thickBot="1" x14ac:dyDescent="0.25">
      <c r="A444" s="445" t="s">
        <v>1351</v>
      </c>
      <c r="B444" s="687"/>
      <c r="D444" s="927"/>
      <c r="F444" s="531"/>
      <c r="G444" s="531"/>
      <c r="H444" s="531"/>
      <c r="I444" s="1072" t="s">
        <v>205</v>
      </c>
    </row>
    <row r="445" spans="1:14" s="107" customFormat="1" ht="20.25" customHeight="1" thickTop="1" thickBot="1" x14ac:dyDescent="0.25">
      <c r="A445" s="734" t="s">
        <v>792</v>
      </c>
      <c r="B445" s="737" t="s">
        <v>206</v>
      </c>
      <c r="C445" s="735" t="s">
        <v>207</v>
      </c>
      <c r="D445" s="678" t="s">
        <v>888</v>
      </c>
      <c r="E445" s="738" t="s">
        <v>208</v>
      </c>
      <c r="F445" s="738" t="s">
        <v>209</v>
      </c>
      <c r="G445" s="738" t="s">
        <v>1116</v>
      </c>
      <c r="H445" s="738" t="s">
        <v>1117</v>
      </c>
      <c r="I445" s="931" t="s">
        <v>1118</v>
      </c>
    </row>
    <row r="446" spans="1:14" s="387" customFormat="1" ht="13.5" thickTop="1" thickBot="1" x14ac:dyDescent="0.25">
      <c r="A446" s="1409">
        <v>1</v>
      </c>
      <c r="B446" s="1410">
        <v>2</v>
      </c>
      <c r="C446" s="1410">
        <v>3</v>
      </c>
      <c r="D446" s="1410">
        <v>4</v>
      </c>
      <c r="E446" s="610">
        <v>5</v>
      </c>
      <c r="F446" s="1411">
        <v>6</v>
      </c>
      <c r="G446" s="1411">
        <v>7</v>
      </c>
      <c r="H446" s="1412">
        <v>8</v>
      </c>
      <c r="I446" s="1413" t="s">
        <v>960</v>
      </c>
    </row>
    <row r="447" spans="1:14" s="572" customFormat="1" ht="16.5" thickTop="1" thickBot="1" x14ac:dyDescent="0.3">
      <c r="A447" s="1421">
        <v>60002100077</v>
      </c>
      <c r="B447" s="1090">
        <v>4357</v>
      </c>
      <c r="C447" s="1422">
        <v>5171</v>
      </c>
      <c r="D447" s="1091">
        <v>11</v>
      </c>
      <c r="E447" s="1416" t="s">
        <v>1133</v>
      </c>
      <c r="F447" s="1004">
        <v>1900</v>
      </c>
      <c r="G447" s="1424">
        <v>1821</v>
      </c>
      <c r="H447" s="1004">
        <v>1820</v>
      </c>
      <c r="I447" s="1425">
        <f>(H447/G447)*100</f>
        <v>99.945085118066999</v>
      </c>
    </row>
    <row r="448" spans="1:14" s="572" customFormat="1" ht="18" customHeight="1" thickTop="1" thickBot="1" x14ac:dyDescent="0.3">
      <c r="A448" s="2479" t="s">
        <v>313</v>
      </c>
      <c r="B448" s="2480"/>
      <c r="C448" s="2480"/>
      <c r="D448" s="2480"/>
      <c r="E448" s="2480"/>
      <c r="F448" s="987">
        <f>F447</f>
        <v>1900</v>
      </c>
      <c r="G448" s="987">
        <f>G447</f>
        <v>1821</v>
      </c>
      <c r="H448" s="987">
        <f>H447</f>
        <v>1820</v>
      </c>
      <c r="I448" s="969">
        <f>(H448/G448)*100</f>
        <v>99.945085118066999</v>
      </c>
    </row>
    <row r="449" spans="1:14" ht="13.5" thickTop="1" x14ac:dyDescent="0.2">
      <c r="K449" s="1029"/>
      <c r="L449" s="1029"/>
      <c r="M449" s="1029"/>
      <c r="N449" s="445"/>
    </row>
    <row r="450" spans="1:14" x14ac:dyDescent="0.2">
      <c r="K450" s="1029"/>
      <c r="L450" s="1029"/>
      <c r="M450" s="1029"/>
      <c r="N450" s="445"/>
    </row>
    <row r="451" spans="1:14" s="572" customFormat="1" ht="13.5" thickBot="1" x14ac:dyDescent="0.25">
      <c r="A451" s="445" t="s">
        <v>1352</v>
      </c>
      <c r="B451" s="687"/>
      <c r="D451" s="927"/>
      <c r="F451" s="531"/>
      <c r="G451" s="531"/>
      <c r="H451" s="531"/>
      <c r="I451" s="1072" t="s">
        <v>205</v>
      </c>
    </row>
    <row r="452" spans="1:14" s="107" customFormat="1" ht="20.25" customHeight="1" thickTop="1" thickBot="1" x14ac:dyDescent="0.25">
      <c r="A452" s="734" t="s">
        <v>792</v>
      </c>
      <c r="B452" s="737" t="s">
        <v>206</v>
      </c>
      <c r="C452" s="735" t="s">
        <v>207</v>
      </c>
      <c r="D452" s="678" t="s">
        <v>888</v>
      </c>
      <c r="E452" s="738" t="s">
        <v>208</v>
      </c>
      <c r="F452" s="738" t="s">
        <v>209</v>
      </c>
      <c r="G452" s="738" t="s">
        <v>1116</v>
      </c>
      <c r="H452" s="738" t="s">
        <v>1117</v>
      </c>
      <c r="I452" s="931" t="s">
        <v>1118</v>
      </c>
    </row>
    <row r="453" spans="1:14" s="387" customFormat="1" ht="13.5" thickTop="1" thickBot="1" x14ac:dyDescent="0.25">
      <c r="A453" s="1409">
        <v>1</v>
      </c>
      <c r="B453" s="1410">
        <v>2</v>
      </c>
      <c r="C453" s="1410">
        <v>3</v>
      </c>
      <c r="D453" s="1410">
        <v>4</v>
      </c>
      <c r="E453" s="610">
        <v>5</v>
      </c>
      <c r="F453" s="1411">
        <v>6</v>
      </c>
      <c r="G453" s="1411">
        <v>7</v>
      </c>
      <c r="H453" s="1412">
        <v>8</v>
      </c>
      <c r="I453" s="1413" t="s">
        <v>960</v>
      </c>
    </row>
    <row r="454" spans="1:14" s="572" customFormat="1" ht="16.5" thickTop="1" thickBot="1" x14ac:dyDescent="0.3">
      <c r="A454" s="1421">
        <v>60002100183</v>
      </c>
      <c r="B454" s="1090">
        <v>4357</v>
      </c>
      <c r="C454" s="1422">
        <v>6121</v>
      </c>
      <c r="D454" s="1091">
        <v>11</v>
      </c>
      <c r="E454" s="1416" t="s">
        <v>770</v>
      </c>
      <c r="F454" s="1004"/>
      <c r="G454" s="1424">
        <v>512</v>
      </c>
      <c r="H454" s="1004">
        <v>511</v>
      </c>
      <c r="I454" s="1425">
        <f>(H454/G454)*100</f>
        <v>99.8046875</v>
      </c>
    </row>
    <row r="455" spans="1:14" s="572" customFormat="1" ht="18" customHeight="1" thickTop="1" thickBot="1" x14ac:dyDescent="0.3">
      <c r="A455" s="2495" t="s">
        <v>312</v>
      </c>
      <c r="B455" s="2493"/>
      <c r="C455" s="2493"/>
      <c r="D455" s="2493"/>
      <c r="E455" s="2493"/>
      <c r="F455" s="987">
        <f>F454</f>
        <v>0</v>
      </c>
      <c r="G455" s="987">
        <f>G454</f>
        <v>512</v>
      </c>
      <c r="H455" s="987">
        <f>H454</f>
        <v>511</v>
      </c>
      <c r="I455" s="969">
        <f>(H455/G455)*100</f>
        <v>99.8046875</v>
      </c>
    </row>
    <row r="456" spans="1:14" ht="13.5" thickTop="1" x14ac:dyDescent="0.2">
      <c r="K456" s="1029"/>
      <c r="L456" s="1029"/>
      <c r="M456" s="1029"/>
      <c r="N456" s="445"/>
    </row>
    <row r="457" spans="1:14" x14ac:dyDescent="0.2">
      <c r="K457" s="1029"/>
      <c r="L457" s="1029"/>
      <c r="M457" s="1029"/>
      <c r="N457" s="445"/>
    </row>
    <row r="458" spans="1:14" s="572" customFormat="1" ht="13.5" thickBot="1" x14ac:dyDescent="0.25">
      <c r="A458" s="445" t="s">
        <v>540</v>
      </c>
      <c r="B458" s="687"/>
      <c r="D458" s="927"/>
      <c r="F458" s="531"/>
      <c r="G458" s="531"/>
      <c r="H458" s="531"/>
      <c r="I458" s="1072" t="s">
        <v>205</v>
      </c>
    </row>
    <row r="459" spans="1:14" s="107" customFormat="1" ht="20.25" customHeight="1" thickTop="1" thickBot="1" x14ac:dyDescent="0.25">
      <c r="A459" s="734" t="s">
        <v>792</v>
      </c>
      <c r="B459" s="737" t="s">
        <v>206</v>
      </c>
      <c r="C459" s="735" t="s">
        <v>207</v>
      </c>
      <c r="D459" s="678" t="s">
        <v>888</v>
      </c>
      <c r="E459" s="738" t="s">
        <v>208</v>
      </c>
      <c r="F459" s="738" t="s">
        <v>209</v>
      </c>
      <c r="G459" s="738" t="s">
        <v>1116</v>
      </c>
      <c r="H459" s="738" t="s">
        <v>1117</v>
      </c>
      <c r="I459" s="931" t="s">
        <v>1118</v>
      </c>
    </row>
    <row r="460" spans="1:14" s="387" customFormat="1" ht="13.5" thickTop="1" thickBot="1" x14ac:dyDescent="0.25">
      <c r="A460" s="1409">
        <v>1</v>
      </c>
      <c r="B460" s="1410">
        <v>2</v>
      </c>
      <c r="C460" s="1410">
        <v>3</v>
      </c>
      <c r="D460" s="1410">
        <v>4</v>
      </c>
      <c r="E460" s="610">
        <v>5</v>
      </c>
      <c r="F460" s="1411">
        <v>6</v>
      </c>
      <c r="G460" s="1411">
        <v>7</v>
      </c>
      <c r="H460" s="1412">
        <v>8</v>
      </c>
      <c r="I460" s="1413" t="s">
        <v>960</v>
      </c>
    </row>
    <row r="461" spans="1:14" s="572" customFormat="1" ht="16.5" thickTop="1" thickBot="1" x14ac:dyDescent="0.3">
      <c r="A461" s="1421">
        <v>60002100209</v>
      </c>
      <c r="B461" s="1090">
        <v>4357</v>
      </c>
      <c r="C461" s="1422">
        <v>5171</v>
      </c>
      <c r="D461" s="1091">
        <v>11</v>
      </c>
      <c r="E461" s="1416" t="s">
        <v>1133</v>
      </c>
      <c r="F461" s="1004"/>
      <c r="G461" s="1424">
        <v>1414</v>
      </c>
      <c r="H461" s="1004">
        <v>1414</v>
      </c>
      <c r="I461" s="1425">
        <f>(H461/G461)*100</f>
        <v>100</v>
      </c>
    </row>
    <row r="462" spans="1:14" s="572" customFormat="1" ht="18" customHeight="1" thickTop="1" thickBot="1" x14ac:dyDescent="0.3">
      <c r="A462" s="2479" t="s">
        <v>313</v>
      </c>
      <c r="B462" s="2480"/>
      <c r="C462" s="2480"/>
      <c r="D462" s="2480"/>
      <c r="E462" s="2480"/>
      <c r="F462" s="987">
        <f>F461</f>
        <v>0</v>
      </c>
      <c r="G462" s="987">
        <f>G461</f>
        <v>1414</v>
      </c>
      <c r="H462" s="987">
        <f>H461</f>
        <v>1414</v>
      </c>
      <c r="I462" s="969">
        <f>(H462/G462)*100</f>
        <v>100</v>
      </c>
    </row>
    <row r="463" spans="1:14" ht="13.5" thickTop="1" x14ac:dyDescent="0.2">
      <c r="K463" s="1029"/>
      <c r="L463" s="1029"/>
      <c r="M463" s="1029"/>
      <c r="N463" s="445"/>
    </row>
    <row r="464" spans="1:14" x14ac:dyDescent="0.2">
      <c r="K464" s="1029"/>
      <c r="L464" s="1029"/>
      <c r="M464" s="1029"/>
      <c r="N464" s="445"/>
    </row>
    <row r="465" spans="1:14" x14ac:dyDescent="0.2">
      <c r="K465" s="1029"/>
      <c r="L465" s="1029"/>
      <c r="M465" s="1029"/>
      <c r="N465" s="445"/>
    </row>
    <row r="466" spans="1:14" x14ac:dyDescent="0.2">
      <c r="K466" s="1029"/>
      <c r="L466" s="1029"/>
      <c r="M466" s="1029"/>
      <c r="N466" s="445"/>
    </row>
    <row r="467" spans="1:14" x14ac:dyDescent="0.2">
      <c r="K467" s="1029"/>
      <c r="L467" s="1029"/>
      <c r="M467" s="1029"/>
      <c r="N467" s="445"/>
    </row>
    <row r="468" spans="1:14" x14ac:dyDescent="0.2">
      <c r="K468" s="1029"/>
      <c r="L468" s="1029"/>
      <c r="M468" s="1029"/>
      <c r="N468" s="445"/>
    </row>
    <row r="469" spans="1:14" s="572" customFormat="1" ht="13.5" thickBot="1" x14ac:dyDescent="0.25">
      <c r="A469" s="445" t="s">
        <v>541</v>
      </c>
      <c r="B469" s="687"/>
      <c r="D469" s="927"/>
      <c r="F469" s="531"/>
      <c r="G469" s="531"/>
      <c r="H469" s="531"/>
      <c r="I469" s="1072" t="s">
        <v>205</v>
      </c>
    </row>
    <row r="470" spans="1:14" s="107" customFormat="1" ht="20.25" customHeight="1" thickTop="1" thickBot="1" x14ac:dyDescent="0.25">
      <c r="A470" s="734" t="s">
        <v>792</v>
      </c>
      <c r="B470" s="737" t="s">
        <v>206</v>
      </c>
      <c r="C470" s="735" t="s">
        <v>207</v>
      </c>
      <c r="D470" s="678" t="s">
        <v>888</v>
      </c>
      <c r="E470" s="738" t="s">
        <v>208</v>
      </c>
      <c r="F470" s="738" t="s">
        <v>209</v>
      </c>
      <c r="G470" s="738" t="s">
        <v>1116</v>
      </c>
      <c r="H470" s="738" t="s">
        <v>1117</v>
      </c>
      <c r="I470" s="931" t="s">
        <v>1118</v>
      </c>
    </row>
    <row r="471" spans="1:14" s="387" customFormat="1" ht="13.5" thickTop="1" thickBot="1" x14ac:dyDescent="0.25">
      <c r="A471" s="1409">
        <v>1</v>
      </c>
      <c r="B471" s="1410">
        <v>2</v>
      </c>
      <c r="C471" s="1410">
        <v>3</v>
      </c>
      <c r="D471" s="1410">
        <v>4</v>
      </c>
      <c r="E471" s="610">
        <v>5</v>
      </c>
      <c r="F471" s="1411">
        <v>6</v>
      </c>
      <c r="G471" s="1411">
        <v>7</v>
      </c>
      <c r="H471" s="1412">
        <v>8</v>
      </c>
      <c r="I471" s="1413" t="s">
        <v>960</v>
      </c>
    </row>
    <row r="472" spans="1:14" s="572" customFormat="1" ht="16.5" thickTop="1" thickBot="1" x14ac:dyDescent="0.3">
      <c r="A472" s="1421">
        <v>60002100249</v>
      </c>
      <c r="B472" s="1090">
        <v>4357</v>
      </c>
      <c r="C472" s="1422">
        <v>5137</v>
      </c>
      <c r="D472" s="1091">
        <v>11</v>
      </c>
      <c r="E472" s="1416" t="s">
        <v>199</v>
      </c>
      <c r="F472" s="1004"/>
      <c r="G472" s="1424">
        <v>379</v>
      </c>
      <c r="H472" s="1004">
        <v>379</v>
      </c>
      <c r="I472" s="1425">
        <f>(H472/G472)*100</f>
        <v>100</v>
      </c>
    </row>
    <row r="473" spans="1:14" s="572" customFormat="1" ht="18" customHeight="1" thickTop="1" thickBot="1" x14ac:dyDescent="0.3">
      <c r="A473" s="2479" t="s">
        <v>313</v>
      </c>
      <c r="B473" s="2480"/>
      <c r="C473" s="2480"/>
      <c r="D473" s="2480"/>
      <c r="E473" s="2480"/>
      <c r="F473" s="987">
        <f>F472</f>
        <v>0</v>
      </c>
      <c r="G473" s="987">
        <f>G472</f>
        <v>379</v>
      </c>
      <c r="H473" s="987">
        <f>H472</f>
        <v>379</v>
      </c>
      <c r="I473" s="969">
        <f>(H473/G473)*100</f>
        <v>100</v>
      </c>
    </row>
    <row r="474" spans="1:14" s="572" customFormat="1" ht="15.75" thickTop="1" x14ac:dyDescent="0.25">
      <c r="A474" s="1080">
        <v>60002100249</v>
      </c>
      <c r="B474" s="867">
        <v>4357</v>
      </c>
      <c r="C474" s="698">
        <v>6121</v>
      </c>
      <c r="D474" s="1096">
        <v>11</v>
      </c>
      <c r="E474" s="309" t="s">
        <v>770</v>
      </c>
      <c r="F474" s="1083"/>
      <c r="G474" s="1419">
        <v>3411</v>
      </c>
      <c r="H474" s="1083">
        <v>3331</v>
      </c>
      <c r="I474" s="1420">
        <f>(H474/G474)*100</f>
        <v>97.654646731163879</v>
      </c>
    </row>
    <row r="475" spans="1:14" s="572" customFormat="1" ht="15.75" thickBot="1" x14ac:dyDescent="0.3">
      <c r="A475" s="1086">
        <v>60002100249</v>
      </c>
      <c r="B475" s="1006">
        <v>4357</v>
      </c>
      <c r="C475" s="1006">
        <v>6122</v>
      </c>
      <c r="D475" s="1440">
        <v>11</v>
      </c>
      <c r="E475" s="1439" t="s">
        <v>771</v>
      </c>
      <c r="F475" s="1438"/>
      <c r="G475" s="1438">
        <v>772</v>
      </c>
      <c r="H475" s="1438">
        <v>772</v>
      </c>
      <c r="I475" s="1097">
        <f>(H475/G475)*100</f>
        <v>100</v>
      </c>
    </row>
    <row r="476" spans="1:14" s="572" customFormat="1" ht="18" customHeight="1" thickTop="1" thickBot="1" x14ac:dyDescent="0.3">
      <c r="A476" s="2495" t="s">
        <v>312</v>
      </c>
      <c r="B476" s="2493"/>
      <c r="C476" s="2493"/>
      <c r="D476" s="2493"/>
      <c r="E476" s="2493"/>
      <c r="F476" s="987">
        <f>F474</f>
        <v>0</v>
      </c>
      <c r="G476" s="987">
        <f>G474+G475</f>
        <v>4183</v>
      </c>
      <c r="H476" s="987">
        <f>H474+H475</f>
        <v>4103</v>
      </c>
      <c r="I476" s="969">
        <f>(H476/G476)*100</f>
        <v>98.087497011714078</v>
      </c>
    </row>
    <row r="477" spans="1:14" s="572" customFormat="1" ht="18" customHeight="1" thickTop="1" x14ac:dyDescent="0.25">
      <c r="A477" s="371"/>
      <c r="B477" s="371"/>
      <c r="C477" s="371"/>
      <c r="D477" s="371"/>
      <c r="E477" s="371"/>
      <c r="F477" s="181"/>
      <c r="G477" s="181"/>
      <c r="H477" s="181"/>
      <c r="I477" s="210"/>
    </row>
    <row r="478" spans="1:14" s="572" customFormat="1" ht="18" customHeight="1" x14ac:dyDescent="0.25">
      <c r="A478" s="371"/>
      <c r="B478" s="371"/>
      <c r="C478" s="371"/>
      <c r="D478" s="371"/>
      <c r="E478" s="371"/>
      <c r="F478" s="181"/>
      <c r="G478" s="181"/>
      <c r="H478" s="181"/>
      <c r="I478" s="210"/>
    </row>
    <row r="479" spans="1:14" s="572" customFormat="1" ht="13.5" thickBot="1" x14ac:dyDescent="0.25">
      <c r="A479" s="445" t="s">
        <v>542</v>
      </c>
      <c r="B479" s="687"/>
      <c r="D479" s="927"/>
      <c r="F479" s="531"/>
      <c r="G479" s="531"/>
      <c r="H479" s="531"/>
      <c r="I479" s="1072" t="s">
        <v>205</v>
      </c>
    </row>
    <row r="480" spans="1:14" s="107" customFormat="1" ht="20.25" customHeight="1" thickTop="1" thickBot="1" x14ac:dyDescent="0.25">
      <c r="A480" s="734" t="s">
        <v>792</v>
      </c>
      <c r="B480" s="737" t="s">
        <v>206</v>
      </c>
      <c r="C480" s="735" t="s">
        <v>207</v>
      </c>
      <c r="D480" s="678" t="s">
        <v>888</v>
      </c>
      <c r="E480" s="738" t="s">
        <v>208</v>
      </c>
      <c r="F480" s="738" t="s">
        <v>209</v>
      </c>
      <c r="G480" s="738" t="s">
        <v>1116</v>
      </c>
      <c r="H480" s="738" t="s">
        <v>1117</v>
      </c>
      <c r="I480" s="931" t="s">
        <v>1118</v>
      </c>
    </row>
    <row r="481" spans="1:14" s="387" customFormat="1" ht="13.5" thickTop="1" thickBot="1" x14ac:dyDescent="0.25">
      <c r="A481" s="1409">
        <v>1</v>
      </c>
      <c r="B481" s="1410">
        <v>2</v>
      </c>
      <c r="C481" s="1410">
        <v>3</v>
      </c>
      <c r="D481" s="1410">
        <v>4</v>
      </c>
      <c r="E481" s="610">
        <v>5</v>
      </c>
      <c r="F481" s="1411">
        <v>6</v>
      </c>
      <c r="G481" s="1411">
        <v>7</v>
      </c>
      <c r="H481" s="1412">
        <v>8</v>
      </c>
      <c r="I481" s="1413" t="s">
        <v>960</v>
      </c>
    </row>
    <row r="482" spans="1:14" s="572" customFormat="1" ht="16.5" thickTop="1" thickBot="1" x14ac:dyDescent="0.3">
      <c r="A482" s="1421">
        <v>60002100250</v>
      </c>
      <c r="B482" s="1090">
        <v>4357</v>
      </c>
      <c r="C482" s="1422">
        <v>6121</v>
      </c>
      <c r="D482" s="1091">
        <v>11</v>
      </c>
      <c r="E482" s="1092" t="s">
        <v>770</v>
      </c>
      <c r="F482" s="1004"/>
      <c r="G482" s="1424">
        <v>1200</v>
      </c>
      <c r="H482" s="1004">
        <v>78</v>
      </c>
      <c r="I482" s="1425">
        <f>(H482/G482)*100</f>
        <v>6.5</v>
      </c>
    </row>
    <row r="483" spans="1:14" s="572" customFormat="1" ht="18" customHeight="1" thickTop="1" thickBot="1" x14ac:dyDescent="0.3">
      <c r="A483" s="2495" t="s">
        <v>312</v>
      </c>
      <c r="B483" s="2493"/>
      <c r="C483" s="2493"/>
      <c r="D483" s="2493"/>
      <c r="E483" s="2493"/>
      <c r="F483" s="987">
        <f>F482</f>
        <v>0</v>
      </c>
      <c r="G483" s="987">
        <f>G482</f>
        <v>1200</v>
      </c>
      <c r="H483" s="987">
        <f>H482</f>
        <v>78</v>
      </c>
      <c r="I483" s="969">
        <f>(H483/G483)*100</f>
        <v>6.5</v>
      </c>
    </row>
    <row r="484" spans="1:14" ht="13.5" thickTop="1" x14ac:dyDescent="0.2">
      <c r="K484" s="1029"/>
      <c r="L484" s="1029"/>
      <c r="M484" s="1029"/>
      <c r="N484" s="445"/>
    </row>
    <row r="485" spans="1:14" x14ac:dyDescent="0.2">
      <c r="K485" s="1029"/>
      <c r="L485" s="1029"/>
      <c r="M485" s="1029"/>
      <c r="N485" s="445"/>
    </row>
    <row r="486" spans="1:14" s="572" customFormat="1" ht="13.5" thickBot="1" x14ac:dyDescent="0.25">
      <c r="A486" s="445" t="s">
        <v>543</v>
      </c>
      <c r="B486" s="687"/>
      <c r="D486" s="927"/>
      <c r="F486" s="531"/>
      <c r="G486" s="531"/>
      <c r="H486" s="531"/>
      <c r="I486" s="1072" t="s">
        <v>205</v>
      </c>
    </row>
    <row r="487" spans="1:14" s="107" customFormat="1" ht="20.25" customHeight="1" thickTop="1" thickBot="1" x14ac:dyDescent="0.25">
      <c r="A487" s="734" t="s">
        <v>792</v>
      </c>
      <c r="B487" s="737" t="s">
        <v>206</v>
      </c>
      <c r="C487" s="735" t="s">
        <v>207</v>
      </c>
      <c r="D487" s="678" t="s">
        <v>888</v>
      </c>
      <c r="E487" s="738" t="s">
        <v>208</v>
      </c>
      <c r="F487" s="738" t="s">
        <v>209</v>
      </c>
      <c r="G487" s="738" t="s">
        <v>1116</v>
      </c>
      <c r="H487" s="738" t="s">
        <v>1117</v>
      </c>
      <c r="I487" s="931" t="s">
        <v>1118</v>
      </c>
    </row>
    <row r="488" spans="1:14" s="387" customFormat="1" ht="13.5" thickTop="1" thickBot="1" x14ac:dyDescent="0.25">
      <c r="A488" s="1409">
        <v>1</v>
      </c>
      <c r="B488" s="1410">
        <v>2</v>
      </c>
      <c r="C488" s="1410">
        <v>3</v>
      </c>
      <c r="D488" s="1410">
        <v>4</v>
      </c>
      <c r="E488" s="610">
        <v>5</v>
      </c>
      <c r="F488" s="1411">
        <v>6</v>
      </c>
      <c r="G488" s="1411">
        <v>7</v>
      </c>
      <c r="H488" s="1412">
        <v>8</v>
      </c>
      <c r="I488" s="1413" t="s">
        <v>960</v>
      </c>
    </row>
    <row r="489" spans="1:14" s="572" customFormat="1" ht="16.5" thickTop="1" thickBot="1" x14ac:dyDescent="0.3">
      <c r="A489" s="1421">
        <v>60002100251</v>
      </c>
      <c r="B489" s="1090">
        <v>4322</v>
      </c>
      <c r="C489" s="1422">
        <v>6121</v>
      </c>
      <c r="D489" s="1091">
        <v>870</v>
      </c>
      <c r="E489" s="1092" t="s">
        <v>770</v>
      </c>
      <c r="F489" s="1004"/>
      <c r="G489" s="1424">
        <v>5730</v>
      </c>
      <c r="H489" s="1004">
        <v>5241</v>
      </c>
      <c r="I489" s="1425">
        <f>(H489/G489)*100</f>
        <v>91.465968586387433</v>
      </c>
    </row>
    <row r="490" spans="1:14" s="572" customFormat="1" ht="18" customHeight="1" thickTop="1" thickBot="1" x14ac:dyDescent="0.3">
      <c r="A490" s="2495" t="s">
        <v>312</v>
      </c>
      <c r="B490" s="2493"/>
      <c r="C490" s="2493"/>
      <c r="D490" s="2493"/>
      <c r="E490" s="2493"/>
      <c r="F490" s="987">
        <f>F489</f>
        <v>0</v>
      </c>
      <c r="G490" s="987">
        <f>G489</f>
        <v>5730</v>
      </c>
      <c r="H490" s="987">
        <f>H489</f>
        <v>5241</v>
      </c>
      <c r="I490" s="969">
        <f>(H490/G490)*100</f>
        <v>91.465968586387433</v>
      </c>
    </row>
    <row r="491" spans="1:14" ht="13.5" thickTop="1" x14ac:dyDescent="0.2">
      <c r="K491" s="1029"/>
      <c r="L491" s="1029"/>
      <c r="M491" s="1029"/>
      <c r="N491" s="445"/>
    </row>
    <row r="492" spans="1:14" x14ac:dyDescent="0.2">
      <c r="K492" s="1029"/>
      <c r="L492" s="1029"/>
      <c r="M492" s="1029"/>
      <c r="N492" s="445"/>
    </row>
    <row r="493" spans="1:14" s="572" customFormat="1" ht="13.5" thickBot="1" x14ac:dyDescent="0.25">
      <c r="A493" s="445" t="s">
        <v>544</v>
      </c>
      <c r="B493" s="687"/>
      <c r="D493" s="927"/>
      <c r="F493" s="531"/>
      <c r="G493" s="531"/>
      <c r="H493" s="531"/>
      <c r="I493" s="1072" t="s">
        <v>205</v>
      </c>
    </row>
    <row r="494" spans="1:14" s="107" customFormat="1" ht="20.25" customHeight="1" thickTop="1" thickBot="1" x14ac:dyDescent="0.25">
      <c r="A494" s="734" t="s">
        <v>792</v>
      </c>
      <c r="B494" s="737" t="s">
        <v>206</v>
      </c>
      <c r="C494" s="735" t="s">
        <v>207</v>
      </c>
      <c r="D494" s="678" t="s">
        <v>888</v>
      </c>
      <c r="E494" s="738" t="s">
        <v>208</v>
      </c>
      <c r="F494" s="738" t="s">
        <v>209</v>
      </c>
      <c r="G494" s="738" t="s">
        <v>1116</v>
      </c>
      <c r="H494" s="738" t="s">
        <v>1117</v>
      </c>
      <c r="I494" s="931" t="s">
        <v>1118</v>
      </c>
    </row>
    <row r="495" spans="1:14" s="387" customFormat="1" ht="13.5" thickTop="1" thickBot="1" x14ac:dyDescent="0.25">
      <c r="A495" s="1409">
        <v>1</v>
      </c>
      <c r="B495" s="1410">
        <v>2</v>
      </c>
      <c r="C495" s="1410">
        <v>3</v>
      </c>
      <c r="D495" s="1410">
        <v>4</v>
      </c>
      <c r="E495" s="610">
        <v>5</v>
      </c>
      <c r="F495" s="1411">
        <v>6</v>
      </c>
      <c r="G495" s="1411">
        <v>7</v>
      </c>
      <c r="H495" s="1412">
        <v>8</v>
      </c>
      <c r="I495" s="1413" t="s">
        <v>960</v>
      </c>
    </row>
    <row r="496" spans="1:14" s="572" customFormat="1" ht="16.5" thickTop="1" thickBot="1" x14ac:dyDescent="0.3">
      <c r="A496" s="1421">
        <v>60002100252</v>
      </c>
      <c r="B496" s="1090">
        <v>4322</v>
      </c>
      <c r="C496" s="1422">
        <v>6121</v>
      </c>
      <c r="D496" s="1091">
        <v>11</v>
      </c>
      <c r="E496" s="1092" t="s">
        <v>770</v>
      </c>
      <c r="F496" s="1004"/>
      <c r="G496" s="1424">
        <v>527</v>
      </c>
      <c r="H496" s="1004">
        <v>459</v>
      </c>
      <c r="I496" s="1425">
        <f>(H496/G496)*100</f>
        <v>87.096774193548384</v>
      </c>
    </row>
    <row r="497" spans="1:14" s="572" customFormat="1" ht="18" customHeight="1" thickTop="1" thickBot="1" x14ac:dyDescent="0.3">
      <c r="A497" s="2495" t="s">
        <v>312</v>
      </c>
      <c r="B497" s="2493"/>
      <c r="C497" s="2493"/>
      <c r="D497" s="2493"/>
      <c r="E497" s="2493"/>
      <c r="F497" s="987">
        <f>F496</f>
        <v>0</v>
      </c>
      <c r="G497" s="987">
        <f>G496</f>
        <v>527</v>
      </c>
      <c r="H497" s="987">
        <f>H496</f>
        <v>459</v>
      </c>
      <c r="I497" s="969">
        <f>(H497/G497)*100</f>
        <v>87.096774193548384</v>
      </c>
    </row>
    <row r="498" spans="1:14" ht="13.5" thickTop="1" x14ac:dyDescent="0.2">
      <c r="K498" s="1029"/>
      <c r="L498" s="1029"/>
      <c r="M498" s="1029"/>
      <c r="N498" s="445"/>
    </row>
    <row r="499" spans="1:14" x14ac:dyDescent="0.2">
      <c r="K499" s="1029"/>
      <c r="L499" s="1029"/>
      <c r="M499" s="1029"/>
      <c r="N499" s="445"/>
    </row>
    <row r="500" spans="1:14" s="572" customFormat="1" ht="13.5" thickBot="1" x14ac:dyDescent="0.25">
      <c r="A500" s="445" t="s">
        <v>545</v>
      </c>
      <c r="B500" s="687"/>
      <c r="D500" s="927"/>
      <c r="F500" s="531"/>
      <c r="G500" s="531"/>
      <c r="H500" s="531"/>
      <c r="I500" s="1072" t="s">
        <v>205</v>
      </c>
    </row>
    <row r="501" spans="1:14" s="107" customFormat="1" ht="20.25" customHeight="1" thickTop="1" thickBot="1" x14ac:dyDescent="0.25">
      <c r="A501" s="734" t="s">
        <v>792</v>
      </c>
      <c r="B501" s="737" t="s">
        <v>206</v>
      </c>
      <c r="C501" s="735" t="s">
        <v>207</v>
      </c>
      <c r="D501" s="678" t="s">
        <v>888</v>
      </c>
      <c r="E501" s="738" t="s">
        <v>208</v>
      </c>
      <c r="F501" s="738" t="s">
        <v>209</v>
      </c>
      <c r="G501" s="738" t="s">
        <v>1116</v>
      </c>
      <c r="H501" s="738" t="s">
        <v>1117</v>
      </c>
      <c r="I501" s="931" t="s">
        <v>1118</v>
      </c>
    </row>
    <row r="502" spans="1:14" s="387" customFormat="1" ht="13.5" thickTop="1" thickBot="1" x14ac:dyDescent="0.25">
      <c r="A502" s="1409">
        <v>1</v>
      </c>
      <c r="B502" s="1410">
        <v>2</v>
      </c>
      <c r="C502" s="1410">
        <v>3</v>
      </c>
      <c r="D502" s="1410">
        <v>4</v>
      </c>
      <c r="E502" s="610">
        <v>5</v>
      </c>
      <c r="F502" s="1411">
        <v>6</v>
      </c>
      <c r="G502" s="1411">
        <v>7</v>
      </c>
      <c r="H502" s="1412">
        <v>8</v>
      </c>
      <c r="I502" s="1413" t="s">
        <v>960</v>
      </c>
    </row>
    <row r="503" spans="1:14" s="572" customFormat="1" ht="16.5" thickTop="1" thickBot="1" x14ac:dyDescent="0.3">
      <c r="A503" s="1421">
        <v>60002100253</v>
      </c>
      <c r="B503" s="1090">
        <v>4322</v>
      </c>
      <c r="C503" s="1422">
        <v>5171</v>
      </c>
      <c r="D503" s="1091">
        <v>11</v>
      </c>
      <c r="E503" s="1092" t="s">
        <v>1133</v>
      </c>
      <c r="F503" s="1004"/>
      <c r="G503" s="1424">
        <v>1560</v>
      </c>
      <c r="H503" s="1004">
        <v>1198</v>
      </c>
      <c r="I503" s="1425">
        <f>(H503/G503)*100</f>
        <v>76.794871794871796</v>
      </c>
    </row>
    <row r="504" spans="1:14" s="572" customFormat="1" ht="18" customHeight="1" thickTop="1" thickBot="1" x14ac:dyDescent="0.3">
      <c r="A504" s="2479" t="s">
        <v>313</v>
      </c>
      <c r="B504" s="2480"/>
      <c r="C504" s="2480"/>
      <c r="D504" s="2480"/>
      <c r="E504" s="2480"/>
      <c r="F504" s="987">
        <f>F503</f>
        <v>0</v>
      </c>
      <c r="G504" s="987">
        <f>G503</f>
        <v>1560</v>
      </c>
      <c r="H504" s="987">
        <f>H503</f>
        <v>1198</v>
      </c>
      <c r="I504" s="969">
        <f>(H504/G504)*100</f>
        <v>76.794871794871796</v>
      </c>
    </row>
    <row r="505" spans="1:14" ht="13.5" thickTop="1" x14ac:dyDescent="0.2">
      <c r="K505" s="1029"/>
      <c r="L505" s="1029"/>
      <c r="M505" s="1029"/>
      <c r="N505" s="445"/>
    </row>
    <row r="506" spans="1:14" x14ac:dyDescent="0.2">
      <c r="K506" s="1029"/>
      <c r="L506" s="1029"/>
      <c r="M506" s="1029"/>
      <c r="N506" s="445"/>
    </row>
    <row r="507" spans="1:14" s="572" customFormat="1" ht="13.5" thickBot="1" x14ac:dyDescent="0.25">
      <c r="A507" s="445" t="s">
        <v>546</v>
      </c>
      <c r="B507" s="687"/>
      <c r="D507" s="927"/>
      <c r="F507" s="531"/>
      <c r="G507" s="531"/>
      <c r="H507" s="531"/>
      <c r="I507" s="1072" t="s">
        <v>205</v>
      </c>
    </row>
    <row r="508" spans="1:14" s="107" customFormat="1" ht="20.25" customHeight="1" thickTop="1" thickBot="1" x14ac:dyDescent="0.25">
      <c r="A508" s="734" t="s">
        <v>792</v>
      </c>
      <c r="B508" s="737" t="s">
        <v>206</v>
      </c>
      <c r="C508" s="735" t="s">
        <v>207</v>
      </c>
      <c r="D508" s="678" t="s">
        <v>888</v>
      </c>
      <c r="E508" s="738" t="s">
        <v>208</v>
      </c>
      <c r="F508" s="738" t="s">
        <v>209</v>
      </c>
      <c r="G508" s="738" t="s">
        <v>1116</v>
      </c>
      <c r="H508" s="738" t="s">
        <v>1117</v>
      </c>
      <c r="I508" s="931" t="s">
        <v>1118</v>
      </c>
    </row>
    <row r="509" spans="1:14" s="387" customFormat="1" ht="13.5" thickTop="1" thickBot="1" x14ac:dyDescent="0.25">
      <c r="A509" s="1409">
        <v>1</v>
      </c>
      <c r="B509" s="1410">
        <v>2</v>
      </c>
      <c r="C509" s="1410">
        <v>3</v>
      </c>
      <c r="D509" s="1410">
        <v>4</v>
      </c>
      <c r="E509" s="610">
        <v>5</v>
      </c>
      <c r="F509" s="1411">
        <v>6</v>
      </c>
      <c r="G509" s="1411">
        <v>7</v>
      </c>
      <c r="H509" s="1412">
        <v>8</v>
      </c>
      <c r="I509" s="1413" t="s">
        <v>960</v>
      </c>
    </row>
    <row r="510" spans="1:14" s="572" customFormat="1" ht="16.5" thickTop="1" thickBot="1" x14ac:dyDescent="0.3">
      <c r="A510" s="1421">
        <v>60002100255</v>
      </c>
      <c r="B510" s="1090">
        <v>4357</v>
      </c>
      <c r="C510" s="1422">
        <v>6121</v>
      </c>
      <c r="D510" s="1091">
        <v>11</v>
      </c>
      <c r="E510" s="1092" t="s">
        <v>770</v>
      </c>
      <c r="F510" s="1004"/>
      <c r="G510" s="1424">
        <v>1314</v>
      </c>
      <c r="H510" s="1004">
        <v>115</v>
      </c>
      <c r="I510" s="1425">
        <f>(H510/G510)*100</f>
        <v>8.7519025875190248</v>
      </c>
    </row>
    <row r="511" spans="1:14" s="572" customFormat="1" ht="18" customHeight="1" thickTop="1" thickBot="1" x14ac:dyDescent="0.3">
      <c r="A511" s="2495" t="s">
        <v>312</v>
      </c>
      <c r="B511" s="2493"/>
      <c r="C511" s="2493"/>
      <c r="D511" s="2493"/>
      <c r="E511" s="2493"/>
      <c r="F511" s="987">
        <f>F510</f>
        <v>0</v>
      </c>
      <c r="G511" s="987">
        <f>G510</f>
        <v>1314</v>
      </c>
      <c r="H511" s="987">
        <f>H510</f>
        <v>115</v>
      </c>
      <c r="I511" s="969">
        <f>(H511/G511)*100</f>
        <v>8.7519025875190248</v>
      </c>
    </row>
    <row r="512" spans="1:14" ht="13.5" thickTop="1" x14ac:dyDescent="0.2">
      <c r="K512" s="1029"/>
      <c r="L512" s="1029"/>
      <c r="M512" s="1029"/>
      <c r="N512" s="445"/>
    </row>
    <row r="513" spans="1:14" x14ac:dyDescent="0.2">
      <c r="K513" s="1029"/>
      <c r="L513" s="1029"/>
      <c r="M513" s="1029"/>
      <c r="N513" s="445"/>
    </row>
    <row r="514" spans="1:14" s="572" customFormat="1" ht="13.5" thickBot="1" x14ac:dyDescent="0.25">
      <c r="A514" s="445" t="s">
        <v>1014</v>
      </c>
      <c r="B514" s="687"/>
      <c r="D514" s="927"/>
      <c r="F514" s="531"/>
      <c r="G514" s="531"/>
      <c r="H514" s="531"/>
      <c r="I514" s="1072" t="s">
        <v>205</v>
      </c>
    </row>
    <row r="515" spans="1:14" s="107" customFormat="1" ht="20.25" customHeight="1" thickTop="1" thickBot="1" x14ac:dyDescent="0.25">
      <c r="A515" s="734" t="s">
        <v>792</v>
      </c>
      <c r="B515" s="737" t="s">
        <v>206</v>
      </c>
      <c r="C515" s="735" t="s">
        <v>207</v>
      </c>
      <c r="D515" s="678" t="s">
        <v>888</v>
      </c>
      <c r="E515" s="738" t="s">
        <v>208</v>
      </c>
      <c r="F515" s="738" t="s">
        <v>209</v>
      </c>
      <c r="G515" s="738" t="s">
        <v>1116</v>
      </c>
      <c r="H515" s="738" t="s">
        <v>1117</v>
      </c>
      <c r="I515" s="931" t="s">
        <v>1118</v>
      </c>
    </row>
    <row r="516" spans="1:14" s="387" customFormat="1" ht="13.5" thickTop="1" thickBot="1" x14ac:dyDescent="0.25">
      <c r="A516" s="1409">
        <v>1</v>
      </c>
      <c r="B516" s="1410">
        <v>2</v>
      </c>
      <c r="C516" s="1410">
        <v>3</v>
      </c>
      <c r="D516" s="1410">
        <v>4</v>
      </c>
      <c r="E516" s="610">
        <v>5</v>
      </c>
      <c r="F516" s="1411">
        <v>6</v>
      </c>
      <c r="G516" s="1411">
        <v>7</v>
      </c>
      <c r="H516" s="1412">
        <v>8</v>
      </c>
      <c r="I516" s="1413" t="s">
        <v>960</v>
      </c>
    </row>
    <row r="517" spans="1:14" s="572" customFormat="1" ht="16.5" thickTop="1" thickBot="1" x14ac:dyDescent="0.3">
      <c r="A517" s="1421">
        <v>60002100256</v>
      </c>
      <c r="B517" s="1090">
        <v>4357</v>
      </c>
      <c r="C517" s="1422">
        <v>6121</v>
      </c>
      <c r="D517" s="1091">
        <v>11</v>
      </c>
      <c r="E517" s="1092" t="s">
        <v>770</v>
      </c>
      <c r="F517" s="1004"/>
      <c r="G517" s="1424">
        <v>759</v>
      </c>
      <c r="H517" s="1004">
        <v>759</v>
      </c>
      <c r="I517" s="1425">
        <f>(H517/G517)*100</f>
        <v>100</v>
      </c>
    </row>
    <row r="518" spans="1:14" s="572" customFormat="1" ht="18" customHeight="1" thickTop="1" thickBot="1" x14ac:dyDescent="0.3">
      <c r="A518" s="2495" t="s">
        <v>312</v>
      </c>
      <c r="B518" s="2493"/>
      <c r="C518" s="2493"/>
      <c r="D518" s="2493"/>
      <c r="E518" s="2493"/>
      <c r="F518" s="987">
        <f>F517</f>
        <v>0</v>
      </c>
      <c r="G518" s="987">
        <f>G517</f>
        <v>759</v>
      </c>
      <c r="H518" s="987">
        <f>H517</f>
        <v>759</v>
      </c>
      <c r="I518" s="969">
        <f>(H518/G518)*100</f>
        <v>100</v>
      </c>
    </row>
    <row r="519" spans="1:14" ht="13.5" thickTop="1" x14ac:dyDescent="0.2">
      <c r="K519" s="1029"/>
      <c r="L519" s="1029"/>
      <c r="M519" s="1029"/>
      <c r="N519" s="445"/>
    </row>
    <row r="520" spans="1:14" x14ac:dyDescent="0.2">
      <c r="K520" s="1029"/>
      <c r="L520" s="1029"/>
      <c r="M520" s="1029"/>
      <c r="N520" s="445"/>
    </row>
    <row r="521" spans="1:14" s="572" customFormat="1" ht="13.5" thickBot="1" x14ac:dyDescent="0.25">
      <c r="A521" s="445" t="s">
        <v>1015</v>
      </c>
      <c r="B521" s="687"/>
      <c r="D521" s="927"/>
      <c r="F521" s="531"/>
      <c r="G521" s="531"/>
      <c r="H521" s="531"/>
      <c r="I521" s="1072" t="s">
        <v>205</v>
      </c>
    </row>
    <row r="522" spans="1:14" s="107" customFormat="1" ht="20.25" customHeight="1" thickTop="1" thickBot="1" x14ac:dyDescent="0.25">
      <c r="A522" s="734" t="s">
        <v>792</v>
      </c>
      <c r="B522" s="737" t="s">
        <v>206</v>
      </c>
      <c r="C522" s="735" t="s">
        <v>207</v>
      </c>
      <c r="D522" s="678" t="s">
        <v>888</v>
      </c>
      <c r="E522" s="738" t="s">
        <v>208</v>
      </c>
      <c r="F522" s="738" t="s">
        <v>209</v>
      </c>
      <c r="G522" s="738" t="s">
        <v>1116</v>
      </c>
      <c r="H522" s="738" t="s">
        <v>1117</v>
      </c>
      <c r="I522" s="931" t="s">
        <v>1118</v>
      </c>
    </row>
    <row r="523" spans="1:14" s="387" customFormat="1" ht="13.5" thickTop="1" thickBot="1" x14ac:dyDescent="0.25">
      <c r="A523" s="1409">
        <v>1</v>
      </c>
      <c r="B523" s="1410">
        <v>2</v>
      </c>
      <c r="C523" s="1410">
        <v>3</v>
      </c>
      <c r="D523" s="1410">
        <v>4</v>
      </c>
      <c r="E523" s="610">
        <v>5</v>
      </c>
      <c r="F523" s="1411">
        <v>6</v>
      </c>
      <c r="G523" s="1411">
        <v>7</v>
      </c>
      <c r="H523" s="1412">
        <v>8</v>
      </c>
      <c r="I523" s="1413" t="s">
        <v>960</v>
      </c>
    </row>
    <row r="524" spans="1:14" s="572" customFormat="1" ht="16.5" thickTop="1" thickBot="1" x14ac:dyDescent="0.3">
      <c r="A524" s="1421">
        <v>60002100258</v>
      </c>
      <c r="B524" s="1090">
        <v>4357</v>
      </c>
      <c r="C524" s="1422">
        <v>6121</v>
      </c>
      <c r="D524" s="1091">
        <v>870</v>
      </c>
      <c r="E524" s="1092" t="s">
        <v>770</v>
      </c>
      <c r="F524" s="1004"/>
      <c r="G524" s="1424">
        <v>545</v>
      </c>
      <c r="H524" s="1004">
        <v>0</v>
      </c>
      <c r="I524" s="1425">
        <f>(H524/G524)*100</f>
        <v>0</v>
      </c>
    </row>
    <row r="525" spans="1:14" s="572" customFormat="1" ht="18" customHeight="1" thickTop="1" thickBot="1" x14ac:dyDescent="0.3">
      <c r="A525" s="2495" t="s">
        <v>312</v>
      </c>
      <c r="B525" s="2493"/>
      <c r="C525" s="2493"/>
      <c r="D525" s="2493"/>
      <c r="E525" s="2493"/>
      <c r="F525" s="987">
        <f>F524</f>
        <v>0</v>
      </c>
      <c r="G525" s="987">
        <f>G524</f>
        <v>545</v>
      </c>
      <c r="H525" s="987">
        <f>H524</f>
        <v>0</v>
      </c>
      <c r="I525" s="969">
        <f>(H525/G525)*100</f>
        <v>0</v>
      </c>
    </row>
    <row r="526" spans="1:14" ht="13.5" thickTop="1" x14ac:dyDescent="0.2">
      <c r="K526" s="1029"/>
      <c r="L526" s="1029"/>
      <c r="M526" s="1029"/>
      <c r="N526" s="445"/>
    </row>
    <row r="527" spans="1:14" x14ac:dyDescent="0.2">
      <c r="K527" s="1029"/>
      <c r="L527" s="1029"/>
      <c r="M527" s="1029"/>
      <c r="N527" s="445"/>
    </row>
    <row r="528" spans="1:14" s="572" customFormat="1" ht="13.5" thickBot="1" x14ac:dyDescent="0.25">
      <c r="A528" s="445" t="s">
        <v>401</v>
      </c>
      <c r="B528" s="687"/>
      <c r="D528" s="927"/>
      <c r="F528" s="531"/>
      <c r="G528" s="531"/>
      <c r="H528" s="531"/>
      <c r="I528" s="1072" t="s">
        <v>205</v>
      </c>
    </row>
    <row r="529" spans="1:14" s="107" customFormat="1" ht="20.25" customHeight="1" thickTop="1" thickBot="1" x14ac:dyDescent="0.25">
      <c r="A529" s="734" t="s">
        <v>792</v>
      </c>
      <c r="B529" s="737" t="s">
        <v>206</v>
      </c>
      <c r="C529" s="735" t="s">
        <v>207</v>
      </c>
      <c r="D529" s="678" t="s">
        <v>888</v>
      </c>
      <c r="E529" s="738" t="s">
        <v>208</v>
      </c>
      <c r="F529" s="738" t="s">
        <v>209</v>
      </c>
      <c r="G529" s="738" t="s">
        <v>1116</v>
      </c>
      <c r="H529" s="738" t="s">
        <v>1117</v>
      </c>
      <c r="I529" s="931" t="s">
        <v>1118</v>
      </c>
    </row>
    <row r="530" spans="1:14" s="387" customFormat="1" ht="13.5" thickTop="1" thickBot="1" x14ac:dyDescent="0.25">
      <c r="A530" s="1409">
        <v>1</v>
      </c>
      <c r="B530" s="1410">
        <v>2</v>
      </c>
      <c r="C530" s="1410">
        <v>3</v>
      </c>
      <c r="D530" s="1410">
        <v>4</v>
      </c>
      <c r="E530" s="610">
        <v>5</v>
      </c>
      <c r="F530" s="1411">
        <v>6</v>
      </c>
      <c r="G530" s="1411">
        <v>7</v>
      </c>
      <c r="H530" s="1412">
        <v>8</v>
      </c>
      <c r="I530" s="1413" t="s">
        <v>960</v>
      </c>
    </row>
    <row r="531" spans="1:14" s="572" customFormat="1" ht="16.5" thickTop="1" thickBot="1" x14ac:dyDescent="0.3">
      <c r="A531" s="1421">
        <v>60002100259</v>
      </c>
      <c r="B531" s="1090">
        <v>4357</v>
      </c>
      <c r="C531" s="1422">
        <v>6121</v>
      </c>
      <c r="D531" s="1091">
        <v>870</v>
      </c>
      <c r="E531" s="1092" t="s">
        <v>770</v>
      </c>
      <c r="F531" s="1004"/>
      <c r="G531" s="1424">
        <v>1305</v>
      </c>
      <c r="H531" s="1004">
        <v>103</v>
      </c>
      <c r="I531" s="1425">
        <f>(H531/G531)*100</f>
        <v>7.8927203065134091</v>
      </c>
    </row>
    <row r="532" spans="1:14" s="572" customFormat="1" ht="18" customHeight="1" thickTop="1" thickBot="1" x14ac:dyDescent="0.3">
      <c r="A532" s="2495" t="s">
        <v>312</v>
      </c>
      <c r="B532" s="2493"/>
      <c r="C532" s="2493"/>
      <c r="D532" s="2493"/>
      <c r="E532" s="2493"/>
      <c r="F532" s="987">
        <f>F531</f>
        <v>0</v>
      </c>
      <c r="G532" s="987">
        <f>G531</f>
        <v>1305</v>
      </c>
      <c r="H532" s="987">
        <f>H531</f>
        <v>103</v>
      </c>
      <c r="I532" s="969">
        <f>(H532/G532)*100</f>
        <v>7.8927203065134091</v>
      </c>
    </row>
    <row r="533" spans="1:14" ht="13.5" thickTop="1" x14ac:dyDescent="0.2">
      <c r="K533" s="1029"/>
      <c r="L533" s="1029"/>
      <c r="M533" s="1029"/>
      <c r="N533" s="445"/>
    </row>
    <row r="534" spans="1:14" x14ac:dyDescent="0.2">
      <c r="K534" s="1029"/>
      <c r="L534" s="1029"/>
      <c r="M534" s="1029"/>
      <c r="N534" s="445"/>
    </row>
    <row r="535" spans="1:14" s="572" customFormat="1" ht="13.5" thickBot="1" x14ac:dyDescent="0.25">
      <c r="A535" s="445" t="s">
        <v>402</v>
      </c>
      <c r="B535" s="687"/>
      <c r="D535" s="927"/>
      <c r="F535" s="531"/>
      <c r="G535" s="531"/>
      <c r="H535" s="531"/>
      <c r="I535" s="1072" t="s">
        <v>205</v>
      </c>
    </row>
    <row r="536" spans="1:14" s="107" customFormat="1" ht="20.25" customHeight="1" thickTop="1" thickBot="1" x14ac:dyDescent="0.25">
      <c r="A536" s="734" t="s">
        <v>792</v>
      </c>
      <c r="B536" s="737" t="s">
        <v>206</v>
      </c>
      <c r="C536" s="735" t="s">
        <v>207</v>
      </c>
      <c r="D536" s="678" t="s">
        <v>888</v>
      </c>
      <c r="E536" s="738" t="s">
        <v>208</v>
      </c>
      <c r="F536" s="738" t="s">
        <v>209</v>
      </c>
      <c r="G536" s="738" t="s">
        <v>1116</v>
      </c>
      <c r="H536" s="738" t="s">
        <v>1117</v>
      </c>
      <c r="I536" s="931" t="s">
        <v>1118</v>
      </c>
    </row>
    <row r="537" spans="1:14" s="387" customFormat="1" ht="13.5" thickTop="1" thickBot="1" x14ac:dyDescent="0.25">
      <c r="A537" s="1409">
        <v>1</v>
      </c>
      <c r="B537" s="1410">
        <v>2</v>
      </c>
      <c r="C537" s="1410">
        <v>3</v>
      </c>
      <c r="D537" s="1410">
        <v>4</v>
      </c>
      <c r="E537" s="610">
        <v>5</v>
      </c>
      <c r="F537" s="1411">
        <v>6</v>
      </c>
      <c r="G537" s="1411">
        <v>7</v>
      </c>
      <c r="H537" s="1412">
        <v>8</v>
      </c>
      <c r="I537" s="1413" t="s">
        <v>960</v>
      </c>
    </row>
    <row r="538" spans="1:14" s="572" customFormat="1" ht="16.5" thickTop="1" thickBot="1" x14ac:dyDescent="0.3">
      <c r="A538" s="1421">
        <v>60002100260</v>
      </c>
      <c r="B538" s="1090">
        <v>4351</v>
      </c>
      <c r="C538" s="1422">
        <v>6121</v>
      </c>
      <c r="D538" s="1091">
        <v>870</v>
      </c>
      <c r="E538" s="1092" t="s">
        <v>770</v>
      </c>
      <c r="F538" s="1004"/>
      <c r="G538" s="1424">
        <v>105</v>
      </c>
      <c r="H538" s="1004">
        <v>104</v>
      </c>
      <c r="I538" s="1425">
        <f>(H538/G538)*100</f>
        <v>99.047619047619051</v>
      </c>
    </row>
    <row r="539" spans="1:14" s="572" customFormat="1" ht="18" customHeight="1" thickTop="1" thickBot="1" x14ac:dyDescent="0.3">
      <c r="A539" s="2495" t="s">
        <v>312</v>
      </c>
      <c r="B539" s="2493"/>
      <c r="C539" s="2493"/>
      <c r="D539" s="2493"/>
      <c r="E539" s="2493"/>
      <c r="F539" s="987">
        <f>F538</f>
        <v>0</v>
      </c>
      <c r="G539" s="987">
        <f>G538</f>
        <v>105</v>
      </c>
      <c r="H539" s="987">
        <f>H538</f>
        <v>104</v>
      </c>
      <c r="I539" s="969">
        <f>(H539/G539)*100</f>
        <v>99.047619047619051</v>
      </c>
    </row>
    <row r="540" spans="1:14" ht="13.5" thickTop="1" x14ac:dyDescent="0.2">
      <c r="K540" s="1029"/>
      <c r="L540" s="1029"/>
      <c r="M540" s="1029"/>
      <c r="N540" s="445"/>
    </row>
    <row r="541" spans="1:14" x14ac:dyDescent="0.2">
      <c r="K541" s="1029"/>
      <c r="L541" s="1029"/>
      <c r="M541" s="1029"/>
      <c r="N541" s="445"/>
    </row>
    <row r="542" spans="1:14" s="572" customFormat="1" ht="13.5" thickBot="1" x14ac:dyDescent="0.25">
      <c r="A542" s="445" t="s">
        <v>823</v>
      </c>
      <c r="B542" s="687"/>
      <c r="D542" s="927"/>
      <c r="F542" s="531"/>
      <c r="G542" s="531"/>
      <c r="H542" s="531"/>
      <c r="I542" s="1072" t="s">
        <v>205</v>
      </c>
    </row>
    <row r="543" spans="1:14" s="107" customFormat="1" ht="20.25" customHeight="1" thickTop="1" thickBot="1" x14ac:dyDescent="0.25">
      <c r="A543" s="734" t="s">
        <v>792</v>
      </c>
      <c r="B543" s="737" t="s">
        <v>206</v>
      </c>
      <c r="C543" s="735" t="s">
        <v>207</v>
      </c>
      <c r="D543" s="678" t="s">
        <v>888</v>
      </c>
      <c r="E543" s="738" t="s">
        <v>208</v>
      </c>
      <c r="F543" s="738" t="s">
        <v>209</v>
      </c>
      <c r="G543" s="738" t="s">
        <v>1116</v>
      </c>
      <c r="H543" s="738" t="s">
        <v>1117</v>
      </c>
      <c r="I543" s="931" t="s">
        <v>1118</v>
      </c>
    </row>
    <row r="544" spans="1:14" s="387" customFormat="1" ht="13.5" thickTop="1" thickBot="1" x14ac:dyDescent="0.25">
      <c r="A544" s="1409">
        <v>1</v>
      </c>
      <c r="B544" s="1410">
        <v>2</v>
      </c>
      <c r="C544" s="1410">
        <v>3</v>
      </c>
      <c r="D544" s="1410">
        <v>4</v>
      </c>
      <c r="E544" s="610">
        <v>5</v>
      </c>
      <c r="F544" s="1411">
        <v>6</v>
      </c>
      <c r="G544" s="1411">
        <v>7</v>
      </c>
      <c r="H544" s="1412">
        <v>8</v>
      </c>
      <c r="I544" s="1413" t="s">
        <v>960</v>
      </c>
    </row>
    <row r="545" spans="1:14" s="572" customFormat="1" ht="16.5" thickTop="1" thickBot="1" x14ac:dyDescent="0.3">
      <c r="A545" s="1421">
        <v>60002100262</v>
      </c>
      <c r="B545" s="1090">
        <v>4357</v>
      </c>
      <c r="C545" s="1422">
        <v>6121</v>
      </c>
      <c r="D545" s="1091">
        <v>11</v>
      </c>
      <c r="E545" s="1092" t="s">
        <v>770</v>
      </c>
      <c r="F545" s="1004"/>
      <c r="G545" s="1424">
        <v>550</v>
      </c>
      <c r="H545" s="1004">
        <v>99</v>
      </c>
      <c r="I545" s="1425">
        <f>(H545/G545)*100</f>
        <v>18</v>
      </c>
    </row>
    <row r="546" spans="1:14" s="572" customFormat="1" ht="18" customHeight="1" thickTop="1" thickBot="1" x14ac:dyDescent="0.3">
      <c r="A546" s="2495" t="s">
        <v>312</v>
      </c>
      <c r="B546" s="2493"/>
      <c r="C546" s="2493"/>
      <c r="D546" s="2493"/>
      <c r="E546" s="2493"/>
      <c r="F546" s="987">
        <f>F545</f>
        <v>0</v>
      </c>
      <c r="G546" s="987">
        <f>G545</f>
        <v>550</v>
      </c>
      <c r="H546" s="987">
        <f>H545</f>
        <v>99</v>
      </c>
      <c r="I546" s="969">
        <f>(H546/G546)*100</f>
        <v>18</v>
      </c>
    </row>
    <row r="547" spans="1:14" ht="13.5" thickTop="1" x14ac:dyDescent="0.2">
      <c r="K547" s="1029"/>
      <c r="L547" s="1029"/>
      <c r="M547" s="1029"/>
      <c r="N547" s="445"/>
    </row>
    <row r="548" spans="1:14" x14ac:dyDescent="0.2">
      <c r="K548" s="1029"/>
      <c r="L548" s="1029"/>
      <c r="M548" s="1029"/>
      <c r="N548" s="445"/>
    </row>
    <row r="549" spans="1:14" s="572" customFormat="1" ht="13.5" thickBot="1" x14ac:dyDescent="0.25">
      <c r="A549" s="445" t="s">
        <v>824</v>
      </c>
      <c r="B549" s="687"/>
      <c r="D549" s="927"/>
      <c r="F549" s="531"/>
      <c r="G549" s="531"/>
      <c r="H549" s="531"/>
      <c r="I549" s="1072" t="s">
        <v>205</v>
      </c>
    </row>
    <row r="550" spans="1:14" s="107" customFormat="1" ht="20.25" customHeight="1" thickTop="1" thickBot="1" x14ac:dyDescent="0.25">
      <c r="A550" s="734" t="s">
        <v>792</v>
      </c>
      <c r="B550" s="737" t="s">
        <v>206</v>
      </c>
      <c r="C550" s="735" t="s">
        <v>207</v>
      </c>
      <c r="D550" s="678" t="s">
        <v>888</v>
      </c>
      <c r="E550" s="738" t="s">
        <v>208</v>
      </c>
      <c r="F550" s="738" t="s">
        <v>209</v>
      </c>
      <c r="G550" s="738" t="s">
        <v>1116</v>
      </c>
      <c r="H550" s="738" t="s">
        <v>1117</v>
      </c>
      <c r="I550" s="931" t="s">
        <v>1118</v>
      </c>
    </row>
    <row r="551" spans="1:14" s="387" customFormat="1" ht="13.5" thickTop="1" thickBot="1" x14ac:dyDescent="0.25">
      <c r="A551" s="1409">
        <v>1</v>
      </c>
      <c r="B551" s="1410">
        <v>2</v>
      </c>
      <c r="C551" s="1410">
        <v>3</v>
      </c>
      <c r="D551" s="1410">
        <v>4</v>
      </c>
      <c r="E551" s="610">
        <v>5</v>
      </c>
      <c r="F551" s="1411">
        <v>6</v>
      </c>
      <c r="G551" s="1411">
        <v>7</v>
      </c>
      <c r="H551" s="1412">
        <v>8</v>
      </c>
      <c r="I551" s="1413" t="s">
        <v>960</v>
      </c>
    </row>
    <row r="552" spans="1:14" s="572" customFormat="1" ht="16.5" thickTop="1" thickBot="1" x14ac:dyDescent="0.3">
      <c r="A552" s="1421">
        <v>60002100263</v>
      </c>
      <c r="B552" s="1090">
        <v>4357</v>
      </c>
      <c r="C552" s="1422">
        <v>6121</v>
      </c>
      <c r="D552" s="1091">
        <v>11</v>
      </c>
      <c r="E552" s="1092" t="s">
        <v>770</v>
      </c>
      <c r="F552" s="1004"/>
      <c r="G552" s="1424">
        <v>150</v>
      </c>
      <c r="H552" s="1004">
        <v>109</v>
      </c>
      <c r="I552" s="1425">
        <f>(H552/G552)*100</f>
        <v>72.666666666666671</v>
      </c>
    </row>
    <row r="553" spans="1:14" s="572" customFormat="1" ht="18" customHeight="1" thickTop="1" thickBot="1" x14ac:dyDescent="0.3">
      <c r="A553" s="2495" t="s">
        <v>312</v>
      </c>
      <c r="B553" s="2493"/>
      <c r="C553" s="2493"/>
      <c r="D553" s="2493"/>
      <c r="E553" s="2493"/>
      <c r="F553" s="987">
        <f>F552</f>
        <v>0</v>
      </c>
      <c r="G553" s="987">
        <f>G552</f>
        <v>150</v>
      </c>
      <c r="H553" s="987">
        <f>H552</f>
        <v>109</v>
      </c>
      <c r="I553" s="969">
        <f>(H553/G553)*100</f>
        <v>72.666666666666671</v>
      </c>
    </row>
    <row r="554" spans="1:14" ht="13.5" thickTop="1" x14ac:dyDescent="0.2">
      <c r="K554" s="1029"/>
      <c r="L554" s="1029"/>
      <c r="M554" s="1029"/>
      <c r="N554" s="445"/>
    </row>
    <row r="555" spans="1:14" x14ac:dyDescent="0.2">
      <c r="K555" s="1029"/>
      <c r="L555" s="1029"/>
      <c r="M555" s="1029"/>
      <c r="N555" s="445"/>
    </row>
    <row r="556" spans="1:14" s="572" customFormat="1" ht="13.5" thickBot="1" x14ac:dyDescent="0.25">
      <c r="A556" s="445" t="s">
        <v>826</v>
      </c>
      <c r="B556" s="687"/>
      <c r="D556" s="927"/>
      <c r="F556" s="531"/>
      <c r="G556" s="531"/>
      <c r="H556" s="531"/>
      <c r="I556" s="1072" t="s">
        <v>205</v>
      </c>
    </row>
    <row r="557" spans="1:14" s="107" customFormat="1" ht="20.25" customHeight="1" thickTop="1" thickBot="1" x14ac:dyDescent="0.25">
      <c r="A557" s="734" t="s">
        <v>792</v>
      </c>
      <c r="B557" s="737" t="s">
        <v>206</v>
      </c>
      <c r="C557" s="735" t="s">
        <v>207</v>
      </c>
      <c r="D557" s="678" t="s">
        <v>888</v>
      </c>
      <c r="E557" s="738" t="s">
        <v>208</v>
      </c>
      <c r="F557" s="738" t="s">
        <v>209</v>
      </c>
      <c r="G557" s="738" t="s">
        <v>1116</v>
      </c>
      <c r="H557" s="738" t="s">
        <v>1117</v>
      </c>
      <c r="I557" s="931" t="s">
        <v>1118</v>
      </c>
    </row>
    <row r="558" spans="1:14" s="387" customFormat="1" ht="13.5" thickTop="1" thickBot="1" x14ac:dyDescent="0.25">
      <c r="A558" s="1409">
        <v>1</v>
      </c>
      <c r="B558" s="1410">
        <v>2</v>
      </c>
      <c r="C558" s="1410">
        <v>3</v>
      </c>
      <c r="D558" s="1410">
        <v>4</v>
      </c>
      <c r="E558" s="610">
        <v>5</v>
      </c>
      <c r="F558" s="1411">
        <v>6</v>
      </c>
      <c r="G558" s="1411">
        <v>7</v>
      </c>
      <c r="H558" s="1412">
        <v>8</v>
      </c>
      <c r="I558" s="1413" t="s">
        <v>960</v>
      </c>
    </row>
    <row r="559" spans="1:14" s="572" customFormat="1" ht="16.5" thickTop="1" thickBot="1" x14ac:dyDescent="0.3">
      <c r="A559" s="1421">
        <v>60002100264</v>
      </c>
      <c r="B559" s="1090">
        <v>4357</v>
      </c>
      <c r="C559" s="1422">
        <v>5169</v>
      </c>
      <c r="D559" s="1091">
        <v>870</v>
      </c>
      <c r="E559" s="1092" t="s">
        <v>825</v>
      </c>
      <c r="F559" s="1004"/>
      <c r="G559" s="1424">
        <v>300</v>
      </c>
      <c r="H559" s="1004">
        <v>0</v>
      </c>
      <c r="I559" s="1425">
        <f>(H559/G559)*100</f>
        <v>0</v>
      </c>
    </row>
    <row r="560" spans="1:14" s="572" customFormat="1" ht="18" customHeight="1" thickTop="1" thickBot="1" x14ac:dyDescent="0.3">
      <c r="A560" s="2479" t="s">
        <v>313</v>
      </c>
      <c r="B560" s="2480"/>
      <c r="C560" s="2480"/>
      <c r="D560" s="2480"/>
      <c r="E560" s="2480"/>
      <c r="F560" s="987">
        <f>F559</f>
        <v>0</v>
      </c>
      <c r="G560" s="987">
        <f>G559</f>
        <v>300</v>
      </c>
      <c r="H560" s="987">
        <f>H559</f>
        <v>0</v>
      </c>
      <c r="I560" s="969">
        <f>(H560/G560)*100</f>
        <v>0</v>
      </c>
    </row>
    <row r="561" spans="1:14" ht="13.5" thickTop="1" x14ac:dyDescent="0.2">
      <c r="K561" s="1029"/>
      <c r="L561" s="1029"/>
      <c r="M561" s="1029"/>
      <c r="N561" s="445"/>
    </row>
    <row r="562" spans="1:14" x14ac:dyDescent="0.2">
      <c r="K562" s="1029"/>
      <c r="L562" s="1029"/>
      <c r="M562" s="1029"/>
      <c r="N562" s="445"/>
    </row>
    <row r="563" spans="1:14" s="572" customFormat="1" ht="13.5" thickBot="1" x14ac:dyDescent="0.25">
      <c r="A563" s="445" t="s">
        <v>827</v>
      </c>
      <c r="B563" s="687"/>
      <c r="D563" s="927"/>
      <c r="F563" s="531"/>
      <c r="G563" s="531"/>
      <c r="H563" s="531"/>
      <c r="I563" s="1072" t="s">
        <v>205</v>
      </c>
    </row>
    <row r="564" spans="1:14" s="107" customFormat="1" ht="20.25" customHeight="1" thickTop="1" thickBot="1" x14ac:dyDescent="0.25">
      <c r="A564" s="734" t="s">
        <v>792</v>
      </c>
      <c r="B564" s="737" t="s">
        <v>206</v>
      </c>
      <c r="C564" s="735" t="s">
        <v>207</v>
      </c>
      <c r="D564" s="678" t="s">
        <v>888</v>
      </c>
      <c r="E564" s="738" t="s">
        <v>208</v>
      </c>
      <c r="F564" s="738" t="s">
        <v>209</v>
      </c>
      <c r="G564" s="738" t="s">
        <v>1116</v>
      </c>
      <c r="H564" s="738" t="s">
        <v>1117</v>
      </c>
      <c r="I564" s="931" t="s">
        <v>1118</v>
      </c>
    </row>
    <row r="565" spans="1:14" s="387" customFormat="1" ht="13.5" thickTop="1" thickBot="1" x14ac:dyDescent="0.25">
      <c r="A565" s="1409">
        <v>1</v>
      </c>
      <c r="B565" s="1410">
        <v>2</v>
      </c>
      <c r="C565" s="1410">
        <v>3</v>
      </c>
      <c r="D565" s="1410">
        <v>4</v>
      </c>
      <c r="E565" s="610">
        <v>5</v>
      </c>
      <c r="F565" s="1411">
        <v>6</v>
      </c>
      <c r="G565" s="1411">
        <v>7</v>
      </c>
      <c r="H565" s="1412">
        <v>8</v>
      </c>
      <c r="I565" s="1413" t="s">
        <v>960</v>
      </c>
    </row>
    <row r="566" spans="1:14" s="572" customFormat="1" ht="16.5" thickTop="1" thickBot="1" x14ac:dyDescent="0.3">
      <c r="A566" s="1421">
        <v>60002100267</v>
      </c>
      <c r="B566" s="1090">
        <v>4357</v>
      </c>
      <c r="C566" s="1451">
        <v>6121</v>
      </c>
      <c r="D566" s="1091">
        <v>11</v>
      </c>
      <c r="E566" s="1092" t="s">
        <v>770</v>
      </c>
      <c r="F566" s="1004"/>
      <c r="G566" s="1424">
        <v>200</v>
      </c>
      <c r="H566" s="1004">
        <v>191</v>
      </c>
      <c r="I566" s="1425">
        <f>(H566/G566)*100</f>
        <v>95.5</v>
      </c>
    </row>
    <row r="567" spans="1:14" s="572" customFormat="1" ht="18" customHeight="1" thickTop="1" thickBot="1" x14ac:dyDescent="0.3">
      <c r="A567" s="2495" t="s">
        <v>312</v>
      </c>
      <c r="B567" s="2493"/>
      <c r="C567" s="2493"/>
      <c r="D567" s="2493"/>
      <c r="E567" s="2493"/>
      <c r="F567" s="987">
        <f>F566</f>
        <v>0</v>
      </c>
      <c r="G567" s="987">
        <f>G566</f>
        <v>200</v>
      </c>
      <c r="H567" s="987">
        <f>H566</f>
        <v>191</v>
      </c>
      <c r="I567" s="969">
        <f>(H567/G567)*100</f>
        <v>95.5</v>
      </c>
    </row>
    <row r="568" spans="1:14" ht="13.5" thickTop="1" x14ac:dyDescent="0.2">
      <c r="K568" s="1029"/>
      <c r="L568" s="1029"/>
      <c r="M568" s="1029"/>
      <c r="N568" s="445"/>
    </row>
    <row r="569" spans="1:14" x14ac:dyDescent="0.2">
      <c r="K569" s="1029"/>
      <c r="L569" s="1029"/>
      <c r="M569" s="1029"/>
      <c r="N569" s="445"/>
    </row>
    <row r="570" spans="1:14" s="572" customFormat="1" ht="13.5" thickBot="1" x14ac:dyDescent="0.25">
      <c r="A570" s="445" t="s">
        <v>828</v>
      </c>
      <c r="B570" s="687"/>
      <c r="D570" s="927"/>
      <c r="F570" s="531"/>
      <c r="G570" s="531"/>
      <c r="H570" s="531"/>
      <c r="I570" s="1072" t="s">
        <v>205</v>
      </c>
    </row>
    <row r="571" spans="1:14" s="107" customFormat="1" ht="20.25" customHeight="1" thickTop="1" thickBot="1" x14ac:dyDescent="0.25">
      <c r="A571" s="734" t="s">
        <v>792</v>
      </c>
      <c r="B571" s="737" t="s">
        <v>206</v>
      </c>
      <c r="C571" s="735" t="s">
        <v>207</v>
      </c>
      <c r="D571" s="678" t="s">
        <v>888</v>
      </c>
      <c r="E571" s="738" t="s">
        <v>208</v>
      </c>
      <c r="F571" s="738" t="s">
        <v>209</v>
      </c>
      <c r="G571" s="738" t="s">
        <v>1116</v>
      </c>
      <c r="H571" s="738" t="s">
        <v>1117</v>
      </c>
      <c r="I571" s="931" t="s">
        <v>1118</v>
      </c>
    </row>
    <row r="572" spans="1:14" s="387" customFormat="1" ht="13.5" thickTop="1" thickBot="1" x14ac:dyDescent="0.25">
      <c r="A572" s="1409">
        <v>1</v>
      </c>
      <c r="B572" s="1410">
        <v>2</v>
      </c>
      <c r="C572" s="1410">
        <v>3</v>
      </c>
      <c r="D572" s="1410">
        <v>4</v>
      </c>
      <c r="E572" s="610">
        <v>5</v>
      </c>
      <c r="F572" s="1411">
        <v>6</v>
      </c>
      <c r="G572" s="1411">
        <v>7</v>
      </c>
      <c r="H572" s="1412">
        <v>8</v>
      </c>
      <c r="I572" s="1413" t="s">
        <v>960</v>
      </c>
    </row>
    <row r="573" spans="1:14" s="572" customFormat="1" ht="16.5" thickTop="1" thickBot="1" x14ac:dyDescent="0.3">
      <c r="A573" s="1421">
        <v>60002100268</v>
      </c>
      <c r="B573" s="1090">
        <v>4357</v>
      </c>
      <c r="C573" s="1422">
        <v>6121</v>
      </c>
      <c r="D573" s="1091">
        <v>11</v>
      </c>
      <c r="E573" s="1092" t="s">
        <v>770</v>
      </c>
      <c r="F573" s="1004"/>
      <c r="G573" s="1424">
        <v>2218</v>
      </c>
      <c r="H573" s="1004">
        <v>876</v>
      </c>
      <c r="I573" s="1425">
        <f>(H573/G573)*100</f>
        <v>39.495040577096482</v>
      </c>
    </row>
    <row r="574" spans="1:14" s="572" customFormat="1" ht="18" customHeight="1" thickTop="1" thickBot="1" x14ac:dyDescent="0.3">
      <c r="A574" s="2495" t="s">
        <v>312</v>
      </c>
      <c r="B574" s="2493"/>
      <c r="C574" s="2493"/>
      <c r="D574" s="2493"/>
      <c r="E574" s="2493"/>
      <c r="F574" s="987">
        <f>F573</f>
        <v>0</v>
      </c>
      <c r="G574" s="987">
        <f>G573</f>
        <v>2218</v>
      </c>
      <c r="H574" s="987">
        <f>H573</f>
        <v>876</v>
      </c>
      <c r="I574" s="969">
        <f>(H574/G574)*100</f>
        <v>39.495040577096482</v>
      </c>
    </row>
    <row r="575" spans="1:14" ht="13.5" thickTop="1" x14ac:dyDescent="0.2">
      <c r="K575" s="1029"/>
      <c r="L575" s="1029"/>
      <c r="M575" s="1029"/>
      <c r="N575" s="445"/>
    </row>
    <row r="576" spans="1:14" x14ac:dyDescent="0.2">
      <c r="K576" s="1029"/>
      <c r="L576" s="1029"/>
      <c r="M576" s="1029"/>
      <c r="N576" s="445"/>
    </row>
    <row r="577" spans="1:14" s="572" customFormat="1" ht="13.5" thickBot="1" x14ac:dyDescent="0.25">
      <c r="A577" s="445" t="s">
        <v>1340</v>
      </c>
      <c r="B577" s="687"/>
      <c r="D577" s="927"/>
      <c r="F577" s="531"/>
      <c r="G577" s="531"/>
      <c r="H577" s="531"/>
      <c r="I577" s="1072" t="s">
        <v>205</v>
      </c>
    </row>
    <row r="578" spans="1:14" s="107" customFormat="1" ht="20.25" customHeight="1" thickTop="1" thickBot="1" x14ac:dyDescent="0.25">
      <c r="A578" s="734" t="s">
        <v>792</v>
      </c>
      <c r="B578" s="737" t="s">
        <v>206</v>
      </c>
      <c r="C578" s="735" t="s">
        <v>207</v>
      </c>
      <c r="D578" s="678" t="s">
        <v>888</v>
      </c>
      <c r="E578" s="738" t="s">
        <v>208</v>
      </c>
      <c r="F578" s="738" t="s">
        <v>209</v>
      </c>
      <c r="G578" s="738" t="s">
        <v>1116</v>
      </c>
      <c r="H578" s="738" t="s">
        <v>1117</v>
      </c>
      <c r="I578" s="931" t="s">
        <v>1118</v>
      </c>
    </row>
    <row r="579" spans="1:14" s="387" customFormat="1" ht="13.5" thickTop="1" thickBot="1" x14ac:dyDescent="0.25">
      <c r="A579" s="1409">
        <v>1</v>
      </c>
      <c r="B579" s="1410">
        <v>2</v>
      </c>
      <c r="C579" s="1410">
        <v>3</v>
      </c>
      <c r="D579" s="1410">
        <v>4</v>
      </c>
      <c r="E579" s="610">
        <v>5</v>
      </c>
      <c r="F579" s="1411">
        <v>6</v>
      </c>
      <c r="G579" s="1411">
        <v>7</v>
      </c>
      <c r="H579" s="1412">
        <v>8</v>
      </c>
      <c r="I579" s="1413" t="s">
        <v>960</v>
      </c>
    </row>
    <row r="580" spans="1:14" s="572" customFormat="1" ht="16.5" thickTop="1" thickBot="1" x14ac:dyDescent="0.3">
      <c r="A580" s="1421">
        <v>60002100269</v>
      </c>
      <c r="B580" s="1090">
        <v>4322</v>
      </c>
      <c r="C580" s="1422">
        <v>5171</v>
      </c>
      <c r="D580" s="1091">
        <v>11</v>
      </c>
      <c r="E580" s="1092" t="s">
        <v>1133</v>
      </c>
      <c r="F580" s="1004"/>
      <c r="G580" s="1424">
        <v>1235</v>
      </c>
      <c r="H580" s="1004">
        <v>1203</v>
      </c>
      <c r="I580" s="1425">
        <f>(H580/G580)*100</f>
        <v>97.408906882591097</v>
      </c>
    </row>
    <row r="581" spans="1:14" s="572" customFormat="1" ht="18" customHeight="1" thickTop="1" thickBot="1" x14ac:dyDescent="0.3">
      <c r="A581" s="2479" t="s">
        <v>313</v>
      </c>
      <c r="B581" s="2480"/>
      <c r="C581" s="2480"/>
      <c r="D581" s="2480"/>
      <c r="E581" s="2480"/>
      <c r="F581" s="987">
        <f>F580</f>
        <v>0</v>
      </c>
      <c r="G581" s="987">
        <f>G580</f>
        <v>1235</v>
      </c>
      <c r="H581" s="987">
        <f>H580</f>
        <v>1203</v>
      </c>
      <c r="I581" s="969">
        <f>(H581/G581)*100</f>
        <v>97.408906882591097</v>
      </c>
    </row>
    <row r="582" spans="1:14" ht="13.5" thickTop="1" x14ac:dyDescent="0.2">
      <c r="K582" s="1029"/>
      <c r="L582" s="1029"/>
      <c r="M582" s="1029"/>
      <c r="N582" s="445"/>
    </row>
    <row r="583" spans="1:14" x14ac:dyDescent="0.2">
      <c r="K583" s="1029"/>
      <c r="L583" s="1029"/>
      <c r="M583" s="1029"/>
      <c r="N583" s="445"/>
    </row>
    <row r="584" spans="1:14" s="572" customFormat="1" ht="13.5" thickBot="1" x14ac:dyDescent="0.25">
      <c r="A584" s="445" t="s">
        <v>1067</v>
      </c>
      <c r="B584" s="687"/>
      <c r="D584" s="927"/>
      <c r="F584" s="531"/>
      <c r="G584" s="531"/>
      <c r="H584" s="531"/>
      <c r="I584" s="1072" t="s">
        <v>205</v>
      </c>
    </row>
    <row r="585" spans="1:14" s="107" customFormat="1" ht="20.25" customHeight="1" thickTop="1" thickBot="1" x14ac:dyDescent="0.25">
      <c r="A585" s="734" t="s">
        <v>792</v>
      </c>
      <c r="B585" s="737" t="s">
        <v>206</v>
      </c>
      <c r="C585" s="735" t="s">
        <v>207</v>
      </c>
      <c r="D585" s="678" t="s">
        <v>888</v>
      </c>
      <c r="E585" s="738" t="s">
        <v>208</v>
      </c>
      <c r="F585" s="738" t="s">
        <v>209</v>
      </c>
      <c r="G585" s="738" t="s">
        <v>1116</v>
      </c>
      <c r="H585" s="738" t="s">
        <v>1117</v>
      </c>
      <c r="I585" s="931" t="s">
        <v>1118</v>
      </c>
    </row>
    <row r="586" spans="1:14" s="387" customFormat="1" ht="13.5" thickTop="1" thickBot="1" x14ac:dyDescent="0.25">
      <c r="A586" s="1409">
        <v>1</v>
      </c>
      <c r="B586" s="1410">
        <v>2</v>
      </c>
      <c r="C586" s="1410">
        <v>3</v>
      </c>
      <c r="D586" s="1410">
        <v>4</v>
      </c>
      <c r="E586" s="610">
        <v>5</v>
      </c>
      <c r="F586" s="1411">
        <v>6</v>
      </c>
      <c r="G586" s="1411">
        <v>7</v>
      </c>
      <c r="H586" s="1412">
        <v>8</v>
      </c>
      <c r="I586" s="1413" t="s">
        <v>960</v>
      </c>
    </row>
    <row r="587" spans="1:14" s="572" customFormat="1" ht="15.75" thickTop="1" x14ac:dyDescent="0.25">
      <c r="A587" s="1080">
        <v>60002100270</v>
      </c>
      <c r="B587" s="867">
        <v>4322</v>
      </c>
      <c r="C587" s="698">
        <v>6121</v>
      </c>
      <c r="D587" s="1096">
        <v>11</v>
      </c>
      <c r="E587" s="884" t="s">
        <v>770</v>
      </c>
      <c r="F587" s="1083"/>
      <c r="G587" s="1419">
        <v>176</v>
      </c>
      <c r="H587" s="1083">
        <v>176</v>
      </c>
      <c r="I587" s="1420">
        <f>(H587/G587)*100</f>
        <v>100</v>
      </c>
    </row>
    <row r="588" spans="1:14" s="572" customFormat="1" ht="15.75" thickBot="1" x14ac:dyDescent="0.3">
      <c r="A588" s="1086">
        <v>60002100270</v>
      </c>
      <c r="B588" s="1006">
        <v>4322</v>
      </c>
      <c r="C588" s="1006">
        <v>6122</v>
      </c>
      <c r="D588" s="1440">
        <v>11</v>
      </c>
      <c r="E588" s="1439" t="s">
        <v>771</v>
      </c>
      <c r="F588" s="1438"/>
      <c r="G588" s="1438">
        <v>339</v>
      </c>
      <c r="H588" s="1438">
        <v>339</v>
      </c>
      <c r="I588" s="1097">
        <f>(H588/G588)*100</f>
        <v>100</v>
      </c>
    </row>
    <row r="589" spans="1:14" s="572" customFormat="1" ht="18" customHeight="1" thickTop="1" thickBot="1" x14ac:dyDescent="0.3">
      <c r="A589" s="2495" t="s">
        <v>312</v>
      </c>
      <c r="B589" s="2493"/>
      <c r="C589" s="2493"/>
      <c r="D589" s="2493"/>
      <c r="E589" s="2493"/>
      <c r="F589" s="987">
        <f>F587</f>
        <v>0</v>
      </c>
      <c r="G589" s="987">
        <f>G587+G588</f>
        <v>515</v>
      </c>
      <c r="H589" s="987">
        <f>H587+H588</f>
        <v>515</v>
      </c>
      <c r="I589" s="969">
        <f>(H589/G589)*100</f>
        <v>100</v>
      </c>
    </row>
    <row r="590" spans="1:14" ht="13.5" thickTop="1" x14ac:dyDescent="0.2">
      <c r="K590" s="1029"/>
      <c r="L590" s="1029"/>
      <c r="M590" s="1029"/>
      <c r="N590" s="445"/>
    </row>
    <row r="591" spans="1:14" x14ac:dyDescent="0.2">
      <c r="K591" s="1029"/>
      <c r="L591" s="1029"/>
      <c r="M591" s="1029"/>
      <c r="N591" s="445"/>
    </row>
    <row r="592" spans="1:14" s="572" customFormat="1" ht="13.5" thickBot="1" x14ac:dyDescent="0.25">
      <c r="A592" s="445" t="s">
        <v>1068</v>
      </c>
      <c r="B592" s="687"/>
      <c r="D592" s="927"/>
      <c r="F592" s="531"/>
      <c r="G592" s="531"/>
      <c r="H592" s="531"/>
      <c r="I592" s="1072" t="s">
        <v>205</v>
      </c>
    </row>
    <row r="593" spans="1:14" s="107" customFormat="1" ht="20.25" customHeight="1" thickTop="1" thickBot="1" x14ac:dyDescent="0.25">
      <c r="A593" s="734" t="s">
        <v>792</v>
      </c>
      <c r="B593" s="737" t="s">
        <v>206</v>
      </c>
      <c r="C593" s="735" t="s">
        <v>207</v>
      </c>
      <c r="D593" s="678" t="s">
        <v>888</v>
      </c>
      <c r="E593" s="738" t="s">
        <v>208</v>
      </c>
      <c r="F593" s="738" t="s">
        <v>209</v>
      </c>
      <c r="G593" s="738" t="s">
        <v>1116</v>
      </c>
      <c r="H593" s="738" t="s">
        <v>1117</v>
      </c>
      <c r="I593" s="931" t="s">
        <v>1118</v>
      </c>
    </row>
    <row r="594" spans="1:14" s="387" customFormat="1" ht="13.5" thickTop="1" thickBot="1" x14ac:dyDescent="0.25">
      <c r="A594" s="1409">
        <v>1</v>
      </c>
      <c r="B594" s="1410">
        <v>2</v>
      </c>
      <c r="C594" s="1410">
        <v>3</v>
      </c>
      <c r="D594" s="1410">
        <v>4</v>
      </c>
      <c r="E594" s="610">
        <v>5</v>
      </c>
      <c r="F594" s="1411">
        <v>6</v>
      </c>
      <c r="G594" s="1411">
        <v>7</v>
      </c>
      <c r="H594" s="1412">
        <v>8</v>
      </c>
      <c r="I594" s="1413" t="s">
        <v>960</v>
      </c>
    </row>
    <row r="595" spans="1:14" s="572" customFormat="1" ht="16.5" thickTop="1" thickBot="1" x14ac:dyDescent="0.3">
      <c r="A595" s="1421">
        <v>60002100271</v>
      </c>
      <c r="B595" s="1090">
        <v>4357</v>
      </c>
      <c r="C595" s="1422">
        <v>6121</v>
      </c>
      <c r="D595" s="1091">
        <v>11</v>
      </c>
      <c r="E595" s="1092" t="s">
        <v>770</v>
      </c>
      <c r="F595" s="1004"/>
      <c r="G595" s="1424">
        <v>1626</v>
      </c>
      <c r="H595" s="1004">
        <v>1622</v>
      </c>
      <c r="I595" s="1425">
        <f>(H595/G595)*100</f>
        <v>99.753997539975401</v>
      </c>
    </row>
    <row r="596" spans="1:14" s="572" customFormat="1" ht="18" customHeight="1" thickTop="1" thickBot="1" x14ac:dyDescent="0.3">
      <c r="A596" s="2495" t="s">
        <v>312</v>
      </c>
      <c r="B596" s="2493"/>
      <c r="C596" s="2493"/>
      <c r="D596" s="2493"/>
      <c r="E596" s="2493"/>
      <c r="F596" s="987">
        <f>F595</f>
        <v>0</v>
      </c>
      <c r="G596" s="987">
        <f>G595</f>
        <v>1626</v>
      </c>
      <c r="H596" s="987">
        <f>H595</f>
        <v>1622</v>
      </c>
      <c r="I596" s="969">
        <f>(H596/G596)*100</f>
        <v>99.753997539975401</v>
      </c>
    </row>
    <row r="597" spans="1:14" ht="13.5" thickTop="1" x14ac:dyDescent="0.2">
      <c r="K597" s="1029"/>
      <c r="L597" s="1029"/>
      <c r="M597" s="1029"/>
      <c r="N597" s="445"/>
    </row>
    <row r="598" spans="1:14" x14ac:dyDescent="0.2">
      <c r="K598" s="1029"/>
      <c r="L598" s="1029"/>
      <c r="M598" s="1029"/>
      <c r="N598" s="445"/>
    </row>
    <row r="599" spans="1:14" x14ac:dyDescent="0.2">
      <c r="K599" s="1029"/>
      <c r="L599" s="1029"/>
      <c r="M599" s="1029"/>
      <c r="N599" s="445"/>
    </row>
    <row r="600" spans="1:14" x14ac:dyDescent="0.2">
      <c r="K600" s="1029"/>
      <c r="L600" s="1029"/>
      <c r="M600" s="1029"/>
      <c r="N600" s="445"/>
    </row>
    <row r="601" spans="1:14" x14ac:dyDescent="0.2">
      <c r="K601" s="1029"/>
      <c r="L601" s="1029"/>
      <c r="M601" s="1029"/>
      <c r="N601" s="445"/>
    </row>
    <row r="602" spans="1:14" s="572" customFormat="1" ht="13.5" thickBot="1" x14ac:dyDescent="0.25">
      <c r="A602" s="445" t="s">
        <v>1069</v>
      </c>
      <c r="B602" s="687"/>
      <c r="D602" s="927"/>
      <c r="F602" s="531"/>
      <c r="G602" s="531"/>
      <c r="H602" s="531"/>
      <c r="I602" s="1072" t="s">
        <v>205</v>
      </c>
    </row>
    <row r="603" spans="1:14" s="107" customFormat="1" ht="20.25" customHeight="1" thickTop="1" thickBot="1" x14ac:dyDescent="0.25">
      <c r="A603" s="734" t="s">
        <v>792</v>
      </c>
      <c r="B603" s="737" t="s">
        <v>206</v>
      </c>
      <c r="C603" s="735" t="s">
        <v>207</v>
      </c>
      <c r="D603" s="678" t="s">
        <v>888</v>
      </c>
      <c r="E603" s="738" t="s">
        <v>208</v>
      </c>
      <c r="F603" s="738" t="s">
        <v>209</v>
      </c>
      <c r="G603" s="738" t="s">
        <v>1116</v>
      </c>
      <c r="H603" s="738" t="s">
        <v>1117</v>
      </c>
      <c r="I603" s="931" t="s">
        <v>1118</v>
      </c>
    </row>
    <row r="604" spans="1:14" s="387" customFormat="1" ht="13.5" thickTop="1" thickBot="1" x14ac:dyDescent="0.25">
      <c r="A604" s="1409">
        <v>1</v>
      </c>
      <c r="B604" s="1410">
        <v>2</v>
      </c>
      <c r="C604" s="1410">
        <v>3</v>
      </c>
      <c r="D604" s="1410">
        <v>4</v>
      </c>
      <c r="E604" s="610">
        <v>5</v>
      </c>
      <c r="F604" s="1411">
        <v>6</v>
      </c>
      <c r="G604" s="1411">
        <v>7</v>
      </c>
      <c r="H604" s="1412">
        <v>8</v>
      </c>
      <c r="I604" s="1413" t="s">
        <v>960</v>
      </c>
    </row>
    <row r="605" spans="1:14" s="572" customFormat="1" ht="16.5" thickTop="1" thickBot="1" x14ac:dyDescent="0.3">
      <c r="A605" s="1421">
        <v>60002100273</v>
      </c>
      <c r="B605" s="1090">
        <v>4357</v>
      </c>
      <c r="C605" s="1422">
        <v>6121</v>
      </c>
      <c r="D605" s="1091">
        <v>11</v>
      </c>
      <c r="E605" s="1092" t="s">
        <v>770</v>
      </c>
      <c r="F605" s="1004"/>
      <c r="G605" s="1424">
        <v>921</v>
      </c>
      <c r="H605" s="1004">
        <v>917</v>
      </c>
      <c r="I605" s="1425">
        <f>(H605/G605)*100</f>
        <v>99.565689467969605</v>
      </c>
    </row>
    <row r="606" spans="1:14" s="572" customFormat="1" ht="18" customHeight="1" thickTop="1" thickBot="1" x14ac:dyDescent="0.3">
      <c r="A606" s="2495" t="s">
        <v>312</v>
      </c>
      <c r="B606" s="2493"/>
      <c r="C606" s="2493"/>
      <c r="D606" s="2493"/>
      <c r="E606" s="2493"/>
      <c r="F606" s="987">
        <f>F605</f>
        <v>0</v>
      </c>
      <c r="G606" s="987">
        <f>G605</f>
        <v>921</v>
      </c>
      <c r="H606" s="987">
        <f>H605</f>
        <v>917</v>
      </c>
      <c r="I606" s="969">
        <f>(H606/G606)*100</f>
        <v>99.565689467969605</v>
      </c>
    </row>
    <row r="607" spans="1:14" ht="13.5" thickTop="1" x14ac:dyDescent="0.2">
      <c r="K607" s="1029"/>
      <c r="L607" s="1029"/>
      <c r="M607" s="1029"/>
      <c r="N607" s="445"/>
    </row>
    <row r="608" spans="1:14" x14ac:dyDescent="0.2">
      <c r="K608" s="1029"/>
      <c r="L608" s="1029"/>
      <c r="M608" s="1029"/>
      <c r="N608" s="445"/>
    </row>
    <row r="609" spans="1:14" s="572" customFormat="1" ht="13.5" thickBot="1" x14ac:dyDescent="0.25">
      <c r="A609" s="445" t="s">
        <v>1070</v>
      </c>
      <c r="B609" s="687"/>
      <c r="D609" s="927"/>
      <c r="F609" s="531"/>
      <c r="G609" s="531"/>
      <c r="H609" s="531"/>
      <c r="I609" s="1072" t="s">
        <v>205</v>
      </c>
    </row>
    <row r="610" spans="1:14" s="107" customFormat="1" ht="20.25" customHeight="1" thickTop="1" thickBot="1" x14ac:dyDescent="0.25">
      <c r="A610" s="734" t="s">
        <v>792</v>
      </c>
      <c r="B610" s="737" t="s">
        <v>206</v>
      </c>
      <c r="C610" s="735" t="s">
        <v>207</v>
      </c>
      <c r="D610" s="678" t="s">
        <v>888</v>
      </c>
      <c r="E610" s="738" t="s">
        <v>208</v>
      </c>
      <c r="F610" s="738" t="s">
        <v>209</v>
      </c>
      <c r="G610" s="738" t="s">
        <v>1116</v>
      </c>
      <c r="H610" s="738" t="s">
        <v>1117</v>
      </c>
      <c r="I610" s="931" t="s">
        <v>1118</v>
      </c>
    </row>
    <row r="611" spans="1:14" s="387" customFormat="1" ht="13.5" thickTop="1" thickBot="1" x14ac:dyDescent="0.25">
      <c r="A611" s="1409">
        <v>1</v>
      </c>
      <c r="B611" s="1410">
        <v>2</v>
      </c>
      <c r="C611" s="1410">
        <v>3</v>
      </c>
      <c r="D611" s="1410">
        <v>4</v>
      </c>
      <c r="E611" s="610">
        <v>5</v>
      </c>
      <c r="F611" s="1411">
        <v>6</v>
      </c>
      <c r="G611" s="1411">
        <v>7</v>
      </c>
      <c r="H611" s="1412">
        <v>8</v>
      </c>
      <c r="I611" s="1413" t="s">
        <v>960</v>
      </c>
    </row>
    <row r="612" spans="1:14" s="572" customFormat="1" ht="16.5" thickTop="1" thickBot="1" x14ac:dyDescent="0.3">
      <c r="A612" s="1421">
        <v>60002100274</v>
      </c>
      <c r="B612" s="1090">
        <v>4357</v>
      </c>
      <c r="C612" s="1422">
        <v>6122</v>
      </c>
      <c r="D612" s="1091">
        <v>11</v>
      </c>
      <c r="E612" s="1092" t="s">
        <v>771</v>
      </c>
      <c r="F612" s="1004"/>
      <c r="G612" s="1424">
        <v>2975</v>
      </c>
      <c r="H612" s="1004">
        <v>0</v>
      </c>
      <c r="I612" s="1425">
        <f>(H612/G612)*100</f>
        <v>0</v>
      </c>
    </row>
    <row r="613" spans="1:14" s="572" customFormat="1" ht="18" customHeight="1" thickTop="1" thickBot="1" x14ac:dyDescent="0.3">
      <c r="A613" s="2495" t="s">
        <v>312</v>
      </c>
      <c r="B613" s="2493"/>
      <c r="C613" s="2493"/>
      <c r="D613" s="2493"/>
      <c r="E613" s="2493"/>
      <c r="F613" s="987">
        <f>F612</f>
        <v>0</v>
      </c>
      <c r="G613" s="987">
        <f>G612</f>
        <v>2975</v>
      </c>
      <c r="H613" s="987">
        <f>H612</f>
        <v>0</v>
      </c>
      <c r="I613" s="969">
        <f>(H613/G613)*100</f>
        <v>0</v>
      </c>
    </row>
    <row r="614" spans="1:14" ht="13.5" thickTop="1" x14ac:dyDescent="0.2">
      <c r="K614" s="1029"/>
      <c r="L614" s="1029"/>
      <c r="M614" s="1029"/>
      <c r="N614" s="445"/>
    </row>
    <row r="615" spans="1:14" x14ac:dyDescent="0.2">
      <c r="K615" s="1029"/>
      <c r="L615" s="1029"/>
      <c r="M615" s="1029"/>
      <c r="N615" s="445"/>
    </row>
    <row r="616" spans="1:14" s="572" customFormat="1" ht="13.5" thickBot="1" x14ac:dyDescent="0.25">
      <c r="A616" s="445" t="s">
        <v>1071</v>
      </c>
      <c r="B616" s="687"/>
      <c r="D616" s="927"/>
      <c r="F616" s="531"/>
      <c r="G616" s="531"/>
      <c r="H616" s="531"/>
      <c r="I616" s="1072" t="s">
        <v>205</v>
      </c>
    </row>
    <row r="617" spans="1:14" s="107" customFormat="1" ht="20.25" customHeight="1" thickTop="1" thickBot="1" x14ac:dyDescent="0.25">
      <c r="A617" s="734" t="s">
        <v>792</v>
      </c>
      <c r="B617" s="737" t="s">
        <v>206</v>
      </c>
      <c r="C617" s="735" t="s">
        <v>207</v>
      </c>
      <c r="D617" s="678" t="s">
        <v>888</v>
      </c>
      <c r="E617" s="738" t="s">
        <v>208</v>
      </c>
      <c r="F617" s="738" t="s">
        <v>209</v>
      </c>
      <c r="G617" s="738" t="s">
        <v>1116</v>
      </c>
      <c r="H617" s="738" t="s">
        <v>1117</v>
      </c>
      <c r="I617" s="931" t="s">
        <v>1118</v>
      </c>
    </row>
    <row r="618" spans="1:14" s="387" customFormat="1" ht="13.5" thickTop="1" thickBot="1" x14ac:dyDescent="0.25">
      <c r="A618" s="1409">
        <v>1</v>
      </c>
      <c r="B618" s="1410">
        <v>2</v>
      </c>
      <c r="C618" s="1410">
        <v>3</v>
      </c>
      <c r="D618" s="1410">
        <v>4</v>
      </c>
      <c r="E618" s="610">
        <v>5</v>
      </c>
      <c r="F618" s="1411">
        <v>6</v>
      </c>
      <c r="G618" s="1411">
        <v>7</v>
      </c>
      <c r="H618" s="1412">
        <v>8</v>
      </c>
      <c r="I618" s="1413" t="s">
        <v>960</v>
      </c>
    </row>
    <row r="619" spans="1:14" s="572" customFormat="1" ht="16.5" thickTop="1" thickBot="1" x14ac:dyDescent="0.3">
      <c r="A619" s="1421">
        <v>60002100279</v>
      </c>
      <c r="B619" s="1090">
        <v>4357</v>
      </c>
      <c r="C619" s="1422">
        <v>6121</v>
      </c>
      <c r="D619" s="1091">
        <v>11</v>
      </c>
      <c r="E619" s="1092" t="s">
        <v>770</v>
      </c>
      <c r="F619" s="1004"/>
      <c r="G619" s="1424">
        <v>1462</v>
      </c>
      <c r="H619" s="1004">
        <v>908</v>
      </c>
      <c r="I619" s="1425">
        <f>(H619/G619)*100</f>
        <v>62.106703146374834</v>
      </c>
    </row>
    <row r="620" spans="1:14" s="572" customFormat="1" ht="18" customHeight="1" thickTop="1" thickBot="1" x14ac:dyDescent="0.3">
      <c r="A620" s="2495" t="s">
        <v>312</v>
      </c>
      <c r="B620" s="2493"/>
      <c r="C620" s="2493"/>
      <c r="D620" s="2493"/>
      <c r="E620" s="2493"/>
      <c r="F620" s="987">
        <f>F619</f>
        <v>0</v>
      </c>
      <c r="G620" s="987">
        <f>G619</f>
        <v>1462</v>
      </c>
      <c r="H620" s="987">
        <f>H619</f>
        <v>908</v>
      </c>
      <c r="I620" s="969">
        <f>(H620/G620)*100</f>
        <v>62.106703146374834</v>
      </c>
    </row>
    <row r="621" spans="1:14" ht="13.5" thickTop="1" x14ac:dyDescent="0.2">
      <c r="K621" s="1029"/>
      <c r="L621" s="1029"/>
      <c r="M621" s="1029"/>
      <c r="N621" s="445"/>
    </row>
    <row r="622" spans="1:14" x14ac:dyDescent="0.2">
      <c r="K622" s="1029"/>
      <c r="L622" s="1029"/>
      <c r="M622" s="1029"/>
      <c r="N622" s="445"/>
    </row>
    <row r="623" spans="1:14" s="572" customFormat="1" ht="13.5" thickBot="1" x14ac:dyDescent="0.25">
      <c r="A623" s="445" t="s">
        <v>141</v>
      </c>
      <c r="B623" s="687"/>
      <c r="D623" s="927"/>
      <c r="F623" s="531"/>
      <c r="G623" s="531"/>
      <c r="H623" s="531"/>
      <c r="I623" s="1072" t="s">
        <v>205</v>
      </c>
    </row>
    <row r="624" spans="1:14" s="107" customFormat="1" ht="20.25" customHeight="1" thickTop="1" thickBot="1" x14ac:dyDescent="0.25">
      <c r="A624" s="734" t="s">
        <v>792</v>
      </c>
      <c r="B624" s="737" t="s">
        <v>206</v>
      </c>
      <c r="C624" s="735" t="s">
        <v>207</v>
      </c>
      <c r="D624" s="678" t="s">
        <v>888</v>
      </c>
      <c r="E624" s="738" t="s">
        <v>208</v>
      </c>
      <c r="F624" s="738" t="s">
        <v>209</v>
      </c>
      <c r="G624" s="738" t="s">
        <v>1116</v>
      </c>
      <c r="H624" s="738" t="s">
        <v>1117</v>
      </c>
      <c r="I624" s="931" t="s">
        <v>1118</v>
      </c>
    </row>
    <row r="625" spans="1:14" s="387" customFormat="1" ht="13.5" thickTop="1" thickBot="1" x14ac:dyDescent="0.25">
      <c r="A625" s="1409">
        <v>1</v>
      </c>
      <c r="B625" s="1410">
        <v>2</v>
      </c>
      <c r="C625" s="1410">
        <v>3</v>
      </c>
      <c r="D625" s="1410">
        <v>4</v>
      </c>
      <c r="E625" s="610">
        <v>5</v>
      </c>
      <c r="F625" s="1411">
        <v>6</v>
      </c>
      <c r="G625" s="1411">
        <v>7</v>
      </c>
      <c r="H625" s="1412">
        <v>8</v>
      </c>
      <c r="I625" s="1413" t="s">
        <v>960</v>
      </c>
    </row>
    <row r="626" spans="1:14" s="572" customFormat="1" ht="16.5" thickTop="1" thickBot="1" x14ac:dyDescent="0.3">
      <c r="A626" s="1421">
        <v>60002100314</v>
      </c>
      <c r="B626" s="1090">
        <v>4357</v>
      </c>
      <c r="C626" s="1422">
        <v>6121</v>
      </c>
      <c r="D626" s="1091">
        <v>11</v>
      </c>
      <c r="E626" s="1092" t="s">
        <v>770</v>
      </c>
      <c r="F626" s="1004"/>
      <c r="G626" s="1424">
        <v>646</v>
      </c>
      <c r="H626" s="1004">
        <v>72</v>
      </c>
      <c r="I626" s="1425">
        <f>(H626/G626)*100</f>
        <v>11.145510835913312</v>
      </c>
    </row>
    <row r="627" spans="1:14" s="572" customFormat="1" ht="18" customHeight="1" thickTop="1" thickBot="1" x14ac:dyDescent="0.3">
      <c r="A627" s="2495" t="s">
        <v>312</v>
      </c>
      <c r="B627" s="2493"/>
      <c r="C627" s="2493"/>
      <c r="D627" s="2493"/>
      <c r="E627" s="2493"/>
      <c r="F627" s="987">
        <f>F626</f>
        <v>0</v>
      </c>
      <c r="G627" s="987">
        <f>G626</f>
        <v>646</v>
      </c>
      <c r="H627" s="987">
        <f>H626</f>
        <v>72</v>
      </c>
      <c r="I627" s="969">
        <f>(H627/G627)*100</f>
        <v>11.145510835913312</v>
      </c>
    </row>
    <row r="628" spans="1:14" ht="13.5" thickTop="1" x14ac:dyDescent="0.2">
      <c r="K628" s="1029"/>
      <c r="L628" s="1029"/>
      <c r="M628" s="1029"/>
      <c r="N628" s="445"/>
    </row>
    <row r="629" spans="1:14" x14ac:dyDescent="0.2">
      <c r="K629" s="1029"/>
      <c r="L629" s="1029"/>
      <c r="M629" s="1029"/>
      <c r="N629" s="445"/>
    </row>
    <row r="630" spans="1:14" s="572" customFormat="1" ht="13.5" thickBot="1" x14ac:dyDescent="0.25">
      <c r="A630" s="445" t="s">
        <v>669</v>
      </c>
      <c r="B630" s="687"/>
      <c r="D630" s="927"/>
      <c r="F630" s="531"/>
      <c r="G630" s="531"/>
      <c r="H630" s="531"/>
      <c r="I630" s="1072" t="s">
        <v>205</v>
      </c>
    </row>
    <row r="631" spans="1:14" s="107" customFormat="1" ht="20.25" customHeight="1" thickTop="1" thickBot="1" x14ac:dyDescent="0.25">
      <c r="A631" s="734" t="s">
        <v>792</v>
      </c>
      <c r="B631" s="737" t="s">
        <v>206</v>
      </c>
      <c r="C631" s="735" t="s">
        <v>207</v>
      </c>
      <c r="D631" s="678" t="s">
        <v>888</v>
      </c>
      <c r="E631" s="738" t="s">
        <v>208</v>
      </c>
      <c r="F631" s="738" t="s">
        <v>209</v>
      </c>
      <c r="G631" s="738" t="s">
        <v>1116</v>
      </c>
      <c r="H631" s="738" t="s">
        <v>1117</v>
      </c>
      <c r="I631" s="931" t="s">
        <v>1118</v>
      </c>
    </row>
    <row r="632" spans="1:14" s="387" customFormat="1" ht="13.5" thickTop="1" thickBot="1" x14ac:dyDescent="0.25">
      <c r="A632" s="1409">
        <v>1</v>
      </c>
      <c r="B632" s="1410">
        <v>2</v>
      </c>
      <c r="C632" s="1410">
        <v>3</v>
      </c>
      <c r="D632" s="1410">
        <v>4</v>
      </c>
      <c r="E632" s="610">
        <v>5</v>
      </c>
      <c r="F632" s="1411">
        <v>6</v>
      </c>
      <c r="G632" s="1411">
        <v>7</v>
      </c>
      <c r="H632" s="1412">
        <v>8</v>
      </c>
      <c r="I632" s="1413" t="s">
        <v>960</v>
      </c>
    </row>
    <row r="633" spans="1:14" s="572" customFormat="1" ht="16.5" thickTop="1" thickBot="1" x14ac:dyDescent="0.3">
      <c r="A633" s="1421">
        <v>60002100318</v>
      </c>
      <c r="B633" s="1090">
        <v>4357</v>
      </c>
      <c r="C633" s="1422">
        <v>6121</v>
      </c>
      <c r="D633" s="1091">
        <v>11</v>
      </c>
      <c r="E633" s="1092" t="s">
        <v>770</v>
      </c>
      <c r="F633" s="1004"/>
      <c r="G633" s="1424">
        <v>670</v>
      </c>
      <c r="H633" s="1004">
        <v>68</v>
      </c>
      <c r="I633" s="1425">
        <f>(H633/G633)*100</f>
        <v>10.149253731343283</v>
      </c>
    </row>
    <row r="634" spans="1:14" s="572" customFormat="1" ht="18" customHeight="1" thickTop="1" thickBot="1" x14ac:dyDescent="0.3">
      <c r="A634" s="2495" t="s">
        <v>312</v>
      </c>
      <c r="B634" s="2493"/>
      <c r="C634" s="2493"/>
      <c r="D634" s="2493"/>
      <c r="E634" s="2493"/>
      <c r="F634" s="987">
        <f>F633</f>
        <v>0</v>
      </c>
      <c r="G634" s="987">
        <f>G633</f>
        <v>670</v>
      </c>
      <c r="H634" s="987">
        <f>H633</f>
        <v>68</v>
      </c>
      <c r="I634" s="969">
        <f>(H634/G634)*100</f>
        <v>10.149253731343283</v>
      </c>
    </row>
    <row r="635" spans="1:14" ht="13.5" thickTop="1" x14ac:dyDescent="0.2">
      <c r="K635" s="1029"/>
      <c r="L635" s="1029"/>
      <c r="M635" s="1029"/>
      <c r="N635" s="445"/>
    </row>
    <row r="636" spans="1:14" x14ac:dyDescent="0.2">
      <c r="K636" s="1029"/>
      <c r="L636" s="1029"/>
      <c r="M636" s="1029"/>
      <c r="N636" s="445"/>
    </row>
    <row r="637" spans="1:14" s="572" customFormat="1" ht="13.5" thickBot="1" x14ac:dyDescent="0.25">
      <c r="A637" s="445" t="s">
        <v>670</v>
      </c>
      <c r="B637" s="687"/>
      <c r="D637" s="927"/>
      <c r="F637" s="531"/>
      <c r="G637" s="531"/>
      <c r="H637" s="531"/>
      <c r="I637" s="1072" t="s">
        <v>205</v>
      </c>
    </row>
    <row r="638" spans="1:14" s="107" customFormat="1" ht="20.25" customHeight="1" thickTop="1" thickBot="1" x14ac:dyDescent="0.25">
      <c r="A638" s="734" t="s">
        <v>792</v>
      </c>
      <c r="B638" s="737" t="s">
        <v>206</v>
      </c>
      <c r="C638" s="735" t="s">
        <v>207</v>
      </c>
      <c r="D638" s="678" t="s">
        <v>888</v>
      </c>
      <c r="E638" s="738" t="s">
        <v>208</v>
      </c>
      <c r="F638" s="738" t="s">
        <v>209</v>
      </c>
      <c r="G638" s="738" t="s">
        <v>1116</v>
      </c>
      <c r="H638" s="738" t="s">
        <v>1117</v>
      </c>
      <c r="I638" s="931" t="s">
        <v>1118</v>
      </c>
    </row>
    <row r="639" spans="1:14" s="387" customFormat="1" ht="13.5" thickTop="1" thickBot="1" x14ac:dyDescent="0.25">
      <c r="A639" s="1409">
        <v>1</v>
      </c>
      <c r="B639" s="1410">
        <v>2</v>
      </c>
      <c r="C639" s="1410">
        <v>3</v>
      </c>
      <c r="D639" s="1410">
        <v>4</v>
      </c>
      <c r="E639" s="610">
        <v>5</v>
      </c>
      <c r="F639" s="1411">
        <v>6</v>
      </c>
      <c r="G639" s="1411">
        <v>7</v>
      </c>
      <c r="H639" s="1412">
        <v>8</v>
      </c>
      <c r="I639" s="1413" t="s">
        <v>960</v>
      </c>
    </row>
    <row r="640" spans="1:14" s="572" customFormat="1" ht="16.5" thickTop="1" thickBot="1" x14ac:dyDescent="0.3">
      <c r="A640" s="1421">
        <v>60002100328</v>
      </c>
      <c r="B640" s="1090">
        <v>4357</v>
      </c>
      <c r="C640" s="1422">
        <v>6121</v>
      </c>
      <c r="D640" s="1091">
        <v>11</v>
      </c>
      <c r="E640" s="1092" t="s">
        <v>770</v>
      </c>
      <c r="F640" s="1004"/>
      <c r="G640" s="1424">
        <v>800</v>
      </c>
      <c r="H640" s="1004">
        <v>0</v>
      </c>
      <c r="I640" s="1425">
        <f>(H640/G640)*100</f>
        <v>0</v>
      </c>
      <c r="K640" s="531">
        <f>F420+F427+F434+F441+F448+F455+F462+F473+F476+F483+F490+F497+F504+F511+F518+F525+F532+F539+F546+F553+F560+F567+F574+F581+F589+F596+F606+F613+F620+F627+F634+F641</f>
        <v>9650</v>
      </c>
      <c r="L640" s="531">
        <f>G420+G427+G434+G441+G448+G455+G462+G473+G476+G483+G490+G497+G504+G511+G518+G525+G532+G539+G546+G553+G560+G567+G574+G581+G589+G596+G606+G613+G620+G627+G634+G641</f>
        <v>42586</v>
      </c>
      <c r="M640" s="531">
        <f>H420+H427+H434+H441+H448+H455+H462+H473+H476+H483+H490+H497+H504+H511+H518+H525+H532+H539+H546+H553+H560+H567+H574+H581+H589+H596+H606+H613+H620+H627+H634+H641</f>
        <v>29353</v>
      </c>
      <c r="N640" s="572" t="s">
        <v>1396</v>
      </c>
    </row>
    <row r="641" spans="1:14" s="572" customFormat="1" ht="18" customHeight="1" thickTop="1" thickBot="1" x14ac:dyDescent="0.3">
      <c r="A641" s="2495" t="s">
        <v>312</v>
      </c>
      <c r="B641" s="2493"/>
      <c r="C641" s="2493"/>
      <c r="D641" s="2493"/>
      <c r="E641" s="2493"/>
      <c r="F641" s="987">
        <f>F640</f>
        <v>0</v>
      </c>
      <c r="G641" s="987">
        <f>G640</f>
        <v>800</v>
      </c>
      <c r="H641" s="987">
        <f>H640</f>
        <v>0</v>
      </c>
      <c r="I641" s="969">
        <f>(H641/G641)*100</f>
        <v>0</v>
      </c>
    </row>
    <row r="642" spans="1:14" ht="13.5" thickTop="1" x14ac:dyDescent="0.2">
      <c r="K642" s="1029"/>
      <c r="L642" s="1029"/>
      <c r="M642" s="1029"/>
      <c r="N642" s="445"/>
    </row>
    <row r="643" spans="1:14" x14ac:dyDescent="0.2">
      <c r="K643" s="1029"/>
      <c r="L643" s="1029"/>
      <c r="M643" s="1029"/>
      <c r="N643" s="445"/>
    </row>
    <row r="644" spans="1:14" s="572" customFormat="1" ht="13.5" thickBot="1" x14ac:dyDescent="0.25">
      <c r="A644" s="445" t="s">
        <v>671</v>
      </c>
      <c r="B644" s="687"/>
      <c r="D644" s="927"/>
      <c r="F644" s="531"/>
      <c r="G644" s="531"/>
      <c r="H644" s="531"/>
      <c r="I644" s="1072" t="s">
        <v>205</v>
      </c>
    </row>
    <row r="645" spans="1:14" s="107" customFormat="1" ht="20.25" customHeight="1" thickTop="1" thickBot="1" x14ac:dyDescent="0.25">
      <c r="A645" s="734" t="s">
        <v>792</v>
      </c>
      <c r="B645" s="737" t="s">
        <v>206</v>
      </c>
      <c r="C645" s="735" t="s">
        <v>207</v>
      </c>
      <c r="D645" s="678" t="s">
        <v>888</v>
      </c>
      <c r="E645" s="738" t="s">
        <v>208</v>
      </c>
      <c r="F645" s="738" t="s">
        <v>209</v>
      </c>
      <c r="G645" s="738" t="s">
        <v>1116</v>
      </c>
      <c r="H645" s="738" t="s">
        <v>1117</v>
      </c>
      <c r="I645" s="931" t="s">
        <v>1118</v>
      </c>
    </row>
    <row r="646" spans="1:14" s="387" customFormat="1" ht="13.5" thickTop="1" thickBot="1" x14ac:dyDescent="0.25">
      <c r="A646" s="1409">
        <v>1</v>
      </c>
      <c r="B646" s="1410">
        <v>2</v>
      </c>
      <c r="C646" s="1410">
        <v>3</v>
      </c>
      <c r="D646" s="1410">
        <v>4</v>
      </c>
      <c r="E646" s="610">
        <v>5</v>
      </c>
      <c r="F646" s="1411">
        <v>6</v>
      </c>
      <c r="G646" s="1411">
        <v>7</v>
      </c>
      <c r="H646" s="1412">
        <v>8</v>
      </c>
      <c r="I646" s="1413" t="s">
        <v>960</v>
      </c>
    </row>
    <row r="647" spans="1:14" s="572" customFormat="1" ht="16.5" thickTop="1" thickBot="1" x14ac:dyDescent="0.3">
      <c r="A647" s="1421">
        <v>60003100066</v>
      </c>
      <c r="B647" s="1090">
        <v>3315</v>
      </c>
      <c r="C647" s="1422">
        <v>6121</v>
      </c>
      <c r="D647" s="1091">
        <v>13</v>
      </c>
      <c r="E647" s="1092" t="s">
        <v>770</v>
      </c>
      <c r="F647" s="1004"/>
      <c r="G647" s="1424">
        <v>357</v>
      </c>
      <c r="H647" s="1004">
        <v>325</v>
      </c>
      <c r="I647" s="1425">
        <f>(H647/G647)*100</f>
        <v>91.036414565826334</v>
      </c>
    </row>
    <row r="648" spans="1:14" s="572" customFormat="1" ht="18" customHeight="1" thickTop="1" thickBot="1" x14ac:dyDescent="0.3">
      <c r="A648" s="2495" t="s">
        <v>312</v>
      </c>
      <c r="B648" s="2493"/>
      <c r="C648" s="2493"/>
      <c r="D648" s="2493"/>
      <c r="E648" s="2493"/>
      <c r="F648" s="987">
        <f>F647</f>
        <v>0</v>
      </c>
      <c r="G648" s="987">
        <f>G647</f>
        <v>357</v>
      </c>
      <c r="H648" s="987">
        <f>H647</f>
        <v>325</v>
      </c>
      <c r="I648" s="969">
        <f>(H648/G648)*100</f>
        <v>91.036414565826334</v>
      </c>
    </row>
    <row r="649" spans="1:14" ht="13.5" thickTop="1" x14ac:dyDescent="0.2">
      <c r="K649" s="1029"/>
      <c r="L649" s="1029"/>
      <c r="M649" s="1029"/>
      <c r="N649" s="445"/>
    </row>
    <row r="650" spans="1:14" x14ac:dyDescent="0.2">
      <c r="K650" s="1029"/>
      <c r="L650" s="1029"/>
      <c r="M650" s="1029"/>
      <c r="N650" s="445"/>
    </row>
    <row r="651" spans="1:14" s="572" customFormat="1" ht="13.5" thickBot="1" x14ac:dyDescent="0.25">
      <c r="A651" s="445" t="s">
        <v>983</v>
      </c>
      <c r="B651" s="687"/>
      <c r="D651" s="927"/>
      <c r="F651" s="531"/>
      <c r="G651" s="531"/>
      <c r="H651" s="531"/>
      <c r="I651" s="1072" t="s">
        <v>205</v>
      </c>
    </row>
    <row r="652" spans="1:14" s="107" customFormat="1" ht="20.25" customHeight="1" thickTop="1" thickBot="1" x14ac:dyDescent="0.25">
      <c r="A652" s="734" t="s">
        <v>792</v>
      </c>
      <c r="B652" s="737" t="s">
        <v>206</v>
      </c>
      <c r="C652" s="735" t="s">
        <v>207</v>
      </c>
      <c r="D652" s="678" t="s">
        <v>888</v>
      </c>
      <c r="E652" s="738" t="s">
        <v>208</v>
      </c>
      <c r="F652" s="738" t="s">
        <v>209</v>
      </c>
      <c r="G652" s="738" t="s">
        <v>1116</v>
      </c>
      <c r="H652" s="738" t="s">
        <v>1117</v>
      </c>
      <c r="I652" s="931" t="s">
        <v>1118</v>
      </c>
    </row>
    <row r="653" spans="1:14" s="387" customFormat="1" ht="13.5" thickTop="1" thickBot="1" x14ac:dyDescent="0.25">
      <c r="A653" s="1409">
        <v>1</v>
      </c>
      <c r="B653" s="1410">
        <v>2</v>
      </c>
      <c r="C653" s="1410">
        <v>3</v>
      </c>
      <c r="D653" s="1410">
        <v>4</v>
      </c>
      <c r="E653" s="610">
        <v>5</v>
      </c>
      <c r="F653" s="1411">
        <v>6</v>
      </c>
      <c r="G653" s="1411">
        <v>7</v>
      </c>
      <c r="H653" s="1412">
        <v>8</v>
      </c>
      <c r="I653" s="1413" t="s">
        <v>960</v>
      </c>
    </row>
    <row r="654" spans="1:14" s="572" customFormat="1" ht="16.5" thickTop="1" thickBot="1" x14ac:dyDescent="0.3">
      <c r="A654" s="1421">
        <v>60003100067</v>
      </c>
      <c r="B654" s="1090">
        <v>3315</v>
      </c>
      <c r="C654" s="1422">
        <v>6121</v>
      </c>
      <c r="D654" s="1091">
        <v>13</v>
      </c>
      <c r="E654" s="1092" t="s">
        <v>770</v>
      </c>
      <c r="F654" s="1004">
        <v>2900</v>
      </c>
      <c r="G654" s="1424">
        <v>1</v>
      </c>
      <c r="H654" s="1004">
        <v>0</v>
      </c>
      <c r="I654" s="1425">
        <f>(H654/G654)*100</f>
        <v>0</v>
      </c>
    </row>
    <row r="655" spans="1:14" s="572" customFormat="1" ht="18" customHeight="1" thickTop="1" thickBot="1" x14ac:dyDescent="0.3">
      <c r="A655" s="2495" t="s">
        <v>312</v>
      </c>
      <c r="B655" s="2493"/>
      <c r="C655" s="2493"/>
      <c r="D655" s="2493"/>
      <c r="E655" s="2493"/>
      <c r="F655" s="987">
        <f>F654</f>
        <v>2900</v>
      </c>
      <c r="G655" s="987">
        <f>G654</f>
        <v>1</v>
      </c>
      <c r="H655" s="987">
        <f>H654</f>
        <v>0</v>
      </c>
      <c r="I655" s="969">
        <f>(H655/G655)*100</f>
        <v>0</v>
      </c>
    </row>
    <row r="656" spans="1:14" ht="13.5" thickTop="1" x14ac:dyDescent="0.2">
      <c r="K656" s="1029"/>
      <c r="L656" s="1029"/>
      <c r="M656" s="1029"/>
      <c r="N656" s="445"/>
    </row>
    <row r="657" spans="1:14" x14ac:dyDescent="0.2">
      <c r="K657" s="1029"/>
      <c r="L657" s="1029"/>
      <c r="M657" s="1029"/>
      <c r="N657" s="445"/>
    </row>
    <row r="658" spans="1:14" s="572" customFormat="1" ht="13.5" thickBot="1" x14ac:dyDescent="0.25">
      <c r="A658" s="445" t="s">
        <v>984</v>
      </c>
      <c r="B658" s="687"/>
      <c r="D658" s="927"/>
      <c r="F658" s="531"/>
      <c r="G658" s="531"/>
      <c r="H658" s="531"/>
      <c r="I658" s="1072" t="s">
        <v>205</v>
      </c>
    </row>
    <row r="659" spans="1:14" s="107" customFormat="1" ht="20.25" customHeight="1" thickTop="1" thickBot="1" x14ac:dyDescent="0.25">
      <c r="A659" s="734" t="s">
        <v>792</v>
      </c>
      <c r="B659" s="737" t="s">
        <v>206</v>
      </c>
      <c r="C659" s="735" t="s">
        <v>207</v>
      </c>
      <c r="D659" s="678" t="s">
        <v>888</v>
      </c>
      <c r="E659" s="738" t="s">
        <v>208</v>
      </c>
      <c r="F659" s="738" t="s">
        <v>209</v>
      </c>
      <c r="G659" s="738" t="s">
        <v>1116</v>
      </c>
      <c r="H659" s="738" t="s">
        <v>1117</v>
      </c>
      <c r="I659" s="931" t="s">
        <v>1118</v>
      </c>
    </row>
    <row r="660" spans="1:14" s="387" customFormat="1" ht="13.5" thickTop="1" thickBot="1" x14ac:dyDescent="0.25">
      <c r="A660" s="1409">
        <v>1</v>
      </c>
      <c r="B660" s="1410">
        <v>2</v>
      </c>
      <c r="C660" s="1410">
        <v>3</v>
      </c>
      <c r="D660" s="1410">
        <v>4</v>
      </c>
      <c r="E660" s="610">
        <v>5</v>
      </c>
      <c r="F660" s="1411">
        <v>6</v>
      </c>
      <c r="G660" s="1411">
        <v>7</v>
      </c>
      <c r="H660" s="1412">
        <v>8</v>
      </c>
      <c r="I660" s="1413" t="s">
        <v>960</v>
      </c>
    </row>
    <row r="661" spans="1:14" s="387" customFormat="1" ht="16.5" thickTop="1" thickBot="1" x14ac:dyDescent="0.3">
      <c r="A661" s="1421">
        <v>60003100069</v>
      </c>
      <c r="B661" s="1090">
        <v>3315</v>
      </c>
      <c r="C661" s="1422">
        <v>5171</v>
      </c>
      <c r="D661" s="1091">
        <v>13</v>
      </c>
      <c r="E661" s="1092" t="s">
        <v>1133</v>
      </c>
      <c r="F661" s="1004">
        <v>8652</v>
      </c>
      <c r="G661" s="1424">
        <v>0</v>
      </c>
      <c r="H661" s="1004">
        <v>0</v>
      </c>
      <c r="I661" s="1425">
        <v>0</v>
      </c>
    </row>
    <row r="662" spans="1:14" s="387" customFormat="1" ht="16.5" thickTop="1" thickBot="1" x14ac:dyDescent="0.3">
      <c r="A662" s="2495" t="s">
        <v>313</v>
      </c>
      <c r="B662" s="2493"/>
      <c r="C662" s="2493"/>
      <c r="D662" s="2493"/>
      <c r="E662" s="2493"/>
      <c r="F662" s="1004">
        <f>F661</f>
        <v>8652</v>
      </c>
      <c r="G662" s="1004">
        <f>G661</f>
        <v>0</v>
      </c>
      <c r="H662" s="1004">
        <f>H661</f>
        <v>0</v>
      </c>
      <c r="I662" s="1425">
        <v>0</v>
      </c>
    </row>
    <row r="663" spans="1:14" s="572" customFormat="1" ht="16.5" thickTop="1" thickBot="1" x14ac:dyDescent="0.3">
      <c r="A663" s="1421">
        <v>60003100069</v>
      </c>
      <c r="B663" s="1090">
        <v>3315</v>
      </c>
      <c r="C663" s="1422">
        <v>6121</v>
      </c>
      <c r="D663" s="1091">
        <v>870</v>
      </c>
      <c r="E663" s="1092" t="s">
        <v>770</v>
      </c>
      <c r="F663" s="1004"/>
      <c r="G663" s="1424">
        <v>9974</v>
      </c>
      <c r="H663" s="1004">
        <v>9950</v>
      </c>
      <c r="I663" s="1425">
        <f>(H663/G663)*100</f>
        <v>99.759374373370775</v>
      </c>
    </row>
    <row r="664" spans="1:14" s="572" customFormat="1" ht="18" customHeight="1" thickTop="1" thickBot="1" x14ac:dyDescent="0.3">
      <c r="A664" s="2495" t="s">
        <v>312</v>
      </c>
      <c r="B664" s="2493"/>
      <c r="C664" s="2493"/>
      <c r="D664" s="2493"/>
      <c r="E664" s="2493"/>
      <c r="F664" s="987">
        <f>F663</f>
        <v>0</v>
      </c>
      <c r="G664" s="987">
        <f>G663</f>
        <v>9974</v>
      </c>
      <c r="H664" s="987">
        <f>H663</f>
        <v>9950</v>
      </c>
      <c r="I664" s="969">
        <f>(H664/G664)*100</f>
        <v>99.759374373370775</v>
      </c>
    </row>
    <row r="665" spans="1:14" ht="13.5" thickTop="1" x14ac:dyDescent="0.2">
      <c r="K665" s="1029"/>
      <c r="L665" s="1029"/>
      <c r="M665" s="1029"/>
      <c r="N665" s="445"/>
    </row>
    <row r="666" spans="1:14" x14ac:dyDescent="0.2">
      <c r="K666" s="1029"/>
      <c r="L666" s="1029"/>
      <c r="M666" s="1029"/>
      <c r="N666" s="445"/>
    </row>
    <row r="667" spans="1:14" x14ac:dyDescent="0.2">
      <c r="K667" s="1029"/>
      <c r="L667" s="1029"/>
      <c r="M667" s="1029"/>
      <c r="N667" s="445"/>
    </row>
    <row r="668" spans="1:14" x14ac:dyDescent="0.2">
      <c r="K668" s="1029"/>
      <c r="L668" s="1029"/>
      <c r="M668" s="1029"/>
      <c r="N668" s="445"/>
    </row>
    <row r="669" spans="1:14" s="572" customFormat="1" ht="13.5" thickBot="1" x14ac:dyDescent="0.25">
      <c r="A669" s="445" t="s">
        <v>985</v>
      </c>
      <c r="B669" s="687"/>
      <c r="D669" s="927"/>
      <c r="F669" s="531"/>
      <c r="G669" s="531"/>
      <c r="H669" s="531"/>
      <c r="I669" s="1072" t="s">
        <v>205</v>
      </c>
    </row>
    <row r="670" spans="1:14" s="107" customFormat="1" ht="20.25" customHeight="1" thickTop="1" thickBot="1" x14ac:dyDescent="0.25">
      <c r="A670" s="734" t="s">
        <v>792</v>
      </c>
      <c r="B670" s="737" t="s">
        <v>206</v>
      </c>
      <c r="C670" s="735" t="s">
        <v>207</v>
      </c>
      <c r="D670" s="678" t="s">
        <v>888</v>
      </c>
      <c r="E670" s="738" t="s">
        <v>208</v>
      </c>
      <c r="F670" s="738" t="s">
        <v>209</v>
      </c>
      <c r="G670" s="738" t="s">
        <v>1116</v>
      </c>
      <c r="H670" s="738" t="s">
        <v>1117</v>
      </c>
      <c r="I670" s="931" t="s">
        <v>1118</v>
      </c>
    </row>
    <row r="671" spans="1:14" s="387" customFormat="1" ht="13.5" thickTop="1" thickBot="1" x14ac:dyDescent="0.25">
      <c r="A671" s="1409">
        <v>1</v>
      </c>
      <c r="B671" s="1410">
        <v>2</v>
      </c>
      <c r="C671" s="1410">
        <v>3</v>
      </c>
      <c r="D671" s="1410">
        <v>4</v>
      </c>
      <c r="E671" s="610">
        <v>5</v>
      </c>
      <c r="F671" s="1411">
        <v>6</v>
      </c>
      <c r="G671" s="1411">
        <v>7</v>
      </c>
      <c r="H671" s="1412">
        <v>8</v>
      </c>
      <c r="I671" s="1413" t="s">
        <v>960</v>
      </c>
    </row>
    <row r="672" spans="1:14" s="572" customFormat="1" ht="16.5" thickTop="1" thickBot="1" x14ac:dyDescent="0.3">
      <c r="A672" s="1421">
        <v>60003100078</v>
      </c>
      <c r="B672" s="1090">
        <v>3315</v>
      </c>
      <c r="C672" s="1422">
        <v>5137</v>
      </c>
      <c r="D672" s="1091">
        <v>870</v>
      </c>
      <c r="E672" s="1092" t="s">
        <v>199</v>
      </c>
      <c r="F672" s="1004"/>
      <c r="G672" s="1424">
        <v>4598</v>
      </c>
      <c r="H672" s="1004">
        <v>3299</v>
      </c>
      <c r="I672" s="1425">
        <f>(H672/G672)*100</f>
        <v>71.748586341887773</v>
      </c>
    </row>
    <row r="673" spans="1:14" s="572" customFormat="1" ht="16.5" thickTop="1" thickBot="1" x14ac:dyDescent="0.3">
      <c r="A673" s="2479" t="s">
        <v>313</v>
      </c>
      <c r="B673" s="2480"/>
      <c r="C673" s="2480"/>
      <c r="D673" s="2480"/>
      <c r="E673" s="2480"/>
      <c r="F673" s="1004">
        <v>0</v>
      </c>
      <c r="G673" s="1004">
        <f>G672</f>
        <v>4598</v>
      </c>
      <c r="H673" s="1004">
        <f>H672</f>
        <v>3299</v>
      </c>
      <c r="I673" s="1425">
        <f>(H673/G673)*100</f>
        <v>71.748586341887773</v>
      </c>
    </row>
    <row r="674" spans="1:14" s="572" customFormat="1" ht="15.75" thickTop="1" x14ac:dyDescent="0.25">
      <c r="A674" s="1462">
        <v>60003100078</v>
      </c>
      <c r="B674" s="1463">
        <v>3315</v>
      </c>
      <c r="C674" s="1463">
        <v>6121</v>
      </c>
      <c r="D674" s="1437">
        <v>13</v>
      </c>
      <c r="E674" s="1436" t="s">
        <v>770</v>
      </c>
      <c r="F674" s="1435">
        <v>23295</v>
      </c>
      <c r="G674" s="1435">
        <v>0</v>
      </c>
      <c r="H674" s="1435">
        <v>0</v>
      </c>
      <c r="I674" s="1420">
        <v>0</v>
      </c>
    </row>
    <row r="675" spans="1:14" s="572" customFormat="1" ht="15" x14ac:dyDescent="0.25">
      <c r="A675" s="1442">
        <v>60003100078</v>
      </c>
      <c r="B675" s="833">
        <v>3315</v>
      </c>
      <c r="C675" s="833">
        <v>6121</v>
      </c>
      <c r="D675" s="1431">
        <v>870</v>
      </c>
      <c r="E675" s="1441" t="s">
        <v>770</v>
      </c>
      <c r="F675" s="959"/>
      <c r="G675" s="959">
        <v>22012</v>
      </c>
      <c r="H675" s="959">
        <v>20538</v>
      </c>
      <c r="I675" s="951">
        <f>(H675/G675)*100</f>
        <v>93.30365255315283</v>
      </c>
    </row>
    <row r="676" spans="1:14" s="572" customFormat="1" ht="15" x14ac:dyDescent="0.25">
      <c r="A676" s="1442">
        <v>60003100078</v>
      </c>
      <c r="B676" s="833">
        <v>3315</v>
      </c>
      <c r="C676" s="833">
        <v>6122</v>
      </c>
      <c r="D676" s="1431">
        <v>870</v>
      </c>
      <c r="E676" s="1441" t="s">
        <v>771</v>
      </c>
      <c r="F676" s="959"/>
      <c r="G676" s="959">
        <v>1497</v>
      </c>
      <c r="H676" s="959">
        <v>536</v>
      </c>
      <c r="I676" s="951">
        <f>(H676/G676)*100</f>
        <v>35.804943219772881</v>
      </c>
    </row>
    <row r="677" spans="1:14" s="572" customFormat="1" ht="15.75" thickBot="1" x14ac:dyDescent="0.3">
      <c r="A677" s="1086">
        <v>60003100078</v>
      </c>
      <c r="B677" s="1006">
        <v>3315</v>
      </c>
      <c r="C677" s="1006">
        <v>6129</v>
      </c>
      <c r="D677" s="1440">
        <v>870</v>
      </c>
      <c r="E677" s="1439" t="s">
        <v>980</v>
      </c>
      <c r="F677" s="1438"/>
      <c r="G677" s="1438">
        <v>174</v>
      </c>
      <c r="H677" s="1438">
        <v>0</v>
      </c>
      <c r="I677" s="1097">
        <v>0</v>
      </c>
    </row>
    <row r="678" spans="1:14" s="572" customFormat="1" ht="18" customHeight="1" thickTop="1" thickBot="1" x14ac:dyDescent="0.3">
      <c r="A678" s="2495" t="s">
        <v>312</v>
      </c>
      <c r="B678" s="2493"/>
      <c r="C678" s="2493"/>
      <c r="D678" s="2493"/>
      <c r="E678" s="2493"/>
      <c r="F678" s="987">
        <f>F674</f>
        <v>23295</v>
      </c>
      <c r="G678" s="987">
        <f>G675+G676+G677</f>
        <v>23683</v>
      </c>
      <c r="H678" s="987">
        <f>H675+H676+H677</f>
        <v>21074</v>
      </c>
      <c r="I678" s="969">
        <f>(H678/G678)*100</f>
        <v>88.98365916480175</v>
      </c>
    </row>
    <row r="679" spans="1:14" ht="13.5" thickTop="1" x14ac:dyDescent="0.2">
      <c r="K679" s="1029"/>
      <c r="L679" s="1029"/>
      <c r="M679" s="1029"/>
      <c r="N679" s="445"/>
    </row>
    <row r="680" spans="1:14" x14ac:dyDescent="0.2">
      <c r="K680" s="1029"/>
      <c r="L680" s="1029"/>
      <c r="M680" s="1029"/>
      <c r="N680" s="445"/>
    </row>
    <row r="681" spans="1:14" s="572" customFormat="1" ht="13.5" thickBot="1" x14ac:dyDescent="0.25">
      <c r="A681" s="445" t="s">
        <v>986</v>
      </c>
      <c r="B681" s="687"/>
      <c r="D681" s="927"/>
      <c r="F681" s="531"/>
      <c r="G681" s="531"/>
      <c r="H681" s="531"/>
      <c r="I681" s="1072" t="s">
        <v>205</v>
      </c>
    </row>
    <row r="682" spans="1:14" s="107" customFormat="1" ht="20.25" customHeight="1" thickTop="1" thickBot="1" x14ac:dyDescent="0.25">
      <c r="A682" s="734" t="s">
        <v>792</v>
      </c>
      <c r="B682" s="737" t="s">
        <v>206</v>
      </c>
      <c r="C682" s="735" t="s">
        <v>207</v>
      </c>
      <c r="D682" s="678" t="s">
        <v>888</v>
      </c>
      <c r="E682" s="738" t="s">
        <v>208</v>
      </c>
      <c r="F682" s="738" t="s">
        <v>209</v>
      </c>
      <c r="G682" s="738" t="s">
        <v>1116</v>
      </c>
      <c r="H682" s="738" t="s">
        <v>1117</v>
      </c>
      <c r="I682" s="931" t="s">
        <v>1118</v>
      </c>
    </row>
    <row r="683" spans="1:14" s="387" customFormat="1" ht="13.5" thickTop="1" thickBot="1" x14ac:dyDescent="0.25">
      <c r="A683" s="1409">
        <v>1</v>
      </c>
      <c r="B683" s="1410">
        <v>2</v>
      </c>
      <c r="C683" s="1410">
        <v>3</v>
      </c>
      <c r="D683" s="1410">
        <v>4</v>
      </c>
      <c r="E683" s="610">
        <v>5</v>
      </c>
      <c r="F683" s="1411">
        <v>6</v>
      </c>
      <c r="G683" s="1411">
        <v>7</v>
      </c>
      <c r="H683" s="1412">
        <v>8</v>
      </c>
      <c r="I683" s="1413" t="s">
        <v>960</v>
      </c>
    </row>
    <row r="684" spans="1:14" s="572" customFormat="1" ht="16.5" thickTop="1" thickBot="1" x14ac:dyDescent="0.3">
      <c r="A684" s="1421">
        <v>60003100198</v>
      </c>
      <c r="B684" s="1090">
        <v>3315</v>
      </c>
      <c r="C684" s="1422">
        <v>6121</v>
      </c>
      <c r="D684" s="1091">
        <v>13</v>
      </c>
      <c r="E684" s="1092" t="s">
        <v>770</v>
      </c>
      <c r="F684" s="1004"/>
      <c r="G684" s="1424">
        <v>374</v>
      </c>
      <c r="H684" s="1004">
        <v>30</v>
      </c>
      <c r="I684" s="1425">
        <f>(H684/G684)*100</f>
        <v>8.0213903743315509</v>
      </c>
    </row>
    <row r="685" spans="1:14" s="572" customFormat="1" ht="18" customHeight="1" thickTop="1" thickBot="1" x14ac:dyDescent="0.3">
      <c r="A685" s="2495" t="s">
        <v>312</v>
      </c>
      <c r="B685" s="2493"/>
      <c r="C685" s="2493"/>
      <c r="D685" s="2493"/>
      <c r="E685" s="2493"/>
      <c r="F685" s="987">
        <f>F684</f>
        <v>0</v>
      </c>
      <c r="G685" s="987">
        <f>G684</f>
        <v>374</v>
      </c>
      <c r="H685" s="987">
        <f>H684</f>
        <v>30</v>
      </c>
      <c r="I685" s="969">
        <f>(H685/G685)*100</f>
        <v>8.0213903743315509</v>
      </c>
    </row>
    <row r="686" spans="1:14" ht="13.5" thickTop="1" x14ac:dyDescent="0.2">
      <c r="K686" s="1029"/>
      <c r="L686" s="1029"/>
      <c r="M686" s="1029"/>
      <c r="N686" s="445"/>
    </row>
    <row r="687" spans="1:14" x14ac:dyDescent="0.2">
      <c r="K687" s="1029"/>
      <c r="L687" s="1029"/>
      <c r="M687" s="1029"/>
      <c r="N687" s="445"/>
    </row>
    <row r="688" spans="1:14" s="572" customFormat="1" ht="13.5" thickBot="1" x14ac:dyDescent="0.25">
      <c r="A688" s="445" t="s">
        <v>987</v>
      </c>
      <c r="B688" s="687"/>
      <c r="D688" s="927"/>
      <c r="F688" s="531"/>
      <c r="G688" s="531"/>
      <c r="H688" s="531"/>
      <c r="I688" s="1072" t="s">
        <v>205</v>
      </c>
    </row>
    <row r="689" spans="1:14" s="107" customFormat="1" ht="20.25" customHeight="1" thickTop="1" thickBot="1" x14ac:dyDescent="0.25">
      <c r="A689" s="734" t="s">
        <v>792</v>
      </c>
      <c r="B689" s="737" t="s">
        <v>206</v>
      </c>
      <c r="C689" s="735" t="s">
        <v>207</v>
      </c>
      <c r="D689" s="678" t="s">
        <v>888</v>
      </c>
      <c r="E689" s="738" t="s">
        <v>208</v>
      </c>
      <c r="F689" s="738" t="s">
        <v>209</v>
      </c>
      <c r="G689" s="738" t="s">
        <v>1116</v>
      </c>
      <c r="H689" s="738" t="s">
        <v>1117</v>
      </c>
      <c r="I689" s="931" t="s">
        <v>1118</v>
      </c>
    </row>
    <row r="690" spans="1:14" s="387" customFormat="1" ht="13.5" thickTop="1" thickBot="1" x14ac:dyDescent="0.25">
      <c r="A690" s="1409">
        <v>1</v>
      </c>
      <c r="B690" s="1410">
        <v>2</v>
      </c>
      <c r="C690" s="1410">
        <v>3</v>
      </c>
      <c r="D690" s="1410">
        <v>4</v>
      </c>
      <c r="E690" s="610">
        <v>5</v>
      </c>
      <c r="F690" s="1411">
        <v>6</v>
      </c>
      <c r="G690" s="1411">
        <v>7</v>
      </c>
      <c r="H690" s="1412">
        <v>8</v>
      </c>
      <c r="I690" s="1413" t="s">
        <v>960</v>
      </c>
    </row>
    <row r="691" spans="1:14" s="572" customFormat="1" ht="16.5" thickTop="1" thickBot="1" x14ac:dyDescent="0.3">
      <c r="A691" s="1421">
        <v>60003100206</v>
      </c>
      <c r="B691" s="1090">
        <v>3315</v>
      </c>
      <c r="C691" s="1422">
        <v>6121</v>
      </c>
      <c r="D691" s="1091">
        <v>870</v>
      </c>
      <c r="E691" s="1092" t="s">
        <v>770</v>
      </c>
      <c r="F691" s="1004"/>
      <c r="G691" s="1424">
        <v>7100</v>
      </c>
      <c r="H691" s="1004">
        <v>4741</v>
      </c>
      <c r="I691" s="1425">
        <f>(H691/G691)*100</f>
        <v>66.774647887323951</v>
      </c>
    </row>
    <row r="692" spans="1:14" s="572" customFormat="1" ht="18" customHeight="1" thickTop="1" thickBot="1" x14ac:dyDescent="0.3">
      <c r="A692" s="2495" t="s">
        <v>312</v>
      </c>
      <c r="B692" s="2493"/>
      <c r="C692" s="2493"/>
      <c r="D692" s="2493"/>
      <c r="E692" s="2493"/>
      <c r="F692" s="987">
        <f>F691</f>
        <v>0</v>
      </c>
      <c r="G692" s="987">
        <f>G691</f>
        <v>7100</v>
      </c>
      <c r="H692" s="987">
        <f>H691</f>
        <v>4741</v>
      </c>
      <c r="I692" s="969">
        <f>(H692/G692)*100</f>
        <v>66.774647887323951</v>
      </c>
    </row>
    <row r="693" spans="1:14" ht="13.5" thickTop="1" x14ac:dyDescent="0.2">
      <c r="K693" s="1029"/>
      <c r="L693" s="1029"/>
      <c r="M693" s="1029"/>
      <c r="N693" s="445"/>
    </row>
    <row r="694" spans="1:14" x14ac:dyDescent="0.2">
      <c r="K694" s="1029"/>
      <c r="L694" s="1029"/>
      <c r="M694" s="1029"/>
      <c r="N694" s="445"/>
    </row>
    <row r="695" spans="1:14" s="572" customFormat="1" ht="13.5" thickBot="1" x14ac:dyDescent="0.25">
      <c r="A695" s="445" t="s">
        <v>988</v>
      </c>
      <c r="B695" s="687"/>
      <c r="D695" s="927"/>
      <c r="F695" s="531"/>
      <c r="G695" s="531"/>
      <c r="H695" s="531"/>
      <c r="I695" s="1072" t="s">
        <v>205</v>
      </c>
    </row>
    <row r="696" spans="1:14" s="107" customFormat="1" ht="20.25" customHeight="1" thickTop="1" thickBot="1" x14ac:dyDescent="0.25">
      <c r="A696" s="734" t="s">
        <v>792</v>
      </c>
      <c r="B696" s="737" t="s">
        <v>206</v>
      </c>
      <c r="C696" s="735" t="s">
        <v>207</v>
      </c>
      <c r="D696" s="678" t="s">
        <v>888</v>
      </c>
      <c r="E696" s="738" t="s">
        <v>208</v>
      </c>
      <c r="F696" s="738" t="s">
        <v>209</v>
      </c>
      <c r="G696" s="738" t="s">
        <v>1116</v>
      </c>
      <c r="H696" s="738" t="s">
        <v>1117</v>
      </c>
      <c r="I696" s="931" t="s">
        <v>1118</v>
      </c>
    </row>
    <row r="697" spans="1:14" s="387" customFormat="1" ht="13.5" thickTop="1" thickBot="1" x14ac:dyDescent="0.25">
      <c r="A697" s="1409">
        <v>1</v>
      </c>
      <c r="B697" s="1410">
        <v>2</v>
      </c>
      <c r="C697" s="1410">
        <v>3</v>
      </c>
      <c r="D697" s="1410">
        <v>4</v>
      </c>
      <c r="E697" s="610">
        <v>5</v>
      </c>
      <c r="F697" s="1411">
        <v>6</v>
      </c>
      <c r="G697" s="1411">
        <v>7</v>
      </c>
      <c r="H697" s="1412">
        <v>8</v>
      </c>
      <c r="I697" s="1413" t="s">
        <v>960</v>
      </c>
    </row>
    <row r="698" spans="1:14" s="572" customFormat="1" ht="16.5" thickTop="1" thickBot="1" x14ac:dyDescent="0.3">
      <c r="A698" s="1421">
        <v>60003100208</v>
      </c>
      <c r="B698" s="1090">
        <v>3315</v>
      </c>
      <c r="C698" s="1422">
        <v>6121</v>
      </c>
      <c r="D698" s="1091">
        <v>13</v>
      </c>
      <c r="E698" s="1092" t="s">
        <v>770</v>
      </c>
      <c r="F698" s="1004"/>
      <c r="G698" s="1424">
        <v>5527</v>
      </c>
      <c r="H698" s="1004">
        <v>5493</v>
      </c>
      <c r="I698" s="1425">
        <f>(H698/G698)*100</f>
        <v>99.384838067667815</v>
      </c>
    </row>
    <row r="699" spans="1:14" s="572" customFormat="1" ht="18" customHeight="1" thickTop="1" thickBot="1" x14ac:dyDescent="0.3">
      <c r="A699" s="2495" t="s">
        <v>312</v>
      </c>
      <c r="B699" s="2493"/>
      <c r="C699" s="2493"/>
      <c r="D699" s="2493"/>
      <c r="E699" s="2493"/>
      <c r="F699" s="987">
        <f>F698</f>
        <v>0</v>
      </c>
      <c r="G699" s="987">
        <f>G698</f>
        <v>5527</v>
      </c>
      <c r="H699" s="987">
        <f>H698</f>
        <v>5493</v>
      </c>
      <c r="I699" s="969">
        <f>(H699/G699)*100</f>
        <v>99.384838067667815</v>
      </c>
    </row>
    <row r="700" spans="1:14" ht="13.5" thickTop="1" x14ac:dyDescent="0.2">
      <c r="K700" s="1029"/>
      <c r="L700" s="1029"/>
      <c r="M700" s="1029"/>
      <c r="N700" s="445"/>
    </row>
    <row r="701" spans="1:14" x14ac:dyDescent="0.2">
      <c r="K701" s="1029"/>
      <c r="L701" s="1029"/>
      <c r="M701" s="1029"/>
      <c r="N701" s="445"/>
    </row>
    <row r="702" spans="1:14" s="572" customFormat="1" ht="13.5" thickBot="1" x14ac:dyDescent="0.25">
      <c r="A702" s="445" t="s">
        <v>989</v>
      </c>
      <c r="B702" s="687"/>
      <c r="D702" s="927"/>
      <c r="F702" s="531"/>
      <c r="G702" s="531"/>
      <c r="H702" s="531"/>
      <c r="I702" s="1072" t="s">
        <v>205</v>
      </c>
    </row>
    <row r="703" spans="1:14" s="107" customFormat="1" ht="20.25" customHeight="1" thickTop="1" thickBot="1" x14ac:dyDescent="0.25">
      <c r="A703" s="734" t="s">
        <v>792</v>
      </c>
      <c r="B703" s="737" t="s">
        <v>206</v>
      </c>
      <c r="C703" s="735" t="s">
        <v>207</v>
      </c>
      <c r="D703" s="678" t="s">
        <v>888</v>
      </c>
      <c r="E703" s="738" t="s">
        <v>208</v>
      </c>
      <c r="F703" s="738" t="s">
        <v>209</v>
      </c>
      <c r="G703" s="738" t="s">
        <v>1116</v>
      </c>
      <c r="H703" s="738" t="s">
        <v>1117</v>
      </c>
      <c r="I703" s="931" t="s">
        <v>1118</v>
      </c>
    </row>
    <row r="704" spans="1:14" s="387" customFormat="1" ht="13.5" thickTop="1" thickBot="1" x14ac:dyDescent="0.25">
      <c r="A704" s="1409">
        <v>1</v>
      </c>
      <c r="B704" s="1410">
        <v>2</v>
      </c>
      <c r="C704" s="1410">
        <v>3</v>
      </c>
      <c r="D704" s="1410">
        <v>4</v>
      </c>
      <c r="E704" s="610">
        <v>5</v>
      </c>
      <c r="F704" s="1411">
        <v>6</v>
      </c>
      <c r="G704" s="1411">
        <v>7</v>
      </c>
      <c r="H704" s="1412">
        <v>8</v>
      </c>
      <c r="I704" s="1413" t="s">
        <v>960</v>
      </c>
    </row>
    <row r="705" spans="1:14" s="572" customFormat="1" ht="16.5" thickTop="1" thickBot="1" x14ac:dyDescent="0.3">
      <c r="A705" s="1421">
        <v>60003100217</v>
      </c>
      <c r="B705" s="1090">
        <v>3315</v>
      </c>
      <c r="C705" s="1422">
        <v>6121</v>
      </c>
      <c r="D705" s="1091">
        <v>13</v>
      </c>
      <c r="E705" s="1092" t="s">
        <v>770</v>
      </c>
      <c r="F705" s="1004"/>
      <c r="G705" s="1424">
        <v>177</v>
      </c>
      <c r="H705" s="1004">
        <v>30</v>
      </c>
      <c r="I705" s="1425">
        <f>(H705/G705)*100</f>
        <v>16.949152542372879</v>
      </c>
    </row>
    <row r="706" spans="1:14" s="572" customFormat="1" ht="18" customHeight="1" thickTop="1" thickBot="1" x14ac:dyDescent="0.3">
      <c r="A706" s="2495" t="s">
        <v>312</v>
      </c>
      <c r="B706" s="2493"/>
      <c r="C706" s="2493"/>
      <c r="D706" s="2493"/>
      <c r="E706" s="2493"/>
      <c r="F706" s="987">
        <f>F705</f>
        <v>0</v>
      </c>
      <c r="G706" s="987">
        <f>G705</f>
        <v>177</v>
      </c>
      <c r="H706" s="987">
        <f>H705</f>
        <v>30</v>
      </c>
      <c r="I706" s="969">
        <f>(H706/G706)*100</f>
        <v>16.949152542372879</v>
      </c>
    </row>
    <row r="707" spans="1:14" ht="13.5" thickTop="1" x14ac:dyDescent="0.2">
      <c r="K707" s="1029"/>
      <c r="L707" s="1029"/>
      <c r="M707" s="1029"/>
      <c r="N707" s="445"/>
    </row>
    <row r="708" spans="1:14" x14ac:dyDescent="0.2">
      <c r="K708" s="1029"/>
      <c r="L708" s="1029"/>
      <c r="M708" s="1029"/>
      <c r="N708" s="445"/>
    </row>
    <row r="709" spans="1:14" s="572" customFormat="1" ht="13.5" thickBot="1" x14ac:dyDescent="0.25">
      <c r="A709" s="445" t="s">
        <v>990</v>
      </c>
      <c r="B709" s="687"/>
      <c r="D709" s="927"/>
      <c r="F709" s="531"/>
      <c r="G709" s="531"/>
      <c r="H709" s="531"/>
      <c r="I709" s="1072" t="s">
        <v>205</v>
      </c>
    </row>
    <row r="710" spans="1:14" s="107" customFormat="1" ht="20.25" customHeight="1" thickTop="1" thickBot="1" x14ac:dyDescent="0.25">
      <c r="A710" s="734" t="s">
        <v>792</v>
      </c>
      <c r="B710" s="737" t="s">
        <v>206</v>
      </c>
      <c r="C710" s="735" t="s">
        <v>207</v>
      </c>
      <c r="D710" s="678" t="s">
        <v>888</v>
      </c>
      <c r="E710" s="738" t="s">
        <v>208</v>
      </c>
      <c r="F710" s="738" t="s">
        <v>209</v>
      </c>
      <c r="G710" s="738" t="s">
        <v>1116</v>
      </c>
      <c r="H710" s="738" t="s">
        <v>1117</v>
      </c>
      <c r="I710" s="931" t="s">
        <v>1118</v>
      </c>
    </row>
    <row r="711" spans="1:14" s="387" customFormat="1" ht="13.5" thickTop="1" thickBot="1" x14ac:dyDescent="0.25">
      <c r="A711" s="1409">
        <v>1</v>
      </c>
      <c r="B711" s="1410">
        <v>2</v>
      </c>
      <c r="C711" s="1410">
        <v>3</v>
      </c>
      <c r="D711" s="1410">
        <v>4</v>
      </c>
      <c r="E711" s="610">
        <v>5</v>
      </c>
      <c r="F711" s="1411">
        <v>6</v>
      </c>
      <c r="G711" s="1411">
        <v>7</v>
      </c>
      <c r="H711" s="1412">
        <v>8</v>
      </c>
      <c r="I711" s="1413" t="s">
        <v>960</v>
      </c>
    </row>
    <row r="712" spans="1:14" s="572" customFormat="1" ht="16.5" thickTop="1" thickBot="1" x14ac:dyDescent="0.3">
      <c r="A712" s="1421">
        <v>60003100218</v>
      </c>
      <c r="B712" s="1090">
        <v>3315</v>
      </c>
      <c r="C712" s="1422">
        <v>6121</v>
      </c>
      <c r="D712" s="1091">
        <v>13</v>
      </c>
      <c r="E712" s="1092" t="s">
        <v>770</v>
      </c>
      <c r="F712" s="1004"/>
      <c r="G712" s="1424">
        <v>155</v>
      </c>
      <c r="H712" s="1004">
        <v>155</v>
      </c>
      <c r="I712" s="1425">
        <f>(H712/G712)*100</f>
        <v>100</v>
      </c>
    </row>
    <row r="713" spans="1:14" s="572" customFormat="1" ht="18" customHeight="1" thickTop="1" thickBot="1" x14ac:dyDescent="0.3">
      <c r="A713" s="2495" t="s">
        <v>312</v>
      </c>
      <c r="B713" s="2493"/>
      <c r="C713" s="2493"/>
      <c r="D713" s="2493"/>
      <c r="E713" s="2493"/>
      <c r="F713" s="987">
        <f>F712</f>
        <v>0</v>
      </c>
      <c r="G713" s="987">
        <f>G712</f>
        <v>155</v>
      </c>
      <c r="H713" s="987">
        <f>H712</f>
        <v>155</v>
      </c>
      <c r="I713" s="969">
        <f>(H713/G713)*100</f>
        <v>100</v>
      </c>
    </row>
    <row r="714" spans="1:14" ht="13.5" thickTop="1" x14ac:dyDescent="0.2">
      <c r="K714" s="1029"/>
      <c r="L714" s="1029"/>
      <c r="M714" s="1029"/>
      <c r="N714" s="445"/>
    </row>
    <row r="715" spans="1:14" x14ac:dyDescent="0.2">
      <c r="K715" s="1029"/>
      <c r="L715" s="1029"/>
      <c r="M715" s="1029"/>
      <c r="N715" s="445"/>
    </row>
    <row r="716" spans="1:14" s="572" customFormat="1" ht="13.5" thickBot="1" x14ac:dyDescent="0.25">
      <c r="A716" s="445" t="s">
        <v>879</v>
      </c>
      <c r="B716" s="687"/>
      <c r="D716" s="927"/>
      <c r="F716" s="531"/>
      <c r="G716" s="531"/>
      <c r="H716" s="531"/>
      <c r="I716" s="1072" t="s">
        <v>205</v>
      </c>
    </row>
    <row r="717" spans="1:14" s="107" customFormat="1" ht="20.25" customHeight="1" thickTop="1" thickBot="1" x14ac:dyDescent="0.25">
      <c r="A717" s="734" t="s">
        <v>792</v>
      </c>
      <c r="B717" s="737" t="s">
        <v>206</v>
      </c>
      <c r="C717" s="735" t="s">
        <v>207</v>
      </c>
      <c r="D717" s="678" t="s">
        <v>888</v>
      </c>
      <c r="E717" s="738" t="s">
        <v>208</v>
      </c>
      <c r="F717" s="738" t="s">
        <v>209</v>
      </c>
      <c r="G717" s="738" t="s">
        <v>1116</v>
      </c>
      <c r="H717" s="738" t="s">
        <v>1117</v>
      </c>
      <c r="I717" s="931" t="s">
        <v>1118</v>
      </c>
    </row>
    <row r="718" spans="1:14" s="387" customFormat="1" ht="13.5" thickTop="1" thickBot="1" x14ac:dyDescent="0.25">
      <c r="A718" s="1409">
        <v>1</v>
      </c>
      <c r="B718" s="1410">
        <v>2</v>
      </c>
      <c r="C718" s="1410">
        <v>3</v>
      </c>
      <c r="D718" s="1410">
        <v>4</v>
      </c>
      <c r="E718" s="610">
        <v>5</v>
      </c>
      <c r="F718" s="1411">
        <v>6</v>
      </c>
      <c r="G718" s="1411">
        <v>7</v>
      </c>
      <c r="H718" s="1412">
        <v>8</v>
      </c>
      <c r="I718" s="1413" t="s">
        <v>960</v>
      </c>
    </row>
    <row r="719" spans="1:14" s="572" customFormat="1" ht="16.5" thickTop="1" thickBot="1" x14ac:dyDescent="0.3">
      <c r="A719" s="1421">
        <v>60003100280</v>
      </c>
      <c r="B719" s="1090">
        <v>3314</v>
      </c>
      <c r="C719" s="1422">
        <v>6121</v>
      </c>
      <c r="D719" s="1091">
        <v>13</v>
      </c>
      <c r="E719" s="1092" t="s">
        <v>770</v>
      </c>
      <c r="F719" s="1004"/>
      <c r="G719" s="1424">
        <v>802</v>
      </c>
      <c r="H719" s="1004">
        <v>802</v>
      </c>
      <c r="I719" s="1425">
        <f>(H719/G719)*100</f>
        <v>100</v>
      </c>
    </row>
    <row r="720" spans="1:14" s="572" customFormat="1" ht="18" customHeight="1" thickTop="1" thickBot="1" x14ac:dyDescent="0.3">
      <c r="A720" s="2495" t="s">
        <v>312</v>
      </c>
      <c r="B720" s="2493"/>
      <c r="C720" s="2493"/>
      <c r="D720" s="2493"/>
      <c r="E720" s="2493"/>
      <c r="F720" s="987">
        <f>F719</f>
        <v>0</v>
      </c>
      <c r="G720" s="987">
        <f>G719</f>
        <v>802</v>
      </c>
      <c r="H720" s="987">
        <f>H719</f>
        <v>802</v>
      </c>
      <c r="I720" s="969">
        <f>(H720/G720)*100</f>
        <v>100</v>
      </c>
    </row>
    <row r="721" spans="1:14" ht="13.5" thickTop="1" x14ac:dyDescent="0.2">
      <c r="K721" s="1029"/>
      <c r="L721" s="1029"/>
      <c r="M721" s="1029"/>
      <c r="N721" s="445"/>
    </row>
    <row r="722" spans="1:14" x14ac:dyDescent="0.2">
      <c r="K722" s="1029"/>
      <c r="L722" s="1029"/>
      <c r="M722" s="1029"/>
      <c r="N722" s="445"/>
    </row>
    <row r="723" spans="1:14" s="572" customFormat="1" ht="13.5" thickBot="1" x14ac:dyDescent="0.25">
      <c r="A723" s="445" t="s">
        <v>880</v>
      </c>
      <c r="B723" s="687"/>
      <c r="D723" s="927"/>
      <c r="F723" s="531"/>
      <c r="G723" s="531"/>
      <c r="H723" s="531"/>
      <c r="I723" s="1072" t="s">
        <v>205</v>
      </c>
    </row>
    <row r="724" spans="1:14" s="107" customFormat="1" ht="20.25" customHeight="1" thickTop="1" thickBot="1" x14ac:dyDescent="0.25">
      <c r="A724" s="734" t="s">
        <v>792</v>
      </c>
      <c r="B724" s="737" t="s">
        <v>206</v>
      </c>
      <c r="C724" s="735" t="s">
        <v>207</v>
      </c>
      <c r="D724" s="678" t="s">
        <v>888</v>
      </c>
      <c r="E724" s="738" t="s">
        <v>208</v>
      </c>
      <c r="F724" s="738" t="s">
        <v>209</v>
      </c>
      <c r="G724" s="738" t="s">
        <v>1116</v>
      </c>
      <c r="H724" s="738" t="s">
        <v>1117</v>
      </c>
      <c r="I724" s="931" t="s">
        <v>1118</v>
      </c>
    </row>
    <row r="725" spans="1:14" s="387" customFormat="1" ht="13.5" thickTop="1" thickBot="1" x14ac:dyDescent="0.25">
      <c r="A725" s="1409">
        <v>1</v>
      </c>
      <c r="B725" s="1410">
        <v>2</v>
      </c>
      <c r="C725" s="1410">
        <v>3</v>
      </c>
      <c r="D725" s="1410">
        <v>4</v>
      </c>
      <c r="E725" s="610">
        <v>5</v>
      </c>
      <c r="F725" s="1411">
        <v>6</v>
      </c>
      <c r="G725" s="1411">
        <v>7</v>
      </c>
      <c r="H725" s="1412">
        <v>8</v>
      </c>
      <c r="I725" s="1413" t="s">
        <v>960</v>
      </c>
    </row>
    <row r="726" spans="1:14" s="572" customFormat="1" ht="16.5" thickTop="1" thickBot="1" x14ac:dyDescent="0.3">
      <c r="A726" s="1421">
        <v>60003100281</v>
      </c>
      <c r="B726" s="1090">
        <v>3315</v>
      </c>
      <c r="C726" s="1422">
        <v>6121</v>
      </c>
      <c r="D726" s="1091">
        <v>870</v>
      </c>
      <c r="E726" s="1092" t="s">
        <v>770</v>
      </c>
      <c r="F726" s="1004"/>
      <c r="G726" s="1424">
        <v>12173</v>
      </c>
      <c r="H726" s="1004">
        <v>12173</v>
      </c>
      <c r="I726" s="1425">
        <f>(H726/G726)*100</f>
        <v>100</v>
      </c>
    </row>
    <row r="727" spans="1:14" s="572" customFormat="1" ht="18" customHeight="1" thickTop="1" thickBot="1" x14ac:dyDescent="0.3">
      <c r="A727" s="2495" t="s">
        <v>312</v>
      </c>
      <c r="B727" s="2493"/>
      <c r="C727" s="2493"/>
      <c r="D727" s="2493"/>
      <c r="E727" s="2493"/>
      <c r="F727" s="987">
        <f>F726</f>
        <v>0</v>
      </c>
      <c r="G727" s="987">
        <f>G726</f>
        <v>12173</v>
      </c>
      <c r="H727" s="987">
        <f>H726</f>
        <v>12173</v>
      </c>
      <c r="I727" s="969">
        <f>(H727/G727)*100</f>
        <v>100</v>
      </c>
    </row>
    <row r="728" spans="1:14" ht="13.5" thickTop="1" x14ac:dyDescent="0.2">
      <c r="K728" s="1029"/>
      <c r="L728" s="1029"/>
      <c r="M728" s="1029"/>
      <c r="N728" s="445"/>
    </row>
    <row r="729" spans="1:14" x14ac:dyDescent="0.2">
      <c r="K729" s="1029"/>
      <c r="L729" s="1029"/>
      <c r="M729" s="1029"/>
      <c r="N729" s="445"/>
    </row>
    <row r="730" spans="1:14" s="572" customFormat="1" ht="13.5" thickBot="1" x14ac:dyDescent="0.25">
      <c r="A730" s="445" t="s">
        <v>881</v>
      </c>
      <c r="B730" s="687"/>
      <c r="D730" s="927"/>
      <c r="F730" s="531"/>
      <c r="G730" s="531"/>
      <c r="H730" s="531"/>
      <c r="I730" s="1072" t="s">
        <v>205</v>
      </c>
    </row>
    <row r="731" spans="1:14" s="107" customFormat="1" ht="20.25" customHeight="1" thickTop="1" thickBot="1" x14ac:dyDescent="0.25">
      <c r="A731" s="734" t="s">
        <v>792</v>
      </c>
      <c r="B731" s="737" t="s">
        <v>206</v>
      </c>
      <c r="C731" s="735" t="s">
        <v>207</v>
      </c>
      <c r="D731" s="678" t="s">
        <v>888</v>
      </c>
      <c r="E731" s="738" t="s">
        <v>208</v>
      </c>
      <c r="F731" s="738" t="s">
        <v>209</v>
      </c>
      <c r="G731" s="738" t="s">
        <v>1116</v>
      </c>
      <c r="H731" s="738" t="s">
        <v>1117</v>
      </c>
      <c r="I731" s="931" t="s">
        <v>1118</v>
      </c>
    </row>
    <row r="732" spans="1:14" s="387" customFormat="1" ht="13.5" thickTop="1" thickBot="1" x14ac:dyDescent="0.25">
      <c r="A732" s="1409">
        <v>1</v>
      </c>
      <c r="B732" s="1410">
        <v>2</v>
      </c>
      <c r="C732" s="1410">
        <v>3</v>
      </c>
      <c r="D732" s="1410">
        <v>4</v>
      </c>
      <c r="E732" s="610">
        <v>5</v>
      </c>
      <c r="F732" s="1411">
        <v>6</v>
      </c>
      <c r="G732" s="1411">
        <v>7</v>
      </c>
      <c r="H732" s="1412">
        <v>8</v>
      </c>
      <c r="I732" s="1413" t="s">
        <v>960</v>
      </c>
    </row>
    <row r="733" spans="1:14" s="572" customFormat="1" ht="16.5" thickTop="1" thickBot="1" x14ac:dyDescent="0.3">
      <c r="A733" s="1421">
        <v>60003100283</v>
      </c>
      <c r="B733" s="1090">
        <v>3315</v>
      </c>
      <c r="C733" s="1422">
        <v>6121</v>
      </c>
      <c r="D733" s="1091">
        <v>13</v>
      </c>
      <c r="E733" s="1092" t="s">
        <v>770</v>
      </c>
      <c r="F733" s="1004"/>
      <c r="G733" s="1424">
        <v>200</v>
      </c>
      <c r="H733" s="1004">
        <v>0</v>
      </c>
      <c r="I733" s="1425">
        <f>(H733/G733)*100</f>
        <v>0</v>
      </c>
    </row>
    <row r="734" spans="1:14" s="572" customFormat="1" ht="18" customHeight="1" thickTop="1" thickBot="1" x14ac:dyDescent="0.3">
      <c r="A734" s="2495" t="s">
        <v>312</v>
      </c>
      <c r="B734" s="2493"/>
      <c r="C734" s="2493"/>
      <c r="D734" s="2493"/>
      <c r="E734" s="2493"/>
      <c r="F734" s="987">
        <f>F733</f>
        <v>0</v>
      </c>
      <c r="G734" s="987">
        <f>G733</f>
        <v>200</v>
      </c>
      <c r="H734" s="987">
        <f>H733</f>
        <v>0</v>
      </c>
      <c r="I734" s="969">
        <f>(H734/G734)*100</f>
        <v>0</v>
      </c>
    </row>
    <row r="735" spans="1:14" s="572" customFormat="1" ht="14.25" thickTop="1" thickBot="1" x14ac:dyDescent="0.25">
      <c r="A735" s="445" t="s">
        <v>882</v>
      </c>
      <c r="B735" s="687"/>
      <c r="D735" s="927"/>
      <c r="F735" s="531"/>
      <c r="G735" s="531"/>
      <c r="H735" s="531"/>
      <c r="I735" s="1072" t="s">
        <v>205</v>
      </c>
    </row>
    <row r="736" spans="1:14" s="107" customFormat="1" ht="20.25" customHeight="1" thickTop="1" thickBot="1" x14ac:dyDescent="0.25">
      <c r="A736" s="734" t="s">
        <v>792</v>
      </c>
      <c r="B736" s="737" t="s">
        <v>206</v>
      </c>
      <c r="C736" s="735" t="s">
        <v>207</v>
      </c>
      <c r="D736" s="678" t="s">
        <v>888</v>
      </c>
      <c r="E736" s="738" t="s">
        <v>208</v>
      </c>
      <c r="F736" s="738" t="s">
        <v>209</v>
      </c>
      <c r="G736" s="738" t="s">
        <v>1116</v>
      </c>
      <c r="H736" s="738" t="s">
        <v>1117</v>
      </c>
      <c r="I736" s="931" t="s">
        <v>1118</v>
      </c>
    </row>
    <row r="737" spans="1:14" s="387" customFormat="1" ht="13.5" thickTop="1" thickBot="1" x14ac:dyDescent="0.25">
      <c r="A737" s="1409">
        <v>1</v>
      </c>
      <c r="B737" s="1410">
        <v>2</v>
      </c>
      <c r="C737" s="1410">
        <v>3</v>
      </c>
      <c r="D737" s="1410">
        <v>4</v>
      </c>
      <c r="E737" s="610">
        <v>5</v>
      </c>
      <c r="F737" s="1411">
        <v>6</v>
      </c>
      <c r="G737" s="1411">
        <v>7</v>
      </c>
      <c r="H737" s="1412">
        <v>8</v>
      </c>
      <c r="I737" s="1413" t="s">
        <v>960</v>
      </c>
    </row>
    <row r="738" spans="1:14" s="572" customFormat="1" ht="16.5" thickTop="1" thickBot="1" x14ac:dyDescent="0.3">
      <c r="A738" s="1421">
        <v>60003100284</v>
      </c>
      <c r="B738" s="1090">
        <v>3315</v>
      </c>
      <c r="C738" s="1422">
        <v>6121</v>
      </c>
      <c r="D738" s="1091">
        <v>13</v>
      </c>
      <c r="E738" s="1092" t="s">
        <v>770</v>
      </c>
      <c r="F738" s="1004"/>
      <c r="G738" s="1424">
        <v>2330</v>
      </c>
      <c r="H738" s="1004">
        <v>1200</v>
      </c>
      <c r="I738" s="1425">
        <f>(H738/G738)*100</f>
        <v>51.502145922746777</v>
      </c>
    </row>
    <row r="739" spans="1:14" s="572" customFormat="1" ht="18" customHeight="1" thickTop="1" thickBot="1" x14ac:dyDescent="0.3">
      <c r="A739" s="2495" t="s">
        <v>312</v>
      </c>
      <c r="B739" s="2493"/>
      <c r="C739" s="2493"/>
      <c r="D739" s="2493"/>
      <c r="E739" s="2493"/>
      <c r="F739" s="987">
        <f>F738</f>
        <v>0</v>
      </c>
      <c r="G739" s="987">
        <f>G738</f>
        <v>2330</v>
      </c>
      <c r="H739" s="987">
        <f>H738</f>
        <v>1200</v>
      </c>
      <c r="I739" s="969">
        <f>(H739/G739)*100</f>
        <v>51.502145922746777</v>
      </c>
    </row>
    <row r="740" spans="1:14" ht="13.5" thickTop="1" x14ac:dyDescent="0.2">
      <c r="K740" s="1029"/>
      <c r="L740" s="1029"/>
      <c r="M740" s="1029"/>
      <c r="N740" s="445"/>
    </row>
    <row r="741" spans="1:14" x14ac:dyDescent="0.2">
      <c r="K741" s="1029"/>
      <c r="L741" s="1029"/>
      <c r="M741" s="1029"/>
      <c r="N741" s="445"/>
    </row>
    <row r="742" spans="1:14" s="572" customFormat="1" ht="13.5" thickBot="1" x14ac:dyDescent="0.25">
      <c r="A742" s="445" t="s">
        <v>883</v>
      </c>
      <c r="B742" s="687"/>
      <c r="D742" s="927"/>
      <c r="F742" s="531"/>
      <c r="G742" s="531"/>
      <c r="H742" s="531"/>
      <c r="I742" s="1072" t="s">
        <v>205</v>
      </c>
    </row>
    <row r="743" spans="1:14" s="107" customFormat="1" ht="20.25" customHeight="1" thickTop="1" thickBot="1" x14ac:dyDescent="0.25">
      <c r="A743" s="734" t="s">
        <v>792</v>
      </c>
      <c r="B743" s="737" t="s">
        <v>206</v>
      </c>
      <c r="C743" s="735" t="s">
        <v>207</v>
      </c>
      <c r="D743" s="678" t="s">
        <v>888</v>
      </c>
      <c r="E743" s="738" t="s">
        <v>208</v>
      </c>
      <c r="F743" s="738" t="s">
        <v>209</v>
      </c>
      <c r="G743" s="738" t="s">
        <v>1116</v>
      </c>
      <c r="H743" s="738" t="s">
        <v>1117</v>
      </c>
      <c r="I743" s="931" t="s">
        <v>1118</v>
      </c>
    </row>
    <row r="744" spans="1:14" s="387" customFormat="1" ht="13.5" thickTop="1" thickBot="1" x14ac:dyDescent="0.25">
      <c r="A744" s="1409">
        <v>1</v>
      </c>
      <c r="B744" s="1410">
        <v>2</v>
      </c>
      <c r="C744" s="1410">
        <v>3</v>
      </c>
      <c r="D744" s="1410">
        <v>4</v>
      </c>
      <c r="E744" s="610">
        <v>5</v>
      </c>
      <c r="F744" s="1411">
        <v>6</v>
      </c>
      <c r="G744" s="1411">
        <v>7</v>
      </c>
      <c r="H744" s="1412">
        <v>8</v>
      </c>
      <c r="I744" s="1413" t="s">
        <v>960</v>
      </c>
    </row>
    <row r="745" spans="1:14" s="387" customFormat="1" ht="16.5" thickTop="1" thickBot="1" x14ac:dyDescent="0.3">
      <c r="A745" s="1478">
        <v>60003100286</v>
      </c>
      <c r="B745" s="1479">
        <v>3319</v>
      </c>
      <c r="C745" s="1466">
        <v>5171</v>
      </c>
      <c r="D745" s="1091">
        <v>13</v>
      </c>
      <c r="E745" s="1443" t="s">
        <v>1133</v>
      </c>
      <c r="F745" s="1444"/>
      <c r="G745" s="1445">
        <v>2159</v>
      </c>
      <c r="H745" s="1446">
        <v>2159</v>
      </c>
      <c r="I745" s="1425">
        <f>(H745/G745)*100</f>
        <v>100</v>
      </c>
    </row>
    <row r="746" spans="1:14" s="387" customFormat="1" ht="16.5" thickTop="1" thickBot="1" x14ac:dyDescent="0.3">
      <c r="A746" s="2479" t="s">
        <v>313</v>
      </c>
      <c r="B746" s="2480"/>
      <c r="C746" s="2480"/>
      <c r="D746" s="2480"/>
      <c r="E746" s="2480"/>
      <c r="F746" s="978">
        <v>0</v>
      </c>
      <c r="G746" s="1446">
        <f>G745</f>
        <v>2159</v>
      </c>
      <c r="H746" s="1446">
        <f>H745</f>
        <v>2159</v>
      </c>
      <c r="I746" s="1425">
        <f>(H746/G746)*100</f>
        <v>100</v>
      </c>
    </row>
    <row r="747" spans="1:14" s="572" customFormat="1" ht="16.5" thickTop="1" thickBot="1" x14ac:dyDescent="0.3">
      <c r="A747" s="1421">
        <v>60003100286</v>
      </c>
      <c r="B747" s="1090">
        <v>3319</v>
      </c>
      <c r="C747" s="1422">
        <v>6121</v>
      </c>
      <c r="D747" s="1091">
        <v>13</v>
      </c>
      <c r="E747" s="1092" t="s">
        <v>770</v>
      </c>
      <c r="F747" s="1004"/>
      <c r="G747" s="1424">
        <v>1</v>
      </c>
      <c r="H747" s="1004">
        <v>0</v>
      </c>
      <c r="I747" s="1425">
        <f>(H747/G747)*100</f>
        <v>0</v>
      </c>
    </row>
    <row r="748" spans="1:14" s="572" customFormat="1" ht="18" customHeight="1" thickTop="1" thickBot="1" x14ac:dyDescent="0.3">
      <c r="A748" s="2495" t="s">
        <v>312</v>
      </c>
      <c r="B748" s="2493"/>
      <c r="C748" s="2493"/>
      <c r="D748" s="2493"/>
      <c r="E748" s="2493"/>
      <c r="F748" s="987">
        <f>F747</f>
        <v>0</v>
      </c>
      <c r="G748" s="987">
        <f>G747</f>
        <v>1</v>
      </c>
      <c r="H748" s="987">
        <f>H747</f>
        <v>0</v>
      </c>
      <c r="I748" s="969">
        <f>(H748/G748)*100</f>
        <v>0</v>
      </c>
    </row>
    <row r="749" spans="1:14" ht="13.5" thickTop="1" x14ac:dyDescent="0.2">
      <c r="K749" s="1029"/>
      <c r="L749" s="1029"/>
      <c r="M749" s="1029"/>
      <c r="N749" s="445"/>
    </row>
    <row r="750" spans="1:14" x14ac:dyDescent="0.2">
      <c r="K750" s="1029"/>
      <c r="L750" s="1029"/>
      <c r="M750" s="1029"/>
      <c r="N750" s="445"/>
    </row>
    <row r="751" spans="1:14" s="572" customFormat="1" ht="13.5" thickBot="1" x14ac:dyDescent="0.25">
      <c r="A751" s="445" t="s">
        <v>883</v>
      </c>
      <c r="B751" s="687"/>
      <c r="D751" s="927"/>
      <c r="F751" s="531"/>
      <c r="G751" s="531"/>
      <c r="H751" s="531"/>
      <c r="I751" s="1072" t="s">
        <v>205</v>
      </c>
    </row>
    <row r="752" spans="1:14" s="107" customFormat="1" ht="20.25" customHeight="1" thickTop="1" thickBot="1" x14ac:dyDescent="0.25">
      <c r="A752" s="734" t="s">
        <v>792</v>
      </c>
      <c r="B752" s="737" t="s">
        <v>206</v>
      </c>
      <c r="C752" s="735" t="s">
        <v>207</v>
      </c>
      <c r="D752" s="678" t="s">
        <v>888</v>
      </c>
      <c r="E752" s="738" t="s">
        <v>208</v>
      </c>
      <c r="F752" s="738" t="s">
        <v>209</v>
      </c>
      <c r="G752" s="738" t="s">
        <v>1116</v>
      </c>
      <c r="H752" s="738" t="s">
        <v>1117</v>
      </c>
      <c r="I752" s="931" t="s">
        <v>1118</v>
      </c>
    </row>
    <row r="753" spans="1:14" s="387" customFormat="1" ht="13.5" thickTop="1" thickBot="1" x14ac:dyDescent="0.25">
      <c r="A753" s="1409">
        <v>1</v>
      </c>
      <c r="B753" s="1410">
        <v>2</v>
      </c>
      <c r="C753" s="1410">
        <v>3</v>
      </c>
      <c r="D753" s="1410">
        <v>4</v>
      </c>
      <c r="E753" s="610">
        <v>5</v>
      </c>
      <c r="F753" s="1411">
        <v>6</v>
      </c>
      <c r="G753" s="1411">
        <v>7</v>
      </c>
      <c r="H753" s="1412">
        <v>8</v>
      </c>
      <c r="I753" s="1413" t="s">
        <v>960</v>
      </c>
    </row>
    <row r="754" spans="1:14" s="572" customFormat="1" ht="15.75" thickTop="1" x14ac:dyDescent="0.25">
      <c r="A754" s="1080">
        <v>60003100315</v>
      </c>
      <c r="B754" s="867">
        <v>3315</v>
      </c>
      <c r="C754" s="698">
        <v>5901</v>
      </c>
      <c r="D754" s="1096">
        <v>0</v>
      </c>
      <c r="E754" s="884" t="s">
        <v>769</v>
      </c>
      <c r="F754" s="1083"/>
      <c r="G754" s="1419">
        <v>300</v>
      </c>
      <c r="H754" s="1083">
        <v>0</v>
      </c>
      <c r="I754" s="1420">
        <f>(H754/G754)*100</f>
        <v>0</v>
      </c>
    </row>
    <row r="755" spans="1:14" s="572" customFormat="1" ht="15.75" thickBot="1" x14ac:dyDescent="0.3">
      <c r="A755" s="1086">
        <v>60003100315</v>
      </c>
      <c r="B755" s="1006">
        <v>3315</v>
      </c>
      <c r="C755" s="1006">
        <v>5901</v>
      </c>
      <c r="D755" s="1440">
        <v>24</v>
      </c>
      <c r="E755" s="1439" t="s">
        <v>769</v>
      </c>
      <c r="F755" s="1438"/>
      <c r="G755" s="1438">
        <v>350</v>
      </c>
      <c r="H755" s="1438">
        <v>0</v>
      </c>
      <c r="I755" s="1097">
        <f>(H755/G755)*100</f>
        <v>0</v>
      </c>
    </row>
    <row r="756" spans="1:14" s="572" customFormat="1" ht="18" customHeight="1" thickTop="1" thickBot="1" x14ac:dyDescent="0.3">
      <c r="A756" s="2495" t="s">
        <v>313</v>
      </c>
      <c r="B756" s="2493"/>
      <c r="C756" s="2493"/>
      <c r="D756" s="2493"/>
      <c r="E756" s="2493"/>
      <c r="F756" s="987">
        <f>F754</f>
        <v>0</v>
      </c>
      <c r="G756" s="987">
        <f>G754+G755</f>
        <v>650</v>
      </c>
      <c r="H756" s="987">
        <f>H754+H755</f>
        <v>0</v>
      </c>
      <c r="I756" s="969">
        <f>(H756/G756)*100</f>
        <v>0</v>
      </c>
      <c r="K756" s="531"/>
      <c r="L756" s="531"/>
      <c r="M756" s="531"/>
    </row>
    <row r="757" spans="1:14" ht="13.5" thickTop="1" x14ac:dyDescent="0.2">
      <c r="K757" s="1029"/>
      <c r="L757" s="1029"/>
      <c r="M757" s="1029"/>
      <c r="N757" s="445"/>
    </row>
    <row r="758" spans="1:14" x14ac:dyDescent="0.2">
      <c r="K758" s="1029"/>
      <c r="L758" s="1029"/>
      <c r="M758" s="1029"/>
      <c r="N758" s="445"/>
    </row>
    <row r="759" spans="1:14" s="572" customFormat="1" ht="13.5" thickBot="1" x14ac:dyDescent="0.25">
      <c r="A759" s="445" t="s">
        <v>885</v>
      </c>
      <c r="B759" s="687"/>
      <c r="D759" s="927"/>
      <c r="F759" s="531"/>
      <c r="G759" s="531"/>
      <c r="H759" s="531"/>
      <c r="I759" s="1072" t="s">
        <v>205</v>
      </c>
    </row>
    <row r="760" spans="1:14" s="107" customFormat="1" ht="20.25" customHeight="1" thickTop="1" thickBot="1" x14ac:dyDescent="0.25">
      <c r="A760" s="734" t="s">
        <v>792</v>
      </c>
      <c r="B760" s="737" t="s">
        <v>206</v>
      </c>
      <c r="C760" s="735" t="s">
        <v>207</v>
      </c>
      <c r="D760" s="678" t="s">
        <v>888</v>
      </c>
      <c r="E760" s="738" t="s">
        <v>208</v>
      </c>
      <c r="F760" s="738" t="s">
        <v>209</v>
      </c>
      <c r="G760" s="738" t="s">
        <v>1116</v>
      </c>
      <c r="H760" s="738" t="s">
        <v>1117</v>
      </c>
      <c r="I760" s="931" t="s">
        <v>1118</v>
      </c>
    </row>
    <row r="761" spans="1:14" s="387" customFormat="1" ht="13.5" thickTop="1" thickBot="1" x14ac:dyDescent="0.25">
      <c r="A761" s="1409">
        <v>1</v>
      </c>
      <c r="B761" s="1410">
        <v>2</v>
      </c>
      <c r="C761" s="1410">
        <v>3</v>
      </c>
      <c r="D761" s="1410">
        <v>4</v>
      </c>
      <c r="E761" s="610">
        <v>5</v>
      </c>
      <c r="F761" s="1411">
        <v>6</v>
      </c>
      <c r="G761" s="1411">
        <v>7</v>
      </c>
      <c r="H761" s="1412">
        <v>8</v>
      </c>
      <c r="I761" s="1413" t="s">
        <v>960</v>
      </c>
    </row>
    <row r="762" spans="1:14" s="572" customFormat="1" ht="15.75" thickTop="1" x14ac:dyDescent="0.25">
      <c r="A762" s="1080">
        <v>60003100330</v>
      </c>
      <c r="B762" s="867">
        <v>3399</v>
      </c>
      <c r="C762" s="698">
        <v>6121</v>
      </c>
      <c r="D762" s="1096">
        <v>13</v>
      </c>
      <c r="E762" s="884" t="s">
        <v>770</v>
      </c>
      <c r="F762" s="1083"/>
      <c r="G762" s="1419">
        <v>270</v>
      </c>
      <c r="H762" s="1083">
        <v>0</v>
      </c>
      <c r="I762" s="1420">
        <f>(H762/G762)*100</f>
        <v>0</v>
      </c>
    </row>
    <row r="763" spans="1:14" s="572" customFormat="1" ht="15.75" thickBot="1" x14ac:dyDescent="0.3">
      <c r="A763" s="1086">
        <v>60003100330</v>
      </c>
      <c r="B763" s="1006">
        <v>3399</v>
      </c>
      <c r="C763" s="1006">
        <v>6329</v>
      </c>
      <c r="D763" s="1440">
        <v>13</v>
      </c>
      <c r="E763" s="1439" t="s">
        <v>884</v>
      </c>
      <c r="F763" s="1438"/>
      <c r="G763" s="1438">
        <v>130</v>
      </c>
      <c r="H763" s="1438">
        <v>0</v>
      </c>
      <c r="I763" s="1097">
        <f>(H763/G763)*100</f>
        <v>0</v>
      </c>
    </row>
    <row r="764" spans="1:14" s="572" customFormat="1" ht="18" customHeight="1" thickTop="1" thickBot="1" x14ac:dyDescent="0.3">
      <c r="A764" s="2495" t="s">
        <v>312</v>
      </c>
      <c r="B764" s="2493"/>
      <c r="C764" s="2493"/>
      <c r="D764" s="2493"/>
      <c r="E764" s="2493"/>
      <c r="F764" s="987">
        <f>F762</f>
        <v>0</v>
      </c>
      <c r="G764" s="987">
        <f>G762+G763</f>
        <v>400</v>
      </c>
      <c r="H764" s="987">
        <f>H762+H763</f>
        <v>0</v>
      </c>
      <c r="I764" s="969">
        <f>(H764/G764)*100</f>
        <v>0</v>
      </c>
      <c r="K764" s="531">
        <f>F648+F655+F662+F664+F673+F678+F685+F692+F699+F706+F713+F720+F727+F734+F739+F746+F748+F764+F756</f>
        <v>34847</v>
      </c>
      <c r="L764" s="531">
        <f>G648+G655+G662+G664+G673+G678+G685+G692+G699+G706+G713+G720+G727+G734+G739+G746+G748+G764+G756</f>
        <v>70661</v>
      </c>
      <c r="M764" s="531">
        <f>H648+H655+H662+H664+H673+H678+H685+H692+H699+H706+H713+H720+H727+H734+H739+H746+H748+H764+H756</f>
        <v>61431</v>
      </c>
      <c r="N764" s="572" t="s">
        <v>1400</v>
      </c>
    </row>
    <row r="765" spans="1:14" ht="13.5" thickTop="1" x14ac:dyDescent="0.2">
      <c r="K765" s="1029"/>
      <c r="L765" s="1029"/>
      <c r="M765" s="1029"/>
      <c r="N765" s="445"/>
    </row>
    <row r="766" spans="1:14" x14ac:dyDescent="0.2">
      <c r="K766" s="1029"/>
      <c r="L766" s="1029"/>
      <c r="M766" s="1029"/>
      <c r="N766" s="445"/>
    </row>
    <row r="767" spans="1:14" s="572" customFormat="1" ht="13.5" thickBot="1" x14ac:dyDescent="0.25">
      <c r="A767" s="445" t="s">
        <v>886</v>
      </c>
      <c r="B767" s="687"/>
      <c r="D767" s="927"/>
      <c r="F767" s="531"/>
      <c r="G767" s="531"/>
      <c r="H767" s="531"/>
      <c r="I767" s="1072" t="s">
        <v>205</v>
      </c>
    </row>
    <row r="768" spans="1:14" s="107" customFormat="1" ht="20.25" customHeight="1" thickTop="1" thickBot="1" x14ac:dyDescent="0.25">
      <c r="A768" s="734" t="s">
        <v>792</v>
      </c>
      <c r="B768" s="737" t="s">
        <v>206</v>
      </c>
      <c r="C768" s="735" t="s">
        <v>207</v>
      </c>
      <c r="D768" s="678" t="s">
        <v>888</v>
      </c>
      <c r="E768" s="738" t="s">
        <v>208</v>
      </c>
      <c r="F768" s="738" t="s">
        <v>209</v>
      </c>
      <c r="G768" s="738" t="s">
        <v>1116</v>
      </c>
      <c r="H768" s="738" t="s">
        <v>1117</v>
      </c>
      <c r="I768" s="931" t="s">
        <v>1118</v>
      </c>
    </row>
    <row r="769" spans="1:14" s="387" customFormat="1" ht="13.5" thickTop="1" thickBot="1" x14ac:dyDescent="0.25">
      <c r="A769" s="1409">
        <v>1</v>
      </c>
      <c r="B769" s="1410">
        <v>2</v>
      </c>
      <c r="C769" s="1410">
        <v>3</v>
      </c>
      <c r="D769" s="1410">
        <v>4</v>
      </c>
      <c r="E769" s="610">
        <v>5</v>
      </c>
      <c r="F769" s="1411">
        <v>6</v>
      </c>
      <c r="G769" s="1411">
        <v>7</v>
      </c>
      <c r="H769" s="1412">
        <v>8</v>
      </c>
      <c r="I769" s="1413" t="s">
        <v>960</v>
      </c>
    </row>
    <row r="770" spans="1:14" s="572" customFormat="1" ht="15.75" thickTop="1" x14ac:dyDescent="0.25">
      <c r="A770" s="1080">
        <v>60004100000</v>
      </c>
      <c r="B770" s="867">
        <v>2212</v>
      </c>
      <c r="C770" s="698">
        <v>6121</v>
      </c>
      <c r="D770" s="1096">
        <v>12</v>
      </c>
      <c r="E770" s="884" t="s">
        <v>770</v>
      </c>
      <c r="F770" s="1083"/>
      <c r="G770" s="1419">
        <v>25</v>
      </c>
      <c r="H770" s="1083">
        <v>0</v>
      </c>
      <c r="I770" s="1420">
        <f>(H770/G770)*100</f>
        <v>0</v>
      </c>
    </row>
    <row r="771" spans="1:14" s="572" customFormat="1" ht="15.75" thickBot="1" x14ac:dyDescent="0.3">
      <c r="A771" s="1086">
        <v>60004100000</v>
      </c>
      <c r="B771" s="1006">
        <v>2212</v>
      </c>
      <c r="C771" s="1006">
        <v>6121</v>
      </c>
      <c r="D771" s="1440">
        <v>91628</v>
      </c>
      <c r="E771" s="1439" t="s">
        <v>770</v>
      </c>
      <c r="F771" s="1438"/>
      <c r="G771" s="1438">
        <v>84318</v>
      </c>
      <c r="H771" s="1438">
        <v>83768</v>
      </c>
      <c r="I771" s="1097">
        <f>(H771/G771)*100</f>
        <v>99.347707488318036</v>
      </c>
    </row>
    <row r="772" spans="1:14" s="572" customFormat="1" ht="18" customHeight="1" thickTop="1" thickBot="1" x14ac:dyDescent="0.3">
      <c r="A772" s="2495" t="s">
        <v>312</v>
      </c>
      <c r="B772" s="2493"/>
      <c r="C772" s="2493"/>
      <c r="D772" s="2493"/>
      <c r="E772" s="2493"/>
      <c r="F772" s="987">
        <f>F770</f>
        <v>0</v>
      </c>
      <c r="G772" s="987">
        <f>G770+G771</f>
        <v>84343</v>
      </c>
      <c r="H772" s="987">
        <f>H770+H771</f>
        <v>83768</v>
      </c>
      <c r="I772" s="969">
        <f>(H772/G772)*100</f>
        <v>99.318259962296807</v>
      </c>
    </row>
    <row r="773" spans="1:14" ht="13.5" thickTop="1" x14ac:dyDescent="0.2">
      <c r="K773" s="1029"/>
      <c r="L773" s="1029"/>
      <c r="M773" s="1029"/>
      <c r="N773" s="445"/>
    </row>
    <row r="774" spans="1:14" x14ac:dyDescent="0.2">
      <c r="K774" s="1029"/>
      <c r="L774" s="1029"/>
      <c r="M774" s="1029"/>
      <c r="N774" s="445"/>
    </row>
    <row r="775" spans="1:14" s="572" customFormat="1" ht="13.5" thickBot="1" x14ac:dyDescent="0.25">
      <c r="A775" s="445" t="s">
        <v>1408</v>
      </c>
      <c r="B775" s="687"/>
      <c r="D775" s="927"/>
      <c r="F775" s="531"/>
      <c r="G775" s="531"/>
      <c r="H775" s="531"/>
      <c r="I775" s="1072" t="s">
        <v>205</v>
      </c>
    </row>
    <row r="776" spans="1:14" s="107" customFormat="1" ht="20.25" customHeight="1" thickTop="1" thickBot="1" x14ac:dyDescent="0.25">
      <c r="A776" s="734" t="s">
        <v>792</v>
      </c>
      <c r="B776" s="737" t="s">
        <v>206</v>
      </c>
      <c r="C776" s="735" t="s">
        <v>207</v>
      </c>
      <c r="D776" s="678" t="s">
        <v>888</v>
      </c>
      <c r="E776" s="738" t="s">
        <v>208</v>
      </c>
      <c r="F776" s="738" t="s">
        <v>209</v>
      </c>
      <c r="G776" s="738" t="s">
        <v>1116</v>
      </c>
      <c r="H776" s="738" t="s">
        <v>1117</v>
      </c>
      <c r="I776" s="931" t="s">
        <v>1118</v>
      </c>
    </row>
    <row r="777" spans="1:14" s="387" customFormat="1" ht="13.5" thickTop="1" thickBot="1" x14ac:dyDescent="0.25">
      <c r="A777" s="1409">
        <v>1</v>
      </c>
      <c r="B777" s="1410">
        <v>2</v>
      </c>
      <c r="C777" s="1410">
        <v>3</v>
      </c>
      <c r="D777" s="1410">
        <v>4</v>
      </c>
      <c r="E777" s="610">
        <v>5</v>
      </c>
      <c r="F777" s="1411">
        <v>6</v>
      </c>
      <c r="G777" s="1411">
        <v>7</v>
      </c>
      <c r="H777" s="1412">
        <v>8</v>
      </c>
      <c r="I777" s="1413" t="s">
        <v>960</v>
      </c>
    </row>
    <row r="778" spans="1:14" s="572" customFormat="1" ht="16.5" thickTop="1" thickBot="1" x14ac:dyDescent="0.3">
      <c r="A778" s="1421">
        <v>60004100012</v>
      </c>
      <c r="B778" s="1090">
        <v>2212</v>
      </c>
      <c r="C778" s="1422">
        <v>6121</v>
      </c>
      <c r="D778" s="1091">
        <v>12</v>
      </c>
      <c r="E778" s="1092" t="s">
        <v>770</v>
      </c>
      <c r="F778" s="1004"/>
      <c r="G778" s="1424">
        <v>1</v>
      </c>
      <c r="H778" s="1004">
        <v>0</v>
      </c>
      <c r="I778" s="1425">
        <f>(H778/G778)*100</f>
        <v>0</v>
      </c>
    </row>
    <row r="779" spans="1:14" s="572" customFormat="1" ht="18" customHeight="1" thickTop="1" thickBot="1" x14ac:dyDescent="0.3">
      <c r="A779" s="2495" t="s">
        <v>312</v>
      </c>
      <c r="B779" s="2493"/>
      <c r="C779" s="2493"/>
      <c r="D779" s="2493"/>
      <c r="E779" s="2493"/>
      <c r="F779" s="987">
        <f>F778</f>
        <v>0</v>
      </c>
      <c r="G779" s="987">
        <f>G778</f>
        <v>1</v>
      </c>
      <c r="H779" s="987">
        <f>H778</f>
        <v>0</v>
      </c>
      <c r="I779" s="969">
        <f>(H779/G779)*100</f>
        <v>0</v>
      </c>
    </row>
    <row r="780" spans="1:14" ht="13.5" thickTop="1" x14ac:dyDescent="0.2">
      <c r="K780" s="1029"/>
      <c r="L780" s="1029"/>
      <c r="M780" s="1029"/>
      <c r="N780" s="445"/>
    </row>
    <row r="781" spans="1:14" x14ac:dyDescent="0.2">
      <c r="K781" s="1029"/>
      <c r="L781" s="1029"/>
      <c r="M781" s="1029"/>
      <c r="N781" s="445"/>
    </row>
    <row r="782" spans="1:14" s="572" customFormat="1" ht="13.5" thickBot="1" x14ac:dyDescent="0.25">
      <c r="A782" s="445" t="s">
        <v>458</v>
      </c>
      <c r="B782" s="687"/>
      <c r="D782" s="927"/>
      <c r="F782" s="531"/>
      <c r="G782" s="531"/>
      <c r="H782" s="531"/>
      <c r="I782" s="1072" t="s">
        <v>205</v>
      </c>
    </row>
    <row r="783" spans="1:14" s="107" customFormat="1" ht="20.25" customHeight="1" thickTop="1" thickBot="1" x14ac:dyDescent="0.25">
      <c r="A783" s="734" t="s">
        <v>792</v>
      </c>
      <c r="B783" s="737" t="s">
        <v>206</v>
      </c>
      <c r="C783" s="735" t="s">
        <v>207</v>
      </c>
      <c r="D783" s="678" t="s">
        <v>888</v>
      </c>
      <c r="E783" s="738" t="s">
        <v>208</v>
      </c>
      <c r="F783" s="738" t="s">
        <v>209</v>
      </c>
      <c r="G783" s="738" t="s">
        <v>1116</v>
      </c>
      <c r="H783" s="738" t="s">
        <v>1117</v>
      </c>
      <c r="I783" s="931" t="s">
        <v>1118</v>
      </c>
    </row>
    <row r="784" spans="1:14" s="387" customFormat="1" ht="13.5" thickTop="1" thickBot="1" x14ac:dyDescent="0.25">
      <c r="A784" s="1409">
        <v>1</v>
      </c>
      <c r="B784" s="1410">
        <v>2</v>
      </c>
      <c r="C784" s="1410">
        <v>3</v>
      </c>
      <c r="D784" s="1410">
        <v>4</v>
      </c>
      <c r="E784" s="610">
        <v>5</v>
      </c>
      <c r="F784" s="1411">
        <v>6</v>
      </c>
      <c r="G784" s="1411">
        <v>7</v>
      </c>
      <c r="H784" s="1412">
        <v>8</v>
      </c>
      <c r="I784" s="1413" t="s">
        <v>960</v>
      </c>
    </row>
    <row r="785" spans="1:14" s="572" customFormat="1" ht="16.5" thickTop="1" thickBot="1" x14ac:dyDescent="0.3">
      <c r="A785" s="1421">
        <v>60004100022</v>
      </c>
      <c r="B785" s="1090">
        <v>3639</v>
      </c>
      <c r="C785" s="1422">
        <v>6130</v>
      </c>
      <c r="D785" s="1091">
        <v>12</v>
      </c>
      <c r="E785" s="1092" t="s">
        <v>1085</v>
      </c>
      <c r="F785" s="1004">
        <v>15000</v>
      </c>
      <c r="G785" s="1424">
        <v>0</v>
      </c>
      <c r="H785" s="1004">
        <v>0</v>
      </c>
      <c r="I785" s="1425">
        <v>0</v>
      </c>
    </row>
    <row r="786" spans="1:14" s="572" customFormat="1" ht="18" customHeight="1" thickTop="1" thickBot="1" x14ac:dyDescent="0.3">
      <c r="A786" s="2495" t="s">
        <v>312</v>
      </c>
      <c r="B786" s="2493"/>
      <c r="C786" s="2493"/>
      <c r="D786" s="2493"/>
      <c r="E786" s="2493"/>
      <c r="F786" s="987">
        <f>F785</f>
        <v>15000</v>
      </c>
      <c r="G786" s="987">
        <f>G785</f>
        <v>0</v>
      </c>
      <c r="H786" s="987">
        <f>H785</f>
        <v>0</v>
      </c>
      <c r="I786" s="969">
        <v>0</v>
      </c>
    </row>
    <row r="787" spans="1:14" ht="13.5" thickTop="1" x14ac:dyDescent="0.2">
      <c r="K787" s="1029"/>
      <c r="L787" s="1029"/>
      <c r="M787" s="1029"/>
      <c r="N787" s="445"/>
    </row>
    <row r="788" spans="1:14" x14ac:dyDescent="0.2">
      <c r="K788" s="1029"/>
      <c r="L788" s="1029"/>
      <c r="M788" s="1029"/>
      <c r="N788" s="445"/>
    </row>
    <row r="789" spans="1:14" s="572" customFormat="1" ht="13.5" thickBot="1" x14ac:dyDescent="0.25">
      <c r="A789" s="445" t="s">
        <v>1409</v>
      </c>
      <c r="B789" s="687"/>
      <c r="D789" s="927"/>
      <c r="F789" s="531"/>
      <c r="G789" s="531"/>
      <c r="H789" s="531"/>
      <c r="I789" s="1072" t="s">
        <v>205</v>
      </c>
    </row>
    <row r="790" spans="1:14" s="107" customFormat="1" ht="20.25" customHeight="1" thickTop="1" thickBot="1" x14ac:dyDescent="0.25">
      <c r="A790" s="734" t="s">
        <v>792</v>
      </c>
      <c r="B790" s="737" t="s">
        <v>206</v>
      </c>
      <c r="C790" s="735" t="s">
        <v>207</v>
      </c>
      <c r="D790" s="678" t="s">
        <v>888</v>
      </c>
      <c r="E790" s="738" t="s">
        <v>208</v>
      </c>
      <c r="F790" s="738" t="s">
        <v>209</v>
      </c>
      <c r="G790" s="738" t="s">
        <v>1116</v>
      </c>
      <c r="H790" s="738" t="s">
        <v>1117</v>
      </c>
      <c r="I790" s="931" t="s">
        <v>1118</v>
      </c>
    </row>
    <row r="791" spans="1:14" s="387" customFormat="1" ht="13.5" thickTop="1" thickBot="1" x14ac:dyDescent="0.25">
      <c r="A791" s="1409">
        <v>1</v>
      </c>
      <c r="B791" s="1410">
        <v>2</v>
      </c>
      <c r="C791" s="1410">
        <v>3</v>
      </c>
      <c r="D791" s="1410">
        <v>4</v>
      </c>
      <c r="E791" s="610">
        <v>5</v>
      </c>
      <c r="F791" s="1411">
        <v>6</v>
      </c>
      <c r="G791" s="1411">
        <v>7</v>
      </c>
      <c r="H791" s="1412">
        <v>8</v>
      </c>
      <c r="I791" s="1413" t="s">
        <v>960</v>
      </c>
    </row>
    <row r="792" spans="1:14" s="572" customFormat="1" ht="16.5" thickTop="1" thickBot="1" x14ac:dyDescent="0.3">
      <c r="A792" s="1421">
        <v>60004100029</v>
      </c>
      <c r="B792" s="1090">
        <v>2212</v>
      </c>
      <c r="C792" s="1422">
        <v>6121</v>
      </c>
      <c r="D792" s="1091">
        <v>12</v>
      </c>
      <c r="E792" s="1092" t="s">
        <v>770</v>
      </c>
      <c r="F792" s="1004"/>
      <c r="G792" s="1424">
        <v>752</v>
      </c>
      <c r="H792" s="1004">
        <v>751</v>
      </c>
      <c r="I792" s="1425">
        <f>(H792/G792)*100</f>
        <v>99.86702127659575</v>
      </c>
    </row>
    <row r="793" spans="1:14" s="572" customFormat="1" ht="18" customHeight="1" thickTop="1" thickBot="1" x14ac:dyDescent="0.3">
      <c r="A793" s="2495" t="s">
        <v>312</v>
      </c>
      <c r="B793" s="2493"/>
      <c r="C793" s="2493"/>
      <c r="D793" s="2493"/>
      <c r="E793" s="2493"/>
      <c r="F793" s="987">
        <f>F792</f>
        <v>0</v>
      </c>
      <c r="G793" s="987">
        <f>G792</f>
        <v>752</v>
      </c>
      <c r="H793" s="987">
        <f>H792</f>
        <v>751</v>
      </c>
      <c r="I793" s="969">
        <f>(H793/G793)*100</f>
        <v>99.86702127659575</v>
      </c>
    </row>
    <row r="794" spans="1:14" ht="13.5" thickTop="1" x14ac:dyDescent="0.2">
      <c r="K794" s="1029"/>
      <c r="L794" s="1029"/>
      <c r="M794" s="1029"/>
      <c r="N794" s="445"/>
    </row>
    <row r="795" spans="1:14" x14ac:dyDescent="0.2">
      <c r="K795" s="1029"/>
      <c r="L795" s="1029"/>
      <c r="M795" s="1029"/>
      <c r="N795" s="445"/>
    </row>
    <row r="796" spans="1:14" s="572" customFormat="1" ht="13.5" thickBot="1" x14ac:dyDescent="0.25">
      <c r="A796" s="445" t="s">
        <v>1410</v>
      </c>
      <c r="B796" s="687"/>
      <c r="D796" s="927"/>
      <c r="F796" s="531"/>
      <c r="G796" s="531"/>
      <c r="H796" s="531"/>
      <c r="I796" s="1072" t="s">
        <v>205</v>
      </c>
    </row>
    <row r="797" spans="1:14" s="107" customFormat="1" ht="20.25" customHeight="1" thickTop="1" thickBot="1" x14ac:dyDescent="0.25">
      <c r="A797" s="734" t="s">
        <v>792</v>
      </c>
      <c r="B797" s="737" t="s">
        <v>206</v>
      </c>
      <c r="C797" s="735" t="s">
        <v>207</v>
      </c>
      <c r="D797" s="678" t="s">
        <v>888</v>
      </c>
      <c r="E797" s="738" t="s">
        <v>208</v>
      </c>
      <c r="F797" s="738" t="s">
        <v>209</v>
      </c>
      <c r="G797" s="738" t="s">
        <v>1116</v>
      </c>
      <c r="H797" s="738" t="s">
        <v>1117</v>
      </c>
      <c r="I797" s="931" t="s">
        <v>1118</v>
      </c>
    </row>
    <row r="798" spans="1:14" s="387" customFormat="1" ht="13.5" thickTop="1" thickBot="1" x14ac:dyDescent="0.25">
      <c r="A798" s="1409">
        <v>1</v>
      </c>
      <c r="B798" s="1410">
        <v>2</v>
      </c>
      <c r="C798" s="1410">
        <v>3</v>
      </c>
      <c r="D798" s="1410">
        <v>4</v>
      </c>
      <c r="E798" s="610">
        <v>5</v>
      </c>
      <c r="F798" s="1411">
        <v>6</v>
      </c>
      <c r="G798" s="1411">
        <v>7</v>
      </c>
      <c r="H798" s="1412">
        <v>8</v>
      </c>
      <c r="I798" s="1413" t="s">
        <v>960</v>
      </c>
    </row>
    <row r="799" spans="1:14" s="572" customFormat="1" ht="16.5" thickTop="1" thickBot="1" x14ac:dyDescent="0.3">
      <c r="A799" s="1421">
        <v>60004100032</v>
      </c>
      <c r="B799" s="1090">
        <v>2212</v>
      </c>
      <c r="C799" s="1422">
        <v>6121</v>
      </c>
      <c r="D799" s="1091">
        <v>12</v>
      </c>
      <c r="E799" s="1092" t="s">
        <v>770</v>
      </c>
      <c r="F799" s="1004"/>
      <c r="G799" s="1424">
        <v>569</v>
      </c>
      <c r="H799" s="1004">
        <v>440</v>
      </c>
      <c r="I799" s="1425">
        <f>(H799/G799)*100</f>
        <v>77.328646748681891</v>
      </c>
    </row>
    <row r="800" spans="1:14" s="572" customFormat="1" ht="18" customHeight="1" thickTop="1" thickBot="1" x14ac:dyDescent="0.3">
      <c r="A800" s="2495" t="s">
        <v>312</v>
      </c>
      <c r="B800" s="2493"/>
      <c r="C800" s="2493"/>
      <c r="D800" s="2493"/>
      <c r="E800" s="2493"/>
      <c r="F800" s="987">
        <f>F799</f>
        <v>0</v>
      </c>
      <c r="G800" s="987">
        <f>G799</f>
        <v>569</v>
      </c>
      <c r="H800" s="987">
        <f>H799</f>
        <v>440</v>
      </c>
      <c r="I800" s="969">
        <f>(H800/G800)*100</f>
        <v>77.328646748681891</v>
      </c>
    </row>
    <row r="801" spans="1:14" s="572" customFormat="1" ht="14.25" thickTop="1" thickBot="1" x14ac:dyDescent="0.25">
      <c r="A801" s="445" t="s">
        <v>1411</v>
      </c>
      <c r="B801" s="687"/>
      <c r="D801" s="927"/>
      <c r="F801" s="531"/>
      <c r="G801" s="531"/>
      <c r="H801" s="531"/>
      <c r="I801" s="1072" t="s">
        <v>205</v>
      </c>
    </row>
    <row r="802" spans="1:14" s="107" customFormat="1" ht="20.25" customHeight="1" thickTop="1" thickBot="1" x14ac:dyDescent="0.25">
      <c r="A802" s="734" t="s">
        <v>792</v>
      </c>
      <c r="B802" s="737" t="s">
        <v>206</v>
      </c>
      <c r="C802" s="735" t="s">
        <v>207</v>
      </c>
      <c r="D802" s="678" t="s">
        <v>888</v>
      </c>
      <c r="E802" s="738" t="s">
        <v>208</v>
      </c>
      <c r="F802" s="738" t="s">
        <v>209</v>
      </c>
      <c r="G802" s="738" t="s">
        <v>1116</v>
      </c>
      <c r="H802" s="738" t="s">
        <v>1117</v>
      </c>
      <c r="I802" s="931" t="s">
        <v>1118</v>
      </c>
    </row>
    <row r="803" spans="1:14" s="387" customFormat="1" ht="13.5" thickTop="1" thickBot="1" x14ac:dyDescent="0.25">
      <c r="A803" s="1409">
        <v>1</v>
      </c>
      <c r="B803" s="1410">
        <v>2</v>
      </c>
      <c r="C803" s="1410">
        <v>3</v>
      </c>
      <c r="D803" s="1410">
        <v>4</v>
      </c>
      <c r="E803" s="610">
        <v>5</v>
      </c>
      <c r="F803" s="1411">
        <v>6</v>
      </c>
      <c r="G803" s="1411">
        <v>7</v>
      </c>
      <c r="H803" s="1412">
        <v>8</v>
      </c>
      <c r="I803" s="1413" t="s">
        <v>960</v>
      </c>
    </row>
    <row r="804" spans="1:14" s="572" customFormat="1" ht="16.5" thickTop="1" thickBot="1" x14ac:dyDescent="0.3">
      <c r="A804" s="1421">
        <v>60004100033</v>
      </c>
      <c r="B804" s="1090">
        <v>2212</v>
      </c>
      <c r="C804" s="1422">
        <v>6121</v>
      </c>
      <c r="D804" s="1091">
        <v>12</v>
      </c>
      <c r="E804" s="1092" t="s">
        <v>770</v>
      </c>
      <c r="F804" s="1004"/>
      <c r="G804" s="1424">
        <v>36</v>
      </c>
      <c r="H804" s="1004">
        <v>23</v>
      </c>
      <c r="I804" s="1425">
        <f>(H804/G804)*100</f>
        <v>63.888888888888886</v>
      </c>
    </row>
    <row r="805" spans="1:14" s="572" customFormat="1" ht="18" customHeight="1" thickTop="1" thickBot="1" x14ac:dyDescent="0.3">
      <c r="A805" s="2495" t="s">
        <v>312</v>
      </c>
      <c r="B805" s="2493"/>
      <c r="C805" s="2493"/>
      <c r="D805" s="2493"/>
      <c r="E805" s="2493"/>
      <c r="F805" s="987">
        <f>F804</f>
        <v>0</v>
      </c>
      <c r="G805" s="987">
        <f>G804</f>
        <v>36</v>
      </c>
      <c r="H805" s="987">
        <f>H804</f>
        <v>23</v>
      </c>
      <c r="I805" s="969">
        <f>(H805/G805)*100</f>
        <v>63.888888888888886</v>
      </c>
    </row>
    <row r="806" spans="1:14" ht="13.5" thickTop="1" x14ac:dyDescent="0.2">
      <c r="K806" s="1029"/>
      <c r="L806" s="1029"/>
      <c r="M806" s="1029"/>
      <c r="N806" s="445"/>
    </row>
    <row r="807" spans="1:14" x14ac:dyDescent="0.2">
      <c r="K807" s="1029"/>
      <c r="L807" s="1029"/>
      <c r="M807" s="1029"/>
      <c r="N807" s="445"/>
    </row>
    <row r="808" spans="1:14" s="572" customFormat="1" ht="13.5" thickBot="1" x14ac:dyDescent="0.25">
      <c r="A808" s="445" t="s">
        <v>1412</v>
      </c>
      <c r="B808" s="687"/>
      <c r="D808" s="927"/>
      <c r="F808" s="531"/>
      <c r="G808" s="531"/>
      <c r="H808" s="531"/>
      <c r="I808" s="1072" t="s">
        <v>205</v>
      </c>
    </row>
    <row r="809" spans="1:14" s="107" customFormat="1" ht="20.25" customHeight="1" thickTop="1" thickBot="1" x14ac:dyDescent="0.25">
      <c r="A809" s="734" t="s">
        <v>792</v>
      </c>
      <c r="B809" s="737" t="s">
        <v>206</v>
      </c>
      <c r="C809" s="735" t="s">
        <v>207</v>
      </c>
      <c r="D809" s="678" t="s">
        <v>888</v>
      </c>
      <c r="E809" s="738" t="s">
        <v>208</v>
      </c>
      <c r="F809" s="738" t="s">
        <v>209</v>
      </c>
      <c r="G809" s="738" t="s">
        <v>1116</v>
      </c>
      <c r="H809" s="738" t="s">
        <v>1117</v>
      </c>
      <c r="I809" s="931" t="s">
        <v>1118</v>
      </c>
    </row>
    <row r="810" spans="1:14" s="387" customFormat="1" ht="13.5" thickTop="1" thickBot="1" x14ac:dyDescent="0.25">
      <c r="A810" s="1409">
        <v>1</v>
      </c>
      <c r="B810" s="1410">
        <v>2</v>
      </c>
      <c r="C810" s="1410">
        <v>3</v>
      </c>
      <c r="D810" s="1410">
        <v>4</v>
      </c>
      <c r="E810" s="610">
        <v>5</v>
      </c>
      <c r="F810" s="1411">
        <v>6</v>
      </c>
      <c r="G810" s="1411">
        <v>7</v>
      </c>
      <c r="H810" s="1412">
        <v>8</v>
      </c>
      <c r="I810" s="1413" t="s">
        <v>960</v>
      </c>
    </row>
    <row r="811" spans="1:14" s="572" customFormat="1" ht="16.5" thickTop="1" thickBot="1" x14ac:dyDescent="0.3">
      <c r="A811" s="1421">
        <v>60004100037</v>
      </c>
      <c r="B811" s="1090">
        <v>2212</v>
      </c>
      <c r="C811" s="1422">
        <v>6121</v>
      </c>
      <c r="D811" s="1091">
        <v>12</v>
      </c>
      <c r="E811" s="1092" t="s">
        <v>770</v>
      </c>
      <c r="F811" s="1004"/>
      <c r="G811" s="1424">
        <v>224</v>
      </c>
      <c r="H811" s="1004">
        <v>5</v>
      </c>
      <c r="I811" s="1425">
        <f>(H811/G811)*100</f>
        <v>2.2321428571428572</v>
      </c>
    </row>
    <row r="812" spans="1:14" s="572" customFormat="1" ht="18" customHeight="1" thickTop="1" thickBot="1" x14ac:dyDescent="0.3">
      <c r="A812" s="2495" t="s">
        <v>312</v>
      </c>
      <c r="B812" s="2493"/>
      <c r="C812" s="2493"/>
      <c r="D812" s="2493"/>
      <c r="E812" s="2493"/>
      <c r="F812" s="987">
        <f>F811</f>
        <v>0</v>
      </c>
      <c r="G812" s="987">
        <f>G811</f>
        <v>224</v>
      </c>
      <c r="H812" s="987">
        <f>H811</f>
        <v>5</v>
      </c>
      <c r="I812" s="969">
        <f>(H812/G812)*100</f>
        <v>2.2321428571428572</v>
      </c>
    </row>
    <row r="813" spans="1:14" ht="13.5" thickTop="1" x14ac:dyDescent="0.2">
      <c r="K813" s="1029"/>
      <c r="L813" s="1029"/>
      <c r="M813" s="1029"/>
      <c r="N813" s="445"/>
    </row>
    <row r="814" spans="1:14" x14ac:dyDescent="0.2">
      <c r="K814" s="1029"/>
      <c r="L814" s="1029"/>
      <c r="M814" s="1029"/>
      <c r="N814" s="445"/>
    </row>
    <row r="815" spans="1:14" s="572" customFormat="1" ht="13.5" thickBot="1" x14ac:dyDescent="0.25">
      <c r="A815" s="445" t="s">
        <v>1413</v>
      </c>
      <c r="B815" s="687"/>
      <c r="D815" s="927"/>
      <c r="F815" s="531"/>
      <c r="G815" s="531"/>
      <c r="H815" s="531"/>
      <c r="I815" s="1072" t="s">
        <v>205</v>
      </c>
    </row>
    <row r="816" spans="1:14" s="107" customFormat="1" ht="20.25" customHeight="1" thickTop="1" thickBot="1" x14ac:dyDescent="0.25">
      <c r="A816" s="734" t="s">
        <v>792</v>
      </c>
      <c r="B816" s="737" t="s">
        <v>206</v>
      </c>
      <c r="C816" s="735" t="s">
        <v>207</v>
      </c>
      <c r="D816" s="678" t="s">
        <v>888</v>
      </c>
      <c r="E816" s="738" t="s">
        <v>208</v>
      </c>
      <c r="F816" s="738" t="s">
        <v>209</v>
      </c>
      <c r="G816" s="738" t="s">
        <v>1116</v>
      </c>
      <c r="H816" s="738" t="s">
        <v>1117</v>
      </c>
      <c r="I816" s="931" t="s">
        <v>1118</v>
      </c>
    </row>
    <row r="817" spans="1:14" s="387" customFormat="1" ht="13.5" thickTop="1" thickBot="1" x14ac:dyDescent="0.25">
      <c r="A817" s="1409">
        <v>1</v>
      </c>
      <c r="B817" s="1410">
        <v>2</v>
      </c>
      <c r="C817" s="1410">
        <v>3</v>
      </c>
      <c r="D817" s="1410">
        <v>4</v>
      </c>
      <c r="E817" s="610">
        <v>5</v>
      </c>
      <c r="F817" s="1411">
        <v>6</v>
      </c>
      <c r="G817" s="1411">
        <v>7</v>
      </c>
      <c r="H817" s="1412">
        <v>8</v>
      </c>
      <c r="I817" s="1413" t="s">
        <v>960</v>
      </c>
    </row>
    <row r="818" spans="1:14" s="572" customFormat="1" ht="15.75" thickTop="1" x14ac:dyDescent="0.25">
      <c r="A818" s="1080">
        <v>60004100038</v>
      </c>
      <c r="B818" s="867">
        <v>2212</v>
      </c>
      <c r="C818" s="698">
        <v>6121</v>
      </c>
      <c r="D818" s="1096">
        <v>12</v>
      </c>
      <c r="E818" s="884" t="s">
        <v>770</v>
      </c>
      <c r="F818" s="1083"/>
      <c r="G818" s="1419">
        <v>21</v>
      </c>
      <c r="H818" s="1083">
        <v>17</v>
      </c>
      <c r="I818" s="1420">
        <f>(H818/G818)*100</f>
        <v>80.952380952380949</v>
      </c>
    </row>
    <row r="819" spans="1:14" s="572" customFormat="1" ht="15.75" thickBot="1" x14ac:dyDescent="0.3">
      <c r="A819" s="1086">
        <v>60004100038</v>
      </c>
      <c r="B819" s="1006">
        <v>2212</v>
      </c>
      <c r="C819" s="1006">
        <v>6130</v>
      </c>
      <c r="D819" s="1440">
        <v>12</v>
      </c>
      <c r="E819" s="1439" t="s">
        <v>1085</v>
      </c>
      <c r="F819" s="1438"/>
      <c r="G819" s="1438">
        <v>5476</v>
      </c>
      <c r="H819" s="1438">
        <v>5477</v>
      </c>
      <c r="I819" s="1097">
        <f>(H819/G819)*100</f>
        <v>100.018261504748</v>
      </c>
    </row>
    <row r="820" spans="1:14" s="572" customFormat="1" ht="18" customHeight="1" thickTop="1" thickBot="1" x14ac:dyDescent="0.3">
      <c r="A820" s="2495" t="s">
        <v>312</v>
      </c>
      <c r="B820" s="2493"/>
      <c r="C820" s="2493"/>
      <c r="D820" s="2493"/>
      <c r="E820" s="2493"/>
      <c r="F820" s="987">
        <f>F818</f>
        <v>0</v>
      </c>
      <c r="G820" s="987">
        <f>G818+G819</f>
        <v>5497</v>
      </c>
      <c r="H820" s="987">
        <f>H818+H819</f>
        <v>5494</v>
      </c>
      <c r="I820" s="969">
        <f>(H820/G820)*100</f>
        <v>99.945424777151175</v>
      </c>
    </row>
    <row r="821" spans="1:14" ht="13.5" thickTop="1" x14ac:dyDescent="0.2">
      <c r="K821" s="1029"/>
      <c r="L821" s="1029"/>
      <c r="M821" s="1029"/>
      <c r="N821" s="445"/>
    </row>
    <row r="822" spans="1:14" x14ac:dyDescent="0.2">
      <c r="K822" s="1029"/>
      <c r="L822" s="1029"/>
      <c r="M822" s="1029"/>
      <c r="N822" s="445"/>
    </row>
    <row r="823" spans="1:14" s="572" customFormat="1" ht="13.5" thickBot="1" x14ac:dyDescent="0.25">
      <c r="A823" s="445" t="s">
        <v>1401</v>
      </c>
      <c r="B823" s="687"/>
      <c r="D823" s="927"/>
      <c r="F823" s="531"/>
      <c r="G823" s="531"/>
      <c r="H823" s="531"/>
      <c r="I823" s="1072" t="s">
        <v>205</v>
      </c>
    </row>
    <row r="824" spans="1:14" s="107" customFormat="1" ht="20.25" customHeight="1" thickTop="1" thickBot="1" x14ac:dyDescent="0.25">
      <c r="A824" s="734" t="s">
        <v>792</v>
      </c>
      <c r="B824" s="737" t="s">
        <v>206</v>
      </c>
      <c r="C824" s="735" t="s">
        <v>207</v>
      </c>
      <c r="D824" s="678" t="s">
        <v>888</v>
      </c>
      <c r="E824" s="738" t="s">
        <v>208</v>
      </c>
      <c r="F824" s="738" t="s">
        <v>209</v>
      </c>
      <c r="G824" s="738" t="s">
        <v>1116</v>
      </c>
      <c r="H824" s="738" t="s">
        <v>1117</v>
      </c>
      <c r="I824" s="931" t="s">
        <v>1118</v>
      </c>
    </row>
    <row r="825" spans="1:14" s="387" customFormat="1" ht="13.5" thickTop="1" thickBot="1" x14ac:dyDescent="0.25">
      <c r="A825" s="1409">
        <v>1</v>
      </c>
      <c r="B825" s="1410">
        <v>2</v>
      </c>
      <c r="C825" s="1410">
        <v>3</v>
      </c>
      <c r="D825" s="1410">
        <v>4</v>
      </c>
      <c r="E825" s="610">
        <v>5</v>
      </c>
      <c r="F825" s="1411">
        <v>6</v>
      </c>
      <c r="G825" s="1411">
        <v>7</v>
      </c>
      <c r="H825" s="1412">
        <v>8</v>
      </c>
      <c r="I825" s="1413" t="s">
        <v>960</v>
      </c>
    </row>
    <row r="826" spans="1:14" s="572" customFormat="1" ht="16.5" thickTop="1" thickBot="1" x14ac:dyDescent="0.3">
      <c r="A826" s="1421">
        <v>60004100040</v>
      </c>
      <c r="B826" s="1090">
        <v>2212</v>
      </c>
      <c r="C826" s="1422">
        <v>6121</v>
      </c>
      <c r="D826" s="1091">
        <v>12</v>
      </c>
      <c r="E826" s="1092" t="s">
        <v>770</v>
      </c>
      <c r="F826" s="1004"/>
      <c r="G826" s="1424">
        <v>134</v>
      </c>
      <c r="H826" s="1004">
        <v>133</v>
      </c>
      <c r="I826" s="1425">
        <f>(H826/G826)*100</f>
        <v>99.253731343283576</v>
      </c>
    </row>
    <row r="827" spans="1:14" s="572" customFormat="1" ht="18" customHeight="1" thickTop="1" thickBot="1" x14ac:dyDescent="0.3">
      <c r="A827" s="2495" t="s">
        <v>312</v>
      </c>
      <c r="B827" s="2493"/>
      <c r="C827" s="2493"/>
      <c r="D827" s="2493"/>
      <c r="E827" s="2493"/>
      <c r="F827" s="987">
        <f>F826</f>
        <v>0</v>
      </c>
      <c r="G827" s="987">
        <f>G826</f>
        <v>134</v>
      </c>
      <c r="H827" s="987">
        <f>H826</f>
        <v>133</v>
      </c>
      <c r="I827" s="969">
        <f>(H827/G827)*100</f>
        <v>99.253731343283576</v>
      </c>
    </row>
    <row r="828" spans="1:14" ht="13.5" thickTop="1" x14ac:dyDescent="0.2">
      <c r="K828" s="1029"/>
      <c r="L828" s="1029"/>
      <c r="M828" s="1029"/>
      <c r="N828" s="445"/>
    </row>
    <row r="829" spans="1:14" x14ac:dyDescent="0.2">
      <c r="K829" s="1029"/>
      <c r="L829" s="1029"/>
      <c r="M829" s="1029"/>
      <c r="N829" s="445"/>
    </row>
    <row r="830" spans="1:14" s="572" customFormat="1" ht="13.5" thickBot="1" x14ac:dyDescent="0.25">
      <c r="A830" s="445" t="s">
        <v>1414</v>
      </c>
      <c r="B830" s="687"/>
      <c r="D830" s="927"/>
      <c r="F830" s="531"/>
      <c r="G830" s="531"/>
      <c r="H830" s="531"/>
      <c r="I830" s="1072" t="s">
        <v>205</v>
      </c>
    </row>
    <row r="831" spans="1:14" s="107" customFormat="1" ht="20.25" customHeight="1" thickTop="1" thickBot="1" x14ac:dyDescent="0.25">
      <c r="A831" s="734" t="s">
        <v>792</v>
      </c>
      <c r="B831" s="737" t="s">
        <v>206</v>
      </c>
      <c r="C831" s="735" t="s">
        <v>207</v>
      </c>
      <c r="D831" s="678" t="s">
        <v>888</v>
      </c>
      <c r="E831" s="738" t="s">
        <v>208</v>
      </c>
      <c r="F831" s="738" t="s">
        <v>209</v>
      </c>
      <c r="G831" s="738" t="s">
        <v>1116</v>
      </c>
      <c r="H831" s="738" t="s">
        <v>1117</v>
      </c>
      <c r="I831" s="931" t="s">
        <v>1118</v>
      </c>
    </row>
    <row r="832" spans="1:14" s="387" customFormat="1" ht="13.5" thickTop="1" thickBot="1" x14ac:dyDescent="0.25">
      <c r="A832" s="1409">
        <v>1</v>
      </c>
      <c r="B832" s="1410">
        <v>2</v>
      </c>
      <c r="C832" s="1410">
        <v>3</v>
      </c>
      <c r="D832" s="1410">
        <v>4</v>
      </c>
      <c r="E832" s="1410">
        <v>5</v>
      </c>
      <c r="F832" s="1411">
        <v>6</v>
      </c>
      <c r="G832" s="1411">
        <v>7</v>
      </c>
      <c r="H832" s="1412">
        <v>8</v>
      </c>
      <c r="I832" s="1413" t="s">
        <v>960</v>
      </c>
    </row>
    <row r="833" spans="1:14" s="387" customFormat="1" ht="15.75" thickTop="1" x14ac:dyDescent="0.25">
      <c r="A833" s="1464">
        <v>60004100043</v>
      </c>
      <c r="B833" s="1465">
        <v>2212</v>
      </c>
      <c r="C833" s="1465">
        <v>6121</v>
      </c>
      <c r="D833" s="1437">
        <v>12</v>
      </c>
      <c r="E833" s="1458" t="s">
        <v>770</v>
      </c>
      <c r="F833" s="1457">
        <v>17000</v>
      </c>
      <c r="G833" s="1455">
        <v>0</v>
      </c>
      <c r="H833" s="1455">
        <v>0</v>
      </c>
      <c r="I833" s="1420">
        <v>0</v>
      </c>
    </row>
    <row r="834" spans="1:14" s="572" customFormat="1" ht="15.75" thickBot="1" x14ac:dyDescent="0.3">
      <c r="A834" s="1094">
        <v>60004100043</v>
      </c>
      <c r="B834" s="726">
        <v>2212</v>
      </c>
      <c r="C834" s="831">
        <v>6121</v>
      </c>
      <c r="D834" s="1087">
        <v>870</v>
      </c>
      <c r="E834" s="1456" t="s">
        <v>770</v>
      </c>
      <c r="F834" s="998"/>
      <c r="G834" s="1088">
        <v>8368</v>
      </c>
      <c r="H834" s="998">
        <v>8351</v>
      </c>
      <c r="I834" s="1097">
        <f>(H834/G834)*100</f>
        <v>99.796845124282981</v>
      </c>
    </row>
    <row r="835" spans="1:14" s="572" customFormat="1" ht="18" customHeight="1" thickTop="1" thickBot="1" x14ac:dyDescent="0.3">
      <c r="A835" s="2495" t="s">
        <v>312</v>
      </c>
      <c r="B835" s="2493"/>
      <c r="C835" s="2493"/>
      <c r="D835" s="2493"/>
      <c r="E835" s="2493"/>
      <c r="F835" s="987">
        <f>F833</f>
        <v>17000</v>
      </c>
      <c r="G835" s="987">
        <f>G834</f>
        <v>8368</v>
      </c>
      <c r="H835" s="987">
        <f>H834</f>
        <v>8351</v>
      </c>
      <c r="I835" s="969">
        <f>(H835/G835)*100</f>
        <v>99.796845124282981</v>
      </c>
    </row>
    <row r="836" spans="1:14" ht="13.5" thickTop="1" x14ac:dyDescent="0.2">
      <c r="K836" s="1029"/>
      <c r="L836" s="1029"/>
      <c r="M836" s="1029"/>
      <c r="N836" s="445"/>
    </row>
    <row r="837" spans="1:14" x14ac:dyDescent="0.2">
      <c r="K837" s="1029"/>
      <c r="L837" s="1029"/>
      <c r="M837" s="1029"/>
      <c r="N837" s="445"/>
    </row>
    <row r="838" spans="1:14" s="572" customFormat="1" ht="13.5" thickBot="1" x14ac:dyDescent="0.25">
      <c r="A838" s="445" t="s">
        <v>1212</v>
      </c>
      <c r="B838" s="687"/>
      <c r="D838" s="927"/>
      <c r="F838" s="531"/>
      <c r="G838" s="531"/>
      <c r="H838" s="531"/>
      <c r="I838" s="1072" t="s">
        <v>205</v>
      </c>
    </row>
    <row r="839" spans="1:14" s="107" customFormat="1" ht="20.25" customHeight="1" thickTop="1" thickBot="1" x14ac:dyDescent="0.25">
      <c r="A839" s="734" t="s">
        <v>792</v>
      </c>
      <c r="B839" s="737" t="s">
        <v>206</v>
      </c>
      <c r="C839" s="735" t="s">
        <v>207</v>
      </c>
      <c r="D839" s="678" t="s">
        <v>888</v>
      </c>
      <c r="E839" s="738" t="s">
        <v>208</v>
      </c>
      <c r="F839" s="738" t="s">
        <v>209</v>
      </c>
      <c r="G839" s="738" t="s">
        <v>1116</v>
      </c>
      <c r="H839" s="738" t="s">
        <v>1117</v>
      </c>
      <c r="I839" s="931" t="s">
        <v>1118</v>
      </c>
    </row>
    <row r="840" spans="1:14" s="387" customFormat="1" ht="13.5" thickTop="1" thickBot="1" x14ac:dyDescent="0.25">
      <c r="A840" s="1409">
        <v>1</v>
      </c>
      <c r="B840" s="1410">
        <v>2</v>
      </c>
      <c r="C840" s="1410">
        <v>3</v>
      </c>
      <c r="D840" s="1410">
        <v>4</v>
      </c>
      <c r="E840" s="610">
        <v>5</v>
      </c>
      <c r="F840" s="1411">
        <v>6</v>
      </c>
      <c r="G840" s="1411">
        <v>7</v>
      </c>
      <c r="H840" s="1412">
        <v>8</v>
      </c>
      <c r="I840" s="1413" t="s">
        <v>960</v>
      </c>
    </row>
    <row r="841" spans="1:14" s="387" customFormat="1" ht="15.75" thickTop="1" x14ac:dyDescent="0.25">
      <c r="A841" s="1464">
        <v>60004100044</v>
      </c>
      <c r="B841" s="1465">
        <v>2212</v>
      </c>
      <c r="C841" s="1465">
        <v>6121</v>
      </c>
      <c r="D841" s="1437">
        <v>12</v>
      </c>
      <c r="E841" s="1458" t="s">
        <v>770</v>
      </c>
      <c r="F841" s="1457">
        <v>15000</v>
      </c>
      <c r="G841" s="1455">
        <v>0</v>
      </c>
      <c r="H841" s="1455">
        <v>0</v>
      </c>
      <c r="I841" s="1420">
        <v>0</v>
      </c>
    </row>
    <row r="842" spans="1:14" s="572" customFormat="1" ht="15.75" thickBot="1" x14ac:dyDescent="0.3">
      <c r="A842" s="1094">
        <v>60004100044</v>
      </c>
      <c r="B842" s="726">
        <v>2212</v>
      </c>
      <c r="C842" s="831">
        <v>6121</v>
      </c>
      <c r="D842" s="1087">
        <v>870</v>
      </c>
      <c r="E842" s="1456" t="s">
        <v>770</v>
      </c>
      <c r="F842" s="998"/>
      <c r="G842" s="1088">
        <v>1599</v>
      </c>
      <c r="H842" s="998">
        <v>1536</v>
      </c>
      <c r="I842" s="1097">
        <f>(H842/G842)*100</f>
        <v>96.060037523452152</v>
      </c>
    </row>
    <row r="843" spans="1:14" s="572" customFormat="1" ht="18" customHeight="1" thickTop="1" thickBot="1" x14ac:dyDescent="0.3">
      <c r="A843" s="2495" t="s">
        <v>312</v>
      </c>
      <c r="B843" s="2493"/>
      <c r="C843" s="2493"/>
      <c r="D843" s="2493"/>
      <c r="E843" s="2493"/>
      <c r="F843" s="987">
        <f>F841</f>
        <v>15000</v>
      </c>
      <c r="G843" s="987">
        <f>G842</f>
        <v>1599</v>
      </c>
      <c r="H843" s="987">
        <f>H842</f>
        <v>1536</v>
      </c>
      <c r="I843" s="969">
        <v>0</v>
      </c>
    </row>
    <row r="844" spans="1:14" ht="13.5" thickTop="1" x14ac:dyDescent="0.2">
      <c r="K844" s="1029"/>
      <c r="L844" s="1029"/>
      <c r="M844" s="1029"/>
      <c r="N844" s="445"/>
    </row>
    <row r="845" spans="1:14" x14ac:dyDescent="0.2">
      <c r="K845" s="1029"/>
      <c r="L845" s="1029"/>
      <c r="M845" s="1029"/>
      <c r="N845" s="445"/>
    </row>
    <row r="846" spans="1:14" s="572" customFormat="1" ht="13.5" thickBot="1" x14ac:dyDescent="0.25">
      <c r="A846" s="445" t="s">
        <v>459</v>
      </c>
      <c r="B846" s="687"/>
      <c r="D846" s="927"/>
      <c r="F846" s="531"/>
      <c r="G846" s="531"/>
      <c r="H846" s="531"/>
      <c r="I846" s="1072" t="s">
        <v>205</v>
      </c>
    </row>
    <row r="847" spans="1:14" s="107" customFormat="1" ht="20.25" customHeight="1" thickTop="1" thickBot="1" x14ac:dyDescent="0.25">
      <c r="A847" s="734" t="s">
        <v>792</v>
      </c>
      <c r="B847" s="737" t="s">
        <v>206</v>
      </c>
      <c r="C847" s="735" t="s">
        <v>207</v>
      </c>
      <c r="D847" s="678" t="s">
        <v>888</v>
      </c>
      <c r="E847" s="738" t="s">
        <v>208</v>
      </c>
      <c r="F847" s="738" t="s">
        <v>209</v>
      </c>
      <c r="G847" s="738" t="s">
        <v>1116</v>
      </c>
      <c r="H847" s="738" t="s">
        <v>1117</v>
      </c>
      <c r="I847" s="931" t="s">
        <v>1118</v>
      </c>
    </row>
    <row r="848" spans="1:14" s="387" customFormat="1" ht="13.5" thickTop="1" thickBot="1" x14ac:dyDescent="0.25">
      <c r="A848" s="1409">
        <v>1</v>
      </c>
      <c r="B848" s="1410">
        <v>2</v>
      </c>
      <c r="C848" s="1410">
        <v>3</v>
      </c>
      <c r="D848" s="1410">
        <v>4</v>
      </c>
      <c r="E848" s="610">
        <v>5</v>
      </c>
      <c r="F848" s="1411">
        <v>6</v>
      </c>
      <c r="G848" s="1411">
        <v>7</v>
      </c>
      <c r="H848" s="1412">
        <v>8</v>
      </c>
      <c r="I848" s="1413" t="s">
        <v>960</v>
      </c>
    </row>
    <row r="849" spans="1:14" s="387" customFormat="1" ht="16.5" thickTop="1" thickBot="1" x14ac:dyDescent="0.3">
      <c r="A849" s="1475">
        <v>60004100046</v>
      </c>
      <c r="B849" s="1476">
        <v>2212</v>
      </c>
      <c r="C849" s="1476">
        <v>6121</v>
      </c>
      <c r="D849" s="1448">
        <v>12</v>
      </c>
      <c r="E849" s="1459" t="s">
        <v>770</v>
      </c>
      <c r="F849" s="1460">
        <v>1000</v>
      </c>
      <c r="G849" s="1461">
        <v>0</v>
      </c>
      <c r="H849" s="1461">
        <v>0</v>
      </c>
      <c r="I849" s="1425">
        <v>0</v>
      </c>
    </row>
    <row r="850" spans="1:14" s="572" customFormat="1" ht="18" customHeight="1" thickTop="1" thickBot="1" x14ac:dyDescent="0.3">
      <c r="A850" s="2495" t="s">
        <v>312</v>
      </c>
      <c r="B850" s="2493"/>
      <c r="C850" s="2493"/>
      <c r="D850" s="2493"/>
      <c r="E850" s="2493"/>
      <c r="F850" s="987">
        <f>F849</f>
        <v>1000</v>
      </c>
      <c r="G850" s="987">
        <f>G849</f>
        <v>0</v>
      </c>
      <c r="H850" s="987">
        <f>H849</f>
        <v>0</v>
      </c>
      <c r="I850" s="969">
        <v>0</v>
      </c>
    </row>
    <row r="851" spans="1:14" ht="13.5" thickTop="1" x14ac:dyDescent="0.2">
      <c r="K851" s="1029"/>
      <c r="L851" s="1029"/>
      <c r="M851" s="1029"/>
      <c r="N851" s="445"/>
    </row>
    <row r="852" spans="1:14" x14ac:dyDescent="0.2">
      <c r="K852" s="1029"/>
      <c r="L852" s="1029"/>
      <c r="M852" s="1029"/>
      <c r="N852" s="445"/>
    </row>
    <row r="853" spans="1:14" s="572" customFormat="1" ht="13.5" thickBot="1" x14ac:dyDescent="0.25">
      <c r="A853" s="445" t="s">
        <v>1213</v>
      </c>
      <c r="B853" s="687"/>
      <c r="D853" s="927"/>
      <c r="F853" s="531"/>
      <c r="G853" s="531"/>
      <c r="H853" s="531"/>
      <c r="I853" s="1072" t="s">
        <v>205</v>
      </c>
    </row>
    <row r="854" spans="1:14" s="107" customFormat="1" ht="20.25" customHeight="1" thickTop="1" thickBot="1" x14ac:dyDescent="0.25">
      <c r="A854" s="734" t="s">
        <v>792</v>
      </c>
      <c r="B854" s="737" t="s">
        <v>206</v>
      </c>
      <c r="C854" s="735" t="s">
        <v>207</v>
      </c>
      <c r="D854" s="678" t="s">
        <v>888</v>
      </c>
      <c r="E854" s="738" t="s">
        <v>208</v>
      </c>
      <c r="F854" s="738" t="s">
        <v>209</v>
      </c>
      <c r="G854" s="738" t="s">
        <v>1116</v>
      </c>
      <c r="H854" s="738" t="s">
        <v>1117</v>
      </c>
      <c r="I854" s="931" t="s">
        <v>1118</v>
      </c>
    </row>
    <row r="855" spans="1:14" s="387" customFormat="1" ht="13.5" thickTop="1" thickBot="1" x14ac:dyDescent="0.25">
      <c r="A855" s="1409">
        <v>1</v>
      </c>
      <c r="B855" s="1410">
        <v>2</v>
      </c>
      <c r="C855" s="1410">
        <v>3</v>
      </c>
      <c r="D855" s="1410">
        <v>4</v>
      </c>
      <c r="E855" s="610">
        <v>5</v>
      </c>
      <c r="F855" s="1411">
        <v>6</v>
      </c>
      <c r="G855" s="1411">
        <v>7</v>
      </c>
      <c r="H855" s="1412">
        <v>8</v>
      </c>
      <c r="I855" s="1413" t="s">
        <v>960</v>
      </c>
    </row>
    <row r="856" spans="1:14" s="572" customFormat="1" ht="16.5" thickTop="1" thickBot="1" x14ac:dyDescent="0.3">
      <c r="A856" s="1421">
        <v>60004100047</v>
      </c>
      <c r="B856" s="1090">
        <v>2212</v>
      </c>
      <c r="C856" s="1422">
        <v>6121</v>
      </c>
      <c r="D856" s="1091">
        <v>12</v>
      </c>
      <c r="E856" s="1092" t="s">
        <v>770</v>
      </c>
      <c r="F856" s="1004"/>
      <c r="G856" s="1424">
        <v>333</v>
      </c>
      <c r="H856" s="1004">
        <v>333</v>
      </c>
      <c r="I856" s="1425">
        <f>(H856/G856)*100</f>
        <v>100</v>
      </c>
    </row>
    <row r="857" spans="1:14" s="572" customFormat="1" ht="18" customHeight="1" thickTop="1" thickBot="1" x14ac:dyDescent="0.3">
      <c r="A857" s="2495" t="s">
        <v>312</v>
      </c>
      <c r="B857" s="2493"/>
      <c r="C857" s="2493"/>
      <c r="D857" s="2493"/>
      <c r="E857" s="2493"/>
      <c r="F857" s="987">
        <f>F856</f>
        <v>0</v>
      </c>
      <c r="G857" s="987">
        <f>G856</f>
        <v>333</v>
      </c>
      <c r="H857" s="987">
        <f>H856</f>
        <v>333</v>
      </c>
      <c r="I857" s="969">
        <f>(H857/G857)*100</f>
        <v>100</v>
      </c>
    </row>
    <row r="858" spans="1:14" ht="13.5" thickTop="1" x14ac:dyDescent="0.2">
      <c r="K858" s="1029"/>
      <c r="L858" s="1029"/>
      <c r="M858" s="1029"/>
      <c r="N858" s="445"/>
    </row>
    <row r="859" spans="1:14" x14ac:dyDescent="0.2">
      <c r="K859" s="1029"/>
      <c r="L859" s="1029"/>
      <c r="M859" s="1029"/>
      <c r="N859" s="445"/>
    </row>
    <row r="860" spans="1:14" s="572" customFormat="1" ht="13.5" thickBot="1" x14ac:dyDescent="0.25">
      <c r="A860" s="445" t="s">
        <v>1214</v>
      </c>
      <c r="B860" s="687"/>
      <c r="D860" s="927"/>
      <c r="F860" s="531"/>
      <c r="G860" s="531"/>
      <c r="H860" s="531"/>
      <c r="I860" s="1072" t="s">
        <v>205</v>
      </c>
    </row>
    <row r="861" spans="1:14" s="107" customFormat="1" ht="20.25" customHeight="1" thickTop="1" thickBot="1" x14ac:dyDescent="0.25">
      <c r="A861" s="734" t="s">
        <v>792</v>
      </c>
      <c r="B861" s="737" t="s">
        <v>206</v>
      </c>
      <c r="C861" s="735" t="s">
        <v>207</v>
      </c>
      <c r="D861" s="678" t="s">
        <v>888</v>
      </c>
      <c r="E861" s="738" t="s">
        <v>208</v>
      </c>
      <c r="F861" s="738" t="s">
        <v>209</v>
      </c>
      <c r="G861" s="738" t="s">
        <v>1116</v>
      </c>
      <c r="H861" s="738" t="s">
        <v>1117</v>
      </c>
      <c r="I861" s="931" t="s">
        <v>1118</v>
      </c>
    </row>
    <row r="862" spans="1:14" s="387" customFormat="1" ht="13.5" thickTop="1" thickBot="1" x14ac:dyDescent="0.25">
      <c r="A862" s="1409">
        <v>1</v>
      </c>
      <c r="B862" s="1410">
        <v>2</v>
      </c>
      <c r="C862" s="1410">
        <v>3</v>
      </c>
      <c r="D862" s="1410">
        <v>4</v>
      </c>
      <c r="E862" s="610">
        <v>5</v>
      </c>
      <c r="F862" s="1411">
        <v>6</v>
      </c>
      <c r="G862" s="1411">
        <v>7</v>
      </c>
      <c r="H862" s="1412">
        <v>8</v>
      </c>
      <c r="I862" s="1413" t="s">
        <v>960</v>
      </c>
    </row>
    <row r="863" spans="1:14" s="572" customFormat="1" ht="16.5" thickTop="1" thickBot="1" x14ac:dyDescent="0.3">
      <c r="A863" s="1421">
        <v>60004100048</v>
      </c>
      <c r="B863" s="1090">
        <v>2212</v>
      </c>
      <c r="C863" s="1422">
        <v>6121</v>
      </c>
      <c r="D863" s="1091">
        <v>12</v>
      </c>
      <c r="E863" s="1092" t="s">
        <v>770</v>
      </c>
      <c r="F863" s="1004"/>
      <c r="G863" s="1424">
        <v>2488</v>
      </c>
      <c r="H863" s="1004">
        <v>2487</v>
      </c>
      <c r="I863" s="1425">
        <f>(H863/G863)*100</f>
        <v>99.959807073954991</v>
      </c>
    </row>
    <row r="864" spans="1:14" s="572" customFormat="1" ht="18" customHeight="1" thickTop="1" thickBot="1" x14ac:dyDescent="0.3">
      <c r="A864" s="2495" t="s">
        <v>312</v>
      </c>
      <c r="B864" s="2493"/>
      <c r="C864" s="2493"/>
      <c r="D864" s="2493"/>
      <c r="E864" s="2493"/>
      <c r="F864" s="987">
        <f>F863</f>
        <v>0</v>
      </c>
      <c r="G864" s="987">
        <f>G863</f>
        <v>2488</v>
      </c>
      <c r="H864" s="987">
        <f>H863</f>
        <v>2487</v>
      </c>
      <c r="I864" s="969">
        <f>(H864/G864)*100</f>
        <v>99.959807073954991</v>
      </c>
    </row>
    <row r="865" spans="1:14" ht="13.5" thickTop="1" x14ac:dyDescent="0.2">
      <c r="K865" s="1029"/>
      <c r="L865" s="1029"/>
      <c r="M865" s="1029"/>
      <c r="N865" s="445"/>
    </row>
    <row r="866" spans="1:14" x14ac:dyDescent="0.2">
      <c r="K866" s="1029"/>
      <c r="L866" s="1029"/>
      <c r="M866" s="1029"/>
      <c r="N866" s="445"/>
    </row>
    <row r="867" spans="1:14" x14ac:dyDescent="0.2">
      <c r="K867" s="1029"/>
      <c r="L867" s="1029"/>
      <c r="M867" s="1029"/>
      <c r="N867" s="445"/>
    </row>
    <row r="868" spans="1:14" s="572" customFormat="1" ht="13.5" thickBot="1" x14ac:dyDescent="0.25">
      <c r="A868" s="445" t="s">
        <v>1215</v>
      </c>
      <c r="B868" s="687"/>
      <c r="D868" s="927"/>
      <c r="F868" s="531"/>
      <c r="G868" s="531"/>
      <c r="H868" s="531"/>
      <c r="I868" s="1072" t="s">
        <v>205</v>
      </c>
    </row>
    <row r="869" spans="1:14" s="107" customFormat="1" ht="20.25" customHeight="1" thickTop="1" thickBot="1" x14ac:dyDescent="0.25">
      <c r="A869" s="734" t="s">
        <v>792</v>
      </c>
      <c r="B869" s="737" t="s">
        <v>206</v>
      </c>
      <c r="C869" s="735" t="s">
        <v>207</v>
      </c>
      <c r="D869" s="678" t="s">
        <v>888</v>
      </c>
      <c r="E869" s="738" t="s">
        <v>208</v>
      </c>
      <c r="F869" s="738" t="s">
        <v>209</v>
      </c>
      <c r="G869" s="738" t="s">
        <v>1116</v>
      </c>
      <c r="H869" s="738" t="s">
        <v>1117</v>
      </c>
      <c r="I869" s="931" t="s">
        <v>1118</v>
      </c>
    </row>
    <row r="870" spans="1:14" s="387" customFormat="1" ht="13.5" thickTop="1" thickBot="1" x14ac:dyDescent="0.25">
      <c r="A870" s="1409">
        <v>1</v>
      </c>
      <c r="B870" s="1410">
        <v>2</v>
      </c>
      <c r="C870" s="1410">
        <v>3</v>
      </c>
      <c r="D870" s="1410">
        <v>4</v>
      </c>
      <c r="E870" s="610">
        <v>5</v>
      </c>
      <c r="F870" s="1411">
        <v>6</v>
      </c>
      <c r="G870" s="1411">
        <v>7</v>
      </c>
      <c r="H870" s="1412">
        <v>8</v>
      </c>
      <c r="I870" s="1413" t="s">
        <v>960</v>
      </c>
    </row>
    <row r="871" spans="1:14" s="572" customFormat="1" ht="16.5" thickTop="1" thickBot="1" x14ac:dyDescent="0.3">
      <c r="A871" s="1421">
        <v>60004100050</v>
      </c>
      <c r="B871" s="1090">
        <v>2212</v>
      </c>
      <c r="C871" s="1422">
        <v>6121</v>
      </c>
      <c r="D871" s="1091">
        <v>12</v>
      </c>
      <c r="E871" s="1092" t="s">
        <v>770</v>
      </c>
      <c r="F871" s="1004"/>
      <c r="G871" s="1424">
        <v>706</v>
      </c>
      <c r="H871" s="1004">
        <v>705</v>
      </c>
      <c r="I871" s="1425">
        <f>(H871/G871)*100</f>
        <v>99.858356940509921</v>
      </c>
    </row>
    <row r="872" spans="1:14" s="572" customFormat="1" ht="18" customHeight="1" thickTop="1" thickBot="1" x14ac:dyDescent="0.3">
      <c r="A872" s="2495" t="s">
        <v>312</v>
      </c>
      <c r="B872" s="2493"/>
      <c r="C872" s="2493"/>
      <c r="D872" s="2493"/>
      <c r="E872" s="2493"/>
      <c r="F872" s="987">
        <f>F871</f>
        <v>0</v>
      </c>
      <c r="G872" s="987">
        <f>G871</f>
        <v>706</v>
      </c>
      <c r="H872" s="987">
        <f>H871</f>
        <v>705</v>
      </c>
      <c r="I872" s="969">
        <f>(H872/G872)*100</f>
        <v>99.858356940509921</v>
      </c>
    </row>
    <row r="873" spans="1:14" ht="13.5" thickTop="1" x14ac:dyDescent="0.2">
      <c r="K873" s="1029"/>
      <c r="L873" s="1029"/>
      <c r="M873" s="1029"/>
      <c r="N873" s="445"/>
    </row>
    <row r="874" spans="1:14" x14ac:dyDescent="0.2">
      <c r="K874" s="1029"/>
      <c r="L874" s="1029"/>
      <c r="M874" s="1029"/>
      <c r="N874" s="445"/>
    </row>
    <row r="875" spans="1:14" s="572" customFormat="1" ht="13.5" thickBot="1" x14ac:dyDescent="0.25">
      <c r="A875" s="445" t="s">
        <v>1216</v>
      </c>
      <c r="B875" s="687"/>
      <c r="D875" s="927"/>
      <c r="F875" s="531"/>
      <c r="G875" s="531"/>
      <c r="H875" s="531"/>
      <c r="I875" s="1072" t="s">
        <v>205</v>
      </c>
    </row>
    <row r="876" spans="1:14" s="107" customFormat="1" ht="20.25" customHeight="1" thickTop="1" thickBot="1" x14ac:dyDescent="0.25">
      <c r="A876" s="734" t="s">
        <v>792</v>
      </c>
      <c r="B876" s="737" t="s">
        <v>206</v>
      </c>
      <c r="C876" s="735" t="s">
        <v>207</v>
      </c>
      <c r="D876" s="678" t="s">
        <v>888</v>
      </c>
      <c r="E876" s="738" t="s">
        <v>208</v>
      </c>
      <c r="F876" s="738" t="s">
        <v>209</v>
      </c>
      <c r="G876" s="738" t="s">
        <v>1116</v>
      </c>
      <c r="H876" s="738" t="s">
        <v>1117</v>
      </c>
      <c r="I876" s="931" t="s">
        <v>1118</v>
      </c>
    </row>
    <row r="877" spans="1:14" s="387" customFormat="1" ht="13.5" thickTop="1" thickBot="1" x14ac:dyDescent="0.25">
      <c r="A877" s="1409">
        <v>1</v>
      </c>
      <c r="B877" s="1410">
        <v>2</v>
      </c>
      <c r="C877" s="1410">
        <v>3</v>
      </c>
      <c r="D877" s="1410">
        <v>4</v>
      </c>
      <c r="E877" s="610">
        <v>5</v>
      </c>
      <c r="F877" s="1411">
        <v>6</v>
      </c>
      <c r="G877" s="1411">
        <v>7</v>
      </c>
      <c r="H877" s="1412">
        <v>8</v>
      </c>
      <c r="I877" s="1413" t="s">
        <v>960</v>
      </c>
    </row>
    <row r="878" spans="1:14" s="572" customFormat="1" ht="15.75" thickTop="1" x14ac:dyDescent="0.25">
      <c r="A878" s="1080">
        <v>60004100060</v>
      </c>
      <c r="B878" s="867">
        <v>2212</v>
      </c>
      <c r="C878" s="698">
        <v>6121</v>
      </c>
      <c r="D878" s="1096">
        <v>12</v>
      </c>
      <c r="E878" s="884" t="s">
        <v>770</v>
      </c>
      <c r="F878" s="1083"/>
      <c r="G878" s="1419">
        <v>15</v>
      </c>
      <c r="H878" s="1083">
        <v>0</v>
      </c>
      <c r="I878" s="1420">
        <f>(H878/G878)*100</f>
        <v>0</v>
      </c>
    </row>
    <row r="879" spans="1:14" s="572" customFormat="1" ht="15.75" thickBot="1" x14ac:dyDescent="0.3">
      <c r="A879" s="1086">
        <v>60004100060</v>
      </c>
      <c r="B879" s="1006">
        <v>2212</v>
      </c>
      <c r="C879" s="1006">
        <v>6130</v>
      </c>
      <c r="D879" s="1440">
        <v>12</v>
      </c>
      <c r="E879" s="1439" t="s">
        <v>1085</v>
      </c>
      <c r="F879" s="1438"/>
      <c r="G879" s="1438">
        <v>13</v>
      </c>
      <c r="H879" s="1438">
        <v>13</v>
      </c>
      <c r="I879" s="1097">
        <f>(H879/G879)*100</f>
        <v>100</v>
      </c>
    </row>
    <row r="880" spans="1:14" s="572" customFormat="1" ht="18" customHeight="1" thickTop="1" thickBot="1" x14ac:dyDescent="0.3">
      <c r="A880" s="2495" t="s">
        <v>312</v>
      </c>
      <c r="B880" s="2493"/>
      <c r="C880" s="2493"/>
      <c r="D880" s="2493"/>
      <c r="E880" s="2493"/>
      <c r="F880" s="987">
        <f>F878</f>
        <v>0</v>
      </c>
      <c r="G880" s="987">
        <f>G878+G879</f>
        <v>28</v>
      </c>
      <c r="H880" s="987">
        <f>H878+H879</f>
        <v>13</v>
      </c>
      <c r="I880" s="969">
        <f>(H880/G880)*100</f>
        <v>46.428571428571431</v>
      </c>
    </row>
    <row r="881" spans="1:14" ht="13.5" thickTop="1" x14ac:dyDescent="0.2">
      <c r="K881" s="1029"/>
      <c r="L881" s="1029"/>
      <c r="M881" s="1029"/>
      <c r="N881" s="445"/>
    </row>
    <row r="882" spans="1:14" x14ac:dyDescent="0.2">
      <c r="K882" s="1029"/>
      <c r="L882" s="1029"/>
      <c r="M882" s="1029"/>
      <c r="N882" s="445"/>
    </row>
    <row r="883" spans="1:14" s="572" customFormat="1" ht="13.5" thickBot="1" x14ac:dyDescent="0.25">
      <c r="A883" s="445" t="s">
        <v>1217</v>
      </c>
      <c r="B883" s="687"/>
      <c r="D883" s="927"/>
      <c r="F883" s="531"/>
      <c r="G883" s="531"/>
      <c r="H883" s="531"/>
      <c r="I883" s="1072" t="s">
        <v>205</v>
      </c>
    </row>
    <row r="884" spans="1:14" s="107" customFormat="1" ht="20.25" customHeight="1" thickTop="1" thickBot="1" x14ac:dyDescent="0.25">
      <c r="A884" s="734" t="s">
        <v>792</v>
      </c>
      <c r="B884" s="737" t="s">
        <v>206</v>
      </c>
      <c r="C884" s="735" t="s">
        <v>207</v>
      </c>
      <c r="D884" s="678" t="s">
        <v>888</v>
      </c>
      <c r="E884" s="738" t="s">
        <v>208</v>
      </c>
      <c r="F884" s="738" t="s">
        <v>209</v>
      </c>
      <c r="G884" s="738" t="s">
        <v>1116</v>
      </c>
      <c r="H884" s="738" t="s">
        <v>1117</v>
      </c>
      <c r="I884" s="931" t="s">
        <v>1118</v>
      </c>
    </row>
    <row r="885" spans="1:14" s="387" customFormat="1" ht="13.5" thickTop="1" thickBot="1" x14ac:dyDescent="0.25">
      <c r="A885" s="1409">
        <v>1</v>
      </c>
      <c r="B885" s="1410">
        <v>2</v>
      </c>
      <c r="C885" s="1410">
        <v>3</v>
      </c>
      <c r="D885" s="1410">
        <v>4</v>
      </c>
      <c r="E885" s="610">
        <v>5</v>
      </c>
      <c r="F885" s="1411">
        <v>6</v>
      </c>
      <c r="G885" s="1411">
        <v>7</v>
      </c>
      <c r="H885" s="1412">
        <v>8</v>
      </c>
      <c r="I885" s="1413" t="s">
        <v>960</v>
      </c>
    </row>
    <row r="886" spans="1:14" s="572" customFormat="1" ht="15.75" thickTop="1" x14ac:dyDescent="0.25">
      <c r="A886" s="1080">
        <v>60004100061</v>
      </c>
      <c r="B886" s="867">
        <v>2212</v>
      </c>
      <c r="C886" s="698">
        <v>6121</v>
      </c>
      <c r="D886" s="1096">
        <v>12</v>
      </c>
      <c r="E886" s="884" t="s">
        <v>770</v>
      </c>
      <c r="F886" s="1083">
        <v>31035</v>
      </c>
      <c r="G886" s="1419">
        <v>7959</v>
      </c>
      <c r="H886" s="1083">
        <v>7925</v>
      </c>
      <c r="I886" s="1420">
        <f>(H886/G886)*100</f>
        <v>99.572810654604851</v>
      </c>
    </row>
    <row r="887" spans="1:14" s="572" customFormat="1" ht="15.75" thickBot="1" x14ac:dyDescent="0.3">
      <c r="A887" s="1086">
        <v>60004100061</v>
      </c>
      <c r="B887" s="1006">
        <v>2212</v>
      </c>
      <c r="C887" s="1006">
        <v>6121</v>
      </c>
      <c r="D887" s="1440">
        <v>805</v>
      </c>
      <c r="E887" s="1439" t="s">
        <v>770</v>
      </c>
      <c r="F887" s="1438"/>
      <c r="G887" s="1438">
        <v>23814</v>
      </c>
      <c r="H887" s="1438">
        <v>22826</v>
      </c>
      <c r="I887" s="1097">
        <f>(H887/G887)*100</f>
        <v>95.851179978164097</v>
      </c>
    </row>
    <row r="888" spans="1:14" s="572" customFormat="1" ht="18" customHeight="1" thickTop="1" thickBot="1" x14ac:dyDescent="0.3">
      <c r="A888" s="2495" t="s">
        <v>312</v>
      </c>
      <c r="B888" s="2493"/>
      <c r="C888" s="2493"/>
      <c r="D888" s="2493"/>
      <c r="E888" s="2493"/>
      <c r="F888" s="987">
        <f>F886</f>
        <v>31035</v>
      </c>
      <c r="G888" s="987">
        <f>G886+G887</f>
        <v>31773</v>
      </c>
      <c r="H888" s="987">
        <f>H886+H887</f>
        <v>30751</v>
      </c>
      <c r="I888" s="969">
        <f>(H888/G888)*100</f>
        <v>96.783432474113241</v>
      </c>
    </row>
    <row r="889" spans="1:14" ht="13.5" thickTop="1" x14ac:dyDescent="0.2">
      <c r="K889" s="1029"/>
      <c r="L889" s="1029"/>
      <c r="M889" s="1029"/>
      <c r="N889" s="445"/>
    </row>
    <row r="890" spans="1:14" x14ac:dyDescent="0.2">
      <c r="K890" s="1029"/>
      <c r="L890" s="1029"/>
      <c r="M890" s="1029"/>
      <c r="N890" s="445"/>
    </row>
    <row r="891" spans="1:14" s="572" customFormat="1" ht="13.5" thickBot="1" x14ac:dyDescent="0.25">
      <c r="A891" s="445" t="s">
        <v>1218</v>
      </c>
      <c r="B891" s="687"/>
      <c r="D891" s="927"/>
      <c r="F891" s="531"/>
      <c r="G891" s="531"/>
      <c r="H891" s="531"/>
      <c r="I891" s="1072" t="s">
        <v>205</v>
      </c>
    </row>
    <row r="892" spans="1:14" s="107" customFormat="1" ht="20.25" customHeight="1" thickTop="1" thickBot="1" x14ac:dyDescent="0.25">
      <c r="A892" s="734" t="s">
        <v>792</v>
      </c>
      <c r="B892" s="737" t="s">
        <v>206</v>
      </c>
      <c r="C892" s="735" t="s">
        <v>207</v>
      </c>
      <c r="D892" s="678" t="s">
        <v>888</v>
      </c>
      <c r="E892" s="738" t="s">
        <v>208</v>
      </c>
      <c r="F892" s="738" t="s">
        <v>209</v>
      </c>
      <c r="G892" s="738" t="s">
        <v>1116</v>
      </c>
      <c r="H892" s="738" t="s">
        <v>1117</v>
      </c>
      <c r="I892" s="931" t="s">
        <v>1118</v>
      </c>
    </row>
    <row r="893" spans="1:14" s="387" customFormat="1" ht="13.5" thickTop="1" thickBot="1" x14ac:dyDescent="0.25">
      <c r="A893" s="1409">
        <v>1</v>
      </c>
      <c r="B893" s="1410">
        <v>2</v>
      </c>
      <c r="C893" s="1410">
        <v>3</v>
      </c>
      <c r="D893" s="1410">
        <v>4</v>
      </c>
      <c r="E893" s="610">
        <v>5</v>
      </c>
      <c r="F893" s="1411">
        <v>6</v>
      </c>
      <c r="G893" s="1411">
        <v>7</v>
      </c>
      <c r="H893" s="1412">
        <v>8</v>
      </c>
      <c r="I893" s="1413" t="s">
        <v>960</v>
      </c>
    </row>
    <row r="894" spans="1:14" s="387" customFormat="1" ht="15.75" thickTop="1" x14ac:dyDescent="0.25">
      <c r="A894" s="1080">
        <v>60004100081</v>
      </c>
      <c r="B894" s="867">
        <v>2212</v>
      </c>
      <c r="C894" s="698">
        <v>6121</v>
      </c>
      <c r="D894" s="1096">
        <v>12</v>
      </c>
      <c r="E894" s="884" t="s">
        <v>770</v>
      </c>
      <c r="F894" s="1083">
        <v>600</v>
      </c>
      <c r="G894" s="1419">
        <v>0</v>
      </c>
      <c r="H894" s="1083">
        <v>0</v>
      </c>
      <c r="I894" s="1420">
        <v>0</v>
      </c>
    </row>
    <row r="895" spans="1:14" s="572" customFormat="1" ht="15.75" thickBot="1" x14ac:dyDescent="0.3">
      <c r="A895" s="1086">
        <v>60004100081</v>
      </c>
      <c r="B895" s="1006">
        <v>2212</v>
      </c>
      <c r="C895" s="1006">
        <v>6121</v>
      </c>
      <c r="D895" s="1440">
        <v>805</v>
      </c>
      <c r="E895" s="1439" t="s">
        <v>770</v>
      </c>
      <c r="F895" s="1438"/>
      <c r="G895" s="1438">
        <v>855</v>
      </c>
      <c r="H895" s="1438">
        <v>743</v>
      </c>
      <c r="I895" s="1097">
        <f>(H895/G895)*100</f>
        <v>86.900584795321635</v>
      </c>
    </row>
    <row r="896" spans="1:14" s="572" customFormat="1" ht="18" customHeight="1" thickTop="1" thickBot="1" x14ac:dyDescent="0.3">
      <c r="A896" s="2495" t="s">
        <v>312</v>
      </c>
      <c r="B896" s="2493"/>
      <c r="C896" s="2493"/>
      <c r="D896" s="2493"/>
      <c r="E896" s="2493"/>
      <c r="F896" s="987">
        <f>F894</f>
        <v>600</v>
      </c>
      <c r="G896" s="987">
        <f>G895</f>
        <v>855</v>
      </c>
      <c r="H896" s="987">
        <f>H895</f>
        <v>743</v>
      </c>
      <c r="I896" s="969">
        <f>(H896/G896)*100</f>
        <v>86.900584795321635</v>
      </c>
    </row>
    <row r="897" spans="1:14" ht="13.5" thickTop="1" x14ac:dyDescent="0.2">
      <c r="K897" s="1029"/>
      <c r="L897" s="1029"/>
      <c r="M897" s="1029"/>
      <c r="N897" s="445"/>
    </row>
    <row r="898" spans="1:14" x14ac:dyDescent="0.2">
      <c r="K898" s="1029"/>
      <c r="L898" s="1029"/>
      <c r="M898" s="1029"/>
      <c r="N898" s="445"/>
    </row>
    <row r="899" spans="1:14" s="572" customFormat="1" ht="13.5" thickBot="1" x14ac:dyDescent="0.25">
      <c r="A899" s="445" t="s">
        <v>939</v>
      </c>
      <c r="B899" s="687"/>
      <c r="D899" s="927"/>
      <c r="F899" s="531"/>
      <c r="G899" s="531"/>
      <c r="H899" s="531"/>
      <c r="I899" s="1072" t="s">
        <v>205</v>
      </c>
    </row>
    <row r="900" spans="1:14" s="107" customFormat="1" ht="20.25" customHeight="1" thickTop="1" thickBot="1" x14ac:dyDescent="0.25">
      <c r="A900" s="734" t="s">
        <v>792</v>
      </c>
      <c r="B900" s="737" t="s">
        <v>206</v>
      </c>
      <c r="C900" s="735" t="s">
        <v>207</v>
      </c>
      <c r="D900" s="678" t="s">
        <v>888</v>
      </c>
      <c r="E900" s="738" t="s">
        <v>208</v>
      </c>
      <c r="F900" s="738" t="s">
        <v>209</v>
      </c>
      <c r="G900" s="738" t="s">
        <v>1116</v>
      </c>
      <c r="H900" s="738" t="s">
        <v>1117</v>
      </c>
      <c r="I900" s="931" t="s">
        <v>1118</v>
      </c>
    </row>
    <row r="901" spans="1:14" s="387" customFormat="1" ht="13.5" thickTop="1" thickBot="1" x14ac:dyDescent="0.25">
      <c r="A901" s="1409">
        <v>1</v>
      </c>
      <c r="B901" s="1410">
        <v>2</v>
      </c>
      <c r="C901" s="1410">
        <v>3</v>
      </c>
      <c r="D901" s="1410">
        <v>4</v>
      </c>
      <c r="E901" s="610">
        <v>5</v>
      </c>
      <c r="F901" s="1411">
        <v>6</v>
      </c>
      <c r="G901" s="1411">
        <v>7</v>
      </c>
      <c r="H901" s="1412">
        <v>8</v>
      </c>
      <c r="I901" s="1413" t="s">
        <v>960</v>
      </c>
    </row>
    <row r="902" spans="1:14" s="572" customFormat="1" ht="16.5" thickTop="1" thickBot="1" x14ac:dyDescent="0.3">
      <c r="A902" s="1421">
        <v>60004100086</v>
      </c>
      <c r="B902" s="1090">
        <v>2212</v>
      </c>
      <c r="C902" s="1422">
        <v>5169</v>
      </c>
      <c r="D902" s="1091">
        <v>805</v>
      </c>
      <c r="E902" s="1416" t="s">
        <v>1080</v>
      </c>
      <c r="F902" s="1004"/>
      <c r="G902" s="1424">
        <v>144</v>
      </c>
      <c r="H902" s="1004">
        <v>144</v>
      </c>
      <c r="I902" s="1425">
        <f t="shared" ref="I902:I907" si="2">(H902/G902)*100</f>
        <v>100</v>
      </c>
    </row>
    <row r="903" spans="1:14" s="572" customFormat="1" ht="18" customHeight="1" thickTop="1" thickBot="1" x14ac:dyDescent="0.3">
      <c r="A903" s="2479" t="s">
        <v>313</v>
      </c>
      <c r="B903" s="2480"/>
      <c r="C903" s="2480"/>
      <c r="D903" s="2480"/>
      <c r="E903" s="2480"/>
      <c r="F903" s="987">
        <f>F902</f>
        <v>0</v>
      </c>
      <c r="G903" s="987">
        <f>G902</f>
        <v>144</v>
      </c>
      <c r="H903" s="987">
        <f>H902</f>
        <v>144</v>
      </c>
      <c r="I903" s="969">
        <f t="shared" si="2"/>
        <v>100</v>
      </c>
    </row>
    <row r="904" spans="1:14" s="572" customFormat="1" ht="15.75" thickTop="1" x14ac:dyDescent="0.25">
      <c r="A904" s="1080">
        <v>60004100086</v>
      </c>
      <c r="B904" s="867">
        <v>2212</v>
      </c>
      <c r="C904" s="698">
        <v>6121</v>
      </c>
      <c r="D904" s="1096">
        <v>12</v>
      </c>
      <c r="E904" s="309" t="s">
        <v>770</v>
      </c>
      <c r="F904" s="1083">
        <v>26000</v>
      </c>
      <c r="G904" s="1419">
        <v>889</v>
      </c>
      <c r="H904" s="1083">
        <v>861</v>
      </c>
      <c r="I904" s="1420">
        <f t="shared" si="2"/>
        <v>96.850393700787393</v>
      </c>
    </row>
    <row r="905" spans="1:14" s="572" customFormat="1" ht="15" x14ac:dyDescent="0.25">
      <c r="A905" s="1442">
        <v>60004100086</v>
      </c>
      <c r="B905" s="833">
        <v>2212</v>
      </c>
      <c r="C905" s="833">
        <v>6121</v>
      </c>
      <c r="D905" s="1431">
        <v>805</v>
      </c>
      <c r="E905" s="1441" t="s">
        <v>770</v>
      </c>
      <c r="F905" s="959"/>
      <c r="G905" s="959">
        <v>28873</v>
      </c>
      <c r="H905" s="959">
        <v>28838</v>
      </c>
      <c r="I905" s="951">
        <f t="shared" si="2"/>
        <v>99.878779482561569</v>
      </c>
    </row>
    <row r="906" spans="1:14" s="572" customFormat="1" ht="15.75" thickBot="1" x14ac:dyDescent="0.3">
      <c r="A906" s="1086">
        <v>60004100086</v>
      </c>
      <c r="B906" s="1006">
        <v>2212</v>
      </c>
      <c r="C906" s="1006">
        <v>6130</v>
      </c>
      <c r="D906" s="1440">
        <v>805</v>
      </c>
      <c r="E906" s="1439" t="s">
        <v>1085</v>
      </c>
      <c r="F906" s="1438"/>
      <c r="G906" s="1438">
        <v>5</v>
      </c>
      <c r="H906" s="1438">
        <v>5</v>
      </c>
      <c r="I906" s="1097">
        <f t="shared" si="2"/>
        <v>100</v>
      </c>
    </row>
    <row r="907" spans="1:14" s="572" customFormat="1" ht="18" customHeight="1" thickTop="1" thickBot="1" x14ac:dyDescent="0.3">
      <c r="A907" s="2495" t="s">
        <v>312</v>
      </c>
      <c r="B907" s="2493"/>
      <c r="C907" s="2493"/>
      <c r="D907" s="2493"/>
      <c r="E907" s="2493"/>
      <c r="F907" s="987">
        <f>F904</f>
        <v>26000</v>
      </c>
      <c r="G907" s="987">
        <f>G904+G905+G906</f>
        <v>29767</v>
      </c>
      <c r="H907" s="987">
        <f>H904+H905+H906</f>
        <v>29704</v>
      </c>
      <c r="I907" s="969">
        <f t="shared" si="2"/>
        <v>99.788356233412841</v>
      </c>
    </row>
    <row r="908" spans="1:14" ht="13.5" thickTop="1" x14ac:dyDescent="0.2">
      <c r="K908" s="1029"/>
      <c r="L908" s="1029"/>
      <c r="M908" s="1029"/>
      <c r="N908" s="445"/>
    </row>
    <row r="909" spans="1:14" x14ac:dyDescent="0.2">
      <c r="K909" s="1029"/>
      <c r="L909" s="1029"/>
      <c r="M909" s="1029"/>
      <c r="N909" s="445"/>
    </row>
    <row r="910" spans="1:14" s="572" customFormat="1" ht="13.5" thickBot="1" x14ac:dyDescent="0.25">
      <c r="A910" s="445" t="s">
        <v>940</v>
      </c>
      <c r="B910" s="687"/>
      <c r="D910" s="927"/>
      <c r="F910" s="531"/>
      <c r="G910" s="531"/>
      <c r="H910" s="531"/>
      <c r="I910" s="1072" t="s">
        <v>205</v>
      </c>
    </row>
    <row r="911" spans="1:14" s="107" customFormat="1" ht="20.25" customHeight="1" thickTop="1" thickBot="1" x14ac:dyDescent="0.25">
      <c r="A911" s="734" t="s">
        <v>792</v>
      </c>
      <c r="B911" s="737" t="s">
        <v>206</v>
      </c>
      <c r="C911" s="735" t="s">
        <v>207</v>
      </c>
      <c r="D911" s="678" t="s">
        <v>888</v>
      </c>
      <c r="E911" s="738" t="s">
        <v>208</v>
      </c>
      <c r="F911" s="738" t="s">
        <v>209</v>
      </c>
      <c r="G911" s="738" t="s">
        <v>1116</v>
      </c>
      <c r="H911" s="738" t="s">
        <v>1117</v>
      </c>
      <c r="I911" s="931" t="s">
        <v>1118</v>
      </c>
    </row>
    <row r="912" spans="1:14" s="387" customFormat="1" ht="13.5" thickTop="1" thickBot="1" x14ac:dyDescent="0.25">
      <c r="A912" s="1409">
        <v>1</v>
      </c>
      <c r="B912" s="1410">
        <v>2</v>
      </c>
      <c r="C912" s="1410">
        <v>3</v>
      </c>
      <c r="D912" s="1410">
        <v>4</v>
      </c>
      <c r="E912" s="610">
        <v>5</v>
      </c>
      <c r="F912" s="1411">
        <v>6</v>
      </c>
      <c r="G912" s="1411">
        <v>7</v>
      </c>
      <c r="H912" s="1412">
        <v>8</v>
      </c>
      <c r="I912" s="1413" t="s">
        <v>960</v>
      </c>
    </row>
    <row r="913" spans="1:14" s="572" customFormat="1" ht="16.5" thickTop="1" thickBot="1" x14ac:dyDescent="0.3">
      <c r="A913" s="1421">
        <v>60004100099</v>
      </c>
      <c r="B913" s="1090">
        <v>2212</v>
      </c>
      <c r="C913" s="1422">
        <v>6121</v>
      </c>
      <c r="D913" s="1091">
        <v>12</v>
      </c>
      <c r="E913" s="1092" t="s">
        <v>770</v>
      </c>
      <c r="F913" s="1004"/>
      <c r="G913" s="1424">
        <v>3642</v>
      </c>
      <c r="H913" s="1004">
        <v>3642</v>
      </c>
      <c r="I913" s="1425">
        <f>(H913/G913)*100</f>
        <v>100</v>
      </c>
    </row>
    <row r="914" spans="1:14" s="572" customFormat="1" ht="18" customHeight="1" thickTop="1" thickBot="1" x14ac:dyDescent="0.3">
      <c r="A914" s="2495" t="s">
        <v>312</v>
      </c>
      <c r="B914" s="2493"/>
      <c r="C914" s="2493"/>
      <c r="D914" s="2493"/>
      <c r="E914" s="2493"/>
      <c r="F914" s="987">
        <f>F913</f>
        <v>0</v>
      </c>
      <c r="G914" s="987">
        <f>G913</f>
        <v>3642</v>
      </c>
      <c r="H914" s="987">
        <f>H913</f>
        <v>3642</v>
      </c>
      <c r="I914" s="969">
        <f>(H914/G914)*100</f>
        <v>100</v>
      </c>
    </row>
    <row r="915" spans="1:14" ht="13.5" thickTop="1" x14ac:dyDescent="0.2">
      <c r="K915" s="1029"/>
      <c r="L915" s="1029"/>
      <c r="M915" s="1029"/>
      <c r="N915" s="445"/>
    </row>
    <row r="916" spans="1:14" x14ac:dyDescent="0.2">
      <c r="K916" s="1029"/>
      <c r="L916" s="1029"/>
      <c r="M916" s="1029"/>
      <c r="N916" s="445"/>
    </row>
    <row r="917" spans="1:14" s="572" customFormat="1" ht="13.5" thickBot="1" x14ac:dyDescent="0.25">
      <c r="A917" s="445" t="s">
        <v>941</v>
      </c>
      <c r="B917" s="687"/>
      <c r="D917" s="927"/>
      <c r="F917" s="531"/>
      <c r="G917" s="531"/>
      <c r="H917" s="531"/>
      <c r="I917" s="1072" t="s">
        <v>205</v>
      </c>
    </row>
    <row r="918" spans="1:14" s="107" customFormat="1" ht="20.25" customHeight="1" thickTop="1" thickBot="1" x14ac:dyDescent="0.25">
      <c r="A918" s="734" t="s">
        <v>792</v>
      </c>
      <c r="B918" s="737" t="s">
        <v>206</v>
      </c>
      <c r="C918" s="735" t="s">
        <v>207</v>
      </c>
      <c r="D918" s="678" t="s">
        <v>888</v>
      </c>
      <c r="E918" s="738" t="s">
        <v>208</v>
      </c>
      <c r="F918" s="738" t="s">
        <v>209</v>
      </c>
      <c r="G918" s="738" t="s">
        <v>1116</v>
      </c>
      <c r="H918" s="738" t="s">
        <v>1117</v>
      </c>
      <c r="I918" s="931" t="s">
        <v>1118</v>
      </c>
    </row>
    <row r="919" spans="1:14" s="387" customFormat="1" ht="13.5" thickTop="1" thickBot="1" x14ac:dyDescent="0.25">
      <c r="A919" s="1409">
        <v>1</v>
      </c>
      <c r="B919" s="1410">
        <v>2</v>
      </c>
      <c r="C919" s="1410">
        <v>3</v>
      </c>
      <c r="D919" s="1410">
        <v>4</v>
      </c>
      <c r="E919" s="610">
        <v>5</v>
      </c>
      <c r="F919" s="1411">
        <v>6</v>
      </c>
      <c r="G919" s="1411">
        <v>7</v>
      </c>
      <c r="H919" s="1412">
        <v>8</v>
      </c>
      <c r="I919" s="1413" t="s">
        <v>960</v>
      </c>
    </row>
    <row r="920" spans="1:14" s="572" customFormat="1" ht="16.5" thickTop="1" thickBot="1" x14ac:dyDescent="0.3">
      <c r="A920" s="1421">
        <v>60004100104</v>
      </c>
      <c r="B920" s="1090">
        <v>2212</v>
      </c>
      <c r="C920" s="1422">
        <v>6121</v>
      </c>
      <c r="D920" s="1091">
        <v>12</v>
      </c>
      <c r="E920" s="1092" t="s">
        <v>770</v>
      </c>
      <c r="F920" s="1004"/>
      <c r="G920" s="1424">
        <v>554</v>
      </c>
      <c r="H920" s="1004">
        <v>553</v>
      </c>
      <c r="I920" s="1425">
        <f>(H920/G920)*100</f>
        <v>99.819494584837543</v>
      </c>
    </row>
    <row r="921" spans="1:14" s="572" customFormat="1" ht="18" customHeight="1" thickTop="1" thickBot="1" x14ac:dyDescent="0.3">
      <c r="A921" s="2495" t="s">
        <v>312</v>
      </c>
      <c r="B921" s="2493"/>
      <c r="C921" s="2493"/>
      <c r="D921" s="2493"/>
      <c r="E921" s="2493"/>
      <c r="F921" s="987">
        <f>F920</f>
        <v>0</v>
      </c>
      <c r="G921" s="987">
        <f>G920</f>
        <v>554</v>
      </c>
      <c r="H921" s="987">
        <f>H920</f>
        <v>553</v>
      </c>
      <c r="I921" s="969">
        <f>(H921/G921)*100</f>
        <v>99.819494584837543</v>
      </c>
    </row>
    <row r="922" spans="1:14" ht="13.5" thickTop="1" x14ac:dyDescent="0.2">
      <c r="K922" s="1029"/>
      <c r="L922" s="1029"/>
      <c r="M922" s="1029"/>
      <c r="N922" s="445"/>
    </row>
    <row r="923" spans="1:14" x14ac:dyDescent="0.2">
      <c r="K923" s="1029"/>
      <c r="L923" s="1029"/>
      <c r="M923" s="1029"/>
      <c r="N923" s="445"/>
    </row>
    <row r="924" spans="1:14" s="572" customFormat="1" ht="13.5" thickBot="1" x14ac:dyDescent="0.25">
      <c r="A924" s="445" t="s">
        <v>942</v>
      </c>
      <c r="B924" s="687"/>
      <c r="D924" s="927"/>
      <c r="F924" s="531"/>
      <c r="G924" s="531"/>
      <c r="H924" s="531"/>
      <c r="I924" s="1072" t="s">
        <v>205</v>
      </c>
    </row>
    <row r="925" spans="1:14" s="107" customFormat="1" ht="20.25" customHeight="1" thickTop="1" thickBot="1" x14ac:dyDescent="0.25">
      <c r="A925" s="734" t="s">
        <v>792</v>
      </c>
      <c r="B925" s="737" t="s">
        <v>206</v>
      </c>
      <c r="C925" s="735" t="s">
        <v>207</v>
      </c>
      <c r="D925" s="678" t="s">
        <v>888</v>
      </c>
      <c r="E925" s="738" t="s">
        <v>208</v>
      </c>
      <c r="F925" s="738" t="s">
        <v>209</v>
      </c>
      <c r="G925" s="738" t="s">
        <v>1116</v>
      </c>
      <c r="H925" s="738" t="s">
        <v>1117</v>
      </c>
      <c r="I925" s="931" t="s">
        <v>1118</v>
      </c>
    </row>
    <row r="926" spans="1:14" s="387" customFormat="1" ht="13.5" thickTop="1" thickBot="1" x14ac:dyDescent="0.25">
      <c r="A926" s="1409">
        <v>1</v>
      </c>
      <c r="B926" s="1410">
        <v>2</v>
      </c>
      <c r="C926" s="1410">
        <v>3</v>
      </c>
      <c r="D926" s="1410">
        <v>4</v>
      </c>
      <c r="E926" s="610">
        <v>5</v>
      </c>
      <c r="F926" s="1411">
        <v>6</v>
      </c>
      <c r="G926" s="1411">
        <v>7</v>
      </c>
      <c r="H926" s="1412">
        <v>8</v>
      </c>
      <c r="I926" s="1413" t="s">
        <v>960</v>
      </c>
    </row>
    <row r="927" spans="1:14" s="572" customFormat="1" ht="16.5" thickTop="1" thickBot="1" x14ac:dyDescent="0.3">
      <c r="A927" s="1421">
        <v>60004100107</v>
      </c>
      <c r="B927" s="1090">
        <v>2212</v>
      </c>
      <c r="C927" s="1422">
        <v>6121</v>
      </c>
      <c r="D927" s="1091">
        <v>12</v>
      </c>
      <c r="E927" s="1092" t="s">
        <v>770</v>
      </c>
      <c r="F927" s="1004"/>
      <c r="G927" s="1424">
        <v>1072</v>
      </c>
      <c r="H927" s="1004">
        <v>1072</v>
      </c>
      <c r="I927" s="1425">
        <f>(H927/G927)*100</f>
        <v>100</v>
      </c>
    </row>
    <row r="928" spans="1:14" s="572" customFormat="1" ht="18" customHeight="1" thickTop="1" thickBot="1" x14ac:dyDescent="0.3">
      <c r="A928" s="2495" t="s">
        <v>312</v>
      </c>
      <c r="B928" s="2493"/>
      <c r="C928" s="2493"/>
      <c r="D928" s="2493"/>
      <c r="E928" s="2493"/>
      <c r="F928" s="987">
        <f>F927</f>
        <v>0</v>
      </c>
      <c r="G928" s="987">
        <f>G927</f>
        <v>1072</v>
      </c>
      <c r="H928" s="987">
        <f>H927</f>
        <v>1072</v>
      </c>
      <c r="I928" s="969">
        <f>(H928/G928)*100</f>
        <v>100</v>
      </c>
    </row>
    <row r="929" spans="1:14" ht="13.5" thickTop="1" x14ac:dyDescent="0.2">
      <c r="K929" s="1029"/>
      <c r="L929" s="1029"/>
      <c r="M929" s="1029"/>
      <c r="N929" s="445"/>
    </row>
    <row r="930" spans="1:14" x14ac:dyDescent="0.2">
      <c r="K930" s="1029"/>
      <c r="L930" s="1029"/>
      <c r="M930" s="1029"/>
      <c r="N930" s="445"/>
    </row>
    <row r="931" spans="1:14" x14ac:dyDescent="0.2">
      <c r="K931" s="1029"/>
      <c r="L931" s="1029"/>
      <c r="M931" s="1029"/>
      <c r="N931" s="445"/>
    </row>
    <row r="932" spans="1:14" x14ac:dyDescent="0.2">
      <c r="K932" s="1029"/>
      <c r="L932" s="1029"/>
      <c r="M932" s="1029"/>
      <c r="N932" s="445"/>
    </row>
    <row r="933" spans="1:14" x14ac:dyDescent="0.2">
      <c r="K933" s="1029"/>
      <c r="L933" s="1029"/>
      <c r="M933" s="1029"/>
      <c r="N933" s="445"/>
    </row>
    <row r="934" spans="1:14" x14ac:dyDescent="0.2">
      <c r="K934" s="1029"/>
      <c r="L934" s="1029"/>
      <c r="M934" s="1029"/>
      <c r="N934" s="445"/>
    </row>
    <row r="935" spans="1:14" s="572" customFormat="1" ht="13.5" thickBot="1" x14ac:dyDescent="0.25">
      <c r="A935" s="445" t="s">
        <v>943</v>
      </c>
      <c r="B935" s="687"/>
      <c r="D935" s="927"/>
      <c r="F935" s="531"/>
      <c r="G935" s="531"/>
      <c r="H935" s="531"/>
      <c r="I935" s="1072" t="s">
        <v>205</v>
      </c>
    </row>
    <row r="936" spans="1:14" s="107" customFormat="1" ht="20.25" customHeight="1" thickTop="1" thickBot="1" x14ac:dyDescent="0.25">
      <c r="A936" s="734" t="s">
        <v>792</v>
      </c>
      <c r="B936" s="737" t="s">
        <v>206</v>
      </c>
      <c r="C936" s="735" t="s">
        <v>207</v>
      </c>
      <c r="D936" s="678" t="s">
        <v>888</v>
      </c>
      <c r="E936" s="738" t="s">
        <v>208</v>
      </c>
      <c r="F936" s="738" t="s">
        <v>209</v>
      </c>
      <c r="G936" s="738" t="s">
        <v>1116</v>
      </c>
      <c r="H936" s="738" t="s">
        <v>1117</v>
      </c>
      <c r="I936" s="931" t="s">
        <v>1118</v>
      </c>
    </row>
    <row r="937" spans="1:14" s="387" customFormat="1" ht="13.5" thickTop="1" thickBot="1" x14ac:dyDescent="0.25">
      <c r="A937" s="1409">
        <v>1</v>
      </c>
      <c r="B937" s="1410">
        <v>2</v>
      </c>
      <c r="C937" s="1410">
        <v>3</v>
      </c>
      <c r="D937" s="1410">
        <v>4</v>
      </c>
      <c r="E937" s="610">
        <v>5</v>
      </c>
      <c r="F937" s="1411">
        <v>6</v>
      </c>
      <c r="G937" s="1411">
        <v>7</v>
      </c>
      <c r="H937" s="1412">
        <v>8</v>
      </c>
      <c r="I937" s="1413" t="s">
        <v>960</v>
      </c>
    </row>
    <row r="938" spans="1:14" s="572" customFormat="1" ht="16.5" thickTop="1" thickBot="1" x14ac:dyDescent="0.3">
      <c r="A938" s="1421">
        <v>60004100108</v>
      </c>
      <c r="B938" s="1090">
        <v>2212</v>
      </c>
      <c r="C938" s="1422">
        <v>6121</v>
      </c>
      <c r="D938" s="1091">
        <v>12</v>
      </c>
      <c r="E938" s="1092" t="s">
        <v>770</v>
      </c>
      <c r="F938" s="1004"/>
      <c r="G938" s="1424">
        <v>609</v>
      </c>
      <c r="H938" s="1004">
        <v>609</v>
      </c>
      <c r="I938" s="1425">
        <f>(H938/G938)*100</f>
        <v>100</v>
      </c>
    </row>
    <row r="939" spans="1:14" s="572" customFormat="1" ht="18" customHeight="1" thickTop="1" thickBot="1" x14ac:dyDescent="0.3">
      <c r="A939" s="2495" t="s">
        <v>312</v>
      </c>
      <c r="B939" s="2493"/>
      <c r="C939" s="2493"/>
      <c r="D939" s="2493"/>
      <c r="E939" s="2493"/>
      <c r="F939" s="987">
        <f>F938</f>
        <v>0</v>
      </c>
      <c r="G939" s="987">
        <f>G938</f>
        <v>609</v>
      </c>
      <c r="H939" s="987">
        <f>H938</f>
        <v>609</v>
      </c>
      <c r="I939" s="969">
        <f>(H939/G939)*100</f>
        <v>100</v>
      </c>
    </row>
    <row r="940" spans="1:14" ht="13.5" thickTop="1" x14ac:dyDescent="0.2">
      <c r="K940" s="1029"/>
      <c r="L940" s="1029"/>
      <c r="M940" s="1029"/>
      <c r="N940" s="445"/>
    </row>
    <row r="941" spans="1:14" x14ac:dyDescent="0.2">
      <c r="K941" s="1029"/>
      <c r="L941" s="1029"/>
      <c r="M941" s="1029"/>
      <c r="N941" s="445"/>
    </row>
    <row r="942" spans="1:14" s="572" customFormat="1" ht="13.5" thickBot="1" x14ac:dyDescent="0.25">
      <c r="A942" s="445" t="s">
        <v>652</v>
      </c>
      <c r="B942" s="687"/>
      <c r="D942" s="927"/>
      <c r="F942" s="531"/>
      <c r="G942" s="531"/>
      <c r="H942" s="531"/>
      <c r="I942" s="1072" t="s">
        <v>205</v>
      </c>
    </row>
    <row r="943" spans="1:14" s="107" customFormat="1" ht="20.25" customHeight="1" thickTop="1" thickBot="1" x14ac:dyDescent="0.25">
      <c r="A943" s="734" t="s">
        <v>792</v>
      </c>
      <c r="B943" s="737" t="s">
        <v>206</v>
      </c>
      <c r="C943" s="735" t="s">
        <v>207</v>
      </c>
      <c r="D943" s="678" t="s">
        <v>888</v>
      </c>
      <c r="E943" s="738" t="s">
        <v>208</v>
      </c>
      <c r="F943" s="738" t="s">
        <v>209</v>
      </c>
      <c r="G943" s="738" t="s">
        <v>1116</v>
      </c>
      <c r="H943" s="738" t="s">
        <v>1117</v>
      </c>
      <c r="I943" s="931" t="s">
        <v>1118</v>
      </c>
    </row>
    <row r="944" spans="1:14" s="387" customFormat="1" ht="13.5" thickTop="1" thickBot="1" x14ac:dyDescent="0.25">
      <c r="A944" s="1409">
        <v>1</v>
      </c>
      <c r="B944" s="1410">
        <v>2</v>
      </c>
      <c r="C944" s="1410">
        <v>3</v>
      </c>
      <c r="D944" s="1410">
        <v>4</v>
      </c>
      <c r="E944" s="610">
        <v>5</v>
      </c>
      <c r="F944" s="1411">
        <v>6</v>
      </c>
      <c r="G944" s="1411">
        <v>7</v>
      </c>
      <c r="H944" s="1412">
        <v>8</v>
      </c>
      <c r="I944" s="1413" t="s">
        <v>960</v>
      </c>
    </row>
    <row r="945" spans="1:14" s="572" customFormat="1" ht="16.5" thickTop="1" thickBot="1" x14ac:dyDescent="0.3">
      <c r="A945" s="1421">
        <v>60004100109</v>
      </c>
      <c r="B945" s="1090">
        <v>2212</v>
      </c>
      <c r="C945" s="1422">
        <v>6121</v>
      </c>
      <c r="D945" s="1091">
        <v>12</v>
      </c>
      <c r="E945" s="1092" t="s">
        <v>770</v>
      </c>
      <c r="F945" s="1004"/>
      <c r="G945" s="1424">
        <v>1102</v>
      </c>
      <c r="H945" s="1004">
        <v>725</v>
      </c>
      <c r="I945" s="1425">
        <f>(H945/G945)*100</f>
        <v>65.789473684210535</v>
      </c>
    </row>
    <row r="946" spans="1:14" s="572" customFormat="1" ht="18" customHeight="1" thickTop="1" thickBot="1" x14ac:dyDescent="0.3">
      <c r="A946" s="2495" t="s">
        <v>312</v>
      </c>
      <c r="B946" s="2493"/>
      <c r="C946" s="2493"/>
      <c r="D946" s="2493"/>
      <c r="E946" s="2493"/>
      <c r="F946" s="987">
        <f>F945</f>
        <v>0</v>
      </c>
      <c r="G946" s="987">
        <f>G945</f>
        <v>1102</v>
      </c>
      <c r="H946" s="987">
        <f>H945</f>
        <v>725</v>
      </c>
      <c r="I946" s="969">
        <f>(H946/G946)*100</f>
        <v>65.789473684210535</v>
      </c>
    </row>
    <row r="947" spans="1:14" ht="13.5" thickTop="1" x14ac:dyDescent="0.2">
      <c r="K947" s="1029"/>
      <c r="L947" s="1029"/>
      <c r="M947" s="1029"/>
      <c r="N947" s="445"/>
    </row>
    <row r="948" spans="1:14" x14ac:dyDescent="0.2">
      <c r="K948" s="1029"/>
      <c r="L948" s="1029"/>
      <c r="M948" s="1029"/>
      <c r="N948" s="445"/>
    </row>
    <row r="949" spans="1:14" s="572" customFormat="1" ht="13.5" thickBot="1" x14ac:dyDescent="0.25">
      <c r="A949" s="445" t="s">
        <v>653</v>
      </c>
      <c r="B949" s="687"/>
      <c r="D949" s="927"/>
      <c r="F949" s="531"/>
      <c r="G949" s="531"/>
      <c r="H949" s="531"/>
      <c r="I949" s="1072" t="s">
        <v>205</v>
      </c>
    </row>
    <row r="950" spans="1:14" s="107" customFormat="1" ht="20.25" customHeight="1" thickTop="1" thickBot="1" x14ac:dyDescent="0.25">
      <c r="A950" s="734" t="s">
        <v>792</v>
      </c>
      <c r="B950" s="737" t="s">
        <v>206</v>
      </c>
      <c r="C950" s="735" t="s">
        <v>207</v>
      </c>
      <c r="D950" s="678" t="s">
        <v>888</v>
      </c>
      <c r="E950" s="738" t="s">
        <v>208</v>
      </c>
      <c r="F950" s="738" t="s">
        <v>209</v>
      </c>
      <c r="G950" s="738" t="s">
        <v>1116</v>
      </c>
      <c r="H950" s="738" t="s">
        <v>1117</v>
      </c>
      <c r="I950" s="931" t="s">
        <v>1118</v>
      </c>
    </row>
    <row r="951" spans="1:14" s="387" customFormat="1" ht="13.5" thickTop="1" thickBot="1" x14ac:dyDescent="0.25">
      <c r="A951" s="1409">
        <v>1</v>
      </c>
      <c r="B951" s="1410">
        <v>2</v>
      </c>
      <c r="C951" s="1410">
        <v>3</v>
      </c>
      <c r="D951" s="1410">
        <v>4</v>
      </c>
      <c r="E951" s="610">
        <v>5</v>
      </c>
      <c r="F951" s="1411">
        <v>6</v>
      </c>
      <c r="G951" s="1411">
        <v>7</v>
      </c>
      <c r="H951" s="1412">
        <v>8</v>
      </c>
      <c r="I951" s="1413" t="s">
        <v>960</v>
      </c>
    </row>
    <row r="952" spans="1:14" s="572" customFormat="1" ht="16.5" thickTop="1" thickBot="1" x14ac:dyDescent="0.3">
      <c r="A952" s="1421">
        <v>60004100110</v>
      </c>
      <c r="B952" s="1090">
        <v>2212</v>
      </c>
      <c r="C952" s="1422">
        <v>6121</v>
      </c>
      <c r="D952" s="1091">
        <v>12</v>
      </c>
      <c r="E952" s="1092" t="s">
        <v>770</v>
      </c>
      <c r="F952" s="1004"/>
      <c r="G952" s="1424">
        <v>292</v>
      </c>
      <c r="H952" s="1004">
        <v>292</v>
      </c>
      <c r="I952" s="1425">
        <f>(H952/G952)*100</f>
        <v>100</v>
      </c>
    </row>
    <row r="953" spans="1:14" s="572" customFormat="1" ht="18" customHeight="1" thickTop="1" thickBot="1" x14ac:dyDescent="0.3">
      <c r="A953" s="2495" t="s">
        <v>312</v>
      </c>
      <c r="B953" s="2493"/>
      <c r="C953" s="2493"/>
      <c r="D953" s="2493"/>
      <c r="E953" s="2493"/>
      <c r="F953" s="987">
        <f>F952</f>
        <v>0</v>
      </c>
      <c r="G953" s="987">
        <f>G952</f>
        <v>292</v>
      </c>
      <c r="H953" s="987">
        <f>H952</f>
        <v>292</v>
      </c>
      <c r="I953" s="969">
        <f>(H953/G953)*100</f>
        <v>100</v>
      </c>
    </row>
    <row r="954" spans="1:14" ht="13.5" thickTop="1" x14ac:dyDescent="0.2">
      <c r="K954" s="1029"/>
      <c r="L954" s="1029"/>
      <c r="M954" s="1029"/>
      <c r="N954" s="445"/>
    </row>
    <row r="955" spans="1:14" x14ac:dyDescent="0.2">
      <c r="K955" s="1029"/>
      <c r="L955" s="1029"/>
      <c r="M955" s="1029"/>
      <c r="N955" s="445"/>
    </row>
    <row r="956" spans="1:14" s="572" customFormat="1" ht="13.5" thickBot="1" x14ac:dyDescent="0.25">
      <c r="A956" s="445" t="s">
        <v>654</v>
      </c>
      <c r="B956" s="687"/>
      <c r="D956" s="927"/>
      <c r="F956" s="531"/>
      <c r="G956" s="531"/>
      <c r="H956" s="531"/>
      <c r="I956" s="1072" t="s">
        <v>205</v>
      </c>
    </row>
    <row r="957" spans="1:14" s="107" customFormat="1" ht="20.25" customHeight="1" thickTop="1" thickBot="1" x14ac:dyDescent="0.25">
      <c r="A957" s="734" t="s">
        <v>792</v>
      </c>
      <c r="B957" s="737" t="s">
        <v>206</v>
      </c>
      <c r="C957" s="735" t="s">
        <v>207</v>
      </c>
      <c r="D957" s="678" t="s">
        <v>888</v>
      </c>
      <c r="E957" s="738" t="s">
        <v>208</v>
      </c>
      <c r="F957" s="738" t="s">
        <v>209</v>
      </c>
      <c r="G957" s="738" t="s">
        <v>1116</v>
      </c>
      <c r="H957" s="738" t="s">
        <v>1117</v>
      </c>
      <c r="I957" s="931" t="s">
        <v>1118</v>
      </c>
    </row>
    <row r="958" spans="1:14" s="387" customFormat="1" ht="13.5" thickTop="1" thickBot="1" x14ac:dyDescent="0.25">
      <c r="A958" s="1409">
        <v>1</v>
      </c>
      <c r="B958" s="1410">
        <v>2</v>
      </c>
      <c r="C958" s="1410">
        <v>3</v>
      </c>
      <c r="D958" s="1410">
        <v>4</v>
      </c>
      <c r="E958" s="610">
        <v>5</v>
      </c>
      <c r="F958" s="1411">
        <v>6</v>
      </c>
      <c r="G958" s="1411">
        <v>7</v>
      </c>
      <c r="H958" s="1412">
        <v>8</v>
      </c>
      <c r="I958" s="1413" t="s">
        <v>960</v>
      </c>
    </row>
    <row r="959" spans="1:14" s="572" customFormat="1" ht="16.5" thickTop="1" thickBot="1" x14ac:dyDescent="0.3">
      <c r="A959" s="1421">
        <v>60004100111</v>
      </c>
      <c r="B959" s="1090">
        <v>2212</v>
      </c>
      <c r="C959" s="1422">
        <v>6121</v>
      </c>
      <c r="D959" s="1091">
        <v>12</v>
      </c>
      <c r="E959" s="1092" t="s">
        <v>770</v>
      </c>
      <c r="F959" s="1004"/>
      <c r="G959" s="1424">
        <v>200</v>
      </c>
      <c r="H959" s="1004">
        <v>199</v>
      </c>
      <c r="I959" s="1425">
        <f>(H959/G959)*100</f>
        <v>99.5</v>
      </c>
    </row>
    <row r="960" spans="1:14" s="572" customFormat="1" ht="18" customHeight="1" thickTop="1" thickBot="1" x14ac:dyDescent="0.3">
      <c r="A960" s="2495" t="s">
        <v>312</v>
      </c>
      <c r="B960" s="2493"/>
      <c r="C960" s="2493"/>
      <c r="D960" s="2493"/>
      <c r="E960" s="2493"/>
      <c r="F960" s="987">
        <f>F959</f>
        <v>0</v>
      </c>
      <c r="G960" s="987">
        <f>G959</f>
        <v>200</v>
      </c>
      <c r="H960" s="987">
        <f>H959</f>
        <v>199</v>
      </c>
      <c r="I960" s="969">
        <f>(H960/G960)*100</f>
        <v>99.5</v>
      </c>
    </row>
    <row r="961" spans="1:14" ht="13.5" thickTop="1" x14ac:dyDescent="0.2">
      <c r="K961" s="1029"/>
      <c r="L961" s="1029"/>
      <c r="M961" s="1029"/>
      <c r="N961" s="445"/>
    </row>
    <row r="962" spans="1:14" x14ac:dyDescent="0.2">
      <c r="K962" s="1029"/>
      <c r="L962" s="1029"/>
      <c r="M962" s="1029"/>
      <c r="N962" s="445"/>
    </row>
    <row r="963" spans="1:14" s="572" customFormat="1" ht="13.5" thickBot="1" x14ac:dyDescent="0.25">
      <c r="A963" s="445" t="s">
        <v>1359</v>
      </c>
      <c r="B963" s="687"/>
      <c r="D963" s="927"/>
      <c r="F963" s="531"/>
      <c r="G963" s="531"/>
      <c r="H963" s="531"/>
      <c r="I963" s="1072" t="s">
        <v>205</v>
      </c>
    </row>
    <row r="964" spans="1:14" s="107" customFormat="1" ht="20.25" customHeight="1" thickTop="1" thickBot="1" x14ac:dyDescent="0.25">
      <c r="A964" s="734" t="s">
        <v>792</v>
      </c>
      <c r="B964" s="737" t="s">
        <v>206</v>
      </c>
      <c r="C964" s="735" t="s">
        <v>207</v>
      </c>
      <c r="D964" s="678" t="s">
        <v>888</v>
      </c>
      <c r="E964" s="738" t="s">
        <v>208</v>
      </c>
      <c r="F964" s="738" t="s">
        <v>209</v>
      </c>
      <c r="G964" s="738" t="s">
        <v>1116</v>
      </c>
      <c r="H964" s="738" t="s">
        <v>1117</v>
      </c>
      <c r="I964" s="931" t="s">
        <v>1118</v>
      </c>
    </row>
    <row r="965" spans="1:14" s="387" customFormat="1" ht="13.5" thickTop="1" thickBot="1" x14ac:dyDescent="0.25">
      <c r="A965" s="1409">
        <v>1</v>
      </c>
      <c r="B965" s="1410">
        <v>2</v>
      </c>
      <c r="C965" s="1410">
        <v>3</v>
      </c>
      <c r="D965" s="1410">
        <v>4</v>
      </c>
      <c r="E965" s="610">
        <v>5</v>
      </c>
      <c r="F965" s="1411">
        <v>6</v>
      </c>
      <c r="G965" s="1411">
        <v>7</v>
      </c>
      <c r="H965" s="1412">
        <v>8</v>
      </c>
      <c r="I965" s="1413" t="s">
        <v>960</v>
      </c>
    </row>
    <row r="966" spans="1:14" s="572" customFormat="1" ht="16.5" thickTop="1" thickBot="1" x14ac:dyDescent="0.3">
      <c r="A966" s="1421">
        <v>60004100114</v>
      </c>
      <c r="B966" s="1090">
        <v>2212</v>
      </c>
      <c r="C966" s="1422">
        <v>6121</v>
      </c>
      <c r="D966" s="1091">
        <v>12</v>
      </c>
      <c r="E966" s="1092" t="s">
        <v>770</v>
      </c>
      <c r="F966" s="1004"/>
      <c r="G966" s="1424">
        <v>1538</v>
      </c>
      <c r="H966" s="1004">
        <v>1537</v>
      </c>
      <c r="I966" s="1425">
        <f>(H966/G966)*100</f>
        <v>99.934980494148235</v>
      </c>
    </row>
    <row r="967" spans="1:14" s="572" customFormat="1" ht="18" customHeight="1" thickTop="1" thickBot="1" x14ac:dyDescent="0.3">
      <c r="A967" s="2495" t="s">
        <v>312</v>
      </c>
      <c r="B967" s="2493"/>
      <c r="C967" s="2493"/>
      <c r="D967" s="2493"/>
      <c r="E967" s="2493"/>
      <c r="F967" s="987">
        <f>F966</f>
        <v>0</v>
      </c>
      <c r="G967" s="987">
        <f>G966</f>
        <v>1538</v>
      </c>
      <c r="H967" s="987">
        <f>H966</f>
        <v>1537</v>
      </c>
      <c r="I967" s="969">
        <f>(H967/G967)*100</f>
        <v>99.934980494148235</v>
      </c>
    </row>
    <row r="968" spans="1:14" ht="13.5" thickTop="1" x14ac:dyDescent="0.2">
      <c r="K968" s="1029"/>
      <c r="L968" s="1029"/>
      <c r="M968" s="1029"/>
      <c r="N968" s="445"/>
    </row>
    <row r="969" spans="1:14" x14ac:dyDescent="0.2">
      <c r="K969" s="1029"/>
      <c r="L969" s="1029"/>
      <c r="M969" s="1029"/>
      <c r="N969" s="445"/>
    </row>
    <row r="970" spans="1:14" s="572" customFormat="1" ht="13.5" thickBot="1" x14ac:dyDescent="0.25">
      <c r="A970" s="445" t="s">
        <v>43</v>
      </c>
      <c r="B970" s="687"/>
      <c r="D970" s="927"/>
      <c r="F970" s="531"/>
      <c r="G970" s="531"/>
      <c r="H970" s="531"/>
      <c r="I970" s="1072" t="s">
        <v>205</v>
      </c>
    </row>
    <row r="971" spans="1:14" s="107" customFormat="1" ht="20.25" customHeight="1" thickTop="1" thickBot="1" x14ac:dyDescent="0.25">
      <c r="A971" s="734" t="s">
        <v>792</v>
      </c>
      <c r="B971" s="737" t="s">
        <v>206</v>
      </c>
      <c r="C971" s="735" t="s">
        <v>207</v>
      </c>
      <c r="D971" s="678" t="s">
        <v>888</v>
      </c>
      <c r="E971" s="738" t="s">
        <v>208</v>
      </c>
      <c r="F971" s="738" t="s">
        <v>209</v>
      </c>
      <c r="G971" s="738" t="s">
        <v>1116</v>
      </c>
      <c r="H971" s="738" t="s">
        <v>1117</v>
      </c>
      <c r="I971" s="931" t="s">
        <v>1118</v>
      </c>
    </row>
    <row r="972" spans="1:14" s="387" customFormat="1" ht="13.5" thickTop="1" thickBot="1" x14ac:dyDescent="0.25">
      <c r="A972" s="1409">
        <v>1</v>
      </c>
      <c r="B972" s="1410">
        <v>2</v>
      </c>
      <c r="C972" s="1410">
        <v>3</v>
      </c>
      <c r="D972" s="1410">
        <v>4</v>
      </c>
      <c r="E972" s="610">
        <v>5</v>
      </c>
      <c r="F972" s="1411">
        <v>6</v>
      </c>
      <c r="G972" s="1411">
        <v>7</v>
      </c>
      <c r="H972" s="1412">
        <v>8</v>
      </c>
      <c r="I972" s="1413" t="s">
        <v>960</v>
      </c>
    </row>
    <row r="973" spans="1:14" s="572" customFormat="1" ht="16.5" thickTop="1" thickBot="1" x14ac:dyDescent="0.3">
      <c r="A973" s="1421">
        <v>60004100115</v>
      </c>
      <c r="B973" s="1090">
        <v>2212</v>
      </c>
      <c r="C973" s="1422">
        <v>6121</v>
      </c>
      <c r="D973" s="1091">
        <v>12</v>
      </c>
      <c r="E973" s="1092" t="s">
        <v>770</v>
      </c>
      <c r="F973" s="1004"/>
      <c r="G973" s="1424">
        <v>1437</v>
      </c>
      <c r="H973" s="1004">
        <v>1436</v>
      </c>
      <c r="I973" s="1425">
        <f>(H973/G973)*100</f>
        <v>99.930410577592212</v>
      </c>
    </row>
    <row r="974" spans="1:14" s="572" customFormat="1" ht="18" customHeight="1" thickTop="1" thickBot="1" x14ac:dyDescent="0.3">
      <c r="A974" s="2495" t="s">
        <v>312</v>
      </c>
      <c r="B974" s="2493"/>
      <c r="C974" s="2493"/>
      <c r="D974" s="2493"/>
      <c r="E974" s="2493"/>
      <c r="F974" s="987">
        <f>F973</f>
        <v>0</v>
      </c>
      <c r="G974" s="987">
        <f>G973</f>
        <v>1437</v>
      </c>
      <c r="H974" s="987">
        <f>H973</f>
        <v>1436</v>
      </c>
      <c r="I974" s="969">
        <f>(H974/G974)*100</f>
        <v>99.930410577592212</v>
      </c>
    </row>
    <row r="975" spans="1:14" ht="13.5" thickTop="1" x14ac:dyDescent="0.2">
      <c r="K975" s="1029"/>
      <c r="L975" s="1029"/>
      <c r="M975" s="1029"/>
      <c r="N975" s="445"/>
    </row>
    <row r="976" spans="1:14" x14ac:dyDescent="0.2">
      <c r="K976" s="1029"/>
      <c r="L976" s="1029"/>
      <c r="M976" s="1029"/>
      <c r="N976" s="445"/>
    </row>
    <row r="977" spans="1:14" s="572" customFormat="1" ht="13.5" thickBot="1" x14ac:dyDescent="0.25">
      <c r="A977" s="445" t="s">
        <v>359</v>
      </c>
      <c r="B977" s="687"/>
      <c r="D977" s="927"/>
      <c r="F977" s="531"/>
      <c r="G977" s="531"/>
      <c r="H977" s="531"/>
      <c r="I977" s="1072" t="s">
        <v>205</v>
      </c>
    </row>
    <row r="978" spans="1:14" s="107" customFormat="1" ht="20.25" customHeight="1" thickTop="1" thickBot="1" x14ac:dyDescent="0.25">
      <c r="A978" s="734" t="s">
        <v>792</v>
      </c>
      <c r="B978" s="737" t="s">
        <v>206</v>
      </c>
      <c r="C978" s="735" t="s">
        <v>207</v>
      </c>
      <c r="D978" s="678" t="s">
        <v>888</v>
      </c>
      <c r="E978" s="738" t="s">
        <v>208</v>
      </c>
      <c r="F978" s="738" t="s">
        <v>209</v>
      </c>
      <c r="G978" s="738" t="s">
        <v>1116</v>
      </c>
      <c r="H978" s="738" t="s">
        <v>1117</v>
      </c>
      <c r="I978" s="931" t="s">
        <v>1118</v>
      </c>
    </row>
    <row r="979" spans="1:14" s="387" customFormat="1" ht="13.5" thickTop="1" thickBot="1" x14ac:dyDescent="0.25">
      <c r="A979" s="1409">
        <v>1</v>
      </c>
      <c r="B979" s="1410">
        <v>2</v>
      </c>
      <c r="C979" s="1410">
        <v>3</v>
      </c>
      <c r="D979" s="1410">
        <v>4</v>
      </c>
      <c r="E979" s="610">
        <v>5</v>
      </c>
      <c r="F979" s="1411">
        <v>6</v>
      </c>
      <c r="G979" s="1411">
        <v>7</v>
      </c>
      <c r="H979" s="1412">
        <v>8</v>
      </c>
      <c r="I979" s="1413" t="s">
        <v>960</v>
      </c>
    </row>
    <row r="980" spans="1:14" s="572" customFormat="1" ht="16.5" thickTop="1" thickBot="1" x14ac:dyDescent="0.3">
      <c r="A980" s="1421">
        <v>60004100130</v>
      </c>
      <c r="B980" s="1090">
        <v>2212</v>
      </c>
      <c r="C980" s="1422">
        <v>5166</v>
      </c>
      <c r="D980" s="1091">
        <v>12</v>
      </c>
      <c r="E980" s="1092" t="s">
        <v>770</v>
      </c>
      <c r="F980" s="1004">
        <v>1000</v>
      </c>
      <c r="G980" s="1424">
        <v>8</v>
      </c>
      <c r="H980" s="1004">
        <v>0</v>
      </c>
      <c r="I980" s="1425">
        <f>(H980/G980)*100</f>
        <v>0</v>
      </c>
    </row>
    <row r="981" spans="1:14" s="572" customFormat="1" ht="18" customHeight="1" thickTop="1" thickBot="1" x14ac:dyDescent="0.3">
      <c r="A981" s="2495" t="s">
        <v>313</v>
      </c>
      <c r="B981" s="2493"/>
      <c r="C981" s="2493"/>
      <c r="D981" s="2493"/>
      <c r="E981" s="2493"/>
      <c r="F981" s="987">
        <f>F980</f>
        <v>1000</v>
      </c>
      <c r="G981" s="987">
        <f>G980</f>
        <v>8</v>
      </c>
      <c r="H981" s="987">
        <f>H980</f>
        <v>0</v>
      </c>
      <c r="I981" s="969">
        <f>(H981/G981)*100</f>
        <v>0</v>
      </c>
    </row>
    <row r="982" spans="1:14" ht="13.5" thickTop="1" x14ac:dyDescent="0.2">
      <c r="K982" s="1029"/>
      <c r="L982" s="1029"/>
      <c r="M982" s="1029"/>
      <c r="N982" s="445"/>
    </row>
    <row r="983" spans="1:14" x14ac:dyDescent="0.2">
      <c r="K983" s="1029"/>
      <c r="L983" s="1029"/>
      <c r="M983" s="1029"/>
      <c r="N983" s="445"/>
    </row>
    <row r="984" spans="1:14" s="572" customFormat="1" ht="13.5" thickBot="1" x14ac:dyDescent="0.25">
      <c r="A984" s="445" t="s">
        <v>360</v>
      </c>
      <c r="B984" s="687"/>
      <c r="D984" s="927"/>
      <c r="F984" s="531"/>
      <c r="G984" s="531"/>
      <c r="H984" s="531"/>
      <c r="I984" s="1072" t="s">
        <v>205</v>
      </c>
    </row>
    <row r="985" spans="1:14" s="107" customFormat="1" ht="20.25" customHeight="1" thickTop="1" thickBot="1" x14ac:dyDescent="0.25">
      <c r="A985" s="734" t="s">
        <v>792</v>
      </c>
      <c r="B985" s="737" t="s">
        <v>206</v>
      </c>
      <c r="C985" s="735" t="s">
        <v>207</v>
      </c>
      <c r="D985" s="678" t="s">
        <v>888</v>
      </c>
      <c r="E985" s="738" t="s">
        <v>208</v>
      </c>
      <c r="F985" s="738" t="s">
        <v>209</v>
      </c>
      <c r="G985" s="738" t="s">
        <v>1116</v>
      </c>
      <c r="H985" s="738" t="s">
        <v>1117</v>
      </c>
      <c r="I985" s="931" t="s">
        <v>1118</v>
      </c>
    </row>
    <row r="986" spans="1:14" s="387" customFormat="1" ht="13.5" thickTop="1" thickBot="1" x14ac:dyDescent="0.25">
      <c r="A986" s="1409">
        <v>1</v>
      </c>
      <c r="B986" s="1410">
        <v>2</v>
      </c>
      <c r="C986" s="1410">
        <v>3</v>
      </c>
      <c r="D986" s="1410">
        <v>4</v>
      </c>
      <c r="E986" s="610">
        <v>5</v>
      </c>
      <c r="F986" s="1411">
        <v>6</v>
      </c>
      <c r="G986" s="1411">
        <v>7</v>
      </c>
      <c r="H986" s="1412">
        <v>8</v>
      </c>
      <c r="I986" s="1413" t="s">
        <v>960</v>
      </c>
    </row>
    <row r="987" spans="1:14" s="572" customFormat="1" ht="16.5" thickTop="1" thickBot="1" x14ac:dyDescent="0.3">
      <c r="A987" s="1421">
        <v>60004100139</v>
      </c>
      <c r="B987" s="1090">
        <v>2212</v>
      </c>
      <c r="C987" s="1422">
        <v>5169</v>
      </c>
      <c r="D987" s="1091">
        <v>805</v>
      </c>
      <c r="E987" s="1092" t="s">
        <v>1080</v>
      </c>
      <c r="F987" s="1004"/>
      <c r="G987" s="1424">
        <v>53</v>
      </c>
      <c r="H987" s="1004">
        <v>53</v>
      </c>
      <c r="I987" s="1425">
        <f>(H987/G987)*100</f>
        <v>100</v>
      </c>
    </row>
    <row r="988" spans="1:14" s="572" customFormat="1" ht="16.5" thickTop="1" thickBot="1" x14ac:dyDescent="0.3">
      <c r="A988" s="2479" t="s">
        <v>313</v>
      </c>
      <c r="B988" s="2480"/>
      <c r="C988" s="2480"/>
      <c r="D988" s="2480"/>
      <c r="E988" s="2480"/>
      <c r="F988" s="1004">
        <v>0</v>
      </c>
      <c r="G988" s="1004">
        <f>G987</f>
        <v>53</v>
      </c>
      <c r="H988" s="1004">
        <f>H987</f>
        <v>53</v>
      </c>
      <c r="I988" s="1425">
        <f>(H988/G988)*100</f>
        <v>100</v>
      </c>
    </row>
    <row r="989" spans="1:14" s="572" customFormat="1" ht="16.5" thickTop="1" thickBot="1" x14ac:dyDescent="0.3">
      <c r="A989" s="1089">
        <v>60004100139</v>
      </c>
      <c r="B989" s="1447">
        <v>2212</v>
      </c>
      <c r="C989" s="1447">
        <v>6121</v>
      </c>
      <c r="D989" s="1448">
        <v>805</v>
      </c>
      <c r="E989" s="1449" t="s">
        <v>770</v>
      </c>
      <c r="F989" s="1450"/>
      <c r="G989" s="1450">
        <v>16298</v>
      </c>
      <c r="H989" s="1450">
        <v>16298</v>
      </c>
      <c r="I989" s="1425">
        <f>(H989/G989)*100</f>
        <v>100</v>
      </c>
    </row>
    <row r="990" spans="1:14" s="572" customFormat="1" ht="18" customHeight="1" thickTop="1" thickBot="1" x14ac:dyDescent="0.3">
      <c r="A990" s="2495" t="s">
        <v>312</v>
      </c>
      <c r="B990" s="2493"/>
      <c r="C990" s="2493"/>
      <c r="D990" s="2493"/>
      <c r="E990" s="2493"/>
      <c r="F990" s="987">
        <f>F987</f>
        <v>0</v>
      </c>
      <c r="G990" s="987">
        <f>G989</f>
        <v>16298</v>
      </c>
      <c r="H990" s="987">
        <f>H989</f>
        <v>16298</v>
      </c>
      <c r="I990" s="969">
        <f>(H990/G990)*100</f>
        <v>100</v>
      </c>
    </row>
    <row r="991" spans="1:14" ht="13.5" thickTop="1" x14ac:dyDescent="0.2">
      <c r="K991" s="1029"/>
      <c r="L991" s="1029"/>
      <c r="M991" s="1029"/>
      <c r="N991" s="445"/>
    </row>
    <row r="992" spans="1:14" x14ac:dyDescent="0.2">
      <c r="K992" s="1029"/>
      <c r="L992" s="1029"/>
      <c r="M992" s="1029"/>
      <c r="N992" s="445"/>
    </row>
    <row r="993" spans="1:14" s="572" customFormat="1" ht="13.5" thickBot="1" x14ac:dyDescent="0.25">
      <c r="A993" s="445" t="s">
        <v>361</v>
      </c>
      <c r="B993" s="687"/>
      <c r="D993" s="927"/>
      <c r="F993" s="531"/>
      <c r="G993" s="531"/>
      <c r="H993" s="531"/>
      <c r="I993" s="1072" t="s">
        <v>205</v>
      </c>
    </row>
    <row r="994" spans="1:14" s="107" customFormat="1" ht="20.25" customHeight="1" thickTop="1" thickBot="1" x14ac:dyDescent="0.25">
      <c r="A994" s="734" t="s">
        <v>792</v>
      </c>
      <c r="B994" s="737" t="s">
        <v>206</v>
      </c>
      <c r="C994" s="735" t="s">
        <v>207</v>
      </c>
      <c r="D994" s="678" t="s">
        <v>888</v>
      </c>
      <c r="E994" s="738" t="s">
        <v>208</v>
      </c>
      <c r="F994" s="738" t="s">
        <v>209</v>
      </c>
      <c r="G994" s="738" t="s">
        <v>1116</v>
      </c>
      <c r="H994" s="738" t="s">
        <v>1117</v>
      </c>
      <c r="I994" s="931" t="s">
        <v>1118</v>
      </c>
    </row>
    <row r="995" spans="1:14" s="387" customFormat="1" ht="13.5" thickTop="1" thickBot="1" x14ac:dyDescent="0.25">
      <c r="A995" s="1409">
        <v>1</v>
      </c>
      <c r="B995" s="1410">
        <v>2</v>
      </c>
      <c r="C995" s="1410">
        <v>3</v>
      </c>
      <c r="D995" s="1410">
        <v>4</v>
      </c>
      <c r="E995" s="610">
        <v>5</v>
      </c>
      <c r="F995" s="1411">
        <v>6</v>
      </c>
      <c r="G995" s="1411">
        <v>7</v>
      </c>
      <c r="H995" s="1412">
        <v>8</v>
      </c>
      <c r="I995" s="1413" t="s">
        <v>960</v>
      </c>
    </row>
    <row r="996" spans="1:14" s="572" customFormat="1" ht="16.5" thickTop="1" thickBot="1" x14ac:dyDescent="0.3">
      <c r="A996" s="1421">
        <v>60004100290</v>
      </c>
      <c r="B996" s="1090">
        <v>2212</v>
      </c>
      <c r="C996" s="1422">
        <v>6121</v>
      </c>
      <c r="D996" s="1091">
        <v>870</v>
      </c>
      <c r="E996" s="1092" t="s">
        <v>770</v>
      </c>
      <c r="F996" s="1004"/>
      <c r="G996" s="1424">
        <v>11029</v>
      </c>
      <c r="H996" s="1004">
        <v>11007</v>
      </c>
      <c r="I996" s="1425">
        <f>(H996/G996)*100</f>
        <v>99.800525886299752</v>
      </c>
    </row>
    <row r="997" spans="1:14" s="572" customFormat="1" ht="18" customHeight="1" thickTop="1" thickBot="1" x14ac:dyDescent="0.3">
      <c r="A997" s="2495" t="s">
        <v>312</v>
      </c>
      <c r="B997" s="2493"/>
      <c r="C997" s="2493"/>
      <c r="D997" s="2493"/>
      <c r="E997" s="2493"/>
      <c r="F997" s="987">
        <f>F996</f>
        <v>0</v>
      </c>
      <c r="G997" s="987">
        <f>G996</f>
        <v>11029</v>
      </c>
      <c r="H997" s="987">
        <f>H996</f>
        <v>11007</v>
      </c>
      <c r="I997" s="969">
        <f>(H997/G997)*100</f>
        <v>99.800525886299752</v>
      </c>
    </row>
    <row r="998" spans="1:14" ht="13.5" thickTop="1" x14ac:dyDescent="0.2">
      <c r="K998" s="1029"/>
      <c r="L998" s="1029"/>
      <c r="M998" s="1029"/>
      <c r="N998" s="445"/>
    </row>
    <row r="999" spans="1:14" x14ac:dyDescent="0.2">
      <c r="K999" s="1029"/>
      <c r="L999" s="1029"/>
      <c r="M999" s="1029"/>
      <c r="N999" s="445"/>
    </row>
    <row r="1000" spans="1:14" x14ac:dyDescent="0.2">
      <c r="K1000" s="1029"/>
      <c r="L1000" s="1029"/>
      <c r="M1000" s="1029"/>
      <c r="N1000" s="445"/>
    </row>
    <row r="1001" spans="1:14" x14ac:dyDescent="0.2">
      <c r="K1001" s="1029"/>
      <c r="L1001" s="1029"/>
      <c r="M1001" s="1029"/>
      <c r="N1001" s="445"/>
    </row>
    <row r="1002" spans="1:14" s="572" customFormat="1" ht="13.5" thickBot="1" x14ac:dyDescent="0.25">
      <c r="A1002" s="445" t="s">
        <v>362</v>
      </c>
      <c r="B1002" s="687"/>
      <c r="D1002" s="927"/>
      <c r="F1002" s="531"/>
      <c r="G1002" s="531"/>
      <c r="H1002" s="531"/>
      <c r="I1002" s="1072" t="s">
        <v>205</v>
      </c>
    </row>
    <row r="1003" spans="1:14" s="107" customFormat="1" ht="20.25" customHeight="1" thickTop="1" thickBot="1" x14ac:dyDescent="0.25">
      <c r="A1003" s="734" t="s">
        <v>792</v>
      </c>
      <c r="B1003" s="737" t="s">
        <v>206</v>
      </c>
      <c r="C1003" s="735" t="s">
        <v>207</v>
      </c>
      <c r="D1003" s="678" t="s">
        <v>888</v>
      </c>
      <c r="E1003" s="738" t="s">
        <v>208</v>
      </c>
      <c r="F1003" s="738" t="s">
        <v>209</v>
      </c>
      <c r="G1003" s="738" t="s">
        <v>1116</v>
      </c>
      <c r="H1003" s="738" t="s">
        <v>1117</v>
      </c>
      <c r="I1003" s="931" t="s">
        <v>1118</v>
      </c>
    </row>
    <row r="1004" spans="1:14" s="387" customFormat="1" ht="13.5" thickTop="1" thickBot="1" x14ac:dyDescent="0.25">
      <c r="A1004" s="1409">
        <v>1</v>
      </c>
      <c r="B1004" s="1410">
        <v>2</v>
      </c>
      <c r="C1004" s="1410">
        <v>3</v>
      </c>
      <c r="D1004" s="1410">
        <v>4</v>
      </c>
      <c r="E1004" s="610">
        <v>5</v>
      </c>
      <c r="F1004" s="1411">
        <v>6</v>
      </c>
      <c r="G1004" s="1411">
        <v>7</v>
      </c>
      <c r="H1004" s="1412">
        <v>8</v>
      </c>
      <c r="I1004" s="1413" t="s">
        <v>960</v>
      </c>
    </row>
    <row r="1005" spans="1:14" s="572" customFormat="1" ht="16.5" thickTop="1" thickBot="1" x14ac:dyDescent="0.3">
      <c r="A1005" s="1421">
        <v>60004100291</v>
      </c>
      <c r="B1005" s="1090">
        <v>2212</v>
      </c>
      <c r="C1005" s="1422">
        <v>6121</v>
      </c>
      <c r="D1005" s="1091">
        <v>870</v>
      </c>
      <c r="E1005" s="1092" t="s">
        <v>770</v>
      </c>
      <c r="F1005" s="1004"/>
      <c r="G1005" s="1424">
        <v>8280</v>
      </c>
      <c r="H1005" s="1004">
        <v>8219</v>
      </c>
      <c r="I1005" s="1425">
        <f>(H1005/G1005)*100</f>
        <v>99.263285024154584</v>
      </c>
    </row>
    <row r="1006" spans="1:14" s="572" customFormat="1" ht="18" customHeight="1" thickTop="1" thickBot="1" x14ac:dyDescent="0.3">
      <c r="A1006" s="2495" t="s">
        <v>312</v>
      </c>
      <c r="B1006" s="2493"/>
      <c r="C1006" s="2493"/>
      <c r="D1006" s="2493"/>
      <c r="E1006" s="2493"/>
      <c r="F1006" s="987">
        <f>F1005</f>
        <v>0</v>
      </c>
      <c r="G1006" s="987">
        <f>G1005</f>
        <v>8280</v>
      </c>
      <c r="H1006" s="987">
        <f>H1005</f>
        <v>8219</v>
      </c>
      <c r="I1006" s="969">
        <f>(H1006/G1006)*100</f>
        <v>99.263285024154584</v>
      </c>
    </row>
    <row r="1007" spans="1:14" ht="13.5" thickTop="1" x14ac:dyDescent="0.2">
      <c r="K1007" s="1029"/>
      <c r="L1007" s="1029"/>
      <c r="M1007" s="1029"/>
      <c r="N1007" s="445"/>
    </row>
    <row r="1008" spans="1:14" x14ac:dyDescent="0.2">
      <c r="K1008" s="1029"/>
      <c r="L1008" s="1029"/>
      <c r="M1008" s="1029"/>
      <c r="N1008" s="445"/>
    </row>
    <row r="1009" spans="1:14" s="572" customFormat="1" ht="13.5" thickBot="1" x14ac:dyDescent="0.25">
      <c r="A1009" s="445" t="s">
        <v>363</v>
      </c>
      <c r="B1009" s="687"/>
      <c r="D1009" s="927"/>
      <c r="F1009" s="531"/>
      <c r="G1009" s="531"/>
      <c r="H1009" s="531"/>
      <c r="I1009" s="1072" t="s">
        <v>205</v>
      </c>
    </row>
    <row r="1010" spans="1:14" s="107" customFormat="1" ht="20.25" customHeight="1" thickTop="1" thickBot="1" x14ac:dyDescent="0.25">
      <c r="A1010" s="734" t="s">
        <v>792</v>
      </c>
      <c r="B1010" s="737" t="s">
        <v>206</v>
      </c>
      <c r="C1010" s="735" t="s">
        <v>207</v>
      </c>
      <c r="D1010" s="678" t="s">
        <v>888</v>
      </c>
      <c r="E1010" s="738" t="s">
        <v>208</v>
      </c>
      <c r="F1010" s="738" t="s">
        <v>209</v>
      </c>
      <c r="G1010" s="738" t="s">
        <v>1116</v>
      </c>
      <c r="H1010" s="738" t="s">
        <v>1117</v>
      </c>
      <c r="I1010" s="931" t="s">
        <v>1118</v>
      </c>
    </row>
    <row r="1011" spans="1:14" s="387" customFormat="1" ht="13.5" thickTop="1" thickBot="1" x14ac:dyDescent="0.25">
      <c r="A1011" s="1409">
        <v>1</v>
      </c>
      <c r="B1011" s="1410">
        <v>2</v>
      </c>
      <c r="C1011" s="1410">
        <v>3</v>
      </c>
      <c r="D1011" s="1410">
        <v>4</v>
      </c>
      <c r="E1011" s="610">
        <v>5</v>
      </c>
      <c r="F1011" s="1411">
        <v>6</v>
      </c>
      <c r="G1011" s="1411">
        <v>7</v>
      </c>
      <c r="H1011" s="1412">
        <v>8</v>
      </c>
      <c r="I1011" s="1413" t="s">
        <v>960</v>
      </c>
    </row>
    <row r="1012" spans="1:14" s="572" customFormat="1" ht="16.5" thickTop="1" thickBot="1" x14ac:dyDescent="0.3">
      <c r="A1012" s="1421">
        <v>60004100292</v>
      </c>
      <c r="B1012" s="1090">
        <v>2212</v>
      </c>
      <c r="C1012" s="1422">
        <v>6121</v>
      </c>
      <c r="D1012" s="1091">
        <v>870</v>
      </c>
      <c r="E1012" s="1092" t="s">
        <v>770</v>
      </c>
      <c r="F1012" s="1004"/>
      <c r="G1012" s="1424">
        <v>7607</v>
      </c>
      <c r="H1012" s="1004">
        <v>5389</v>
      </c>
      <c r="I1012" s="1425">
        <f>(H1012/G1012)*100</f>
        <v>70.842644932299208</v>
      </c>
    </row>
    <row r="1013" spans="1:14" s="572" customFormat="1" ht="18" customHeight="1" thickTop="1" thickBot="1" x14ac:dyDescent="0.3">
      <c r="A1013" s="2495" t="s">
        <v>312</v>
      </c>
      <c r="B1013" s="2493"/>
      <c r="C1013" s="2493"/>
      <c r="D1013" s="2493"/>
      <c r="E1013" s="2493"/>
      <c r="F1013" s="987">
        <f>F1012</f>
        <v>0</v>
      </c>
      <c r="G1013" s="987">
        <f>G1012</f>
        <v>7607</v>
      </c>
      <c r="H1013" s="987">
        <f>H1012</f>
        <v>5389</v>
      </c>
      <c r="I1013" s="969">
        <f>(H1013/G1013)*100</f>
        <v>70.842644932299208</v>
      </c>
    </row>
    <row r="1014" spans="1:14" ht="13.5" thickTop="1" x14ac:dyDescent="0.2">
      <c r="K1014" s="1029"/>
      <c r="L1014" s="1029"/>
      <c r="M1014" s="1029"/>
      <c r="N1014" s="445"/>
    </row>
    <row r="1015" spans="1:14" x14ac:dyDescent="0.2">
      <c r="K1015" s="1029"/>
      <c r="L1015" s="1029"/>
      <c r="M1015" s="1029"/>
      <c r="N1015" s="445"/>
    </row>
    <row r="1016" spans="1:14" s="572" customFormat="1" ht="13.5" thickBot="1" x14ac:dyDescent="0.25">
      <c r="A1016" s="445" t="s">
        <v>364</v>
      </c>
      <c r="B1016" s="687"/>
      <c r="D1016" s="927"/>
      <c r="F1016" s="531"/>
      <c r="G1016" s="531"/>
      <c r="H1016" s="531"/>
      <c r="I1016" s="1072" t="s">
        <v>205</v>
      </c>
    </row>
    <row r="1017" spans="1:14" s="107" customFormat="1" ht="20.25" customHeight="1" thickTop="1" thickBot="1" x14ac:dyDescent="0.25">
      <c r="A1017" s="734" t="s">
        <v>792</v>
      </c>
      <c r="B1017" s="737" t="s">
        <v>206</v>
      </c>
      <c r="C1017" s="735" t="s">
        <v>207</v>
      </c>
      <c r="D1017" s="678" t="s">
        <v>888</v>
      </c>
      <c r="E1017" s="738" t="s">
        <v>208</v>
      </c>
      <c r="F1017" s="738" t="s">
        <v>209</v>
      </c>
      <c r="G1017" s="738" t="s">
        <v>1116</v>
      </c>
      <c r="H1017" s="738" t="s">
        <v>1117</v>
      </c>
      <c r="I1017" s="931" t="s">
        <v>1118</v>
      </c>
    </row>
    <row r="1018" spans="1:14" s="387" customFormat="1" ht="13.5" thickTop="1" thickBot="1" x14ac:dyDescent="0.25">
      <c r="A1018" s="1409">
        <v>1</v>
      </c>
      <c r="B1018" s="1410">
        <v>2</v>
      </c>
      <c r="C1018" s="1410">
        <v>3</v>
      </c>
      <c r="D1018" s="1410">
        <v>4</v>
      </c>
      <c r="E1018" s="610">
        <v>5</v>
      </c>
      <c r="F1018" s="1411">
        <v>6</v>
      </c>
      <c r="G1018" s="1411">
        <v>7</v>
      </c>
      <c r="H1018" s="1412">
        <v>8</v>
      </c>
      <c r="I1018" s="1413" t="s">
        <v>960</v>
      </c>
    </row>
    <row r="1019" spans="1:14" s="572" customFormat="1" ht="16.5" thickTop="1" thickBot="1" x14ac:dyDescent="0.3">
      <c r="A1019" s="1421">
        <v>60004100341</v>
      </c>
      <c r="B1019" s="1090">
        <v>2212</v>
      </c>
      <c r="C1019" s="1422">
        <v>5171</v>
      </c>
      <c r="D1019" s="1091">
        <v>12</v>
      </c>
      <c r="E1019" s="1092" t="s">
        <v>1133</v>
      </c>
      <c r="F1019" s="1004"/>
      <c r="G1019" s="1424">
        <v>441</v>
      </c>
      <c r="H1019" s="1004">
        <v>441</v>
      </c>
      <c r="I1019" s="1425">
        <f>(H1019/G1019)*100</f>
        <v>100</v>
      </c>
    </row>
    <row r="1020" spans="1:14" s="572" customFormat="1" ht="18" customHeight="1" thickTop="1" thickBot="1" x14ac:dyDescent="0.3">
      <c r="A1020" s="2495" t="s">
        <v>313</v>
      </c>
      <c r="B1020" s="2493"/>
      <c r="C1020" s="2493"/>
      <c r="D1020" s="2493"/>
      <c r="E1020" s="2493"/>
      <c r="F1020" s="987">
        <f>F1019</f>
        <v>0</v>
      </c>
      <c r="G1020" s="987">
        <f>G1019</f>
        <v>441</v>
      </c>
      <c r="H1020" s="987">
        <f>H1019</f>
        <v>441</v>
      </c>
      <c r="I1020" s="969">
        <f>(H1020/G1020)*100</f>
        <v>100</v>
      </c>
    </row>
    <row r="1021" spans="1:14" ht="13.5" thickTop="1" x14ac:dyDescent="0.2">
      <c r="K1021" s="1029"/>
      <c r="L1021" s="1029"/>
      <c r="M1021" s="1029"/>
      <c r="N1021" s="445"/>
    </row>
    <row r="1022" spans="1:14" x14ac:dyDescent="0.2">
      <c r="K1022" s="1029"/>
      <c r="L1022" s="1029"/>
      <c r="M1022" s="1029"/>
      <c r="N1022" s="445"/>
    </row>
    <row r="1023" spans="1:14" s="572" customFormat="1" ht="13.5" thickBot="1" x14ac:dyDescent="0.25">
      <c r="A1023" s="445" t="s">
        <v>365</v>
      </c>
      <c r="B1023" s="687"/>
      <c r="D1023" s="927"/>
      <c r="F1023" s="531"/>
      <c r="G1023" s="531"/>
      <c r="H1023" s="531"/>
      <c r="I1023" s="1072" t="s">
        <v>205</v>
      </c>
    </row>
    <row r="1024" spans="1:14" s="107" customFormat="1" ht="20.25" customHeight="1" thickTop="1" thickBot="1" x14ac:dyDescent="0.25">
      <c r="A1024" s="734" t="s">
        <v>792</v>
      </c>
      <c r="B1024" s="737" t="s">
        <v>206</v>
      </c>
      <c r="C1024" s="735" t="s">
        <v>207</v>
      </c>
      <c r="D1024" s="678" t="s">
        <v>888</v>
      </c>
      <c r="E1024" s="738" t="s">
        <v>208</v>
      </c>
      <c r="F1024" s="738" t="s">
        <v>209</v>
      </c>
      <c r="G1024" s="738" t="s">
        <v>1116</v>
      </c>
      <c r="H1024" s="738" t="s">
        <v>1117</v>
      </c>
      <c r="I1024" s="931" t="s">
        <v>1118</v>
      </c>
    </row>
    <row r="1025" spans="1:14" s="387" customFormat="1" ht="13.5" thickTop="1" thickBot="1" x14ac:dyDescent="0.25">
      <c r="A1025" s="1409">
        <v>1</v>
      </c>
      <c r="B1025" s="1410">
        <v>2</v>
      </c>
      <c r="C1025" s="1410">
        <v>3</v>
      </c>
      <c r="D1025" s="1410">
        <v>4</v>
      </c>
      <c r="E1025" s="610">
        <v>5</v>
      </c>
      <c r="F1025" s="1411">
        <v>6</v>
      </c>
      <c r="G1025" s="1411">
        <v>7</v>
      </c>
      <c r="H1025" s="1412">
        <v>8</v>
      </c>
      <c r="I1025" s="1413" t="s">
        <v>960</v>
      </c>
    </row>
    <row r="1026" spans="1:14" s="572" customFormat="1" ht="16.5" thickTop="1" thickBot="1" x14ac:dyDescent="0.3">
      <c r="A1026" s="1421">
        <v>60004100342</v>
      </c>
      <c r="B1026" s="1090">
        <v>2212</v>
      </c>
      <c r="C1026" s="1422">
        <v>5171</v>
      </c>
      <c r="D1026" s="1091">
        <v>12</v>
      </c>
      <c r="E1026" s="1092" t="s">
        <v>1133</v>
      </c>
      <c r="F1026" s="1004"/>
      <c r="G1026" s="1424">
        <v>10255</v>
      </c>
      <c r="H1026" s="1004">
        <v>10243</v>
      </c>
      <c r="I1026" s="1425">
        <f>(H1026/G1026)*100</f>
        <v>99.882983910287663</v>
      </c>
    </row>
    <row r="1027" spans="1:14" s="572" customFormat="1" ht="18" customHeight="1" thickTop="1" thickBot="1" x14ac:dyDescent="0.3">
      <c r="A1027" s="2495" t="s">
        <v>313</v>
      </c>
      <c r="B1027" s="2493"/>
      <c r="C1027" s="2493"/>
      <c r="D1027" s="2493"/>
      <c r="E1027" s="2493"/>
      <c r="F1027" s="987">
        <f>F1026</f>
        <v>0</v>
      </c>
      <c r="G1027" s="987">
        <f>G1026</f>
        <v>10255</v>
      </c>
      <c r="H1027" s="987">
        <f>H1026</f>
        <v>10243</v>
      </c>
      <c r="I1027" s="969">
        <f>(H1027/G1027)*100</f>
        <v>99.882983910287663</v>
      </c>
      <c r="K1027" s="531">
        <f>F772+F779+F786+F793+F800+F805+F812+F820+F835+F843+F850+F857+F864+F872+F880+F888+F896+F903+F907+F914+F921+F928+F939+F946+F953+F960+F967+F974+F981+F988+F990+F997+F1006+F1013+F1020+F1027</f>
        <v>106635</v>
      </c>
      <c r="L1027" s="531">
        <f>G772+G779+G786+G793+G800+G805+G812+G820+G827+G835+G843+G850+G857+G864+G872+G880+G888+G896+G903+G907+G914+G921+G928+G939+G946+G953+G960+G967+G974+G981+G988+G990+G997+G1006+G1013+G1020+G1027</f>
        <v>232034</v>
      </c>
      <c r="M1027" s="531">
        <f>H772+H779+H786+H793+H800+H805+H812+H820+H827+H835+H843+H850+H857+H864+H872+H880+H888+H896+H903+H907+H914+H921+H928+H939+H946+H953+H960+H967+H974+H981+H988+H990+H997+H1006+H1013+H1020+H1027</f>
        <v>227096</v>
      </c>
      <c r="N1027" s="572" t="s">
        <v>1397</v>
      </c>
    </row>
    <row r="1028" spans="1:14" ht="13.5" thickTop="1" x14ac:dyDescent="0.2">
      <c r="K1028" s="1029"/>
      <c r="L1028" s="1029"/>
      <c r="M1028" s="1029"/>
      <c r="N1028" s="445"/>
    </row>
    <row r="1029" spans="1:14" x14ac:dyDescent="0.2">
      <c r="K1029" s="1029"/>
      <c r="L1029" s="1029"/>
      <c r="M1029" s="1029"/>
      <c r="N1029" s="445"/>
    </row>
    <row r="1030" spans="1:14" s="572" customFormat="1" ht="13.5" thickBot="1" x14ac:dyDescent="0.25">
      <c r="A1030" s="445" t="s">
        <v>366</v>
      </c>
      <c r="B1030" s="687"/>
      <c r="D1030" s="927"/>
      <c r="F1030" s="531"/>
      <c r="G1030" s="531"/>
      <c r="H1030" s="531"/>
      <c r="I1030" s="1072" t="s">
        <v>205</v>
      </c>
    </row>
    <row r="1031" spans="1:14" s="107" customFormat="1" ht="20.25" customHeight="1" thickTop="1" thickBot="1" x14ac:dyDescent="0.25">
      <c r="A1031" s="734" t="s">
        <v>792</v>
      </c>
      <c r="B1031" s="737" t="s">
        <v>206</v>
      </c>
      <c r="C1031" s="735" t="s">
        <v>207</v>
      </c>
      <c r="D1031" s="678" t="s">
        <v>888</v>
      </c>
      <c r="E1031" s="738" t="s">
        <v>208</v>
      </c>
      <c r="F1031" s="738" t="s">
        <v>209</v>
      </c>
      <c r="G1031" s="738" t="s">
        <v>1116</v>
      </c>
      <c r="H1031" s="738" t="s">
        <v>1117</v>
      </c>
      <c r="I1031" s="931" t="s">
        <v>1118</v>
      </c>
    </row>
    <row r="1032" spans="1:14" s="387" customFormat="1" ht="13.5" thickTop="1" thickBot="1" x14ac:dyDescent="0.25">
      <c r="A1032" s="1409">
        <v>1</v>
      </c>
      <c r="B1032" s="1410">
        <v>2</v>
      </c>
      <c r="C1032" s="1410">
        <v>3</v>
      </c>
      <c r="D1032" s="1410">
        <v>4</v>
      </c>
      <c r="E1032" s="610">
        <v>5</v>
      </c>
      <c r="F1032" s="1411">
        <v>6</v>
      </c>
      <c r="G1032" s="1411">
        <v>7</v>
      </c>
      <c r="H1032" s="1412">
        <v>8</v>
      </c>
      <c r="I1032" s="1413" t="s">
        <v>960</v>
      </c>
    </row>
    <row r="1033" spans="1:14" s="572" customFormat="1" ht="16.5" thickTop="1" thickBot="1" x14ac:dyDescent="0.3">
      <c r="A1033" s="1421">
        <v>60005100072</v>
      </c>
      <c r="B1033" s="1090">
        <v>3522</v>
      </c>
      <c r="C1033" s="1422">
        <v>6121</v>
      </c>
      <c r="D1033" s="1091">
        <v>25</v>
      </c>
      <c r="E1033" s="1092" t="s">
        <v>770</v>
      </c>
      <c r="F1033" s="1004">
        <v>1595</v>
      </c>
      <c r="G1033" s="1424">
        <v>1595</v>
      </c>
      <c r="H1033" s="1004">
        <v>1595</v>
      </c>
      <c r="I1033" s="1425">
        <f>(H1033/G1033)*100</f>
        <v>100</v>
      </c>
    </row>
    <row r="1034" spans="1:14" s="572" customFormat="1" ht="18" customHeight="1" thickTop="1" thickBot="1" x14ac:dyDescent="0.3">
      <c r="A1034" s="2495" t="s">
        <v>312</v>
      </c>
      <c r="B1034" s="2493"/>
      <c r="C1034" s="2493"/>
      <c r="D1034" s="2493"/>
      <c r="E1034" s="2493"/>
      <c r="F1034" s="987">
        <f>F1033</f>
        <v>1595</v>
      </c>
      <c r="G1034" s="987">
        <f>G1033</f>
        <v>1595</v>
      </c>
      <c r="H1034" s="987">
        <f>H1033</f>
        <v>1595</v>
      </c>
      <c r="I1034" s="969">
        <f>(H1034/G1034)*100</f>
        <v>100</v>
      </c>
    </row>
    <row r="1035" spans="1:14" ht="13.5" thickTop="1" x14ac:dyDescent="0.2">
      <c r="K1035" s="1029"/>
      <c r="L1035" s="1029"/>
      <c r="M1035" s="1029"/>
      <c r="N1035" s="445"/>
    </row>
    <row r="1036" spans="1:14" x14ac:dyDescent="0.2">
      <c r="K1036" s="1029"/>
      <c r="L1036" s="1029"/>
      <c r="M1036" s="1029"/>
      <c r="N1036" s="445"/>
    </row>
    <row r="1037" spans="1:14" s="572" customFormat="1" ht="13.5" thickBot="1" x14ac:dyDescent="0.25">
      <c r="A1037" s="445" t="s">
        <v>367</v>
      </c>
      <c r="B1037" s="687"/>
      <c r="D1037" s="927"/>
      <c r="F1037" s="531"/>
      <c r="G1037" s="531"/>
      <c r="H1037" s="531"/>
      <c r="I1037" s="1072" t="s">
        <v>205</v>
      </c>
    </row>
    <row r="1038" spans="1:14" s="107" customFormat="1" ht="20.25" customHeight="1" thickTop="1" thickBot="1" x14ac:dyDescent="0.25">
      <c r="A1038" s="734" t="s">
        <v>792</v>
      </c>
      <c r="B1038" s="737" t="s">
        <v>206</v>
      </c>
      <c r="C1038" s="735" t="s">
        <v>207</v>
      </c>
      <c r="D1038" s="678" t="s">
        <v>888</v>
      </c>
      <c r="E1038" s="738" t="s">
        <v>208</v>
      </c>
      <c r="F1038" s="738" t="s">
        <v>209</v>
      </c>
      <c r="G1038" s="738" t="s">
        <v>1116</v>
      </c>
      <c r="H1038" s="738" t="s">
        <v>1117</v>
      </c>
      <c r="I1038" s="931" t="s">
        <v>1118</v>
      </c>
    </row>
    <row r="1039" spans="1:14" s="387" customFormat="1" ht="13.5" thickTop="1" thickBot="1" x14ac:dyDescent="0.25">
      <c r="A1039" s="1409">
        <v>1</v>
      </c>
      <c r="B1039" s="1410">
        <v>2</v>
      </c>
      <c r="C1039" s="1410">
        <v>3</v>
      </c>
      <c r="D1039" s="1410">
        <v>4</v>
      </c>
      <c r="E1039" s="610">
        <v>5</v>
      </c>
      <c r="F1039" s="1411">
        <v>6</v>
      </c>
      <c r="G1039" s="1411">
        <v>7</v>
      </c>
      <c r="H1039" s="1412">
        <v>8</v>
      </c>
      <c r="I1039" s="1413" t="s">
        <v>960</v>
      </c>
    </row>
    <row r="1040" spans="1:14" s="572" customFormat="1" ht="16.5" thickTop="1" thickBot="1" x14ac:dyDescent="0.3">
      <c r="A1040" s="1421">
        <v>60005100080</v>
      </c>
      <c r="B1040" s="1090">
        <v>3522</v>
      </c>
      <c r="C1040" s="1422">
        <v>6121</v>
      </c>
      <c r="D1040" s="1091">
        <v>14</v>
      </c>
      <c r="E1040" s="1092" t="s">
        <v>770</v>
      </c>
      <c r="F1040" s="1004">
        <v>1433</v>
      </c>
      <c r="G1040" s="1424">
        <v>1800</v>
      </c>
      <c r="H1040" s="1004">
        <v>1669</v>
      </c>
      <c r="I1040" s="1425">
        <f>(H1040/G1040)*100</f>
        <v>92.722222222222214</v>
      </c>
    </row>
    <row r="1041" spans="1:14" s="572" customFormat="1" ht="18" customHeight="1" thickTop="1" thickBot="1" x14ac:dyDescent="0.3">
      <c r="A1041" s="2495" t="s">
        <v>312</v>
      </c>
      <c r="B1041" s="2493"/>
      <c r="C1041" s="2493"/>
      <c r="D1041" s="2493"/>
      <c r="E1041" s="2493"/>
      <c r="F1041" s="987">
        <f>F1040</f>
        <v>1433</v>
      </c>
      <c r="G1041" s="987">
        <f>G1040</f>
        <v>1800</v>
      </c>
      <c r="H1041" s="987">
        <f>H1040</f>
        <v>1669</v>
      </c>
      <c r="I1041" s="969">
        <f>(H1041/G1041)*100</f>
        <v>92.722222222222214</v>
      </c>
    </row>
    <row r="1042" spans="1:14" ht="13.5" thickTop="1" x14ac:dyDescent="0.2">
      <c r="K1042" s="1029"/>
      <c r="L1042" s="1029"/>
      <c r="M1042" s="1029"/>
      <c r="N1042" s="445"/>
    </row>
    <row r="1043" spans="1:14" x14ac:dyDescent="0.2">
      <c r="K1043" s="1029"/>
      <c r="L1043" s="1029"/>
      <c r="M1043" s="1029"/>
      <c r="N1043" s="445"/>
    </row>
    <row r="1044" spans="1:14" s="572" customFormat="1" ht="13.5" thickBot="1" x14ac:dyDescent="0.25">
      <c r="A1044" s="445" t="s">
        <v>369</v>
      </c>
      <c r="B1044" s="687"/>
      <c r="D1044" s="927"/>
      <c r="F1044" s="531"/>
      <c r="G1044" s="531"/>
      <c r="H1044" s="531"/>
      <c r="I1044" s="1072" t="s">
        <v>205</v>
      </c>
    </row>
    <row r="1045" spans="1:14" s="107" customFormat="1" ht="20.25" customHeight="1" thickTop="1" thickBot="1" x14ac:dyDescent="0.25">
      <c r="A1045" s="734" t="s">
        <v>792</v>
      </c>
      <c r="B1045" s="737" t="s">
        <v>206</v>
      </c>
      <c r="C1045" s="735" t="s">
        <v>207</v>
      </c>
      <c r="D1045" s="678" t="s">
        <v>888</v>
      </c>
      <c r="E1045" s="738" t="s">
        <v>208</v>
      </c>
      <c r="F1045" s="738" t="s">
        <v>209</v>
      </c>
      <c r="G1045" s="738" t="s">
        <v>1116</v>
      </c>
      <c r="H1045" s="738" t="s">
        <v>1117</v>
      </c>
      <c r="I1045" s="931" t="s">
        <v>1118</v>
      </c>
    </row>
    <row r="1046" spans="1:14" s="387" customFormat="1" ht="13.5" thickTop="1" thickBot="1" x14ac:dyDescent="0.25">
      <c r="A1046" s="609">
        <v>1</v>
      </c>
      <c r="B1046" s="610">
        <v>2</v>
      </c>
      <c r="C1046" s="610">
        <v>3</v>
      </c>
      <c r="D1046" s="610">
        <v>4</v>
      </c>
      <c r="E1046" s="610">
        <v>5</v>
      </c>
      <c r="F1046" s="581">
        <v>6</v>
      </c>
      <c r="G1046" s="581">
        <v>7</v>
      </c>
      <c r="H1046" s="582">
        <v>8</v>
      </c>
      <c r="I1046" s="680" t="s">
        <v>960</v>
      </c>
    </row>
    <row r="1047" spans="1:14" s="387" customFormat="1" ht="15.75" thickTop="1" x14ac:dyDescent="0.25">
      <c r="A1047" s="1467">
        <v>60005100136</v>
      </c>
      <c r="B1047" s="1468">
        <v>3522</v>
      </c>
      <c r="C1047" s="1468">
        <v>5137</v>
      </c>
      <c r="D1047" s="1431">
        <v>870</v>
      </c>
      <c r="E1047" s="1430" t="s">
        <v>368</v>
      </c>
      <c r="F1047" s="1429"/>
      <c r="G1047" s="1429">
        <v>752</v>
      </c>
      <c r="H1047" s="1429">
        <v>752</v>
      </c>
      <c r="I1047" s="949">
        <f t="shared" ref="I1047:I1054" si="3">(H1047/G1047)*100</f>
        <v>100</v>
      </c>
    </row>
    <row r="1048" spans="1:14" s="387" customFormat="1" ht="15.75" thickBot="1" x14ac:dyDescent="0.3">
      <c r="A1048" s="1470">
        <v>60005100136</v>
      </c>
      <c r="B1048" s="1471">
        <v>3522</v>
      </c>
      <c r="C1048" s="1472">
        <v>5172</v>
      </c>
      <c r="D1048" s="1087">
        <v>870</v>
      </c>
      <c r="E1048" s="1426" t="s">
        <v>1134</v>
      </c>
      <c r="F1048" s="1427"/>
      <c r="G1048" s="1428">
        <v>121</v>
      </c>
      <c r="H1048" s="1427">
        <v>121</v>
      </c>
      <c r="I1048" s="1095">
        <f t="shared" si="3"/>
        <v>100</v>
      </c>
    </row>
    <row r="1049" spans="1:14" s="572" customFormat="1" ht="18" customHeight="1" thickTop="1" thickBot="1" x14ac:dyDescent="0.3">
      <c r="A1049" s="2479" t="s">
        <v>313</v>
      </c>
      <c r="B1049" s="2480"/>
      <c r="C1049" s="2480"/>
      <c r="D1049" s="2480"/>
      <c r="E1049" s="2480"/>
      <c r="F1049" s="937">
        <v>0</v>
      </c>
      <c r="G1049" s="937">
        <f>G1047+G1048</f>
        <v>873</v>
      </c>
      <c r="H1049" s="937">
        <f>H1047+H1048</f>
        <v>873</v>
      </c>
      <c r="I1049" s="938">
        <f t="shared" si="3"/>
        <v>100</v>
      </c>
    </row>
    <row r="1050" spans="1:14" s="572" customFormat="1" ht="18" customHeight="1" thickTop="1" x14ac:dyDescent="0.25">
      <c r="A1050" s="1467">
        <v>60005100136</v>
      </c>
      <c r="B1050" s="1468">
        <v>3522</v>
      </c>
      <c r="C1050" s="1468">
        <v>6121</v>
      </c>
      <c r="D1050" s="1431">
        <v>14</v>
      </c>
      <c r="E1050" s="1430" t="s">
        <v>770</v>
      </c>
      <c r="F1050" s="1429">
        <v>36279</v>
      </c>
      <c r="G1050" s="1429">
        <v>31347</v>
      </c>
      <c r="H1050" s="1429">
        <v>31079</v>
      </c>
      <c r="I1050" s="949">
        <f>(H1050/G1050)*100</f>
        <v>99.145053753150222</v>
      </c>
    </row>
    <row r="1051" spans="1:14" s="387" customFormat="1" ht="15" x14ac:dyDescent="0.25">
      <c r="A1051" s="1467">
        <v>60005100136</v>
      </c>
      <c r="B1051" s="1468">
        <v>3522</v>
      </c>
      <c r="C1051" s="1469">
        <v>6121</v>
      </c>
      <c r="D1051" s="1081">
        <v>870</v>
      </c>
      <c r="E1051" s="1414" t="s">
        <v>770</v>
      </c>
      <c r="F1051" s="418"/>
      <c r="G1051" s="1418">
        <v>31347</v>
      </c>
      <c r="H1051" s="418">
        <v>31079</v>
      </c>
      <c r="I1051" s="949">
        <f t="shared" si="3"/>
        <v>99.145053753150222</v>
      </c>
    </row>
    <row r="1052" spans="1:14" s="387" customFormat="1" ht="15" x14ac:dyDescent="0.25">
      <c r="A1052" s="1467">
        <v>60005100136</v>
      </c>
      <c r="B1052" s="1468">
        <v>3522</v>
      </c>
      <c r="C1052" s="1468">
        <v>6122</v>
      </c>
      <c r="D1052" s="1431">
        <v>870</v>
      </c>
      <c r="E1052" s="1430" t="s">
        <v>771</v>
      </c>
      <c r="F1052" s="1429"/>
      <c r="G1052" s="1429">
        <v>3626</v>
      </c>
      <c r="H1052" s="1429">
        <v>3626</v>
      </c>
      <c r="I1052" s="949">
        <f t="shared" si="3"/>
        <v>100</v>
      </c>
    </row>
    <row r="1053" spans="1:14" s="387" customFormat="1" ht="15.75" thickBot="1" x14ac:dyDescent="0.3">
      <c r="A1053" s="1470">
        <v>60005100136</v>
      </c>
      <c r="B1053" s="1471">
        <v>3522</v>
      </c>
      <c r="C1053" s="1472">
        <v>6125</v>
      </c>
      <c r="D1053" s="1087">
        <v>870</v>
      </c>
      <c r="E1053" s="1426" t="s">
        <v>219</v>
      </c>
      <c r="F1053" s="1427"/>
      <c r="G1053" s="1428">
        <v>701</v>
      </c>
      <c r="H1053" s="1427">
        <v>701</v>
      </c>
      <c r="I1053" s="1095">
        <f t="shared" si="3"/>
        <v>100</v>
      </c>
    </row>
    <row r="1054" spans="1:14" s="572" customFormat="1" ht="18" customHeight="1" thickTop="1" thickBot="1" x14ac:dyDescent="0.3">
      <c r="A1054" s="2495" t="s">
        <v>312</v>
      </c>
      <c r="B1054" s="2493"/>
      <c r="C1054" s="2493"/>
      <c r="D1054" s="2493"/>
      <c r="E1054" s="2493"/>
      <c r="F1054" s="987">
        <f>F1050</f>
        <v>36279</v>
      </c>
      <c r="G1054" s="987">
        <f>G1051+G1052+G1053</f>
        <v>35674</v>
      </c>
      <c r="H1054" s="987">
        <f>H1051+H1052+H1053</f>
        <v>35406</v>
      </c>
      <c r="I1054" s="938">
        <f t="shared" si="3"/>
        <v>99.248752592924816</v>
      </c>
    </row>
    <row r="1055" spans="1:14" ht="13.5" thickTop="1" x14ac:dyDescent="0.2">
      <c r="K1055" s="1029"/>
      <c r="L1055" s="1029"/>
      <c r="M1055" s="1029"/>
      <c r="N1055" s="445"/>
    </row>
    <row r="1056" spans="1:14" x14ac:dyDescent="0.2">
      <c r="K1056" s="1029"/>
      <c r="L1056" s="1029"/>
      <c r="M1056" s="1029"/>
      <c r="N1056" s="445"/>
    </row>
    <row r="1057" spans="1:14" s="572" customFormat="1" ht="13.5" thickBot="1" x14ac:dyDescent="0.25">
      <c r="A1057" s="445" t="s">
        <v>370</v>
      </c>
      <c r="B1057" s="687"/>
      <c r="D1057" s="927"/>
      <c r="F1057" s="531"/>
      <c r="G1057" s="531"/>
      <c r="H1057" s="531"/>
      <c r="I1057" s="1072" t="s">
        <v>205</v>
      </c>
    </row>
    <row r="1058" spans="1:14" s="107" customFormat="1" ht="20.25" customHeight="1" thickTop="1" thickBot="1" x14ac:dyDescent="0.25">
      <c r="A1058" s="734" t="s">
        <v>792</v>
      </c>
      <c r="B1058" s="737" t="s">
        <v>206</v>
      </c>
      <c r="C1058" s="735" t="s">
        <v>207</v>
      </c>
      <c r="D1058" s="678" t="s">
        <v>888</v>
      </c>
      <c r="E1058" s="738" t="s">
        <v>208</v>
      </c>
      <c r="F1058" s="738" t="s">
        <v>209</v>
      </c>
      <c r="G1058" s="738" t="s">
        <v>1116</v>
      </c>
      <c r="H1058" s="738" t="s">
        <v>1117</v>
      </c>
      <c r="I1058" s="931" t="s">
        <v>1118</v>
      </c>
    </row>
    <row r="1059" spans="1:14" s="387" customFormat="1" ht="13.5" thickTop="1" thickBot="1" x14ac:dyDescent="0.25">
      <c r="A1059" s="1409">
        <v>1</v>
      </c>
      <c r="B1059" s="1410">
        <v>2</v>
      </c>
      <c r="C1059" s="1410">
        <v>3</v>
      </c>
      <c r="D1059" s="1410">
        <v>4</v>
      </c>
      <c r="E1059" s="610">
        <v>5</v>
      </c>
      <c r="F1059" s="1411">
        <v>6</v>
      </c>
      <c r="G1059" s="1411">
        <v>7</v>
      </c>
      <c r="H1059" s="1412">
        <v>8</v>
      </c>
      <c r="I1059" s="1413" t="s">
        <v>960</v>
      </c>
    </row>
    <row r="1060" spans="1:14" s="572" customFormat="1" ht="16.5" thickTop="1" thickBot="1" x14ac:dyDescent="0.3">
      <c r="A1060" s="1421">
        <v>60005100293</v>
      </c>
      <c r="B1060" s="1090">
        <v>3523</v>
      </c>
      <c r="C1060" s="1422">
        <v>6121</v>
      </c>
      <c r="D1060" s="1091">
        <v>14</v>
      </c>
      <c r="E1060" s="1092" t="s">
        <v>770</v>
      </c>
      <c r="F1060" s="1004"/>
      <c r="G1060" s="1424">
        <v>5135</v>
      </c>
      <c r="H1060" s="1004">
        <v>5112</v>
      </c>
      <c r="I1060" s="1425">
        <f>(H1060/G1060)*100</f>
        <v>99.552093476144108</v>
      </c>
    </row>
    <row r="1061" spans="1:14" s="572" customFormat="1" ht="18" customHeight="1" thickTop="1" thickBot="1" x14ac:dyDescent="0.3">
      <c r="A1061" s="2495" t="s">
        <v>312</v>
      </c>
      <c r="B1061" s="2493"/>
      <c r="C1061" s="2493"/>
      <c r="D1061" s="2493"/>
      <c r="E1061" s="2493"/>
      <c r="F1061" s="987">
        <f>F1060</f>
        <v>0</v>
      </c>
      <c r="G1061" s="987">
        <f>G1060</f>
        <v>5135</v>
      </c>
      <c r="H1061" s="987">
        <f>H1060</f>
        <v>5112</v>
      </c>
      <c r="I1061" s="969">
        <f>(H1061/G1061)*100</f>
        <v>99.552093476144108</v>
      </c>
    </row>
    <row r="1062" spans="1:14" ht="13.5" thickTop="1" x14ac:dyDescent="0.2">
      <c r="K1062" s="1029"/>
      <c r="L1062" s="1029"/>
      <c r="M1062" s="1029"/>
      <c r="N1062" s="445"/>
    </row>
    <row r="1063" spans="1:14" x14ac:dyDescent="0.2">
      <c r="K1063" s="1029"/>
      <c r="L1063" s="1029"/>
      <c r="M1063" s="1029"/>
      <c r="N1063" s="445"/>
    </row>
    <row r="1064" spans="1:14" x14ac:dyDescent="0.2">
      <c r="K1064" s="1029"/>
      <c r="L1064" s="1029"/>
      <c r="M1064" s="1029"/>
      <c r="N1064" s="445"/>
    </row>
    <row r="1065" spans="1:14" x14ac:dyDescent="0.2">
      <c r="K1065" s="1029"/>
      <c r="L1065" s="1029"/>
      <c r="M1065" s="1029"/>
      <c r="N1065" s="445"/>
    </row>
    <row r="1066" spans="1:14" x14ac:dyDescent="0.2">
      <c r="K1066" s="1029"/>
      <c r="L1066" s="1029"/>
      <c r="M1066" s="1029"/>
      <c r="N1066" s="445"/>
    </row>
    <row r="1067" spans="1:14" x14ac:dyDescent="0.2">
      <c r="K1067" s="1029"/>
      <c r="L1067" s="1029"/>
      <c r="M1067" s="1029"/>
      <c r="N1067" s="445"/>
    </row>
    <row r="1068" spans="1:14" x14ac:dyDescent="0.2">
      <c r="K1068" s="1029"/>
      <c r="L1068" s="1029"/>
      <c r="M1068" s="1029"/>
      <c r="N1068" s="445"/>
    </row>
    <row r="1069" spans="1:14" s="572" customFormat="1" ht="13.5" thickBot="1" x14ac:dyDescent="0.25">
      <c r="A1069" s="445" t="s">
        <v>371</v>
      </c>
      <c r="B1069" s="687"/>
      <c r="D1069" s="927"/>
      <c r="F1069" s="531"/>
      <c r="G1069" s="531"/>
      <c r="H1069" s="531"/>
      <c r="I1069" s="1072" t="s">
        <v>205</v>
      </c>
    </row>
    <row r="1070" spans="1:14" s="107" customFormat="1" ht="20.25" customHeight="1" thickTop="1" thickBot="1" x14ac:dyDescent="0.25">
      <c r="A1070" s="734" t="s">
        <v>792</v>
      </c>
      <c r="B1070" s="737" t="s">
        <v>206</v>
      </c>
      <c r="C1070" s="735" t="s">
        <v>207</v>
      </c>
      <c r="D1070" s="678" t="s">
        <v>888</v>
      </c>
      <c r="E1070" s="738" t="s">
        <v>208</v>
      </c>
      <c r="F1070" s="738" t="s">
        <v>209</v>
      </c>
      <c r="G1070" s="738" t="s">
        <v>1116</v>
      </c>
      <c r="H1070" s="738" t="s">
        <v>1117</v>
      </c>
      <c r="I1070" s="931" t="s">
        <v>1118</v>
      </c>
    </row>
    <row r="1071" spans="1:14" s="387" customFormat="1" ht="13.5" thickTop="1" thickBot="1" x14ac:dyDescent="0.25">
      <c r="A1071" s="1409">
        <v>1</v>
      </c>
      <c r="B1071" s="1410">
        <v>2</v>
      </c>
      <c r="C1071" s="1410">
        <v>3</v>
      </c>
      <c r="D1071" s="1410">
        <v>4</v>
      </c>
      <c r="E1071" s="610">
        <v>5</v>
      </c>
      <c r="F1071" s="1411">
        <v>6</v>
      </c>
      <c r="G1071" s="1411">
        <v>7</v>
      </c>
      <c r="H1071" s="1412">
        <v>8</v>
      </c>
      <c r="I1071" s="1413" t="s">
        <v>960</v>
      </c>
    </row>
    <row r="1072" spans="1:14" s="572" customFormat="1" ht="16.5" thickTop="1" thickBot="1" x14ac:dyDescent="0.3">
      <c r="A1072" s="1421">
        <v>60005100294</v>
      </c>
      <c r="B1072" s="1090">
        <v>4322</v>
      </c>
      <c r="C1072" s="1422">
        <v>6121</v>
      </c>
      <c r="D1072" s="1091">
        <v>14</v>
      </c>
      <c r="E1072" s="1092" t="s">
        <v>770</v>
      </c>
      <c r="F1072" s="1004"/>
      <c r="G1072" s="1424">
        <v>1971</v>
      </c>
      <c r="H1072" s="1004">
        <v>518</v>
      </c>
      <c r="I1072" s="1425">
        <f>(H1072/G1072)*100</f>
        <v>26.281075596144088</v>
      </c>
    </row>
    <row r="1073" spans="1:14" s="572" customFormat="1" ht="18" customHeight="1" thickTop="1" thickBot="1" x14ac:dyDescent="0.3">
      <c r="A1073" s="2495" t="s">
        <v>312</v>
      </c>
      <c r="B1073" s="2493"/>
      <c r="C1073" s="2493"/>
      <c r="D1073" s="2493"/>
      <c r="E1073" s="2493"/>
      <c r="F1073" s="987">
        <f>F1072</f>
        <v>0</v>
      </c>
      <c r="G1073" s="987">
        <f>G1072</f>
        <v>1971</v>
      </c>
      <c r="H1073" s="987">
        <f>H1072</f>
        <v>518</v>
      </c>
      <c r="I1073" s="969">
        <f>(H1073/G1073)*100</f>
        <v>26.281075596144088</v>
      </c>
    </row>
    <row r="1074" spans="1:14" ht="13.5" thickTop="1" x14ac:dyDescent="0.2">
      <c r="K1074" s="1029"/>
      <c r="L1074" s="1029"/>
      <c r="M1074" s="1029"/>
      <c r="N1074" s="445"/>
    </row>
    <row r="1075" spans="1:14" x14ac:dyDescent="0.2">
      <c r="K1075" s="1029"/>
      <c r="L1075" s="1029"/>
      <c r="M1075" s="1029"/>
      <c r="N1075" s="445"/>
    </row>
    <row r="1076" spans="1:14" s="572" customFormat="1" ht="13.5" thickBot="1" x14ac:dyDescent="0.25">
      <c r="A1076" s="445" t="s">
        <v>372</v>
      </c>
      <c r="B1076" s="687"/>
      <c r="D1076" s="927"/>
      <c r="F1076" s="531"/>
      <c r="G1076" s="531"/>
      <c r="H1076" s="531"/>
      <c r="I1076" s="1072" t="s">
        <v>205</v>
      </c>
    </row>
    <row r="1077" spans="1:14" s="107" customFormat="1" ht="20.25" customHeight="1" thickTop="1" thickBot="1" x14ac:dyDescent="0.25">
      <c r="A1077" s="734" t="s">
        <v>792</v>
      </c>
      <c r="B1077" s="737" t="s">
        <v>206</v>
      </c>
      <c r="C1077" s="735" t="s">
        <v>207</v>
      </c>
      <c r="D1077" s="678" t="s">
        <v>888</v>
      </c>
      <c r="E1077" s="738" t="s">
        <v>208</v>
      </c>
      <c r="F1077" s="738" t="s">
        <v>209</v>
      </c>
      <c r="G1077" s="738" t="s">
        <v>1116</v>
      </c>
      <c r="H1077" s="738" t="s">
        <v>1117</v>
      </c>
      <c r="I1077" s="931" t="s">
        <v>1118</v>
      </c>
    </row>
    <row r="1078" spans="1:14" s="387" customFormat="1" ht="13.5" thickTop="1" thickBot="1" x14ac:dyDescent="0.25">
      <c r="A1078" s="1409">
        <v>1</v>
      </c>
      <c r="B1078" s="1410">
        <v>2</v>
      </c>
      <c r="C1078" s="1410">
        <v>3</v>
      </c>
      <c r="D1078" s="1410">
        <v>4</v>
      </c>
      <c r="E1078" s="610">
        <v>5</v>
      </c>
      <c r="F1078" s="1411">
        <v>6</v>
      </c>
      <c r="G1078" s="1411">
        <v>7</v>
      </c>
      <c r="H1078" s="1412">
        <v>8</v>
      </c>
      <c r="I1078" s="1413" t="s">
        <v>960</v>
      </c>
    </row>
    <row r="1079" spans="1:14" s="572" customFormat="1" ht="16.5" thickTop="1" thickBot="1" x14ac:dyDescent="0.3">
      <c r="A1079" s="1421">
        <v>60005100298</v>
      </c>
      <c r="B1079" s="1090">
        <v>3523</v>
      </c>
      <c r="C1079" s="1422">
        <v>6121</v>
      </c>
      <c r="D1079" s="1091">
        <v>14</v>
      </c>
      <c r="E1079" s="1092" t="s">
        <v>770</v>
      </c>
      <c r="F1079" s="1004"/>
      <c r="G1079" s="1424">
        <v>500</v>
      </c>
      <c r="H1079" s="1004">
        <v>19</v>
      </c>
      <c r="I1079" s="1425">
        <f>(H1079/G1079)*100</f>
        <v>3.8</v>
      </c>
    </row>
    <row r="1080" spans="1:14" s="572" customFormat="1" ht="18" customHeight="1" thickTop="1" thickBot="1" x14ac:dyDescent="0.3">
      <c r="A1080" s="2495" t="s">
        <v>312</v>
      </c>
      <c r="B1080" s="2493"/>
      <c r="C1080" s="2493"/>
      <c r="D1080" s="2493"/>
      <c r="E1080" s="2493"/>
      <c r="F1080" s="987">
        <f>F1079</f>
        <v>0</v>
      </c>
      <c r="G1080" s="987">
        <f>G1079</f>
        <v>500</v>
      </c>
      <c r="H1080" s="987">
        <f>H1079</f>
        <v>19</v>
      </c>
      <c r="I1080" s="969">
        <f>(H1080/G1080)*100</f>
        <v>3.8</v>
      </c>
    </row>
    <row r="1081" spans="1:14" ht="13.5" thickTop="1" x14ac:dyDescent="0.2">
      <c r="K1081" s="1029"/>
      <c r="L1081" s="1029"/>
      <c r="M1081" s="1029"/>
      <c r="N1081" s="445"/>
    </row>
    <row r="1082" spans="1:14" x14ac:dyDescent="0.2">
      <c r="K1082" s="1029"/>
      <c r="L1082" s="1029"/>
      <c r="M1082" s="1029"/>
      <c r="N1082" s="445"/>
    </row>
    <row r="1083" spans="1:14" s="572" customFormat="1" ht="13.5" thickBot="1" x14ac:dyDescent="0.25">
      <c r="A1083" s="445" t="s">
        <v>1474</v>
      </c>
      <c r="B1083" s="687"/>
      <c r="D1083" s="927"/>
      <c r="F1083" s="531"/>
      <c r="G1083" s="531"/>
      <c r="H1083" s="531"/>
      <c r="I1083" s="1072" t="s">
        <v>205</v>
      </c>
    </row>
    <row r="1084" spans="1:14" s="107" customFormat="1" ht="20.25" customHeight="1" thickTop="1" thickBot="1" x14ac:dyDescent="0.25">
      <c r="A1084" s="734" t="s">
        <v>792</v>
      </c>
      <c r="B1084" s="737" t="s">
        <v>206</v>
      </c>
      <c r="C1084" s="735" t="s">
        <v>207</v>
      </c>
      <c r="D1084" s="678" t="s">
        <v>888</v>
      </c>
      <c r="E1084" s="738" t="s">
        <v>208</v>
      </c>
      <c r="F1084" s="738" t="s">
        <v>209</v>
      </c>
      <c r="G1084" s="738" t="s">
        <v>1116</v>
      </c>
      <c r="H1084" s="738" t="s">
        <v>1117</v>
      </c>
      <c r="I1084" s="931" t="s">
        <v>1118</v>
      </c>
    </row>
    <row r="1085" spans="1:14" s="387" customFormat="1" ht="13.5" thickTop="1" thickBot="1" x14ac:dyDescent="0.25">
      <c r="A1085" s="1409">
        <v>1</v>
      </c>
      <c r="B1085" s="1410">
        <v>2</v>
      </c>
      <c r="C1085" s="1410">
        <v>3</v>
      </c>
      <c r="D1085" s="1410">
        <v>4</v>
      </c>
      <c r="E1085" s="610">
        <v>5</v>
      </c>
      <c r="F1085" s="1411">
        <v>6</v>
      </c>
      <c r="G1085" s="1411">
        <v>7</v>
      </c>
      <c r="H1085" s="1412">
        <v>8</v>
      </c>
      <c r="I1085" s="1413" t="s">
        <v>960</v>
      </c>
    </row>
    <row r="1086" spans="1:14" s="572" customFormat="1" ht="16.5" thickTop="1" thickBot="1" x14ac:dyDescent="0.3">
      <c r="A1086" s="1421">
        <v>60005100299</v>
      </c>
      <c r="B1086" s="1090">
        <v>3522</v>
      </c>
      <c r="C1086" s="1422">
        <v>6121</v>
      </c>
      <c r="D1086" s="1091">
        <v>14</v>
      </c>
      <c r="E1086" s="1092" t="s">
        <v>770</v>
      </c>
      <c r="F1086" s="1004"/>
      <c r="G1086" s="1424">
        <v>118</v>
      </c>
      <c r="H1086" s="1004">
        <v>118</v>
      </c>
      <c r="I1086" s="1425">
        <f>(H1086/G1086)*100</f>
        <v>100</v>
      </c>
    </row>
    <row r="1087" spans="1:14" s="572" customFormat="1" ht="18" customHeight="1" thickTop="1" thickBot="1" x14ac:dyDescent="0.3">
      <c r="A1087" s="2495" t="s">
        <v>312</v>
      </c>
      <c r="B1087" s="2493"/>
      <c r="C1087" s="2493"/>
      <c r="D1087" s="2493"/>
      <c r="E1087" s="2493"/>
      <c r="F1087" s="987">
        <f>F1086</f>
        <v>0</v>
      </c>
      <c r="G1087" s="987">
        <f>G1086</f>
        <v>118</v>
      </c>
      <c r="H1087" s="987">
        <f>H1086</f>
        <v>118</v>
      </c>
      <c r="I1087" s="969">
        <f>(H1087/G1087)*100</f>
        <v>100</v>
      </c>
    </row>
    <row r="1088" spans="1:14" ht="13.5" thickTop="1" x14ac:dyDescent="0.2">
      <c r="K1088" s="1029"/>
      <c r="L1088" s="1029"/>
      <c r="M1088" s="1029"/>
      <c r="N1088" s="445"/>
    </row>
    <row r="1089" spans="1:14" x14ac:dyDescent="0.2">
      <c r="K1089" s="1029"/>
      <c r="L1089" s="1029"/>
      <c r="M1089" s="1029"/>
      <c r="N1089" s="445"/>
    </row>
    <row r="1090" spans="1:14" s="572" customFormat="1" ht="13.5" thickBot="1" x14ac:dyDescent="0.25">
      <c r="A1090" s="445" t="s">
        <v>1475</v>
      </c>
      <c r="B1090" s="687"/>
      <c r="D1090" s="927"/>
      <c r="F1090" s="531"/>
      <c r="G1090" s="531"/>
      <c r="H1090" s="531"/>
      <c r="I1090" s="1072" t="s">
        <v>205</v>
      </c>
    </row>
    <row r="1091" spans="1:14" s="107" customFormat="1" ht="20.25" customHeight="1" thickTop="1" thickBot="1" x14ac:dyDescent="0.25">
      <c r="A1091" s="734" t="s">
        <v>792</v>
      </c>
      <c r="B1091" s="737" t="s">
        <v>206</v>
      </c>
      <c r="C1091" s="735" t="s">
        <v>207</v>
      </c>
      <c r="D1091" s="678" t="s">
        <v>888</v>
      </c>
      <c r="E1091" s="738" t="s">
        <v>208</v>
      </c>
      <c r="F1091" s="738" t="s">
        <v>209</v>
      </c>
      <c r="G1091" s="738" t="s">
        <v>1116</v>
      </c>
      <c r="H1091" s="738" t="s">
        <v>1117</v>
      </c>
      <c r="I1091" s="931" t="s">
        <v>1118</v>
      </c>
    </row>
    <row r="1092" spans="1:14" s="387" customFormat="1" ht="13.5" thickTop="1" thickBot="1" x14ac:dyDescent="0.25">
      <c r="A1092" s="1409">
        <v>1</v>
      </c>
      <c r="B1092" s="1410">
        <v>2</v>
      </c>
      <c r="C1092" s="1410">
        <v>3</v>
      </c>
      <c r="D1092" s="1410">
        <v>4</v>
      </c>
      <c r="E1092" s="610">
        <v>5</v>
      </c>
      <c r="F1092" s="1411">
        <v>6</v>
      </c>
      <c r="G1092" s="1411">
        <v>7</v>
      </c>
      <c r="H1092" s="1412">
        <v>8</v>
      </c>
      <c r="I1092" s="1413" t="s">
        <v>960</v>
      </c>
    </row>
    <row r="1093" spans="1:14" s="572" customFormat="1" ht="16.5" thickTop="1" thickBot="1" x14ac:dyDescent="0.3">
      <c r="A1093" s="1421">
        <v>60005100300</v>
      </c>
      <c r="B1093" s="1090">
        <v>3523</v>
      </c>
      <c r="C1093" s="1422">
        <v>6121</v>
      </c>
      <c r="D1093" s="1091">
        <v>14</v>
      </c>
      <c r="E1093" s="1092" t="s">
        <v>770</v>
      </c>
      <c r="F1093" s="1004"/>
      <c r="G1093" s="1424">
        <v>1200</v>
      </c>
      <c r="H1093" s="1004">
        <v>1115</v>
      </c>
      <c r="I1093" s="1425">
        <f>(H1093/G1093)*100</f>
        <v>92.916666666666671</v>
      </c>
    </row>
    <row r="1094" spans="1:14" s="572" customFormat="1" ht="18" customHeight="1" thickTop="1" thickBot="1" x14ac:dyDescent="0.3">
      <c r="A1094" s="2495" t="s">
        <v>312</v>
      </c>
      <c r="B1094" s="2493"/>
      <c r="C1094" s="2493"/>
      <c r="D1094" s="2493"/>
      <c r="E1094" s="2493"/>
      <c r="F1094" s="987">
        <f>F1093</f>
        <v>0</v>
      </c>
      <c r="G1094" s="987">
        <f>G1093</f>
        <v>1200</v>
      </c>
      <c r="H1094" s="987">
        <f>H1093</f>
        <v>1115</v>
      </c>
      <c r="I1094" s="969">
        <f>(H1094/G1094)*100</f>
        <v>92.916666666666671</v>
      </c>
    </row>
    <row r="1095" spans="1:14" ht="13.5" thickTop="1" x14ac:dyDescent="0.2">
      <c r="K1095" s="1029"/>
      <c r="L1095" s="1029"/>
      <c r="M1095" s="1029"/>
      <c r="N1095" s="445"/>
    </row>
    <row r="1096" spans="1:14" x14ac:dyDescent="0.2">
      <c r="K1096" s="1029"/>
      <c r="L1096" s="1029"/>
      <c r="M1096" s="1029"/>
      <c r="N1096" s="445"/>
    </row>
    <row r="1097" spans="1:14" s="572" customFormat="1" ht="13.5" thickBot="1" x14ac:dyDescent="0.25">
      <c r="A1097" s="445" t="s">
        <v>1476</v>
      </c>
      <c r="B1097" s="687"/>
      <c r="D1097" s="927"/>
      <c r="F1097" s="531"/>
      <c r="G1097" s="531"/>
      <c r="H1097" s="531"/>
      <c r="I1097" s="1072" t="s">
        <v>205</v>
      </c>
    </row>
    <row r="1098" spans="1:14" s="107" customFormat="1" ht="20.25" customHeight="1" thickTop="1" thickBot="1" x14ac:dyDescent="0.25">
      <c r="A1098" s="734" t="s">
        <v>792</v>
      </c>
      <c r="B1098" s="737" t="s">
        <v>206</v>
      </c>
      <c r="C1098" s="735" t="s">
        <v>207</v>
      </c>
      <c r="D1098" s="678" t="s">
        <v>888</v>
      </c>
      <c r="E1098" s="738" t="s">
        <v>208</v>
      </c>
      <c r="F1098" s="738" t="s">
        <v>209</v>
      </c>
      <c r="G1098" s="738" t="s">
        <v>1116</v>
      </c>
      <c r="H1098" s="738" t="s">
        <v>1117</v>
      </c>
      <c r="I1098" s="931" t="s">
        <v>1118</v>
      </c>
    </row>
    <row r="1099" spans="1:14" s="387" customFormat="1" ht="13.5" thickTop="1" thickBot="1" x14ac:dyDescent="0.25">
      <c r="A1099" s="1409">
        <v>1</v>
      </c>
      <c r="B1099" s="1410">
        <v>2</v>
      </c>
      <c r="C1099" s="1410">
        <v>3</v>
      </c>
      <c r="D1099" s="1410">
        <v>4</v>
      </c>
      <c r="E1099" s="610">
        <v>5</v>
      </c>
      <c r="F1099" s="1411">
        <v>6</v>
      </c>
      <c r="G1099" s="1411">
        <v>7</v>
      </c>
      <c r="H1099" s="1412">
        <v>8</v>
      </c>
      <c r="I1099" s="1413" t="s">
        <v>960</v>
      </c>
    </row>
    <row r="1100" spans="1:14" s="572" customFormat="1" ht="16.5" thickTop="1" thickBot="1" x14ac:dyDescent="0.3">
      <c r="A1100" s="1421">
        <v>60005100301</v>
      </c>
      <c r="B1100" s="1090">
        <v>3523</v>
      </c>
      <c r="C1100" s="1422">
        <v>6121</v>
      </c>
      <c r="D1100" s="1091">
        <v>870</v>
      </c>
      <c r="E1100" s="1092" t="s">
        <v>770</v>
      </c>
      <c r="F1100" s="1004"/>
      <c r="G1100" s="1424">
        <v>7196</v>
      </c>
      <c r="H1100" s="1004">
        <v>3446</v>
      </c>
      <c r="I1100" s="1425">
        <f>(H1100/G1100)*100</f>
        <v>47.887715397443024</v>
      </c>
    </row>
    <row r="1101" spans="1:14" s="572" customFormat="1" ht="18" customHeight="1" thickTop="1" thickBot="1" x14ac:dyDescent="0.3">
      <c r="A1101" s="2495" t="s">
        <v>312</v>
      </c>
      <c r="B1101" s="2493"/>
      <c r="C1101" s="2493"/>
      <c r="D1101" s="2493"/>
      <c r="E1101" s="2493"/>
      <c r="F1101" s="987">
        <f>F1100</f>
        <v>0</v>
      </c>
      <c r="G1101" s="987">
        <f>G1100</f>
        <v>7196</v>
      </c>
      <c r="H1101" s="987">
        <f>H1100</f>
        <v>3446</v>
      </c>
      <c r="I1101" s="969">
        <f>(H1101/G1101)*100</f>
        <v>47.887715397443024</v>
      </c>
    </row>
    <row r="1102" spans="1:14" ht="13.5" thickTop="1" x14ac:dyDescent="0.2">
      <c r="K1102" s="1029"/>
      <c r="L1102" s="1029"/>
      <c r="M1102" s="1029"/>
      <c r="N1102" s="445"/>
    </row>
    <row r="1103" spans="1:14" x14ac:dyDescent="0.2">
      <c r="K1103" s="1029"/>
      <c r="L1103" s="1029"/>
      <c r="M1103" s="1029"/>
      <c r="N1103" s="445"/>
    </row>
    <row r="1104" spans="1:14" s="572" customFormat="1" ht="13.5" thickBot="1" x14ac:dyDescent="0.25">
      <c r="A1104" s="445" t="s">
        <v>19</v>
      </c>
      <c r="B1104" s="687"/>
      <c r="D1104" s="927"/>
      <c r="F1104" s="531"/>
      <c r="G1104" s="531"/>
      <c r="H1104" s="531"/>
      <c r="I1104" s="1072" t="s">
        <v>205</v>
      </c>
    </row>
    <row r="1105" spans="1:14" s="107" customFormat="1" ht="20.25" customHeight="1" thickTop="1" thickBot="1" x14ac:dyDescent="0.25">
      <c r="A1105" s="734" t="s">
        <v>792</v>
      </c>
      <c r="B1105" s="737" t="s">
        <v>206</v>
      </c>
      <c r="C1105" s="735" t="s">
        <v>207</v>
      </c>
      <c r="D1105" s="678" t="s">
        <v>888</v>
      </c>
      <c r="E1105" s="738" t="s">
        <v>208</v>
      </c>
      <c r="F1105" s="738" t="s">
        <v>209</v>
      </c>
      <c r="G1105" s="738" t="s">
        <v>1116</v>
      </c>
      <c r="H1105" s="738" t="s">
        <v>1117</v>
      </c>
      <c r="I1105" s="931" t="s">
        <v>1118</v>
      </c>
    </row>
    <row r="1106" spans="1:14" s="387" customFormat="1" ht="13.5" thickTop="1" thickBot="1" x14ac:dyDescent="0.25">
      <c r="A1106" s="1409">
        <v>1</v>
      </c>
      <c r="B1106" s="1410">
        <v>2</v>
      </c>
      <c r="C1106" s="1410">
        <v>3</v>
      </c>
      <c r="D1106" s="1410">
        <v>4</v>
      </c>
      <c r="E1106" s="610">
        <v>5</v>
      </c>
      <c r="F1106" s="1411">
        <v>6</v>
      </c>
      <c r="G1106" s="1411">
        <v>7</v>
      </c>
      <c r="H1106" s="1412">
        <v>8</v>
      </c>
      <c r="I1106" s="1413" t="s">
        <v>960</v>
      </c>
    </row>
    <row r="1107" spans="1:14" s="572" customFormat="1" ht="16.5" thickTop="1" thickBot="1" x14ac:dyDescent="0.3">
      <c r="A1107" s="1421">
        <v>60005100302</v>
      </c>
      <c r="B1107" s="1090">
        <v>3522</v>
      </c>
      <c r="C1107" s="1422">
        <v>6121</v>
      </c>
      <c r="D1107" s="1091">
        <v>14</v>
      </c>
      <c r="E1107" s="1092" t="s">
        <v>770</v>
      </c>
      <c r="F1107" s="1004"/>
      <c r="G1107" s="1424">
        <v>2079</v>
      </c>
      <c r="H1107" s="1004">
        <v>1879</v>
      </c>
      <c r="I1107" s="1425">
        <f>(H1107/G1107)*100</f>
        <v>90.379990379990389</v>
      </c>
    </row>
    <row r="1108" spans="1:14" s="572" customFormat="1" ht="18" customHeight="1" thickTop="1" thickBot="1" x14ac:dyDescent="0.3">
      <c r="A1108" s="2495" t="s">
        <v>312</v>
      </c>
      <c r="B1108" s="2493"/>
      <c r="C1108" s="2493"/>
      <c r="D1108" s="2493"/>
      <c r="E1108" s="2493"/>
      <c r="F1108" s="987">
        <f>F1107</f>
        <v>0</v>
      </c>
      <c r="G1108" s="987">
        <f>G1107</f>
        <v>2079</v>
      </c>
      <c r="H1108" s="987">
        <f>H1107</f>
        <v>1879</v>
      </c>
      <c r="I1108" s="969">
        <f>(H1108/G1108)*100</f>
        <v>90.379990379990389</v>
      </c>
    </row>
    <row r="1109" spans="1:14" ht="13.5" thickTop="1" x14ac:dyDescent="0.2">
      <c r="K1109" s="1029"/>
      <c r="L1109" s="1029"/>
      <c r="M1109" s="1029"/>
      <c r="N1109" s="445"/>
    </row>
    <row r="1110" spans="1:14" x14ac:dyDescent="0.2">
      <c r="K1110" s="1029"/>
      <c r="L1110" s="1029"/>
      <c r="M1110" s="1029"/>
      <c r="N1110" s="445"/>
    </row>
    <row r="1111" spans="1:14" s="572" customFormat="1" ht="13.5" thickBot="1" x14ac:dyDescent="0.25">
      <c r="A1111" s="445" t="s">
        <v>20</v>
      </c>
      <c r="B1111" s="687"/>
      <c r="D1111" s="927"/>
      <c r="F1111" s="531"/>
      <c r="G1111" s="531"/>
      <c r="H1111" s="531"/>
      <c r="I1111" s="1072" t="s">
        <v>205</v>
      </c>
    </row>
    <row r="1112" spans="1:14" s="107" customFormat="1" ht="20.25" customHeight="1" thickTop="1" thickBot="1" x14ac:dyDescent="0.25">
      <c r="A1112" s="734" t="s">
        <v>792</v>
      </c>
      <c r="B1112" s="737" t="s">
        <v>206</v>
      </c>
      <c r="C1112" s="735" t="s">
        <v>207</v>
      </c>
      <c r="D1112" s="678" t="s">
        <v>888</v>
      </c>
      <c r="E1112" s="738" t="s">
        <v>208</v>
      </c>
      <c r="F1112" s="738" t="s">
        <v>209</v>
      </c>
      <c r="G1112" s="738" t="s">
        <v>1116</v>
      </c>
      <c r="H1112" s="738" t="s">
        <v>1117</v>
      </c>
      <c r="I1112" s="931" t="s">
        <v>1118</v>
      </c>
    </row>
    <row r="1113" spans="1:14" s="387" customFormat="1" ht="13.5" thickTop="1" thickBot="1" x14ac:dyDescent="0.25">
      <c r="A1113" s="1409">
        <v>1</v>
      </c>
      <c r="B1113" s="1410">
        <v>2</v>
      </c>
      <c r="C1113" s="1410">
        <v>3</v>
      </c>
      <c r="D1113" s="1410">
        <v>4</v>
      </c>
      <c r="E1113" s="610">
        <v>5</v>
      </c>
      <c r="F1113" s="1411">
        <v>6</v>
      </c>
      <c r="G1113" s="1411">
        <v>7</v>
      </c>
      <c r="H1113" s="1412">
        <v>8</v>
      </c>
      <c r="I1113" s="1413" t="s">
        <v>960</v>
      </c>
    </row>
    <row r="1114" spans="1:14" s="572" customFormat="1" ht="16.5" thickTop="1" thickBot="1" x14ac:dyDescent="0.3">
      <c r="A1114" s="1421">
        <v>60005100303</v>
      </c>
      <c r="B1114" s="1090">
        <v>3522</v>
      </c>
      <c r="C1114" s="1422">
        <v>6121</v>
      </c>
      <c r="D1114" s="1091">
        <v>14</v>
      </c>
      <c r="E1114" s="1092" t="s">
        <v>770</v>
      </c>
      <c r="F1114" s="1004"/>
      <c r="G1114" s="1424">
        <v>60</v>
      </c>
      <c r="H1114" s="1004">
        <v>60</v>
      </c>
      <c r="I1114" s="1425">
        <f>(H1114/G1114)*100</f>
        <v>100</v>
      </c>
    </row>
    <row r="1115" spans="1:14" s="572" customFormat="1" ht="18" customHeight="1" thickTop="1" thickBot="1" x14ac:dyDescent="0.3">
      <c r="A1115" s="2495" t="s">
        <v>312</v>
      </c>
      <c r="B1115" s="2493"/>
      <c r="C1115" s="2493"/>
      <c r="D1115" s="2493"/>
      <c r="E1115" s="2493"/>
      <c r="F1115" s="987">
        <f>F1114</f>
        <v>0</v>
      </c>
      <c r="G1115" s="987">
        <f>G1114</f>
        <v>60</v>
      </c>
      <c r="H1115" s="987">
        <f>H1114</f>
        <v>60</v>
      </c>
      <c r="I1115" s="969">
        <f>(H1115/G1115)*100</f>
        <v>100</v>
      </c>
    </row>
    <row r="1116" spans="1:14" ht="13.5" thickTop="1" x14ac:dyDescent="0.2">
      <c r="K1116" s="1029"/>
      <c r="L1116" s="1029"/>
      <c r="M1116" s="1029"/>
      <c r="N1116" s="445"/>
    </row>
    <row r="1117" spans="1:14" x14ac:dyDescent="0.2">
      <c r="K1117" s="1029"/>
      <c r="L1117" s="1029"/>
      <c r="M1117" s="1029"/>
      <c r="N1117" s="445"/>
    </row>
    <row r="1118" spans="1:14" s="572" customFormat="1" ht="13.5" thickBot="1" x14ac:dyDescent="0.25">
      <c r="A1118" s="445" t="s">
        <v>21</v>
      </c>
      <c r="B1118" s="687"/>
      <c r="D1118" s="927"/>
      <c r="F1118" s="531"/>
      <c r="G1118" s="531"/>
      <c r="H1118" s="531"/>
      <c r="I1118" s="1072" t="s">
        <v>205</v>
      </c>
    </row>
    <row r="1119" spans="1:14" s="107" customFormat="1" ht="20.25" customHeight="1" thickTop="1" thickBot="1" x14ac:dyDescent="0.25">
      <c r="A1119" s="734" t="s">
        <v>792</v>
      </c>
      <c r="B1119" s="737" t="s">
        <v>206</v>
      </c>
      <c r="C1119" s="735" t="s">
        <v>207</v>
      </c>
      <c r="D1119" s="678" t="s">
        <v>888</v>
      </c>
      <c r="E1119" s="738" t="s">
        <v>208</v>
      </c>
      <c r="F1119" s="738" t="s">
        <v>209</v>
      </c>
      <c r="G1119" s="738" t="s">
        <v>1116</v>
      </c>
      <c r="H1119" s="738" t="s">
        <v>1117</v>
      </c>
      <c r="I1119" s="931" t="s">
        <v>1118</v>
      </c>
    </row>
    <row r="1120" spans="1:14" s="387" customFormat="1" ht="13.5" thickTop="1" thickBot="1" x14ac:dyDescent="0.25">
      <c r="A1120" s="1409">
        <v>1</v>
      </c>
      <c r="B1120" s="1410">
        <v>2</v>
      </c>
      <c r="C1120" s="1410">
        <v>3</v>
      </c>
      <c r="D1120" s="1410">
        <v>4</v>
      </c>
      <c r="E1120" s="610">
        <v>5</v>
      </c>
      <c r="F1120" s="1411">
        <v>6</v>
      </c>
      <c r="G1120" s="1411">
        <v>7</v>
      </c>
      <c r="H1120" s="1412">
        <v>8</v>
      </c>
      <c r="I1120" s="1413" t="s">
        <v>960</v>
      </c>
    </row>
    <row r="1121" spans="1:14" s="572" customFormat="1" ht="16.5" thickTop="1" thickBot="1" x14ac:dyDescent="0.3">
      <c r="A1121" s="1421">
        <v>60005100304</v>
      </c>
      <c r="B1121" s="1090">
        <v>3522</v>
      </c>
      <c r="C1121" s="1422">
        <v>6121</v>
      </c>
      <c r="D1121" s="1091">
        <v>25</v>
      </c>
      <c r="E1121" s="1092" t="s">
        <v>770</v>
      </c>
      <c r="F1121" s="1004"/>
      <c r="G1121" s="1424">
        <v>7082</v>
      </c>
      <c r="H1121" s="1004">
        <v>7081</v>
      </c>
      <c r="I1121" s="1425">
        <f>(H1121/G1121)*100</f>
        <v>99.985879695001415</v>
      </c>
    </row>
    <row r="1122" spans="1:14" s="572" customFormat="1" ht="18" customHeight="1" thickTop="1" thickBot="1" x14ac:dyDescent="0.3">
      <c r="A1122" s="2495" t="s">
        <v>312</v>
      </c>
      <c r="B1122" s="2493"/>
      <c r="C1122" s="2493"/>
      <c r="D1122" s="2493"/>
      <c r="E1122" s="2493"/>
      <c r="F1122" s="987">
        <f>F1121</f>
        <v>0</v>
      </c>
      <c r="G1122" s="987">
        <f>G1121</f>
        <v>7082</v>
      </c>
      <c r="H1122" s="987">
        <f>H1121</f>
        <v>7081</v>
      </c>
      <c r="I1122" s="969">
        <f>(H1122/G1122)*100</f>
        <v>99.985879695001415</v>
      </c>
    </row>
    <row r="1123" spans="1:14" ht="13.5" thickTop="1" x14ac:dyDescent="0.2">
      <c r="K1123" s="1029"/>
      <c r="L1123" s="1029"/>
      <c r="M1123" s="1029"/>
      <c r="N1123" s="445"/>
    </row>
    <row r="1124" spans="1:14" x14ac:dyDescent="0.2">
      <c r="K1124" s="1029"/>
      <c r="L1124" s="1029"/>
      <c r="M1124" s="1029"/>
      <c r="N1124" s="445"/>
    </row>
    <row r="1125" spans="1:14" s="572" customFormat="1" ht="13.5" thickBot="1" x14ac:dyDescent="0.25">
      <c r="A1125" s="445" t="s">
        <v>22</v>
      </c>
      <c r="B1125" s="687"/>
      <c r="D1125" s="927"/>
      <c r="F1125" s="531"/>
      <c r="G1125" s="531"/>
      <c r="H1125" s="531"/>
      <c r="I1125" s="1072" t="s">
        <v>205</v>
      </c>
    </row>
    <row r="1126" spans="1:14" s="107" customFormat="1" ht="20.25" customHeight="1" thickTop="1" thickBot="1" x14ac:dyDescent="0.25">
      <c r="A1126" s="734" t="s">
        <v>792</v>
      </c>
      <c r="B1126" s="737" t="s">
        <v>206</v>
      </c>
      <c r="C1126" s="735" t="s">
        <v>207</v>
      </c>
      <c r="D1126" s="678" t="s">
        <v>888</v>
      </c>
      <c r="E1126" s="738" t="s">
        <v>208</v>
      </c>
      <c r="F1126" s="738" t="s">
        <v>209</v>
      </c>
      <c r="G1126" s="738" t="s">
        <v>1116</v>
      </c>
      <c r="H1126" s="738" t="s">
        <v>1117</v>
      </c>
      <c r="I1126" s="931" t="s">
        <v>1118</v>
      </c>
    </row>
    <row r="1127" spans="1:14" s="387" customFormat="1" ht="13.5" thickTop="1" thickBot="1" x14ac:dyDescent="0.25">
      <c r="A1127" s="1409">
        <v>1</v>
      </c>
      <c r="B1127" s="1410">
        <v>2</v>
      </c>
      <c r="C1127" s="1410">
        <v>3</v>
      </c>
      <c r="D1127" s="1410">
        <v>4</v>
      </c>
      <c r="E1127" s="610">
        <v>5</v>
      </c>
      <c r="F1127" s="1411">
        <v>6</v>
      </c>
      <c r="G1127" s="1411">
        <v>7</v>
      </c>
      <c r="H1127" s="1412">
        <v>8</v>
      </c>
      <c r="I1127" s="1413" t="s">
        <v>960</v>
      </c>
    </row>
    <row r="1128" spans="1:14" s="572" customFormat="1" ht="16.5" thickTop="1" thickBot="1" x14ac:dyDescent="0.3">
      <c r="A1128" s="1421">
        <v>60005100305</v>
      </c>
      <c r="B1128" s="1090">
        <v>3522</v>
      </c>
      <c r="C1128" s="1422">
        <v>6121</v>
      </c>
      <c r="D1128" s="1091">
        <v>25</v>
      </c>
      <c r="E1128" s="1092" t="s">
        <v>770</v>
      </c>
      <c r="F1128" s="1004"/>
      <c r="G1128" s="1424">
        <v>366</v>
      </c>
      <c r="H1128" s="1004">
        <v>339</v>
      </c>
      <c r="I1128" s="1425">
        <f>(H1128/G1128)*100</f>
        <v>92.622950819672127</v>
      </c>
    </row>
    <row r="1129" spans="1:14" s="572" customFormat="1" ht="18" customHeight="1" thickTop="1" thickBot="1" x14ac:dyDescent="0.3">
      <c r="A1129" s="2495" t="s">
        <v>312</v>
      </c>
      <c r="B1129" s="2493"/>
      <c r="C1129" s="2493"/>
      <c r="D1129" s="2493"/>
      <c r="E1129" s="2493"/>
      <c r="F1129" s="987">
        <f>F1128</f>
        <v>0</v>
      </c>
      <c r="G1129" s="987">
        <f>G1128</f>
        <v>366</v>
      </c>
      <c r="H1129" s="987">
        <f>H1128</f>
        <v>339</v>
      </c>
      <c r="I1129" s="969">
        <f>(H1129/G1129)*100</f>
        <v>92.622950819672127</v>
      </c>
    </row>
    <row r="1130" spans="1:14" ht="13.5" thickTop="1" x14ac:dyDescent="0.2">
      <c r="K1130" s="1029"/>
      <c r="L1130" s="1029"/>
      <c r="M1130" s="1029"/>
      <c r="N1130" s="445"/>
    </row>
    <row r="1131" spans="1:14" x14ac:dyDescent="0.2">
      <c r="K1131" s="1029"/>
      <c r="L1131" s="1029"/>
      <c r="M1131" s="1029"/>
      <c r="N1131" s="445"/>
    </row>
    <row r="1132" spans="1:14" x14ac:dyDescent="0.2">
      <c r="K1132" s="1029"/>
      <c r="L1132" s="1029"/>
      <c r="M1132" s="1029"/>
      <c r="N1132" s="445"/>
    </row>
    <row r="1133" spans="1:14" x14ac:dyDescent="0.2">
      <c r="K1133" s="1029"/>
      <c r="L1133" s="1029"/>
      <c r="M1133" s="1029"/>
      <c r="N1133" s="445"/>
    </row>
    <row r="1134" spans="1:14" x14ac:dyDescent="0.2">
      <c r="K1134" s="1029"/>
      <c r="L1134" s="1029"/>
      <c r="M1134" s="1029"/>
      <c r="N1134" s="445"/>
    </row>
    <row r="1135" spans="1:14" x14ac:dyDescent="0.2">
      <c r="K1135" s="1029"/>
      <c r="L1135" s="1029"/>
      <c r="M1135" s="1029"/>
      <c r="N1135" s="445"/>
    </row>
    <row r="1136" spans="1:14" s="572" customFormat="1" ht="13.5" thickBot="1" x14ac:dyDescent="0.25">
      <c r="A1136" s="445" t="s">
        <v>265</v>
      </c>
      <c r="B1136" s="687"/>
      <c r="D1136" s="927"/>
      <c r="F1136" s="531"/>
      <c r="G1136" s="531"/>
      <c r="H1136" s="531"/>
      <c r="I1136" s="1072" t="s">
        <v>205</v>
      </c>
    </row>
    <row r="1137" spans="1:14" s="107" customFormat="1" ht="20.25" customHeight="1" thickTop="1" thickBot="1" x14ac:dyDescent="0.25">
      <c r="A1137" s="734" t="s">
        <v>792</v>
      </c>
      <c r="B1137" s="737" t="s">
        <v>206</v>
      </c>
      <c r="C1137" s="735" t="s">
        <v>207</v>
      </c>
      <c r="D1137" s="678" t="s">
        <v>888</v>
      </c>
      <c r="E1137" s="738" t="s">
        <v>208</v>
      </c>
      <c r="F1137" s="738" t="s">
        <v>209</v>
      </c>
      <c r="G1137" s="738" t="s">
        <v>1116</v>
      </c>
      <c r="H1137" s="738" t="s">
        <v>1117</v>
      </c>
      <c r="I1137" s="931" t="s">
        <v>1118</v>
      </c>
    </row>
    <row r="1138" spans="1:14" s="387" customFormat="1" ht="13.5" thickTop="1" thickBot="1" x14ac:dyDescent="0.25">
      <c r="A1138" s="1409">
        <v>1</v>
      </c>
      <c r="B1138" s="1410">
        <v>2</v>
      </c>
      <c r="C1138" s="1410">
        <v>3</v>
      </c>
      <c r="D1138" s="1410">
        <v>4</v>
      </c>
      <c r="E1138" s="610">
        <v>5</v>
      </c>
      <c r="F1138" s="1411">
        <v>6</v>
      </c>
      <c r="G1138" s="1411">
        <v>7</v>
      </c>
      <c r="H1138" s="1412">
        <v>8</v>
      </c>
      <c r="I1138" s="1413" t="s">
        <v>960</v>
      </c>
    </row>
    <row r="1139" spans="1:14" s="572" customFormat="1" ht="16.5" thickTop="1" thickBot="1" x14ac:dyDescent="0.3">
      <c r="A1139" s="1421">
        <v>60005100306</v>
      </c>
      <c r="B1139" s="1090">
        <v>3522</v>
      </c>
      <c r="C1139" s="1422">
        <v>6121</v>
      </c>
      <c r="D1139" s="1091">
        <v>25</v>
      </c>
      <c r="E1139" s="1092" t="s">
        <v>770</v>
      </c>
      <c r="F1139" s="1004"/>
      <c r="G1139" s="1424">
        <v>99</v>
      </c>
      <c r="H1139" s="1004">
        <v>98</v>
      </c>
      <c r="I1139" s="1425">
        <f>(H1139/G1139)*100</f>
        <v>98.98989898989899</v>
      </c>
    </row>
    <row r="1140" spans="1:14" s="572" customFormat="1" ht="18" customHeight="1" thickTop="1" thickBot="1" x14ac:dyDescent="0.3">
      <c r="A1140" s="2495" t="s">
        <v>312</v>
      </c>
      <c r="B1140" s="2493"/>
      <c r="C1140" s="2493"/>
      <c r="D1140" s="2493"/>
      <c r="E1140" s="2493"/>
      <c r="F1140" s="987">
        <f>F1139</f>
        <v>0</v>
      </c>
      <c r="G1140" s="987">
        <f>G1139</f>
        <v>99</v>
      </c>
      <c r="H1140" s="987">
        <f>H1139</f>
        <v>98</v>
      </c>
      <c r="I1140" s="969">
        <f>(H1140/G1140)*100</f>
        <v>98.98989898989899</v>
      </c>
    </row>
    <row r="1141" spans="1:14" ht="13.5" thickTop="1" x14ac:dyDescent="0.2">
      <c r="K1141" s="1029"/>
      <c r="L1141" s="1029"/>
      <c r="M1141" s="1029"/>
      <c r="N1141" s="445"/>
    </row>
    <row r="1142" spans="1:14" x14ac:dyDescent="0.2">
      <c r="K1142" s="1029"/>
      <c r="L1142" s="1029"/>
      <c r="M1142" s="1029"/>
      <c r="N1142" s="445"/>
    </row>
    <row r="1143" spans="1:14" s="572" customFormat="1" ht="13.5" thickBot="1" x14ac:dyDescent="0.25">
      <c r="A1143" s="445" t="s">
        <v>762</v>
      </c>
      <c r="B1143" s="687"/>
      <c r="D1143" s="927"/>
      <c r="F1143" s="531"/>
      <c r="G1143" s="531"/>
      <c r="H1143" s="531"/>
      <c r="I1143" s="1072" t="s">
        <v>205</v>
      </c>
    </row>
    <row r="1144" spans="1:14" s="107" customFormat="1" ht="20.25" customHeight="1" thickTop="1" thickBot="1" x14ac:dyDescent="0.25">
      <c r="A1144" s="734" t="s">
        <v>792</v>
      </c>
      <c r="B1144" s="737" t="s">
        <v>206</v>
      </c>
      <c r="C1144" s="735" t="s">
        <v>207</v>
      </c>
      <c r="D1144" s="678" t="s">
        <v>888</v>
      </c>
      <c r="E1144" s="738" t="s">
        <v>208</v>
      </c>
      <c r="F1144" s="738" t="s">
        <v>209</v>
      </c>
      <c r="G1144" s="738" t="s">
        <v>1116</v>
      </c>
      <c r="H1144" s="738" t="s">
        <v>1117</v>
      </c>
      <c r="I1144" s="931" t="s">
        <v>1118</v>
      </c>
    </row>
    <row r="1145" spans="1:14" s="387" customFormat="1" ht="13.5" thickTop="1" thickBot="1" x14ac:dyDescent="0.25">
      <c r="A1145" s="1409">
        <v>1</v>
      </c>
      <c r="B1145" s="1410">
        <v>2</v>
      </c>
      <c r="C1145" s="1410">
        <v>3</v>
      </c>
      <c r="D1145" s="1410">
        <v>4</v>
      </c>
      <c r="E1145" s="610">
        <v>5</v>
      </c>
      <c r="F1145" s="1411">
        <v>6</v>
      </c>
      <c r="G1145" s="1411">
        <v>7</v>
      </c>
      <c r="H1145" s="1412">
        <v>8</v>
      </c>
      <c r="I1145" s="1413" t="s">
        <v>960</v>
      </c>
    </row>
    <row r="1146" spans="1:14" s="572" customFormat="1" ht="16.5" thickTop="1" thickBot="1" x14ac:dyDescent="0.3">
      <c r="A1146" s="1421">
        <v>60005100307</v>
      </c>
      <c r="B1146" s="1090">
        <v>3522</v>
      </c>
      <c r="C1146" s="1422">
        <v>6121</v>
      </c>
      <c r="D1146" s="1091">
        <v>25</v>
      </c>
      <c r="E1146" s="1092" t="s">
        <v>770</v>
      </c>
      <c r="F1146" s="1004"/>
      <c r="G1146" s="1424">
        <v>171</v>
      </c>
      <c r="H1146" s="1004">
        <v>100</v>
      </c>
      <c r="I1146" s="1425">
        <f>(H1146/G1146)*100</f>
        <v>58.479532163742689</v>
      </c>
    </row>
    <row r="1147" spans="1:14" s="572" customFormat="1" ht="18" customHeight="1" thickTop="1" thickBot="1" x14ac:dyDescent="0.3">
      <c r="A1147" s="2495" t="s">
        <v>312</v>
      </c>
      <c r="B1147" s="2493"/>
      <c r="C1147" s="2493"/>
      <c r="D1147" s="2493"/>
      <c r="E1147" s="2493"/>
      <c r="F1147" s="987">
        <f>F1146</f>
        <v>0</v>
      </c>
      <c r="G1147" s="987">
        <f>G1146</f>
        <v>171</v>
      </c>
      <c r="H1147" s="987">
        <f>H1146</f>
        <v>100</v>
      </c>
      <c r="I1147" s="969">
        <f>(H1147/G1147)*100</f>
        <v>58.479532163742689</v>
      </c>
    </row>
    <row r="1148" spans="1:14" ht="13.5" thickTop="1" x14ac:dyDescent="0.2">
      <c r="K1148" s="1029"/>
      <c r="L1148" s="1029"/>
      <c r="M1148" s="1029"/>
      <c r="N1148" s="445"/>
    </row>
    <row r="1149" spans="1:14" x14ac:dyDescent="0.2">
      <c r="K1149" s="1029"/>
      <c r="L1149" s="1029"/>
      <c r="M1149" s="1029"/>
      <c r="N1149" s="445"/>
    </row>
    <row r="1150" spans="1:14" s="572" customFormat="1" ht="13.5" thickBot="1" x14ac:dyDescent="0.25">
      <c r="A1150" s="445" t="s">
        <v>763</v>
      </c>
      <c r="B1150" s="687"/>
      <c r="D1150" s="927"/>
      <c r="F1150" s="531"/>
      <c r="G1150" s="531"/>
      <c r="H1150" s="531"/>
      <c r="I1150" s="1072" t="s">
        <v>205</v>
      </c>
    </row>
    <row r="1151" spans="1:14" s="107" customFormat="1" ht="20.25" customHeight="1" thickTop="1" thickBot="1" x14ac:dyDescent="0.25">
      <c r="A1151" s="734" t="s">
        <v>792</v>
      </c>
      <c r="B1151" s="737" t="s">
        <v>206</v>
      </c>
      <c r="C1151" s="735" t="s">
        <v>207</v>
      </c>
      <c r="D1151" s="678" t="s">
        <v>888</v>
      </c>
      <c r="E1151" s="738" t="s">
        <v>208</v>
      </c>
      <c r="F1151" s="738" t="s">
        <v>209</v>
      </c>
      <c r="G1151" s="738" t="s">
        <v>1116</v>
      </c>
      <c r="H1151" s="738" t="s">
        <v>1117</v>
      </c>
      <c r="I1151" s="931" t="s">
        <v>1118</v>
      </c>
    </row>
    <row r="1152" spans="1:14" s="387" customFormat="1" ht="13.5" thickTop="1" thickBot="1" x14ac:dyDescent="0.25">
      <c r="A1152" s="1409">
        <v>1</v>
      </c>
      <c r="B1152" s="1410">
        <v>2</v>
      </c>
      <c r="C1152" s="1410">
        <v>3</v>
      </c>
      <c r="D1152" s="1410">
        <v>4</v>
      </c>
      <c r="E1152" s="610">
        <v>5</v>
      </c>
      <c r="F1152" s="1411">
        <v>6</v>
      </c>
      <c r="G1152" s="1411">
        <v>7</v>
      </c>
      <c r="H1152" s="1412">
        <v>8</v>
      </c>
      <c r="I1152" s="1413" t="s">
        <v>960</v>
      </c>
    </row>
    <row r="1153" spans="1:14" s="572" customFormat="1" ht="16.5" thickTop="1" thickBot="1" x14ac:dyDescent="0.3">
      <c r="A1153" s="1421">
        <v>60005100308</v>
      </c>
      <c r="B1153" s="1090">
        <v>3522</v>
      </c>
      <c r="C1153" s="1422">
        <v>6121</v>
      </c>
      <c r="D1153" s="1091">
        <v>25</v>
      </c>
      <c r="E1153" s="1092" t="s">
        <v>770</v>
      </c>
      <c r="F1153" s="1004"/>
      <c r="G1153" s="1424">
        <v>1698</v>
      </c>
      <c r="H1153" s="1004">
        <v>1698</v>
      </c>
      <c r="I1153" s="1425">
        <f>(H1153/G1153)*100</f>
        <v>100</v>
      </c>
    </row>
    <row r="1154" spans="1:14" s="572" customFormat="1" ht="18" customHeight="1" thickTop="1" thickBot="1" x14ac:dyDescent="0.3">
      <c r="A1154" s="2495" t="s">
        <v>312</v>
      </c>
      <c r="B1154" s="2493"/>
      <c r="C1154" s="2493"/>
      <c r="D1154" s="2493"/>
      <c r="E1154" s="2493"/>
      <c r="F1154" s="987">
        <f>F1153</f>
        <v>0</v>
      </c>
      <c r="G1154" s="987">
        <f>G1153</f>
        <v>1698</v>
      </c>
      <c r="H1154" s="987">
        <f>H1153</f>
        <v>1698</v>
      </c>
      <c r="I1154" s="969">
        <f>(H1154/G1154)*100</f>
        <v>100</v>
      </c>
    </row>
    <row r="1155" spans="1:14" ht="13.5" thickTop="1" x14ac:dyDescent="0.2">
      <c r="K1155" s="1029"/>
      <c r="L1155" s="1029"/>
      <c r="M1155" s="1029"/>
      <c r="N1155" s="445"/>
    </row>
    <row r="1156" spans="1:14" x14ac:dyDescent="0.2">
      <c r="K1156" s="1029"/>
      <c r="L1156" s="1029"/>
      <c r="M1156" s="1029"/>
      <c r="N1156" s="445"/>
    </row>
    <row r="1157" spans="1:14" s="572" customFormat="1" ht="13.5" thickBot="1" x14ac:dyDescent="0.25">
      <c r="A1157" s="445" t="s">
        <v>764</v>
      </c>
      <c r="B1157" s="687"/>
      <c r="D1157" s="927"/>
      <c r="F1157" s="531"/>
      <c r="G1157" s="531"/>
      <c r="H1157" s="531"/>
      <c r="I1157" s="1072" t="s">
        <v>205</v>
      </c>
    </row>
    <row r="1158" spans="1:14" s="107" customFormat="1" ht="20.25" customHeight="1" thickTop="1" thickBot="1" x14ac:dyDescent="0.25">
      <c r="A1158" s="734" t="s">
        <v>792</v>
      </c>
      <c r="B1158" s="737" t="s">
        <v>206</v>
      </c>
      <c r="C1158" s="735" t="s">
        <v>207</v>
      </c>
      <c r="D1158" s="678" t="s">
        <v>888</v>
      </c>
      <c r="E1158" s="738" t="s">
        <v>208</v>
      </c>
      <c r="F1158" s="738" t="s">
        <v>209</v>
      </c>
      <c r="G1158" s="738" t="s">
        <v>1116</v>
      </c>
      <c r="H1158" s="738" t="s">
        <v>1117</v>
      </c>
      <c r="I1158" s="931" t="s">
        <v>1118</v>
      </c>
    </row>
    <row r="1159" spans="1:14" s="387" customFormat="1" ht="13.5" thickTop="1" thickBot="1" x14ac:dyDescent="0.25">
      <c r="A1159" s="1409">
        <v>1</v>
      </c>
      <c r="B1159" s="1410">
        <v>2</v>
      </c>
      <c r="C1159" s="1410">
        <v>3</v>
      </c>
      <c r="D1159" s="1410">
        <v>4</v>
      </c>
      <c r="E1159" s="610">
        <v>5</v>
      </c>
      <c r="F1159" s="1411">
        <v>6</v>
      </c>
      <c r="G1159" s="1411">
        <v>7</v>
      </c>
      <c r="H1159" s="1412">
        <v>8</v>
      </c>
      <c r="I1159" s="1413" t="s">
        <v>960</v>
      </c>
    </row>
    <row r="1160" spans="1:14" s="572" customFormat="1" ht="16.5" thickTop="1" thickBot="1" x14ac:dyDescent="0.3">
      <c r="A1160" s="1421">
        <v>60005100309</v>
      </c>
      <c r="B1160" s="1090">
        <v>3522</v>
      </c>
      <c r="C1160" s="1422">
        <v>6121</v>
      </c>
      <c r="D1160" s="1091">
        <v>25</v>
      </c>
      <c r="E1160" s="1092" t="s">
        <v>770</v>
      </c>
      <c r="F1160" s="1004"/>
      <c r="G1160" s="1424">
        <v>5429</v>
      </c>
      <c r="H1160" s="1004">
        <v>5429</v>
      </c>
      <c r="I1160" s="1425">
        <f>(H1160/G1160)*100</f>
        <v>100</v>
      </c>
    </row>
    <row r="1161" spans="1:14" s="572" customFormat="1" ht="18" customHeight="1" thickTop="1" thickBot="1" x14ac:dyDescent="0.3">
      <c r="A1161" s="2495" t="s">
        <v>312</v>
      </c>
      <c r="B1161" s="2493"/>
      <c r="C1161" s="2493"/>
      <c r="D1161" s="2493"/>
      <c r="E1161" s="2493"/>
      <c r="F1161" s="987">
        <f>F1160</f>
        <v>0</v>
      </c>
      <c r="G1161" s="987">
        <f>G1160</f>
        <v>5429</v>
      </c>
      <c r="H1161" s="987">
        <f>H1160</f>
        <v>5429</v>
      </c>
      <c r="I1161" s="969">
        <f>(H1161/G1161)*100</f>
        <v>100</v>
      </c>
    </row>
    <row r="1162" spans="1:14" ht="13.5" thickTop="1" x14ac:dyDescent="0.2">
      <c r="K1162" s="1029"/>
      <c r="L1162" s="1029"/>
      <c r="M1162" s="1029"/>
      <c r="N1162" s="445"/>
    </row>
    <row r="1163" spans="1:14" x14ac:dyDescent="0.2">
      <c r="K1163" s="1029"/>
      <c r="L1163" s="1029"/>
      <c r="M1163" s="1029"/>
      <c r="N1163" s="445"/>
    </row>
    <row r="1164" spans="1:14" s="572" customFormat="1" ht="13.5" thickBot="1" x14ac:dyDescent="0.25">
      <c r="A1164" s="445" t="s">
        <v>276</v>
      </c>
      <c r="B1164" s="687"/>
      <c r="D1164" s="927"/>
      <c r="F1164" s="531"/>
      <c r="G1164" s="531"/>
      <c r="H1164" s="531"/>
      <c r="I1164" s="1072" t="s">
        <v>205</v>
      </c>
    </row>
    <row r="1165" spans="1:14" s="107" customFormat="1" ht="20.25" customHeight="1" thickTop="1" thickBot="1" x14ac:dyDescent="0.25">
      <c r="A1165" s="734" t="s">
        <v>792</v>
      </c>
      <c r="B1165" s="737" t="s">
        <v>206</v>
      </c>
      <c r="C1165" s="735" t="s">
        <v>207</v>
      </c>
      <c r="D1165" s="678" t="s">
        <v>888</v>
      </c>
      <c r="E1165" s="738" t="s">
        <v>208</v>
      </c>
      <c r="F1165" s="738" t="s">
        <v>209</v>
      </c>
      <c r="G1165" s="738" t="s">
        <v>1116</v>
      </c>
      <c r="H1165" s="738" t="s">
        <v>1117</v>
      </c>
      <c r="I1165" s="931" t="s">
        <v>1118</v>
      </c>
    </row>
    <row r="1166" spans="1:14" s="387" customFormat="1" ht="13.5" thickTop="1" thickBot="1" x14ac:dyDescent="0.25">
      <c r="A1166" s="1409">
        <v>1</v>
      </c>
      <c r="B1166" s="1410">
        <v>2</v>
      </c>
      <c r="C1166" s="1410">
        <v>3</v>
      </c>
      <c r="D1166" s="1410">
        <v>4</v>
      </c>
      <c r="E1166" s="610">
        <v>5</v>
      </c>
      <c r="F1166" s="1411">
        <v>6</v>
      </c>
      <c r="G1166" s="1411">
        <v>7</v>
      </c>
      <c r="H1166" s="1412">
        <v>8</v>
      </c>
      <c r="I1166" s="1413" t="s">
        <v>960</v>
      </c>
    </row>
    <row r="1167" spans="1:14" s="572" customFormat="1" ht="16.5" thickTop="1" thickBot="1" x14ac:dyDescent="0.3">
      <c r="A1167" s="1421">
        <v>60005100310</v>
      </c>
      <c r="B1167" s="1090">
        <v>3522</v>
      </c>
      <c r="C1167" s="1422">
        <v>6121</v>
      </c>
      <c r="D1167" s="1091">
        <v>25</v>
      </c>
      <c r="E1167" s="1092" t="s">
        <v>770</v>
      </c>
      <c r="F1167" s="1004"/>
      <c r="G1167" s="1424">
        <v>4115</v>
      </c>
      <c r="H1167" s="1004">
        <v>0</v>
      </c>
      <c r="I1167" s="1425">
        <f>(H1167/G1167)*100</f>
        <v>0</v>
      </c>
    </row>
    <row r="1168" spans="1:14" s="572" customFormat="1" ht="18" customHeight="1" thickTop="1" thickBot="1" x14ac:dyDescent="0.3">
      <c r="A1168" s="2495" t="s">
        <v>312</v>
      </c>
      <c r="B1168" s="2493"/>
      <c r="C1168" s="2493"/>
      <c r="D1168" s="2493"/>
      <c r="E1168" s="2493"/>
      <c r="F1168" s="987">
        <f>F1167</f>
        <v>0</v>
      </c>
      <c r="G1168" s="987">
        <f>G1167</f>
        <v>4115</v>
      </c>
      <c r="H1168" s="987">
        <f>H1167</f>
        <v>0</v>
      </c>
      <c r="I1168" s="969">
        <f>(H1168/G1168)*100</f>
        <v>0</v>
      </c>
    </row>
    <row r="1169" spans="1:14" ht="13.5" thickTop="1" x14ac:dyDescent="0.2">
      <c r="K1169" s="1029"/>
      <c r="L1169" s="1029"/>
      <c r="M1169" s="1029"/>
      <c r="N1169" s="445"/>
    </row>
    <row r="1170" spans="1:14" x14ac:dyDescent="0.2">
      <c r="K1170" s="1029"/>
      <c r="L1170" s="1029"/>
      <c r="M1170" s="1029"/>
      <c r="N1170" s="445"/>
    </row>
    <row r="1171" spans="1:14" s="572" customFormat="1" ht="13.5" thickBot="1" x14ac:dyDescent="0.25">
      <c r="A1171" s="445" t="s">
        <v>277</v>
      </c>
      <c r="B1171" s="687"/>
      <c r="D1171" s="927"/>
      <c r="F1171" s="531"/>
      <c r="G1171" s="531"/>
      <c r="H1171" s="531"/>
      <c r="I1171" s="1072" t="s">
        <v>205</v>
      </c>
    </row>
    <row r="1172" spans="1:14" s="107" customFormat="1" ht="20.25" customHeight="1" thickTop="1" thickBot="1" x14ac:dyDescent="0.25">
      <c r="A1172" s="734" t="s">
        <v>792</v>
      </c>
      <c r="B1172" s="737" t="s">
        <v>206</v>
      </c>
      <c r="C1172" s="735" t="s">
        <v>207</v>
      </c>
      <c r="D1172" s="678" t="s">
        <v>888</v>
      </c>
      <c r="E1172" s="738" t="s">
        <v>208</v>
      </c>
      <c r="F1172" s="738" t="s">
        <v>209</v>
      </c>
      <c r="G1172" s="738" t="s">
        <v>1116</v>
      </c>
      <c r="H1172" s="738" t="s">
        <v>1117</v>
      </c>
      <c r="I1172" s="931" t="s">
        <v>1118</v>
      </c>
    </row>
    <row r="1173" spans="1:14" s="387" customFormat="1" ht="13.5" thickTop="1" thickBot="1" x14ac:dyDescent="0.25">
      <c r="A1173" s="1409">
        <v>1</v>
      </c>
      <c r="B1173" s="1410">
        <v>2</v>
      </c>
      <c r="C1173" s="1410">
        <v>3</v>
      </c>
      <c r="D1173" s="1410">
        <v>4</v>
      </c>
      <c r="E1173" s="610">
        <v>5</v>
      </c>
      <c r="F1173" s="1411">
        <v>6</v>
      </c>
      <c r="G1173" s="1411">
        <v>7</v>
      </c>
      <c r="H1173" s="1412">
        <v>8</v>
      </c>
      <c r="I1173" s="1413" t="s">
        <v>960</v>
      </c>
    </row>
    <row r="1174" spans="1:14" s="572" customFormat="1" ht="16.5" thickTop="1" thickBot="1" x14ac:dyDescent="0.3">
      <c r="A1174" s="1421">
        <v>60005100311</v>
      </c>
      <c r="B1174" s="1090">
        <v>3522</v>
      </c>
      <c r="C1174" s="1422">
        <v>6121</v>
      </c>
      <c r="D1174" s="1091">
        <v>25</v>
      </c>
      <c r="E1174" s="1092" t="s">
        <v>770</v>
      </c>
      <c r="F1174" s="1004"/>
      <c r="G1174" s="1424">
        <v>843</v>
      </c>
      <c r="H1174" s="1004">
        <v>842</v>
      </c>
      <c r="I1174" s="1425">
        <f>(H1174/G1174)*100</f>
        <v>99.881376037959669</v>
      </c>
    </row>
    <row r="1175" spans="1:14" s="572" customFormat="1" ht="18" customHeight="1" thickTop="1" thickBot="1" x14ac:dyDescent="0.3">
      <c r="A1175" s="2495" t="s">
        <v>312</v>
      </c>
      <c r="B1175" s="2493"/>
      <c r="C1175" s="2493"/>
      <c r="D1175" s="2493"/>
      <c r="E1175" s="2493"/>
      <c r="F1175" s="987">
        <f>F1174</f>
        <v>0</v>
      </c>
      <c r="G1175" s="987">
        <f>G1174</f>
        <v>843</v>
      </c>
      <c r="H1175" s="987">
        <f>H1174</f>
        <v>842</v>
      </c>
      <c r="I1175" s="969">
        <f>(H1175/G1175)*100</f>
        <v>99.881376037959669</v>
      </c>
    </row>
    <row r="1176" spans="1:14" ht="13.5" thickTop="1" x14ac:dyDescent="0.2">
      <c r="K1176" s="1029"/>
      <c r="L1176" s="1029"/>
      <c r="M1176" s="1029"/>
      <c r="N1176" s="445"/>
    </row>
    <row r="1177" spans="1:14" x14ac:dyDescent="0.2">
      <c r="K1177" s="1029"/>
      <c r="L1177" s="1029"/>
      <c r="M1177" s="1029"/>
      <c r="N1177" s="445"/>
    </row>
    <row r="1178" spans="1:14" s="572" customFormat="1" ht="13.5" thickBot="1" x14ac:dyDescent="0.25">
      <c r="A1178" s="445" t="s">
        <v>90</v>
      </c>
      <c r="B1178" s="687"/>
      <c r="D1178" s="927"/>
      <c r="F1178" s="531"/>
      <c r="G1178" s="531"/>
      <c r="H1178" s="531"/>
      <c r="I1178" s="1072" t="s">
        <v>205</v>
      </c>
    </row>
    <row r="1179" spans="1:14" s="107" customFormat="1" ht="20.25" customHeight="1" thickTop="1" thickBot="1" x14ac:dyDescent="0.25">
      <c r="A1179" s="734" t="s">
        <v>792</v>
      </c>
      <c r="B1179" s="737" t="s">
        <v>206</v>
      </c>
      <c r="C1179" s="735" t="s">
        <v>207</v>
      </c>
      <c r="D1179" s="678" t="s">
        <v>888</v>
      </c>
      <c r="E1179" s="738" t="s">
        <v>208</v>
      </c>
      <c r="F1179" s="738" t="s">
        <v>209</v>
      </c>
      <c r="G1179" s="738" t="s">
        <v>1116</v>
      </c>
      <c r="H1179" s="738" t="s">
        <v>1117</v>
      </c>
      <c r="I1179" s="931" t="s">
        <v>1118</v>
      </c>
    </row>
    <row r="1180" spans="1:14" s="387" customFormat="1" ht="13.5" thickTop="1" thickBot="1" x14ac:dyDescent="0.25">
      <c r="A1180" s="1409">
        <v>1</v>
      </c>
      <c r="B1180" s="1410">
        <v>2</v>
      </c>
      <c r="C1180" s="1410">
        <v>3</v>
      </c>
      <c r="D1180" s="1410">
        <v>4</v>
      </c>
      <c r="E1180" s="610">
        <v>5</v>
      </c>
      <c r="F1180" s="1411">
        <v>6</v>
      </c>
      <c r="G1180" s="1411">
        <v>7</v>
      </c>
      <c r="H1180" s="1412">
        <v>8</v>
      </c>
      <c r="I1180" s="1413" t="s">
        <v>960</v>
      </c>
    </row>
    <row r="1181" spans="1:14" s="572" customFormat="1" ht="16.5" thickTop="1" thickBot="1" x14ac:dyDescent="0.3">
      <c r="A1181" s="1421">
        <v>60005100312</v>
      </c>
      <c r="B1181" s="1090">
        <v>3522</v>
      </c>
      <c r="C1181" s="1422">
        <v>6121</v>
      </c>
      <c r="D1181" s="1091">
        <v>25</v>
      </c>
      <c r="E1181" s="1092" t="s">
        <v>770</v>
      </c>
      <c r="F1181" s="1004"/>
      <c r="G1181" s="1424">
        <v>1549</v>
      </c>
      <c r="H1181" s="1004">
        <v>0</v>
      </c>
      <c r="I1181" s="1425">
        <f>(H1181/G1181)*100</f>
        <v>0</v>
      </c>
    </row>
    <row r="1182" spans="1:14" s="572" customFormat="1" ht="18" customHeight="1" thickTop="1" thickBot="1" x14ac:dyDescent="0.3">
      <c r="A1182" s="2495" t="s">
        <v>312</v>
      </c>
      <c r="B1182" s="2493"/>
      <c r="C1182" s="2493"/>
      <c r="D1182" s="2493"/>
      <c r="E1182" s="2493"/>
      <c r="F1182" s="987">
        <f>F1181</f>
        <v>0</v>
      </c>
      <c r="G1182" s="987">
        <f>G1181</f>
        <v>1549</v>
      </c>
      <c r="H1182" s="987">
        <f>H1181</f>
        <v>0</v>
      </c>
      <c r="I1182" s="969">
        <f>(H1182/G1182)*100</f>
        <v>0</v>
      </c>
    </row>
    <row r="1183" spans="1:14" ht="13.5" thickTop="1" x14ac:dyDescent="0.2">
      <c r="K1183" s="1029"/>
      <c r="L1183" s="1029"/>
      <c r="M1183" s="1029"/>
      <c r="N1183" s="445"/>
    </row>
    <row r="1184" spans="1:14" x14ac:dyDescent="0.2">
      <c r="K1184" s="1029"/>
      <c r="L1184" s="1029"/>
      <c r="M1184" s="1029"/>
      <c r="N1184" s="445"/>
    </row>
    <row r="1185" spans="1:14" s="572" customFormat="1" ht="13.5" thickBot="1" x14ac:dyDescent="0.25">
      <c r="A1185" s="445" t="s">
        <v>91</v>
      </c>
      <c r="B1185" s="687"/>
      <c r="D1185" s="927"/>
      <c r="F1185" s="531"/>
      <c r="G1185" s="531"/>
      <c r="H1185" s="531"/>
      <c r="I1185" s="1072" t="s">
        <v>205</v>
      </c>
    </row>
    <row r="1186" spans="1:14" s="107" customFormat="1" ht="20.25" customHeight="1" thickTop="1" thickBot="1" x14ac:dyDescent="0.25">
      <c r="A1186" s="734" t="s">
        <v>792</v>
      </c>
      <c r="B1186" s="737" t="s">
        <v>206</v>
      </c>
      <c r="C1186" s="735" t="s">
        <v>207</v>
      </c>
      <c r="D1186" s="678" t="s">
        <v>888</v>
      </c>
      <c r="E1186" s="738" t="s">
        <v>208</v>
      </c>
      <c r="F1186" s="738" t="s">
        <v>209</v>
      </c>
      <c r="G1186" s="738" t="s">
        <v>1116</v>
      </c>
      <c r="H1186" s="738" t="s">
        <v>1117</v>
      </c>
      <c r="I1186" s="931" t="s">
        <v>1118</v>
      </c>
    </row>
    <row r="1187" spans="1:14" s="387" customFormat="1" ht="13.5" thickTop="1" thickBot="1" x14ac:dyDescent="0.25">
      <c r="A1187" s="1409">
        <v>1</v>
      </c>
      <c r="B1187" s="1410">
        <v>2</v>
      </c>
      <c r="C1187" s="1410">
        <v>3</v>
      </c>
      <c r="D1187" s="1410">
        <v>4</v>
      </c>
      <c r="E1187" s="610">
        <v>5</v>
      </c>
      <c r="F1187" s="1411">
        <v>6</v>
      </c>
      <c r="G1187" s="1411">
        <v>7</v>
      </c>
      <c r="H1187" s="1412">
        <v>8</v>
      </c>
      <c r="I1187" s="1413" t="s">
        <v>960</v>
      </c>
    </row>
    <row r="1188" spans="1:14" s="572" customFormat="1" ht="16.5" thickTop="1" thickBot="1" x14ac:dyDescent="0.3">
      <c r="A1188" s="1421">
        <v>60005100313</v>
      </c>
      <c r="B1188" s="1090">
        <v>3522</v>
      </c>
      <c r="C1188" s="1422">
        <v>6121</v>
      </c>
      <c r="D1188" s="1091">
        <v>25</v>
      </c>
      <c r="E1188" s="1092" t="s">
        <v>770</v>
      </c>
      <c r="F1188" s="1004"/>
      <c r="G1188" s="1424">
        <v>380</v>
      </c>
      <c r="H1188" s="1004">
        <v>173</v>
      </c>
      <c r="I1188" s="1425">
        <f>(H1188/G1188)*100</f>
        <v>45.526315789473685</v>
      </c>
    </row>
    <row r="1189" spans="1:14" s="572" customFormat="1" ht="18" customHeight="1" thickTop="1" thickBot="1" x14ac:dyDescent="0.3">
      <c r="A1189" s="2495" t="s">
        <v>312</v>
      </c>
      <c r="B1189" s="2493"/>
      <c r="C1189" s="2493"/>
      <c r="D1189" s="2493"/>
      <c r="E1189" s="2493"/>
      <c r="F1189" s="987">
        <f>F1188</f>
        <v>0</v>
      </c>
      <c r="G1189" s="987">
        <f>G1188</f>
        <v>380</v>
      </c>
      <c r="H1189" s="987">
        <f>H1188</f>
        <v>173</v>
      </c>
      <c r="I1189" s="969">
        <f>(H1189/G1189)*100</f>
        <v>45.526315789473685</v>
      </c>
    </row>
    <row r="1190" spans="1:14" ht="13.5" thickTop="1" x14ac:dyDescent="0.2">
      <c r="K1190" s="1029"/>
      <c r="L1190" s="1029"/>
      <c r="M1190" s="1029"/>
      <c r="N1190" s="445"/>
    </row>
    <row r="1191" spans="1:14" x14ac:dyDescent="0.2">
      <c r="K1191" s="1029"/>
      <c r="L1191" s="1029"/>
      <c r="M1191" s="1029"/>
      <c r="N1191" s="445"/>
    </row>
    <row r="1192" spans="1:14" s="572" customFormat="1" ht="13.5" thickBot="1" x14ac:dyDescent="0.25">
      <c r="A1192" s="445" t="s">
        <v>426</v>
      </c>
      <c r="B1192" s="687"/>
      <c r="D1192" s="927"/>
      <c r="F1192" s="531"/>
      <c r="G1192" s="531"/>
      <c r="H1192" s="531"/>
      <c r="I1192" s="1072" t="s">
        <v>205</v>
      </c>
    </row>
    <row r="1193" spans="1:14" s="107" customFormat="1" ht="20.25" customHeight="1" thickTop="1" thickBot="1" x14ac:dyDescent="0.25">
      <c r="A1193" s="734" t="s">
        <v>792</v>
      </c>
      <c r="B1193" s="737" t="s">
        <v>206</v>
      </c>
      <c r="C1193" s="735" t="s">
        <v>207</v>
      </c>
      <c r="D1193" s="678" t="s">
        <v>888</v>
      </c>
      <c r="E1193" s="738" t="s">
        <v>208</v>
      </c>
      <c r="F1193" s="738" t="s">
        <v>209</v>
      </c>
      <c r="G1193" s="738" t="s">
        <v>1116</v>
      </c>
      <c r="H1193" s="738" t="s">
        <v>1117</v>
      </c>
      <c r="I1193" s="931" t="s">
        <v>1118</v>
      </c>
    </row>
    <row r="1194" spans="1:14" s="387" customFormat="1" ht="13.5" thickTop="1" thickBot="1" x14ac:dyDescent="0.25">
      <c r="A1194" s="1409">
        <v>1</v>
      </c>
      <c r="B1194" s="1410">
        <v>2</v>
      </c>
      <c r="C1194" s="1410">
        <v>3</v>
      </c>
      <c r="D1194" s="1410">
        <v>4</v>
      </c>
      <c r="E1194" s="610">
        <v>5</v>
      </c>
      <c r="F1194" s="1411">
        <v>6</v>
      </c>
      <c r="G1194" s="1411">
        <v>7</v>
      </c>
      <c r="H1194" s="1412">
        <v>8</v>
      </c>
      <c r="I1194" s="1413" t="s">
        <v>960</v>
      </c>
    </row>
    <row r="1195" spans="1:14" s="572" customFormat="1" ht="16.5" thickTop="1" thickBot="1" x14ac:dyDescent="0.3">
      <c r="A1195" s="1421">
        <v>60005100339</v>
      </c>
      <c r="B1195" s="1090">
        <v>3522</v>
      </c>
      <c r="C1195" s="1422">
        <v>6121</v>
      </c>
      <c r="D1195" s="1091">
        <v>25</v>
      </c>
      <c r="E1195" s="1092" t="s">
        <v>770</v>
      </c>
      <c r="F1195" s="1004"/>
      <c r="G1195" s="1424">
        <v>4918</v>
      </c>
      <c r="H1195" s="1004">
        <v>845</v>
      </c>
      <c r="I1195" s="1425">
        <f>(H1195/G1195)*100</f>
        <v>17.181781211874746</v>
      </c>
    </row>
    <row r="1196" spans="1:14" s="572" customFormat="1" ht="18" customHeight="1" thickTop="1" thickBot="1" x14ac:dyDescent="0.3">
      <c r="A1196" s="2495" t="s">
        <v>312</v>
      </c>
      <c r="B1196" s="2493"/>
      <c r="C1196" s="2493"/>
      <c r="D1196" s="2493"/>
      <c r="E1196" s="2493"/>
      <c r="F1196" s="987">
        <f>F1195</f>
        <v>0</v>
      </c>
      <c r="G1196" s="987">
        <f>G1195</f>
        <v>4918</v>
      </c>
      <c r="H1196" s="987">
        <f>H1195</f>
        <v>845</v>
      </c>
      <c r="I1196" s="969">
        <f>(H1196/G1196)*100</f>
        <v>17.181781211874746</v>
      </c>
    </row>
    <row r="1197" spans="1:14" ht="13.5" thickTop="1" x14ac:dyDescent="0.2">
      <c r="K1197" s="1029"/>
      <c r="L1197" s="1029"/>
      <c r="M1197" s="1029"/>
      <c r="N1197" s="445"/>
    </row>
    <row r="1198" spans="1:14" x14ac:dyDescent="0.2">
      <c r="K1198" s="1029"/>
      <c r="L1198" s="1029"/>
      <c r="M1198" s="1029"/>
      <c r="N1198" s="445"/>
    </row>
    <row r="1199" spans="1:14" x14ac:dyDescent="0.2">
      <c r="K1199" s="1029"/>
      <c r="L1199" s="1029"/>
      <c r="M1199" s="1029"/>
      <c r="N1199" s="445"/>
    </row>
    <row r="1200" spans="1:14" x14ac:dyDescent="0.2">
      <c r="K1200" s="1029"/>
      <c r="L1200" s="1029"/>
      <c r="M1200" s="1029"/>
      <c r="N1200" s="445"/>
    </row>
    <row r="1201" spans="1:14" x14ac:dyDescent="0.2">
      <c r="K1201" s="1029"/>
      <c r="L1201" s="1029"/>
      <c r="M1201" s="1029"/>
      <c r="N1201" s="445"/>
    </row>
    <row r="1202" spans="1:14" x14ac:dyDescent="0.2">
      <c r="K1202" s="1029"/>
      <c r="L1202" s="1029"/>
      <c r="M1202" s="1029"/>
      <c r="N1202" s="445"/>
    </row>
    <row r="1203" spans="1:14" s="572" customFormat="1" ht="13.5" thickBot="1" x14ac:dyDescent="0.25">
      <c r="A1203" s="445" t="s">
        <v>427</v>
      </c>
      <c r="B1203" s="687"/>
      <c r="D1203" s="927"/>
      <c r="F1203" s="531"/>
      <c r="G1203" s="531"/>
      <c r="H1203" s="531"/>
      <c r="I1203" s="1072" t="s">
        <v>205</v>
      </c>
    </row>
    <row r="1204" spans="1:14" s="107" customFormat="1" ht="20.25" customHeight="1" thickTop="1" thickBot="1" x14ac:dyDescent="0.25">
      <c r="A1204" s="734" t="s">
        <v>792</v>
      </c>
      <c r="B1204" s="737" t="s">
        <v>206</v>
      </c>
      <c r="C1204" s="735" t="s">
        <v>207</v>
      </c>
      <c r="D1204" s="678" t="s">
        <v>888</v>
      </c>
      <c r="E1204" s="738" t="s">
        <v>208</v>
      </c>
      <c r="F1204" s="738" t="s">
        <v>209</v>
      </c>
      <c r="G1204" s="738" t="s">
        <v>1116</v>
      </c>
      <c r="H1204" s="738" t="s">
        <v>1117</v>
      </c>
      <c r="I1204" s="931" t="s">
        <v>1118</v>
      </c>
    </row>
    <row r="1205" spans="1:14" s="387" customFormat="1" ht="13.5" thickTop="1" thickBot="1" x14ac:dyDescent="0.25">
      <c r="A1205" s="1409">
        <v>1</v>
      </c>
      <c r="B1205" s="1410">
        <v>2</v>
      </c>
      <c r="C1205" s="1410">
        <v>3</v>
      </c>
      <c r="D1205" s="1410">
        <v>4</v>
      </c>
      <c r="E1205" s="610">
        <v>5</v>
      </c>
      <c r="F1205" s="1411">
        <v>6</v>
      </c>
      <c r="G1205" s="1411">
        <v>7</v>
      </c>
      <c r="H1205" s="1412">
        <v>8</v>
      </c>
      <c r="I1205" s="1413" t="s">
        <v>960</v>
      </c>
    </row>
    <row r="1206" spans="1:14" s="572" customFormat="1" ht="16.5" thickTop="1" thickBot="1" x14ac:dyDescent="0.3">
      <c r="A1206" s="1421">
        <v>60005100340</v>
      </c>
      <c r="B1206" s="1090">
        <v>3522</v>
      </c>
      <c r="C1206" s="1422">
        <v>6121</v>
      </c>
      <c r="D1206" s="1091">
        <v>25</v>
      </c>
      <c r="E1206" s="1092" t="s">
        <v>770</v>
      </c>
      <c r="F1206" s="1004"/>
      <c r="G1206" s="1424">
        <v>100</v>
      </c>
      <c r="H1206" s="1004">
        <v>94</v>
      </c>
      <c r="I1206" s="1425">
        <f>(H1206/G1206)*100</f>
        <v>94</v>
      </c>
    </row>
    <row r="1207" spans="1:14" s="572" customFormat="1" ht="18" customHeight="1" thickTop="1" thickBot="1" x14ac:dyDescent="0.3">
      <c r="A1207" s="2495" t="s">
        <v>312</v>
      </c>
      <c r="B1207" s="2493"/>
      <c r="C1207" s="2493"/>
      <c r="D1207" s="2493"/>
      <c r="E1207" s="2493"/>
      <c r="F1207" s="987">
        <f>F1206</f>
        <v>0</v>
      </c>
      <c r="G1207" s="987">
        <f>G1206</f>
        <v>100</v>
      </c>
      <c r="H1207" s="987">
        <f>H1206</f>
        <v>94</v>
      </c>
      <c r="I1207" s="969">
        <f>(H1207/G1207)*100</f>
        <v>94</v>
      </c>
    </row>
    <row r="1208" spans="1:14" ht="13.5" thickTop="1" x14ac:dyDescent="0.2">
      <c r="K1208" s="1029"/>
      <c r="L1208" s="1029"/>
      <c r="M1208" s="1029"/>
      <c r="N1208" s="445"/>
    </row>
    <row r="1209" spans="1:14" x14ac:dyDescent="0.2">
      <c r="K1209" s="1029"/>
      <c r="L1209" s="1029"/>
      <c r="M1209" s="1029"/>
      <c r="N1209" s="445"/>
    </row>
    <row r="1210" spans="1:14" s="572" customFormat="1" ht="13.5" thickBot="1" x14ac:dyDescent="0.25">
      <c r="A1210" s="445" t="s">
        <v>1357</v>
      </c>
      <c r="B1210" s="687"/>
      <c r="D1210" s="927"/>
      <c r="F1210" s="531"/>
      <c r="G1210" s="531"/>
      <c r="H1210" s="531"/>
      <c r="I1210" s="1072" t="s">
        <v>205</v>
      </c>
    </row>
    <row r="1211" spans="1:14" s="107" customFormat="1" ht="20.25" customHeight="1" thickTop="1" thickBot="1" x14ac:dyDescent="0.25">
      <c r="A1211" s="734" t="s">
        <v>792</v>
      </c>
      <c r="B1211" s="737" t="s">
        <v>206</v>
      </c>
      <c r="C1211" s="735" t="s">
        <v>207</v>
      </c>
      <c r="D1211" s="678" t="s">
        <v>888</v>
      </c>
      <c r="E1211" s="738" t="s">
        <v>208</v>
      </c>
      <c r="F1211" s="738" t="s">
        <v>209</v>
      </c>
      <c r="G1211" s="738" t="s">
        <v>1116</v>
      </c>
      <c r="H1211" s="738" t="s">
        <v>1117</v>
      </c>
      <c r="I1211" s="931" t="s">
        <v>1118</v>
      </c>
    </row>
    <row r="1212" spans="1:14" s="387" customFormat="1" ht="13.5" thickTop="1" thickBot="1" x14ac:dyDescent="0.25">
      <c r="A1212" s="1409">
        <v>1</v>
      </c>
      <c r="B1212" s="1410">
        <v>2</v>
      </c>
      <c r="C1212" s="1410">
        <v>3</v>
      </c>
      <c r="D1212" s="1410">
        <v>4</v>
      </c>
      <c r="E1212" s="610">
        <v>5</v>
      </c>
      <c r="F1212" s="1411">
        <v>6</v>
      </c>
      <c r="G1212" s="1411">
        <v>7</v>
      </c>
      <c r="H1212" s="1412">
        <v>8</v>
      </c>
      <c r="I1212" s="1413" t="s">
        <v>960</v>
      </c>
    </row>
    <row r="1213" spans="1:14" s="572" customFormat="1" ht="16.5" thickTop="1" thickBot="1" x14ac:dyDescent="0.3">
      <c r="A1213" s="1421">
        <v>60005100344</v>
      </c>
      <c r="B1213" s="1090">
        <v>3522</v>
      </c>
      <c r="C1213" s="1422">
        <v>6121</v>
      </c>
      <c r="D1213" s="1091">
        <v>25</v>
      </c>
      <c r="E1213" s="1092" t="s">
        <v>770</v>
      </c>
      <c r="F1213" s="1004"/>
      <c r="G1213" s="1424">
        <v>380</v>
      </c>
      <c r="H1213" s="1004">
        <v>0</v>
      </c>
      <c r="I1213" s="1425">
        <f>(H1213/G1213)*100</f>
        <v>0</v>
      </c>
    </row>
    <row r="1214" spans="1:14" s="572" customFormat="1" ht="18" customHeight="1" thickTop="1" thickBot="1" x14ac:dyDescent="0.3">
      <c r="A1214" s="2495" t="s">
        <v>312</v>
      </c>
      <c r="B1214" s="2493"/>
      <c r="C1214" s="2493"/>
      <c r="D1214" s="2493"/>
      <c r="E1214" s="2493"/>
      <c r="F1214" s="987">
        <f>F1213</f>
        <v>0</v>
      </c>
      <c r="G1214" s="987">
        <f>G1213</f>
        <v>380</v>
      </c>
      <c r="H1214" s="987">
        <f>H1213</f>
        <v>0</v>
      </c>
      <c r="I1214" s="969">
        <f>(H1214/G1214)*100</f>
        <v>0</v>
      </c>
      <c r="K1214" s="531">
        <f>F1034+F1041+F1049+F1054+F1061+F1073+F1080+F1087+F1094+F1101+F1108+F1115+F1122+F1129+F1140+F1147+F1154+F1161+F1168+F1175+F1182+F1189+F1196+F1207+F1214</f>
        <v>39307</v>
      </c>
      <c r="L1214" s="531">
        <f>G1034+G1041+G1049+G1054+G1061+G1073+G1080+G1087+G1094+G1101+G1108+G1115+G1122+G1129+G1140+G1147+G1154+G1161+G1168+G1175+G1182+G1189+G1196+G1207+G1214</f>
        <v>85331</v>
      </c>
      <c r="M1214" s="531">
        <f>H1034+H1041+H1049+H1054+H1061+H1073+H1080+H1087+H1094+H1101+H1108+H1115+H1122+H1129+H1140+H1147+H1154+H1161+H1168+H1175+H1182+H1189+H1196+H1207+H1214</f>
        <v>68509</v>
      </c>
      <c r="N1214" s="572" t="s">
        <v>1398</v>
      </c>
    </row>
    <row r="1215" spans="1:14" ht="13.5" thickTop="1" x14ac:dyDescent="0.2">
      <c r="K1215" s="1029"/>
      <c r="L1215" s="1029"/>
      <c r="M1215" s="1029"/>
      <c r="N1215" s="445"/>
    </row>
    <row r="1216" spans="1:14" x14ac:dyDescent="0.2">
      <c r="K1216" s="1029"/>
      <c r="L1216" s="1029"/>
      <c r="M1216" s="1029"/>
      <c r="N1216" s="445"/>
    </row>
    <row r="1217" spans="1:15" s="572" customFormat="1" ht="13.5" thickBot="1" x14ac:dyDescent="0.25">
      <c r="A1217" s="445" t="s">
        <v>1358</v>
      </c>
      <c r="B1217" s="687"/>
      <c r="D1217" s="927"/>
      <c r="F1217" s="531"/>
      <c r="G1217" s="531"/>
      <c r="H1217" s="531"/>
      <c r="I1217" s="1072" t="s">
        <v>205</v>
      </c>
    </row>
    <row r="1218" spans="1:15" s="107" customFormat="1" ht="20.25" customHeight="1" thickTop="1" thickBot="1" x14ac:dyDescent="0.25">
      <c r="A1218" s="734" t="s">
        <v>792</v>
      </c>
      <c r="B1218" s="737" t="s">
        <v>206</v>
      </c>
      <c r="C1218" s="735" t="s">
        <v>207</v>
      </c>
      <c r="D1218" s="678" t="s">
        <v>888</v>
      </c>
      <c r="E1218" s="738" t="s">
        <v>208</v>
      </c>
      <c r="F1218" s="738" t="s">
        <v>209</v>
      </c>
      <c r="G1218" s="738" t="s">
        <v>1116</v>
      </c>
      <c r="H1218" s="738" t="s">
        <v>1117</v>
      </c>
      <c r="I1218" s="931" t="s">
        <v>1118</v>
      </c>
    </row>
    <row r="1219" spans="1:15" s="387" customFormat="1" ht="13.5" thickTop="1" thickBot="1" x14ac:dyDescent="0.25">
      <c r="A1219" s="1409">
        <v>1</v>
      </c>
      <c r="B1219" s="1410">
        <v>2</v>
      </c>
      <c r="C1219" s="1410">
        <v>3</v>
      </c>
      <c r="D1219" s="1410">
        <v>4</v>
      </c>
      <c r="E1219" s="610">
        <v>5</v>
      </c>
      <c r="F1219" s="1411">
        <v>6</v>
      </c>
      <c r="G1219" s="1411">
        <v>7</v>
      </c>
      <c r="H1219" s="1412">
        <v>8</v>
      </c>
      <c r="I1219" s="1413" t="s">
        <v>960</v>
      </c>
    </row>
    <row r="1220" spans="1:15" s="572" customFormat="1" ht="16.5" thickTop="1" thickBot="1" x14ac:dyDescent="0.3">
      <c r="A1220" s="1421">
        <v>60008100137</v>
      </c>
      <c r="B1220" s="1090">
        <v>3315</v>
      </c>
      <c r="C1220" s="1422">
        <v>6121</v>
      </c>
      <c r="D1220" s="1091">
        <v>0</v>
      </c>
      <c r="E1220" s="1092" t="s">
        <v>770</v>
      </c>
      <c r="F1220" s="1004"/>
      <c r="G1220" s="1424">
        <v>1590</v>
      </c>
      <c r="H1220" s="1004">
        <v>248</v>
      </c>
      <c r="I1220" s="1425">
        <f>(H1220/G1220)*100</f>
        <v>15.59748427672956</v>
      </c>
    </row>
    <row r="1221" spans="1:15" s="572" customFormat="1" ht="18" customHeight="1" thickTop="1" thickBot="1" x14ac:dyDescent="0.3">
      <c r="A1221" s="2495" t="s">
        <v>312</v>
      </c>
      <c r="B1221" s="2493"/>
      <c r="C1221" s="2493"/>
      <c r="D1221" s="2493"/>
      <c r="E1221" s="2493"/>
      <c r="F1221" s="987">
        <f>F1220</f>
        <v>0</v>
      </c>
      <c r="G1221" s="987">
        <f>G1220</f>
        <v>1590</v>
      </c>
      <c r="H1221" s="987">
        <f>H1220</f>
        <v>248</v>
      </c>
      <c r="I1221" s="969">
        <f>(H1221/G1221)*100</f>
        <v>15.59748427672956</v>
      </c>
      <c r="K1221" s="531">
        <f>F1221</f>
        <v>0</v>
      </c>
      <c r="L1221" s="531">
        <f>G1221</f>
        <v>1590</v>
      </c>
      <c r="M1221" s="531">
        <f>H1221</f>
        <v>248</v>
      </c>
      <c r="N1221" s="572" t="s">
        <v>1399</v>
      </c>
    </row>
    <row r="1222" spans="1:15" ht="13.5" thickTop="1" x14ac:dyDescent="0.2">
      <c r="K1222" s="1029"/>
      <c r="L1222" s="1029"/>
      <c r="M1222" s="1029"/>
      <c r="N1222" s="445"/>
    </row>
    <row r="1223" spans="1:15" x14ac:dyDescent="0.2">
      <c r="K1223" s="1029"/>
      <c r="L1223" s="1029"/>
      <c r="M1223" s="1029"/>
      <c r="N1223" s="445"/>
    </row>
    <row r="1224" spans="1:15" s="1104" customFormat="1" ht="27.75" customHeight="1" thickBot="1" x14ac:dyDescent="0.4">
      <c r="A1224" s="1099" t="s">
        <v>760</v>
      </c>
      <c r="B1224" s="1100"/>
      <c r="C1224" s="1100"/>
      <c r="D1224" s="1100"/>
      <c r="E1224" s="1101"/>
      <c r="F1224" s="1102">
        <f>K1234</f>
        <v>253286</v>
      </c>
      <c r="G1224" s="1102">
        <f>L1234</f>
        <v>662054</v>
      </c>
      <c r="H1224" s="1102">
        <f>M1234</f>
        <v>597273</v>
      </c>
      <c r="I1224" s="1103">
        <f>(H1224/G1224)*100</f>
        <v>90.21514861325511</v>
      </c>
      <c r="K1224" s="1105"/>
      <c r="L1224" s="1105"/>
      <c r="M1224" s="1105"/>
      <c r="N1224" s="1106"/>
    </row>
    <row r="1225" spans="1:15" ht="13.5" thickTop="1" x14ac:dyDescent="0.2">
      <c r="K1225" s="1029"/>
      <c r="L1225" s="1029"/>
      <c r="M1225" s="1029"/>
    </row>
    <row r="1227" spans="1:15" x14ac:dyDescent="0.2">
      <c r="A1227" s="2531" t="s">
        <v>559</v>
      </c>
      <c r="B1227" s="2458"/>
      <c r="C1227" s="2458"/>
      <c r="D1227" s="2458"/>
      <c r="E1227" s="2458"/>
      <c r="F1227" s="2458"/>
      <c r="G1227" s="2458"/>
      <c r="H1227" s="2458"/>
      <c r="I1227" s="2458"/>
      <c r="K1227" s="1029"/>
      <c r="L1227" s="1029"/>
      <c r="M1227" s="1029"/>
    </row>
    <row r="1228" spans="1:15" s="572" customFormat="1" x14ac:dyDescent="0.2">
      <c r="A1228" s="2458"/>
      <c r="B1228" s="2458"/>
      <c r="C1228" s="2458"/>
      <c r="D1228" s="2458"/>
      <c r="E1228" s="2458"/>
      <c r="F1228" s="2458"/>
      <c r="G1228" s="2458"/>
      <c r="H1228" s="2458"/>
      <c r="I1228" s="2458"/>
      <c r="J1228" s="713"/>
      <c r="K1228" s="1023">
        <f>K1027</f>
        <v>106635</v>
      </c>
      <c r="L1228" s="1023">
        <f>L1027</f>
        <v>232034</v>
      </c>
      <c r="M1228" s="1023">
        <f>M1027</f>
        <v>227096</v>
      </c>
      <c r="N1228" s="445" t="s">
        <v>1397</v>
      </c>
      <c r="O1228" s="107"/>
    </row>
    <row r="1229" spans="1:15" s="572" customFormat="1" x14ac:dyDescent="0.2">
      <c r="A1229" s="1078"/>
      <c r="B1229" s="1079"/>
      <c r="C1229" s="713"/>
      <c r="D1229" s="719"/>
      <c r="E1229" s="713"/>
      <c r="F1229" s="719"/>
      <c r="G1229" s="719"/>
      <c r="H1229" s="719"/>
      <c r="I1229" s="1077"/>
      <c r="J1229" s="713"/>
      <c r="K1229" s="1098">
        <f>K413</f>
        <v>62847</v>
      </c>
      <c r="L1229" s="1098">
        <f>L413</f>
        <v>229852</v>
      </c>
      <c r="M1229" s="1098">
        <f>M413</f>
        <v>210636</v>
      </c>
      <c r="N1229" s="445" t="s">
        <v>1395</v>
      </c>
      <c r="O1229" s="387"/>
    </row>
    <row r="1230" spans="1:15" x14ac:dyDescent="0.2">
      <c r="K1230" s="719">
        <f>K764</f>
        <v>34847</v>
      </c>
      <c r="L1230" s="719">
        <f>L764</f>
        <v>70661</v>
      </c>
      <c r="M1230" s="719">
        <f>M764</f>
        <v>61431</v>
      </c>
      <c r="N1230" s="445" t="s">
        <v>1400</v>
      </c>
    </row>
    <row r="1231" spans="1:15" x14ac:dyDescent="0.2">
      <c r="K1231" s="719">
        <f>K640</f>
        <v>9650</v>
      </c>
      <c r="L1231" s="719">
        <f>L640</f>
        <v>42586</v>
      </c>
      <c r="M1231" s="719">
        <f>M640</f>
        <v>29353</v>
      </c>
      <c r="N1231" s="445" t="s">
        <v>1396</v>
      </c>
    </row>
    <row r="1232" spans="1:15" x14ac:dyDescent="0.2">
      <c r="K1232" s="719">
        <f>K1214</f>
        <v>39307</v>
      </c>
      <c r="L1232" s="719">
        <f>L1214</f>
        <v>85331</v>
      </c>
      <c r="M1232" s="719">
        <f>M1214</f>
        <v>68509</v>
      </c>
      <c r="N1232" s="445" t="s">
        <v>1398</v>
      </c>
    </row>
    <row r="1233" spans="11:15" ht="23.25" x14ac:dyDescent="0.35">
      <c r="K1233" s="1105">
        <f>K1221</f>
        <v>0</v>
      </c>
      <c r="L1233" s="1105">
        <f>L1221</f>
        <v>1590</v>
      </c>
      <c r="M1233" s="1105">
        <f>M1221</f>
        <v>248</v>
      </c>
      <c r="N1233" s="1106" t="s">
        <v>948</v>
      </c>
      <c r="O1233" s="1104"/>
    </row>
    <row r="1234" spans="11:15" x14ac:dyDescent="0.2">
      <c r="K1234" s="1029">
        <f>K1228+K1229+K1230+K1231+K1232+K1233</f>
        <v>253286</v>
      </c>
      <c r="L1234" s="1029">
        <f>L1228+L1229+L1230+L1231+L1232+L1233</f>
        <v>662054</v>
      </c>
      <c r="M1234" s="1029">
        <f>M1228+M1229+M1230+M1231+M1232+M1233</f>
        <v>597273</v>
      </c>
      <c r="N1234" s="445" t="s">
        <v>961</v>
      </c>
    </row>
  </sheetData>
  <mergeCells count="173">
    <mergeCell ref="A864:E864"/>
    <mergeCell ref="A872:E872"/>
    <mergeCell ref="A880:E880"/>
    <mergeCell ref="A888:E888"/>
    <mergeCell ref="A903:E903"/>
    <mergeCell ref="A907:E907"/>
    <mergeCell ref="A800:E800"/>
    <mergeCell ref="A805:E805"/>
    <mergeCell ref="A812:E812"/>
    <mergeCell ref="A820:E820"/>
    <mergeCell ref="A857:E857"/>
    <mergeCell ref="A896:E896"/>
    <mergeCell ref="A850:E850"/>
    <mergeCell ref="A539:E539"/>
    <mergeCell ref="A546:E546"/>
    <mergeCell ref="A497:E497"/>
    <mergeCell ref="A504:E504"/>
    <mergeCell ref="A511:E511"/>
    <mergeCell ref="A518:E518"/>
    <mergeCell ref="A734:E734"/>
    <mergeCell ref="A739:E739"/>
    <mergeCell ref="A748:E748"/>
    <mergeCell ref="A641:E641"/>
    <mergeCell ref="A648:E648"/>
    <mergeCell ref="A655:E655"/>
    <mergeCell ref="A664:E664"/>
    <mergeCell ref="A662:E662"/>
    <mergeCell ref="A673:E673"/>
    <mergeCell ref="A706:E706"/>
    <mergeCell ref="A713:E713"/>
    <mergeCell ref="A720:E720"/>
    <mergeCell ref="A678:E678"/>
    <mergeCell ref="A685:E685"/>
    <mergeCell ref="A692:E692"/>
    <mergeCell ref="A699:E699"/>
    <mergeCell ref="A727:E727"/>
    <mergeCell ref="A244:E244"/>
    <mergeCell ref="A346:E346"/>
    <mergeCell ref="A354:E354"/>
    <mergeCell ref="A349:H350"/>
    <mergeCell ref="A329:E329"/>
    <mergeCell ref="A339:E339"/>
    <mergeCell ref="A251:E251"/>
    <mergeCell ref="A322:E322"/>
    <mergeCell ref="A258:E258"/>
    <mergeCell ref="A261:E261"/>
    <mergeCell ref="A272:E272"/>
    <mergeCell ref="A279:E279"/>
    <mergeCell ref="A315:E315"/>
    <mergeCell ref="A286:E286"/>
    <mergeCell ref="A294:E294"/>
    <mergeCell ref="A301:E301"/>
    <mergeCell ref="A308:E308"/>
    <mergeCell ref="A227:E227"/>
    <mergeCell ref="A230:E230"/>
    <mergeCell ref="A198:E198"/>
    <mergeCell ref="A219:E219"/>
    <mergeCell ref="A160:E160"/>
    <mergeCell ref="A237:E237"/>
    <mergeCell ref="A212:E212"/>
    <mergeCell ref="A170:E170"/>
    <mergeCell ref="A191:E191"/>
    <mergeCell ref="A14:E14"/>
    <mergeCell ref="A33:E33"/>
    <mergeCell ref="A41:E41"/>
    <mergeCell ref="A205:E205"/>
    <mergeCell ref="A163:E163"/>
    <mergeCell ref="A177:E177"/>
    <mergeCell ref="A21:E21"/>
    <mergeCell ref="A86:E86"/>
    <mergeCell ref="A29:E29"/>
    <mergeCell ref="A94:E94"/>
    <mergeCell ref="A101:E101"/>
    <mergeCell ref="A108:E108"/>
    <mergeCell ref="A115:E115"/>
    <mergeCell ref="A48:E48"/>
    <mergeCell ref="A56:E56"/>
    <mergeCell ref="A63:E63"/>
    <mergeCell ref="A72:E72"/>
    <mergeCell ref="A79:E79"/>
    <mergeCell ref="A139:E139"/>
    <mergeCell ref="A146:E146"/>
    <mergeCell ref="A153:E153"/>
    <mergeCell ref="A122:E122"/>
    <mergeCell ref="A129:E129"/>
    <mergeCell ref="A184:E184"/>
    <mergeCell ref="A361:E361"/>
    <mergeCell ref="A379:E379"/>
    <mergeCell ref="A413:E413"/>
    <mergeCell ref="A406:E406"/>
    <mergeCell ref="A387:E387"/>
    <mergeCell ref="A394:E394"/>
    <mergeCell ref="A369:E369"/>
    <mergeCell ref="A371:E371"/>
    <mergeCell ref="A420:E420"/>
    <mergeCell ref="A427:E427"/>
    <mergeCell ref="A434:E434"/>
    <mergeCell ref="A613:E613"/>
    <mergeCell ref="A620:E620"/>
    <mergeCell ref="A627:E627"/>
    <mergeCell ref="A634:E634"/>
    <mergeCell ref="A581:E581"/>
    <mergeCell ref="A589:E589"/>
    <mergeCell ref="A596:E596"/>
    <mergeCell ref="A606:E606"/>
    <mergeCell ref="A553:E553"/>
    <mergeCell ref="A560:E560"/>
    <mergeCell ref="A567:E567"/>
    <mergeCell ref="A574:E574"/>
    <mergeCell ref="A525:E525"/>
    <mergeCell ref="A473:E473"/>
    <mergeCell ref="A483:E483"/>
    <mergeCell ref="A490:E490"/>
    <mergeCell ref="A441:E441"/>
    <mergeCell ref="A448:E448"/>
    <mergeCell ref="A455:E455"/>
    <mergeCell ref="A462:E462"/>
    <mergeCell ref="A476:E476"/>
    <mergeCell ref="A532:E532"/>
    <mergeCell ref="A772:E772"/>
    <mergeCell ref="A779:E779"/>
    <mergeCell ref="A746:E746"/>
    <mergeCell ref="A793:E793"/>
    <mergeCell ref="A786:E786"/>
    <mergeCell ref="A764:E764"/>
    <mergeCell ref="A756:E756"/>
    <mergeCell ref="A835:E835"/>
    <mergeCell ref="A843:E843"/>
    <mergeCell ref="A827:E827"/>
    <mergeCell ref="A1041:E1041"/>
    <mergeCell ref="A1049:E1049"/>
    <mergeCell ref="A1054:E1054"/>
    <mergeCell ref="A1061:E1061"/>
    <mergeCell ref="A988:E988"/>
    <mergeCell ref="A990:E990"/>
    <mergeCell ref="A1027:E1027"/>
    <mergeCell ref="A1034:E1034"/>
    <mergeCell ref="A997:E997"/>
    <mergeCell ref="A1006:E1006"/>
    <mergeCell ref="A1013:E1013"/>
    <mergeCell ref="A1020:E1020"/>
    <mergeCell ref="A967:E967"/>
    <mergeCell ref="A928:E928"/>
    <mergeCell ref="A974:E974"/>
    <mergeCell ref="A981:E981"/>
    <mergeCell ref="A953:E953"/>
    <mergeCell ref="A960:E960"/>
    <mergeCell ref="A939:E939"/>
    <mergeCell ref="A946:E946"/>
    <mergeCell ref="A914:E914"/>
    <mergeCell ref="A921:E921"/>
    <mergeCell ref="A1129:E1129"/>
    <mergeCell ref="A1140:E1140"/>
    <mergeCell ref="A1147:E1147"/>
    <mergeCell ref="A1154:E1154"/>
    <mergeCell ref="A1101:E1101"/>
    <mergeCell ref="A1108:E1108"/>
    <mergeCell ref="A1115:E1115"/>
    <mergeCell ref="A1122:E1122"/>
    <mergeCell ref="A1073:E1073"/>
    <mergeCell ref="A1080:E1080"/>
    <mergeCell ref="A1087:E1087"/>
    <mergeCell ref="A1094:E1094"/>
    <mergeCell ref="A1227:I1228"/>
    <mergeCell ref="A1221:E1221"/>
    <mergeCell ref="A1189:E1189"/>
    <mergeCell ref="A1196:E1196"/>
    <mergeCell ref="A1207:E1207"/>
    <mergeCell ref="A1214:E1214"/>
    <mergeCell ref="A1161:E1161"/>
    <mergeCell ref="A1168:E1168"/>
    <mergeCell ref="A1175:E1175"/>
    <mergeCell ref="A1182:E1182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30" orientation="portrait" r:id="rId1"/>
  <headerFooter alignWithMargins="0">
    <oddFooter xml:space="preserve">&amp;L&amp;"Arial,Kurzíva"Rada Olomouckého kraje 3.6.2010
4.3.- Rozpočet Olomouckého kraje 2009 - závěrečný  účet
Příloha č. 3: Plnění rozpočtu výdajů Olomouckého kraje k 31.12.2009&amp;R&amp;"Arial,Kurzíva"Strana &amp;P (Celkem 458)
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653"/>
  <sheetViews>
    <sheetView showGridLines="0" topLeftCell="A22" zoomScaleNormal="100" workbookViewId="0">
      <selection activeCell="J22" sqref="J22"/>
    </sheetView>
  </sheetViews>
  <sheetFormatPr defaultRowHeight="12.75" x14ac:dyDescent="0.2"/>
  <cols>
    <col min="1" max="1" width="5.7109375" style="1800" customWidth="1"/>
    <col min="2" max="2" width="6.7109375" style="1800" customWidth="1"/>
    <col min="3" max="3" width="10.28515625" style="1800" customWidth="1"/>
    <col min="4" max="4" width="46.42578125" style="1797" customWidth="1"/>
    <col min="5" max="7" width="13.85546875" style="1799" customWidth="1"/>
    <col min="8" max="8" width="8.5703125" style="1798" customWidth="1"/>
    <col min="9" max="9" width="9.140625" style="1797"/>
    <col min="10" max="12" width="16" style="1797" bestFit="1" customWidth="1"/>
    <col min="13" max="16384" width="9.140625" style="1797"/>
  </cols>
  <sheetData>
    <row r="1" spans="1:9" s="1802" customFormat="1" ht="18.75" thickBot="1" x14ac:dyDescent="0.3">
      <c r="A1" s="1915" t="s">
        <v>1011</v>
      </c>
      <c r="B1" s="1914"/>
      <c r="C1" s="1913"/>
      <c r="D1" s="1912"/>
      <c r="E1" s="1903"/>
      <c r="F1" s="1901"/>
      <c r="G1" s="2545" t="s">
        <v>164</v>
      </c>
      <c r="H1" s="2546"/>
      <c r="I1" s="1904"/>
    </row>
    <row r="2" spans="1:9" s="1802" customFormat="1" ht="12.75" customHeight="1" x14ac:dyDescent="0.25">
      <c r="A2" s="1907"/>
      <c r="B2" s="1906"/>
      <c r="C2" s="1911"/>
      <c r="D2" s="1910"/>
      <c r="E2" s="1903"/>
      <c r="F2" s="1903"/>
      <c r="G2" s="1902"/>
      <c r="H2" s="1900"/>
      <c r="I2" s="1904"/>
    </row>
    <row r="3" spans="1:9" s="1802" customFormat="1" ht="12.75" customHeight="1" x14ac:dyDescent="0.25">
      <c r="A3" s="1909" t="s">
        <v>470</v>
      </c>
      <c r="B3" s="1906"/>
      <c r="C3" s="1905" t="s">
        <v>445</v>
      </c>
      <c r="D3" s="1908"/>
      <c r="E3" s="1903"/>
      <c r="F3" s="1902"/>
      <c r="G3" s="1901"/>
      <c r="H3" s="1900"/>
    </row>
    <row r="4" spans="1:9" s="1802" customFormat="1" ht="12.75" customHeight="1" x14ac:dyDescent="0.25">
      <c r="A4" s="1907"/>
      <c r="B4" s="1906"/>
      <c r="C4" s="1905" t="s">
        <v>446</v>
      </c>
      <c r="D4" s="1904"/>
      <c r="E4" s="1903"/>
      <c r="F4" s="1902"/>
      <c r="G4" s="1901"/>
      <c r="H4" s="1900"/>
    </row>
    <row r="6" spans="1:9" ht="15.75" x14ac:dyDescent="0.25">
      <c r="A6" s="1899" t="s">
        <v>958</v>
      </c>
    </row>
    <row r="7" spans="1:9" ht="12" customHeight="1" x14ac:dyDescent="0.25">
      <c r="A7" s="1899"/>
    </row>
    <row r="8" spans="1:9" ht="17.25" customHeight="1" x14ac:dyDescent="0.2">
      <c r="A8" s="2541" t="s">
        <v>614</v>
      </c>
      <c r="B8" s="2541"/>
      <c r="C8" s="2541"/>
      <c r="D8" s="2541"/>
      <c r="E8" s="2541"/>
      <c r="F8" s="2541"/>
      <c r="G8" s="2541"/>
      <c r="H8" s="2541"/>
    </row>
    <row r="9" spans="1:9" s="1841" customFormat="1" ht="12" x14ac:dyDescent="0.2">
      <c r="A9" s="2541"/>
      <c r="B9" s="2541"/>
      <c r="C9" s="2541"/>
      <c r="D9" s="2541"/>
      <c r="E9" s="2541"/>
      <c r="F9" s="2541"/>
      <c r="G9" s="2541"/>
      <c r="H9" s="2541"/>
    </row>
    <row r="10" spans="1:9" s="1841" customFormat="1" ht="15.75" thickBot="1" x14ac:dyDescent="0.3">
      <c r="A10" s="1853" t="s">
        <v>447</v>
      </c>
      <c r="B10" s="1870"/>
      <c r="C10" s="1870"/>
      <c r="D10" s="1870"/>
      <c r="E10" s="1870"/>
      <c r="F10" s="1870"/>
      <c r="G10" s="1870"/>
      <c r="H10" s="1798" t="s">
        <v>205</v>
      </c>
    </row>
    <row r="11" spans="1:9" s="1841" customFormat="1" ht="25.5" thickTop="1" thickBot="1" x14ac:dyDescent="0.25">
      <c r="A11" s="1852" t="s">
        <v>206</v>
      </c>
      <c r="B11" s="1851" t="s">
        <v>959</v>
      </c>
      <c r="C11" s="1851" t="s">
        <v>481</v>
      </c>
      <c r="D11" s="1850" t="s">
        <v>208</v>
      </c>
      <c r="E11" s="1886" t="s">
        <v>800</v>
      </c>
      <c r="F11" s="1886" t="s">
        <v>801</v>
      </c>
      <c r="G11" s="1885" t="s">
        <v>1117</v>
      </c>
      <c r="H11" s="1884" t="s">
        <v>1118</v>
      </c>
    </row>
    <row r="12" spans="1:9" s="1841" customFormat="1" ht="13.5" thickTop="1" thickBot="1" x14ac:dyDescent="0.25">
      <c r="A12" s="1846">
        <v>1</v>
      </c>
      <c r="B12" s="1845">
        <v>2</v>
      </c>
      <c r="C12" s="1845">
        <v>3</v>
      </c>
      <c r="D12" s="1845">
        <v>4</v>
      </c>
      <c r="E12" s="1844">
        <v>5</v>
      </c>
      <c r="F12" s="1844">
        <v>6</v>
      </c>
      <c r="G12" s="1843">
        <v>7</v>
      </c>
      <c r="H12" s="1842" t="s">
        <v>74</v>
      </c>
    </row>
    <row r="13" spans="1:9" s="1841" customFormat="1" ht="16.5" thickTop="1" thickBot="1" x14ac:dyDescent="0.3">
      <c r="A13" s="1879">
        <v>3121</v>
      </c>
      <c r="B13" s="1837">
        <v>6121</v>
      </c>
      <c r="C13" s="1839"/>
      <c r="D13" s="1894" t="s">
        <v>770</v>
      </c>
      <c r="E13" s="1880">
        <v>0</v>
      </c>
      <c r="F13" s="1825">
        <v>5</v>
      </c>
      <c r="G13" s="1880">
        <v>2</v>
      </c>
      <c r="H13" s="1895">
        <f>G13/F13*100</f>
        <v>40</v>
      </c>
    </row>
    <row r="14" spans="1:9" s="1841" customFormat="1" ht="16.5" hidden="1" thickTop="1" thickBot="1" x14ac:dyDescent="0.3">
      <c r="A14" s="1879">
        <v>3122</v>
      </c>
      <c r="B14" s="1837">
        <v>6121</v>
      </c>
      <c r="C14" s="1837"/>
      <c r="D14" s="1894" t="s">
        <v>770</v>
      </c>
      <c r="E14" s="1831">
        <v>0</v>
      </c>
      <c r="F14" s="1858">
        <v>0</v>
      </c>
      <c r="G14" s="1858">
        <v>0</v>
      </c>
      <c r="H14" s="1829" t="e">
        <f>G14/F14*100</f>
        <v>#DIV/0!</v>
      </c>
    </row>
    <row r="15" spans="1:9" s="1841" customFormat="1" ht="16.5" thickTop="1" thickBot="1" x14ac:dyDescent="0.3">
      <c r="A15" s="2547" t="s">
        <v>961</v>
      </c>
      <c r="B15" s="2548"/>
      <c r="C15" s="2548"/>
      <c r="D15" s="2548"/>
      <c r="E15" s="1825">
        <f>SUM(E13:E14)</f>
        <v>0</v>
      </c>
      <c r="F15" s="1858">
        <f>SUM(F13:F14)</f>
        <v>5</v>
      </c>
      <c r="G15" s="1825">
        <f>SUM(G13:G14)</f>
        <v>2</v>
      </c>
      <c r="H15" s="1871">
        <f>G15/F15*100</f>
        <v>40</v>
      </c>
    </row>
    <row r="16" spans="1:9" ht="15.75" thickTop="1" x14ac:dyDescent="0.25">
      <c r="A16" s="1898"/>
      <c r="B16" s="1898"/>
      <c r="C16" s="1898"/>
      <c r="D16" s="1898"/>
      <c r="E16" s="1856"/>
      <c r="F16" s="1856"/>
      <c r="G16" s="1856"/>
      <c r="H16" s="1897"/>
    </row>
    <row r="17" spans="1:8" ht="15" x14ac:dyDescent="0.25">
      <c r="A17" s="1853" t="s">
        <v>1388</v>
      </c>
    </row>
    <row r="18" spans="1:8" s="1841" customFormat="1" ht="15.75" thickBot="1" x14ac:dyDescent="0.3">
      <c r="A18" s="1853" t="s">
        <v>1389</v>
      </c>
      <c r="B18" s="1800"/>
      <c r="C18" s="1800"/>
      <c r="D18" s="1797"/>
      <c r="E18" s="1799"/>
      <c r="F18" s="1799"/>
      <c r="G18" s="1799"/>
      <c r="H18" s="1798" t="s">
        <v>1555</v>
      </c>
    </row>
    <row r="19" spans="1:8" s="1841" customFormat="1" ht="25.5" thickTop="1" thickBot="1" x14ac:dyDescent="0.25">
      <c r="A19" s="1852" t="s">
        <v>206</v>
      </c>
      <c r="B19" s="1851" t="s">
        <v>959</v>
      </c>
      <c r="C19" s="1851" t="s">
        <v>481</v>
      </c>
      <c r="D19" s="1850" t="s">
        <v>208</v>
      </c>
      <c r="E19" s="1886" t="s">
        <v>800</v>
      </c>
      <c r="F19" s="1886" t="s">
        <v>801</v>
      </c>
      <c r="G19" s="1885" t="s">
        <v>1117</v>
      </c>
      <c r="H19" s="1884" t="s">
        <v>1118</v>
      </c>
    </row>
    <row r="20" spans="1:8" s="1841" customFormat="1" ht="13.5" thickTop="1" thickBot="1" x14ac:dyDescent="0.25">
      <c r="A20" s="1846">
        <v>1</v>
      </c>
      <c r="B20" s="1845">
        <v>2</v>
      </c>
      <c r="C20" s="1845">
        <v>3</v>
      </c>
      <c r="D20" s="1845">
        <v>4</v>
      </c>
      <c r="E20" s="1844">
        <v>5</v>
      </c>
      <c r="F20" s="1844">
        <v>6</v>
      </c>
      <c r="G20" s="1843">
        <v>7</v>
      </c>
      <c r="H20" s="1842" t="s">
        <v>74</v>
      </c>
    </row>
    <row r="21" spans="1:8" s="1841" customFormat="1" ht="16.5" thickTop="1" thickBot="1" x14ac:dyDescent="0.3">
      <c r="A21" s="1879">
        <v>3122</v>
      </c>
      <c r="B21" s="1837">
        <v>6121</v>
      </c>
      <c r="C21" s="1837"/>
      <c r="D21" s="1894" t="s">
        <v>770</v>
      </c>
      <c r="E21" s="1880">
        <v>0</v>
      </c>
      <c r="F21" s="1825">
        <v>132</v>
      </c>
      <c r="G21" s="1825">
        <v>129</v>
      </c>
      <c r="H21" s="1895">
        <f>G21/F21*100</f>
        <v>97.727272727272734</v>
      </c>
    </row>
    <row r="22" spans="1:8" s="1841" customFormat="1" ht="16.5" thickTop="1" thickBot="1" x14ac:dyDescent="0.3">
      <c r="A22" s="2547" t="s">
        <v>961</v>
      </c>
      <c r="B22" s="2548"/>
      <c r="C22" s="2548"/>
      <c r="D22" s="2548"/>
      <c r="E22" s="1825">
        <f>SUM(E21:E21)</f>
        <v>0</v>
      </c>
      <c r="F22" s="1858">
        <f>SUM(F21:F21)</f>
        <v>132</v>
      </c>
      <c r="G22" s="1858">
        <f>SUM(G21:G21)</f>
        <v>129</v>
      </c>
      <c r="H22" s="1871">
        <f>G22/F22*100</f>
        <v>97.727272727272734</v>
      </c>
    </row>
    <row r="23" spans="1:8" ht="15" customHeight="1" thickTop="1" x14ac:dyDescent="0.25">
      <c r="A23" s="1823"/>
    </row>
    <row r="24" spans="1:8" ht="15" x14ac:dyDescent="0.25">
      <c r="A24" s="1853" t="s">
        <v>1390</v>
      </c>
    </row>
    <row r="25" spans="1:8" s="1841" customFormat="1" ht="15.75" thickBot="1" x14ac:dyDescent="0.3">
      <c r="A25" s="1853" t="s">
        <v>1391</v>
      </c>
      <c r="B25" s="1800"/>
      <c r="C25" s="1800"/>
      <c r="D25" s="1797"/>
      <c r="E25" s="1799"/>
      <c r="F25" s="1799"/>
      <c r="G25" s="1799"/>
      <c r="H25" s="2089" t="s">
        <v>205</v>
      </c>
    </row>
    <row r="26" spans="1:8" s="1841" customFormat="1" ht="25.5" thickTop="1" thickBot="1" x14ac:dyDescent="0.25">
      <c r="A26" s="1852" t="s">
        <v>206</v>
      </c>
      <c r="B26" s="1851" t="s">
        <v>959</v>
      </c>
      <c r="C26" s="1851" t="s">
        <v>481</v>
      </c>
      <c r="D26" s="1850" t="s">
        <v>208</v>
      </c>
      <c r="E26" s="1886" t="s">
        <v>800</v>
      </c>
      <c r="F26" s="1886" t="s">
        <v>801</v>
      </c>
      <c r="G26" s="1885" t="s">
        <v>1117</v>
      </c>
      <c r="H26" s="1884" t="s">
        <v>1118</v>
      </c>
    </row>
    <row r="27" spans="1:8" s="1841" customFormat="1" ht="13.5" thickTop="1" thickBot="1" x14ac:dyDescent="0.25">
      <c r="A27" s="1846">
        <v>1</v>
      </c>
      <c r="B27" s="1845">
        <v>2</v>
      </c>
      <c r="C27" s="1845">
        <v>3</v>
      </c>
      <c r="D27" s="1845">
        <v>4</v>
      </c>
      <c r="E27" s="1844">
        <v>5</v>
      </c>
      <c r="F27" s="1844">
        <v>6</v>
      </c>
      <c r="G27" s="1843">
        <v>7</v>
      </c>
      <c r="H27" s="1842" t="s">
        <v>74</v>
      </c>
    </row>
    <row r="28" spans="1:8" s="1841" customFormat="1" ht="16.5" thickTop="1" thickBot="1" x14ac:dyDescent="0.3">
      <c r="A28" s="1879">
        <v>3122</v>
      </c>
      <c r="B28" s="1837">
        <v>6121</v>
      </c>
      <c r="C28" s="1837"/>
      <c r="D28" s="1894" t="s">
        <v>770</v>
      </c>
      <c r="E28" s="1880">
        <v>0</v>
      </c>
      <c r="F28" s="1825">
        <v>20</v>
      </c>
      <c r="G28" s="1825">
        <v>0</v>
      </c>
      <c r="H28" s="1829">
        <f>G28/F28*100</f>
        <v>0</v>
      </c>
    </row>
    <row r="29" spans="1:8" s="1841" customFormat="1" ht="16.5" thickTop="1" thickBot="1" x14ac:dyDescent="0.3">
      <c r="A29" s="2547" t="s">
        <v>961</v>
      </c>
      <c r="B29" s="2548"/>
      <c r="C29" s="2548"/>
      <c r="D29" s="2548"/>
      <c r="E29" s="1825">
        <f>SUM(E28)</f>
        <v>0</v>
      </c>
      <c r="F29" s="1858">
        <f>SUM(F28:F28)</f>
        <v>20</v>
      </c>
      <c r="G29" s="1858">
        <f>SUM(G28:G28)</f>
        <v>0</v>
      </c>
      <c r="H29" s="1871">
        <f>G29/F29*100</f>
        <v>0</v>
      </c>
    </row>
    <row r="30" spans="1:8" s="1841" customFormat="1" ht="18.75" thickTop="1" x14ac:dyDescent="0.25">
      <c r="A30" s="1823"/>
      <c r="B30" s="1800"/>
      <c r="C30" s="1800"/>
      <c r="D30" s="1797"/>
      <c r="E30" s="1799"/>
      <c r="F30" s="1799"/>
      <c r="G30" s="1799"/>
      <c r="H30" s="1798"/>
    </row>
    <row r="31" spans="1:8" s="1841" customFormat="1" ht="15" hidden="1" x14ac:dyDescent="0.25">
      <c r="A31" s="1853" t="s">
        <v>1392</v>
      </c>
      <c r="B31" s="1800"/>
      <c r="C31" s="1800"/>
      <c r="D31" s="1797"/>
      <c r="E31" s="1799"/>
      <c r="F31" s="1799"/>
      <c r="G31" s="1799"/>
      <c r="H31" s="1798"/>
    </row>
    <row r="32" spans="1:8" s="1841" customFormat="1" ht="15" hidden="1" x14ac:dyDescent="0.25">
      <c r="A32" s="1853" t="s">
        <v>1393</v>
      </c>
      <c r="B32" s="1800"/>
      <c r="C32" s="1800"/>
      <c r="D32" s="1797"/>
      <c r="E32" s="1799"/>
      <c r="F32" s="1799"/>
      <c r="G32" s="1799"/>
      <c r="H32" s="1798" t="s">
        <v>1555</v>
      </c>
    </row>
    <row r="33" spans="1:9" s="1841" customFormat="1" ht="25.5" hidden="1" thickTop="1" thickBot="1" x14ac:dyDescent="0.25">
      <c r="A33" s="1852" t="s">
        <v>206</v>
      </c>
      <c r="B33" s="1851" t="s">
        <v>959</v>
      </c>
      <c r="C33" s="1851" t="s">
        <v>481</v>
      </c>
      <c r="D33" s="1850" t="s">
        <v>208</v>
      </c>
      <c r="E33" s="1886" t="s">
        <v>800</v>
      </c>
      <c r="F33" s="1886" t="s">
        <v>801</v>
      </c>
      <c r="G33" s="1885" t="s">
        <v>1117</v>
      </c>
      <c r="H33" s="1884" t="s">
        <v>1118</v>
      </c>
    </row>
    <row r="34" spans="1:9" s="1841" customFormat="1" ht="13.5" hidden="1" thickTop="1" thickBot="1" x14ac:dyDescent="0.25">
      <c r="A34" s="1846">
        <v>1</v>
      </c>
      <c r="B34" s="1845">
        <v>2</v>
      </c>
      <c r="C34" s="1845">
        <v>3</v>
      </c>
      <c r="D34" s="1845">
        <v>4</v>
      </c>
      <c r="E34" s="1844">
        <v>5</v>
      </c>
      <c r="F34" s="1844">
        <v>6</v>
      </c>
      <c r="G34" s="1843">
        <v>7</v>
      </c>
      <c r="H34" s="1842" t="s">
        <v>74</v>
      </c>
    </row>
    <row r="35" spans="1:9" ht="16.5" hidden="1" thickTop="1" thickBot="1" x14ac:dyDescent="0.3">
      <c r="A35" s="1879">
        <v>3121</v>
      </c>
      <c r="B35" s="1837">
        <v>6121</v>
      </c>
      <c r="C35" s="1839"/>
      <c r="D35" s="1894" t="s">
        <v>770</v>
      </c>
      <c r="E35" s="1880">
        <v>0</v>
      </c>
      <c r="F35" s="1825">
        <v>0</v>
      </c>
      <c r="G35" s="1825">
        <v>0</v>
      </c>
      <c r="H35" s="1895" t="e">
        <f>G35/F35*100</f>
        <v>#DIV/0!</v>
      </c>
    </row>
    <row r="36" spans="1:9" ht="16.5" hidden="1" thickTop="1" thickBot="1" x14ac:dyDescent="0.3">
      <c r="A36" s="2547" t="s">
        <v>961</v>
      </c>
      <c r="B36" s="2548"/>
      <c r="C36" s="2548"/>
      <c r="D36" s="2548"/>
      <c r="E36" s="1825">
        <f>SUM(E35:E35)</f>
        <v>0</v>
      </c>
      <c r="F36" s="1858">
        <f>SUM(F35:F35)</f>
        <v>0</v>
      </c>
      <c r="G36" s="1858">
        <f>SUM(G35:G35)</f>
        <v>0</v>
      </c>
      <c r="H36" s="1871" t="e">
        <f>G36/F36*100</f>
        <v>#DIV/0!</v>
      </c>
    </row>
    <row r="37" spans="1:9" s="1841" customFormat="1" ht="15" x14ac:dyDescent="0.25">
      <c r="A37" s="1853" t="s">
        <v>95</v>
      </c>
      <c r="B37" s="1800"/>
      <c r="C37" s="1800"/>
      <c r="D37" s="1797"/>
      <c r="E37" s="1799"/>
      <c r="F37" s="1799"/>
      <c r="G37" s="1799"/>
      <c r="H37" s="1798"/>
    </row>
    <row r="38" spans="1:9" s="1841" customFormat="1" ht="15.75" thickBot="1" x14ac:dyDescent="0.3">
      <c r="A38" s="1853" t="s">
        <v>298</v>
      </c>
      <c r="B38" s="1800"/>
      <c r="C38" s="1800"/>
      <c r="D38" s="1797"/>
      <c r="E38" s="1799"/>
      <c r="F38" s="1799"/>
      <c r="G38" s="1799"/>
      <c r="H38" s="1798" t="s">
        <v>1555</v>
      </c>
    </row>
    <row r="39" spans="1:9" s="1841" customFormat="1" ht="25.5" thickTop="1" thickBot="1" x14ac:dyDescent="0.25">
      <c r="A39" s="1852" t="s">
        <v>206</v>
      </c>
      <c r="B39" s="1851" t="s">
        <v>959</v>
      </c>
      <c r="C39" s="1851" t="s">
        <v>481</v>
      </c>
      <c r="D39" s="1850" t="s">
        <v>208</v>
      </c>
      <c r="E39" s="1886" t="s">
        <v>800</v>
      </c>
      <c r="F39" s="1886" t="s">
        <v>801</v>
      </c>
      <c r="G39" s="1885" t="s">
        <v>1117</v>
      </c>
      <c r="H39" s="1884" t="s">
        <v>1118</v>
      </c>
    </row>
    <row r="40" spans="1:9" s="1841" customFormat="1" ht="13.5" thickTop="1" thickBot="1" x14ac:dyDescent="0.25">
      <c r="A40" s="1846">
        <v>1</v>
      </c>
      <c r="B40" s="1845">
        <v>2</v>
      </c>
      <c r="C40" s="1845">
        <v>3</v>
      </c>
      <c r="D40" s="1845">
        <v>4</v>
      </c>
      <c r="E40" s="1844">
        <v>5</v>
      </c>
      <c r="F40" s="1844">
        <v>6</v>
      </c>
      <c r="G40" s="1843">
        <v>7</v>
      </c>
      <c r="H40" s="1842" t="s">
        <v>74</v>
      </c>
    </row>
    <row r="41" spans="1:9" s="1893" customFormat="1" ht="16.5" thickTop="1" thickBot="1" x14ac:dyDescent="0.3">
      <c r="A41" s="1879">
        <v>3122</v>
      </c>
      <c r="B41" s="1837">
        <v>6121</v>
      </c>
      <c r="C41" s="1837"/>
      <c r="D41" s="1894" t="s">
        <v>770</v>
      </c>
      <c r="E41" s="1825">
        <v>0</v>
      </c>
      <c r="F41" s="1896">
        <v>154</v>
      </c>
      <c r="G41" s="1896">
        <v>154</v>
      </c>
      <c r="H41" s="1895">
        <f>G41/F41*100</f>
        <v>100</v>
      </c>
    </row>
    <row r="42" spans="1:9" s="1893" customFormat="1" ht="16.5" thickTop="1" thickBot="1" x14ac:dyDescent="0.3">
      <c r="A42" s="2547" t="s">
        <v>961</v>
      </c>
      <c r="B42" s="2548"/>
      <c r="C42" s="2548"/>
      <c r="D42" s="2548"/>
      <c r="E42" s="1858">
        <f>SUM(E41:E41)</f>
        <v>0</v>
      </c>
      <c r="F42" s="1858">
        <f>SUM(F41:F41)</f>
        <v>154</v>
      </c>
      <c r="G42" s="1858">
        <f>SUM(G41:G41)</f>
        <v>154</v>
      </c>
      <c r="H42" s="1871">
        <f>G42/F42*100</f>
        <v>100</v>
      </c>
    </row>
    <row r="43" spans="1:9" s="1893" customFormat="1" ht="30" customHeight="1" thickTop="1" x14ac:dyDescent="0.25">
      <c r="A43" s="2541" t="s">
        <v>96</v>
      </c>
      <c r="B43" s="2541"/>
      <c r="C43" s="2541"/>
      <c r="D43" s="2541"/>
      <c r="E43" s="2541"/>
      <c r="F43" s="2541"/>
      <c r="G43" s="2541"/>
      <c r="H43" s="2541"/>
      <c r="I43" s="1870"/>
    </row>
    <row r="44" spans="1:9" s="1893" customFormat="1" ht="15.75" thickBot="1" x14ac:dyDescent="0.3">
      <c r="A44" s="1853" t="s">
        <v>97</v>
      </c>
      <c r="B44" s="1800"/>
      <c r="C44" s="1800"/>
      <c r="D44" s="1800"/>
      <c r="E44" s="1797"/>
      <c r="F44" s="1822"/>
      <c r="G44" s="1822"/>
      <c r="H44" s="2089" t="s">
        <v>205</v>
      </c>
      <c r="I44" s="1797"/>
    </row>
    <row r="45" spans="1:9" s="1893" customFormat="1" ht="25.5" thickTop="1" thickBot="1" x14ac:dyDescent="0.3">
      <c r="A45" s="1852" t="s">
        <v>206</v>
      </c>
      <c r="B45" s="1851" t="s">
        <v>959</v>
      </c>
      <c r="C45" s="1851" t="s">
        <v>481</v>
      </c>
      <c r="D45" s="1850" t="s">
        <v>208</v>
      </c>
      <c r="E45" s="1886" t="s">
        <v>800</v>
      </c>
      <c r="F45" s="1886" t="s">
        <v>801</v>
      </c>
      <c r="G45" s="1885" t="s">
        <v>1117</v>
      </c>
      <c r="H45" s="1884" t="s">
        <v>1118</v>
      </c>
    </row>
    <row r="46" spans="1:9" s="1841" customFormat="1" ht="13.5" thickTop="1" thickBot="1" x14ac:dyDescent="0.25">
      <c r="A46" s="1846">
        <v>1</v>
      </c>
      <c r="B46" s="1845">
        <v>2</v>
      </c>
      <c r="C46" s="1845">
        <v>3</v>
      </c>
      <c r="D46" s="1845">
        <v>4</v>
      </c>
      <c r="E46" s="1844">
        <v>5</v>
      </c>
      <c r="F46" s="1844">
        <v>6</v>
      </c>
      <c r="G46" s="1843">
        <v>7</v>
      </c>
      <c r="H46" s="1842" t="s">
        <v>74</v>
      </c>
    </row>
    <row r="47" spans="1:9" ht="16.5" thickTop="1" thickBot="1" x14ac:dyDescent="0.3">
      <c r="A47" s="1879">
        <v>3122</v>
      </c>
      <c r="B47" s="1837">
        <v>6121</v>
      </c>
      <c r="C47" s="1837"/>
      <c r="D47" s="1894" t="s">
        <v>770</v>
      </c>
      <c r="E47" s="1825">
        <v>0</v>
      </c>
      <c r="F47" s="1825">
        <v>260</v>
      </c>
      <c r="G47" s="1825">
        <v>225</v>
      </c>
      <c r="H47" s="1895">
        <f>G47/F47*100</f>
        <v>86.538461538461547</v>
      </c>
    </row>
    <row r="48" spans="1:9" s="1841" customFormat="1" ht="16.5" thickTop="1" thickBot="1" x14ac:dyDescent="0.3">
      <c r="A48" s="2547" t="s">
        <v>961</v>
      </c>
      <c r="B48" s="2548"/>
      <c r="C48" s="2548"/>
      <c r="D48" s="2548"/>
      <c r="E48" s="1858">
        <f>SUM(E47:E47)</f>
        <v>0</v>
      </c>
      <c r="F48" s="1858">
        <f>SUM(F47:F47)</f>
        <v>260</v>
      </c>
      <c r="G48" s="1858">
        <f>SUM(G47:G47)</f>
        <v>225</v>
      </c>
      <c r="H48" s="1871">
        <f>G48/F48*100</f>
        <v>86.538461538461547</v>
      </c>
    </row>
    <row r="49" spans="1:8" s="1841" customFormat="1" ht="18.75" thickTop="1" x14ac:dyDescent="0.25">
      <c r="A49" s="1823"/>
      <c r="B49" s="1800"/>
      <c r="C49" s="1800"/>
      <c r="D49" s="1797"/>
      <c r="E49" s="1799"/>
      <c r="F49" s="1799"/>
      <c r="G49" s="1799"/>
      <c r="H49" s="1798"/>
    </row>
    <row r="50" spans="1:8" s="1841" customFormat="1" ht="15" x14ac:dyDescent="0.25">
      <c r="A50" s="2541" t="s">
        <v>98</v>
      </c>
      <c r="B50" s="2541"/>
      <c r="C50" s="2541"/>
      <c r="D50" s="2541"/>
      <c r="E50" s="2541"/>
      <c r="F50" s="2541"/>
      <c r="G50" s="2541"/>
      <c r="H50" s="2541"/>
    </row>
    <row r="51" spans="1:8" s="1841" customFormat="1" ht="15.75" thickBot="1" x14ac:dyDescent="0.3">
      <c r="A51" s="1853" t="s">
        <v>99</v>
      </c>
      <c r="B51" s="1800"/>
      <c r="C51" s="1800"/>
      <c r="D51" s="1797"/>
      <c r="E51" s="1799"/>
      <c r="F51" s="1799"/>
      <c r="G51" s="1799"/>
      <c r="H51" s="1798" t="s">
        <v>1555</v>
      </c>
    </row>
    <row r="52" spans="1:8" s="1841" customFormat="1" ht="25.5" thickTop="1" thickBot="1" x14ac:dyDescent="0.25">
      <c r="A52" s="1852" t="s">
        <v>206</v>
      </c>
      <c r="B52" s="1851" t="s">
        <v>959</v>
      </c>
      <c r="C52" s="1851" t="s">
        <v>481</v>
      </c>
      <c r="D52" s="1850" t="s">
        <v>208</v>
      </c>
      <c r="E52" s="1886" t="s">
        <v>800</v>
      </c>
      <c r="F52" s="1886" t="s">
        <v>801</v>
      </c>
      <c r="G52" s="1885" t="s">
        <v>1117</v>
      </c>
      <c r="H52" s="1884" t="s">
        <v>1118</v>
      </c>
    </row>
    <row r="53" spans="1:8" s="1841" customFormat="1" ht="13.5" thickTop="1" thickBot="1" x14ac:dyDescent="0.25">
      <c r="A53" s="1846">
        <v>1</v>
      </c>
      <c r="B53" s="1845">
        <v>2</v>
      </c>
      <c r="C53" s="1845">
        <v>3</v>
      </c>
      <c r="D53" s="1845">
        <v>4</v>
      </c>
      <c r="E53" s="1844">
        <v>5</v>
      </c>
      <c r="F53" s="1844">
        <v>6</v>
      </c>
      <c r="G53" s="1843">
        <v>7</v>
      </c>
      <c r="H53" s="1842" t="s">
        <v>74</v>
      </c>
    </row>
    <row r="54" spans="1:8" s="1841" customFormat="1" ht="16.5" thickTop="1" thickBot="1" x14ac:dyDescent="0.3">
      <c r="A54" s="1879">
        <v>3122</v>
      </c>
      <c r="B54" s="1837">
        <v>6121</v>
      </c>
      <c r="C54" s="1837"/>
      <c r="D54" s="1894" t="s">
        <v>770</v>
      </c>
      <c r="E54" s="1880">
        <v>0</v>
      </c>
      <c r="F54" s="1825">
        <v>206</v>
      </c>
      <c r="G54" s="1825">
        <v>206</v>
      </c>
      <c r="H54" s="1895">
        <f>G54/F54*100</f>
        <v>100</v>
      </c>
    </row>
    <row r="55" spans="1:8" s="1841" customFormat="1" ht="16.5" thickTop="1" thickBot="1" x14ac:dyDescent="0.3">
      <c r="A55" s="2547" t="s">
        <v>961</v>
      </c>
      <c r="B55" s="2548"/>
      <c r="C55" s="2548"/>
      <c r="D55" s="2548"/>
      <c r="E55" s="1825">
        <f>SUM(E54:E54)</f>
        <v>0</v>
      </c>
      <c r="F55" s="1858">
        <f>SUM(F54:F54)</f>
        <v>206</v>
      </c>
      <c r="G55" s="1858">
        <f>SUM(G54:G54)</f>
        <v>206</v>
      </c>
      <c r="H55" s="1871">
        <f>G55/F55*100</f>
        <v>100</v>
      </c>
    </row>
    <row r="56" spans="1:8" s="1841" customFormat="1" ht="18.75" thickTop="1" x14ac:dyDescent="0.25">
      <c r="A56" s="1823"/>
      <c r="B56" s="1800"/>
      <c r="C56" s="1800"/>
      <c r="D56" s="1797"/>
      <c r="E56" s="1799"/>
      <c r="F56" s="1799"/>
      <c r="G56" s="1799"/>
      <c r="H56" s="1798"/>
    </row>
    <row r="57" spans="1:8" s="1841" customFormat="1" ht="15" x14ac:dyDescent="0.25">
      <c r="A57" s="2541" t="s">
        <v>102</v>
      </c>
      <c r="B57" s="2541"/>
      <c r="C57" s="2541"/>
      <c r="D57" s="2541"/>
      <c r="E57" s="2541"/>
      <c r="F57" s="2541"/>
      <c r="G57" s="2541"/>
      <c r="H57" s="2541"/>
    </row>
    <row r="58" spans="1:8" s="1841" customFormat="1" ht="15.75" thickBot="1" x14ac:dyDescent="0.3">
      <c r="A58" s="1853" t="s">
        <v>103</v>
      </c>
      <c r="B58" s="1800"/>
      <c r="C58" s="1800"/>
      <c r="D58" s="1797"/>
      <c r="E58" s="1799"/>
      <c r="F58" s="1799"/>
      <c r="G58" s="1799"/>
      <c r="H58" s="1798" t="s">
        <v>1555</v>
      </c>
    </row>
    <row r="59" spans="1:8" s="1841" customFormat="1" ht="25.5" thickTop="1" thickBot="1" x14ac:dyDescent="0.25">
      <c r="A59" s="1852" t="s">
        <v>206</v>
      </c>
      <c r="B59" s="1851" t="s">
        <v>959</v>
      </c>
      <c r="C59" s="1851" t="s">
        <v>481</v>
      </c>
      <c r="D59" s="1850" t="s">
        <v>208</v>
      </c>
      <c r="E59" s="1886" t="s">
        <v>800</v>
      </c>
      <c r="F59" s="1886" t="s">
        <v>801</v>
      </c>
      <c r="G59" s="1885" t="s">
        <v>1117</v>
      </c>
      <c r="H59" s="1884" t="s">
        <v>1118</v>
      </c>
    </row>
    <row r="60" spans="1:8" s="1841" customFormat="1" ht="13.5" thickTop="1" thickBot="1" x14ac:dyDescent="0.25">
      <c r="A60" s="1846">
        <v>1</v>
      </c>
      <c r="B60" s="1845">
        <v>2</v>
      </c>
      <c r="C60" s="1845">
        <v>3</v>
      </c>
      <c r="D60" s="1845">
        <v>4</v>
      </c>
      <c r="E60" s="1844">
        <v>5</v>
      </c>
      <c r="F60" s="1844">
        <v>6</v>
      </c>
      <c r="G60" s="1843">
        <v>7</v>
      </c>
      <c r="H60" s="1842" t="s">
        <v>74</v>
      </c>
    </row>
    <row r="61" spans="1:8" s="1841" customFormat="1" ht="16.5" thickTop="1" thickBot="1" x14ac:dyDescent="0.3">
      <c r="A61" s="1879">
        <v>3122</v>
      </c>
      <c r="B61" s="1837">
        <v>6121</v>
      </c>
      <c r="C61" s="1837"/>
      <c r="D61" s="1894" t="s">
        <v>770</v>
      </c>
      <c r="E61" s="1880">
        <v>0</v>
      </c>
      <c r="F61" s="1825">
        <v>155</v>
      </c>
      <c r="G61" s="1825">
        <v>132</v>
      </c>
      <c r="H61" s="1895">
        <f>G61/F61*100</f>
        <v>85.161290322580641</v>
      </c>
    </row>
    <row r="62" spans="1:8" s="1841" customFormat="1" ht="16.5" thickTop="1" thickBot="1" x14ac:dyDescent="0.3">
      <c r="A62" s="2547" t="s">
        <v>961</v>
      </c>
      <c r="B62" s="2548"/>
      <c r="C62" s="2548"/>
      <c r="D62" s="2548"/>
      <c r="E62" s="1825">
        <f>SUM(E61:E61)</f>
        <v>0</v>
      </c>
      <c r="F62" s="1858">
        <f>SUM(F61:F61)</f>
        <v>155</v>
      </c>
      <c r="G62" s="1858">
        <f>SUM(G61:G61)</f>
        <v>132</v>
      </c>
      <c r="H62" s="1871">
        <f>G62/F62*100</f>
        <v>85.161290322580641</v>
      </c>
    </row>
    <row r="63" spans="1:8" s="1841" customFormat="1" ht="18.75" thickTop="1" x14ac:dyDescent="0.25">
      <c r="A63" s="1823"/>
      <c r="B63" s="1800"/>
      <c r="C63" s="1800"/>
      <c r="D63" s="1797"/>
      <c r="E63" s="1799"/>
      <c r="F63" s="1799"/>
      <c r="G63" s="1799"/>
      <c r="H63" s="1798"/>
    </row>
    <row r="64" spans="1:8" s="1841" customFormat="1" ht="14.25" hidden="1" customHeight="1" x14ac:dyDescent="0.25">
      <c r="A64" s="1853" t="s">
        <v>96</v>
      </c>
      <c r="B64" s="1800"/>
      <c r="C64" s="1800"/>
      <c r="D64" s="1800"/>
      <c r="E64" s="1797"/>
      <c r="F64" s="1822"/>
      <c r="G64" s="1822"/>
      <c r="H64" s="1992"/>
    </row>
    <row r="65" spans="1:8" s="1841" customFormat="1" ht="15" hidden="1" x14ac:dyDescent="0.25">
      <c r="A65" s="1853" t="s">
        <v>97</v>
      </c>
      <c r="B65" s="1800"/>
      <c r="C65" s="1800"/>
      <c r="D65" s="1800"/>
      <c r="E65" s="1797"/>
      <c r="F65" s="1822"/>
      <c r="G65" s="1822"/>
      <c r="H65" s="1798" t="s">
        <v>1555</v>
      </c>
    </row>
    <row r="66" spans="1:8" s="1841" customFormat="1" ht="25.5" hidden="1" thickTop="1" thickBot="1" x14ac:dyDescent="0.25">
      <c r="A66" s="1852" t="s">
        <v>206</v>
      </c>
      <c r="B66" s="1851" t="s">
        <v>959</v>
      </c>
      <c r="C66" s="1851" t="s">
        <v>481</v>
      </c>
      <c r="D66" s="1850" t="s">
        <v>208</v>
      </c>
      <c r="E66" s="1849" t="s">
        <v>800</v>
      </c>
      <c r="F66" s="1849" t="s">
        <v>801</v>
      </c>
      <c r="G66" s="1848" t="s">
        <v>1117</v>
      </c>
      <c r="H66" s="2092" t="s">
        <v>1118</v>
      </c>
    </row>
    <row r="67" spans="1:8" s="1841" customFormat="1" ht="13.5" hidden="1" thickTop="1" thickBot="1" x14ac:dyDescent="0.25">
      <c r="A67" s="1846">
        <v>1</v>
      </c>
      <c r="B67" s="1845">
        <v>2</v>
      </c>
      <c r="C67" s="1845">
        <v>3</v>
      </c>
      <c r="D67" s="1845">
        <v>4</v>
      </c>
      <c r="E67" s="1844">
        <v>5</v>
      </c>
      <c r="F67" s="1844">
        <v>6</v>
      </c>
      <c r="G67" s="1843">
        <v>7</v>
      </c>
      <c r="H67" s="1842" t="s">
        <v>74</v>
      </c>
    </row>
    <row r="68" spans="1:8" s="1841" customFormat="1" ht="16.5" hidden="1" thickTop="1" thickBot="1" x14ac:dyDescent="0.3">
      <c r="A68" s="1879">
        <v>3122</v>
      </c>
      <c r="B68" s="1837">
        <v>6121</v>
      </c>
      <c r="C68" s="1837"/>
      <c r="D68" s="1894" t="s">
        <v>770</v>
      </c>
      <c r="E68" s="1880">
        <v>0</v>
      </c>
      <c r="F68" s="1858">
        <v>0</v>
      </c>
      <c r="G68" s="1858">
        <v>0</v>
      </c>
      <c r="H68" s="1829" t="e">
        <f>G68/F68*100</f>
        <v>#DIV/0!</v>
      </c>
    </row>
    <row r="69" spans="1:8" s="1841" customFormat="1" ht="16.5" hidden="1" thickTop="1" thickBot="1" x14ac:dyDescent="0.3">
      <c r="A69" s="1828" t="s">
        <v>961</v>
      </c>
      <c r="B69" s="1827"/>
      <c r="C69" s="1827"/>
      <c r="D69" s="1826"/>
      <c r="E69" s="1825">
        <f>SUM(E68:E68)</f>
        <v>0</v>
      </c>
      <c r="F69" s="1858">
        <f>SUM(F68:F68)</f>
        <v>0</v>
      </c>
      <c r="G69" s="1858">
        <f>SUM(G68:G68)</f>
        <v>0</v>
      </c>
      <c r="H69" s="1871" t="e">
        <f>G69/F69*100</f>
        <v>#DIV/0!</v>
      </c>
    </row>
    <row r="70" spans="1:8" ht="15" hidden="1" x14ac:dyDescent="0.25">
      <c r="A70" s="1853"/>
    </row>
    <row r="71" spans="1:8" ht="15" hidden="1" x14ac:dyDescent="0.25">
      <c r="A71" s="1853" t="s">
        <v>98</v>
      </c>
    </row>
    <row r="72" spans="1:8" s="1893" customFormat="1" ht="15" hidden="1" x14ac:dyDescent="0.25">
      <c r="A72" s="1853" t="s">
        <v>99</v>
      </c>
      <c r="B72" s="1800"/>
      <c r="C72" s="1800"/>
      <c r="D72" s="1797"/>
      <c r="E72" s="1799"/>
      <c r="F72" s="1799"/>
      <c r="G72" s="1799"/>
      <c r="H72" s="1798" t="s">
        <v>1555</v>
      </c>
    </row>
    <row r="73" spans="1:8" ht="25.5" hidden="1" thickTop="1" thickBot="1" x14ac:dyDescent="0.25">
      <c r="A73" s="1852" t="s">
        <v>206</v>
      </c>
      <c r="B73" s="1851" t="s">
        <v>959</v>
      </c>
      <c r="C73" s="1851" t="s">
        <v>481</v>
      </c>
      <c r="D73" s="1850" t="s">
        <v>208</v>
      </c>
      <c r="E73" s="1886" t="s">
        <v>800</v>
      </c>
      <c r="F73" s="1886" t="s">
        <v>801</v>
      </c>
      <c r="G73" s="1885" t="s">
        <v>1117</v>
      </c>
      <c r="H73" s="1884" t="s">
        <v>1118</v>
      </c>
    </row>
    <row r="74" spans="1:8" s="1841" customFormat="1" ht="13.5" hidden="1" thickTop="1" thickBot="1" x14ac:dyDescent="0.25">
      <c r="A74" s="1846">
        <v>1</v>
      </c>
      <c r="B74" s="1845">
        <v>2</v>
      </c>
      <c r="C74" s="1845">
        <v>3</v>
      </c>
      <c r="D74" s="1845">
        <v>4</v>
      </c>
      <c r="E74" s="1844">
        <v>5</v>
      </c>
      <c r="F74" s="1844">
        <v>6</v>
      </c>
      <c r="G74" s="1843">
        <v>7</v>
      </c>
      <c r="H74" s="1842" t="s">
        <v>74</v>
      </c>
    </row>
    <row r="75" spans="1:8" s="1802" customFormat="1" ht="15.75" hidden="1" thickBot="1" x14ac:dyDescent="0.3">
      <c r="A75" s="1873">
        <v>3122</v>
      </c>
      <c r="B75" s="1860">
        <v>6121</v>
      </c>
      <c r="C75" s="1860"/>
      <c r="D75" s="1888" t="s">
        <v>770</v>
      </c>
      <c r="E75" s="1858">
        <v>0</v>
      </c>
      <c r="F75" s="1858">
        <v>0</v>
      </c>
      <c r="G75" s="1891">
        <v>0</v>
      </c>
      <c r="H75" s="1890" t="e">
        <f>G75/F75*100</f>
        <v>#DIV/0!</v>
      </c>
    </row>
    <row r="76" spans="1:8" s="1802" customFormat="1" ht="16.5" hidden="1" thickTop="1" thickBot="1" x14ac:dyDescent="0.3">
      <c r="A76" s="2547" t="s">
        <v>961</v>
      </c>
      <c r="B76" s="2548"/>
      <c r="C76" s="2548"/>
      <c r="D76" s="2548"/>
      <c r="E76" s="1825">
        <f>SUM(E75)</f>
        <v>0</v>
      </c>
      <c r="F76" s="1858">
        <f>SUM(F75:F75)</f>
        <v>0</v>
      </c>
      <c r="G76" s="1858">
        <f>SUM(G75:G75)</f>
        <v>0</v>
      </c>
      <c r="H76" s="1871" t="e">
        <f>G76/F76*100</f>
        <v>#DIV/0!</v>
      </c>
    </row>
    <row r="77" spans="1:8" s="1802" customFormat="1" ht="18" hidden="1" x14ac:dyDescent="0.25">
      <c r="A77" s="1823"/>
      <c r="B77" s="1800"/>
      <c r="C77" s="1800"/>
      <c r="D77" s="1797"/>
      <c r="E77" s="1799"/>
      <c r="F77" s="1799"/>
      <c r="G77" s="1799"/>
      <c r="H77" s="1798"/>
    </row>
    <row r="78" spans="1:8" s="1802" customFormat="1" ht="15" hidden="1" x14ac:dyDescent="0.25">
      <c r="A78" s="1853" t="s">
        <v>100</v>
      </c>
      <c r="B78" s="1800"/>
      <c r="C78" s="1800"/>
      <c r="D78" s="1797"/>
      <c r="E78" s="1799"/>
      <c r="F78" s="1799"/>
      <c r="G78" s="1799"/>
      <c r="H78" s="1798"/>
    </row>
    <row r="79" spans="1:8" s="1802" customFormat="1" ht="15" hidden="1" x14ac:dyDescent="0.25">
      <c r="A79" s="1853" t="s">
        <v>101</v>
      </c>
      <c r="B79" s="1800"/>
      <c r="C79" s="1800"/>
      <c r="D79" s="1797"/>
      <c r="E79" s="1799"/>
      <c r="F79" s="1799"/>
      <c r="G79" s="1799"/>
      <c r="H79" s="1798" t="s">
        <v>1555</v>
      </c>
    </row>
    <row r="80" spans="1:8" s="1802" customFormat="1" ht="25.5" hidden="1" thickTop="1" thickBot="1" x14ac:dyDescent="0.25">
      <c r="A80" s="1852" t="s">
        <v>206</v>
      </c>
      <c r="B80" s="1851" t="s">
        <v>959</v>
      </c>
      <c r="C80" s="1851" t="s">
        <v>481</v>
      </c>
      <c r="D80" s="1850" t="s">
        <v>208</v>
      </c>
      <c r="E80" s="1886" t="s">
        <v>800</v>
      </c>
      <c r="F80" s="1886" t="s">
        <v>801</v>
      </c>
      <c r="G80" s="1885" t="s">
        <v>1117</v>
      </c>
      <c r="H80" s="1884" t="s">
        <v>1118</v>
      </c>
    </row>
    <row r="81" spans="1:8" s="1841" customFormat="1" ht="13.5" hidden="1" thickTop="1" thickBot="1" x14ac:dyDescent="0.25">
      <c r="A81" s="1846">
        <v>1</v>
      </c>
      <c r="B81" s="1845">
        <v>2</v>
      </c>
      <c r="C81" s="1845">
        <v>3</v>
      </c>
      <c r="D81" s="1845">
        <v>4</v>
      </c>
      <c r="E81" s="1844">
        <v>5</v>
      </c>
      <c r="F81" s="1844">
        <v>6</v>
      </c>
      <c r="G81" s="1843">
        <v>7</v>
      </c>
      <c r="H81" s="1842" t="s">
        <v>74</v>
      </c>
    </row>
    <row r="82" spans="1:8" ht="15.75" hidden="1" thickBot="1" x14ac:dyDescent="0.3">
      <c r="A82" s="1873">
        <v>3122</v>
      </c>
      <c r="B82" s="1860">
        <v>6121</v>
      </c>
      <c r="C82" s="1860"/>
      <c r="D82" s="1888" t="s">
        <v>770</v>
      </c>
      <c r="E82" s="1892">
        <v>0</v>
      </c>
      <c r="F82" s="1858">
        <v>0</v>
      </c>
      <c r="G82" s="1891">
        <v>0</v>
      </c>
      <c r="H82" s="1890" t="e">
        <f>G82/F82*100</f>
        <v>#DIV/0!</v>
      </c>
    </row>
    <row r="83" spans="1:8" ht="16.5" hidden="1" thickTop="1" thickBot="1" x14ac:dyDescent="0.3">
      <c r="A83" s="2547" t="s">
        <v>961</v>
      </c>
      <c r="B83" s="2548"/>
      <c r="C83" s="2548"/>
      <c r="D83" s="2548"/>
      <c r="E83" s="1825">
        <f>SUM(E82)</f>
        <v>0</v>
      </c>
      <c r="F83" s="1858">
        <f>SUM(F82:F82)</f>
        <v>0</v>
      </c>
      <c r="G83" s="1858">
        <f>SUM(G82:G82)</f>
        <v>0</v>
      </c>
      <c r="H83" s="1871" t="e">
        <f>G83/F83*100</f>
        <v>#DIV/0!</v>
      </c>
    </row>
    <row r="84" spans="1:8" s="1889" customFormat="1" ht="18" hidden="1" x14ac:dyDescent="0.25">
      <c r="A84" s="1823"/>
      <c r="B84" s="1800"/>
      <c r="C84" s="1800"/>
      <c r="D84" s="1797"/>
      <c r="E84" s="1799"/>
      <c r="F84" s="1799"/>
      <c r="G84" s="1799"/>
      <c r="H84" s="1798"/>
    </row>
    <row r="85" spans="1:8" ht="15" hidden="1" x14ac:dyDescent="0.25">
      <c r="A85" s="1853" t="s">
        <v>102</v>
      </c>
    </row>
    <row r="86" spans="1:8" ht="15" hidden="1" x14ac:dyDescent="0.25">
      <c r="A86" s="1853" t="s">
        <v>103</v>
      </c>
      <c r="H86" s="1798" t="s">
        <v>1555</v>
      </c>
    </row>
    <row r="87" spans="1:8" ht="25.5" hidden="1" thickTop="1" thickBot="1" x14ac:dyDescent="0.25">
      <c r="A87" s="1852" t="s">
        <v>206</v>
      </c>
      <c r="B87" s="1851" t="s">
        <v>959</v>
      </c>
      <c r="C87" s="1851" t="s">
        <v>481</v>
      </c>
      <c r="D87" s="1850" t="s">
        <v>208</v>
      </c>
      <c r="E87" s="1886" t="s">
        <v>800</v>
      </c>
      <c r="F87" s="1886" t="s">
        <v>801</v>
      </c>
      <c r="G87" s="1885" t="s">
        <v>1117</v>
      </c>
      <c r="H87" s="1884" t="s">
        <v>1118</v>
      </c>
    </row>
    <row r="88" spans="1:8" s="1841" customFormat="1" ht="13.5" hidden="1" thickTop="1" thickBot="1" x14ac:dyDescent="0.25">
      <c r="A88" s="1846">
        <v>1</v>
      </c>
      <c r="B88" s="1845">
        <v>2</v>
      </c>
      <c r="C88" s="1845">
        <v>3</v>
      </c>
      <c r="D88" s="1845">
        <v>4</v>
      </c>
      <c r="E88" s="1844">
        <v>5</v>
      </c>
      <c r="F88" s="1844">
        <v>6</v>
      </c>
      <c r="G88" s="1843">
        <v>7</v>
      </c>
      <c r="H88" s="1842" t="s">
        <v>74</v>
      </c>
    </row>
    <row r="89" spans="1:8" ht="16.5" hidden="1" thickTop="1" thickBot="1" x14ac:dyDescent="0.3">
      <c r="A89" s="1873">
        <v>3122</v>
      </c>
      <c r="B89" s="1860">
        <v>6121</v>
      </c>
      <c r="C89" s="1860"/>
      <c r="D89" s="1888" t="s">
        <v>770</v>
      </c>
      <c r="E89" s="1880">
        <v>0</v>
      </c>
      <c r="F89" s="1858">
        <v>0</v>
      </c>
      <c r="G89" s="1858">
        <v>0</v>
      </c>
      <c r="H89" s="1829" t="e">
        <f>G89/F89*100</f>
        <v>#DIV/0!</v>
      </c>
    </row>
    <row r="90" spans="1:8" ht="16.5" hidden="1" thickTop="1" thickBot="1" x14ac:dyDescent="0.3">
      <c r="A90" s="2547" t="s">
        <v>961</v>
      </c>
      <c r="B90" s="2548"/>
      <c r="C90" s="2548"/>
      <c r="D90" s="2548"/>
      <c r="E90" s="1825">
        <f>SUM(E89:E89)</f>
        <v>0</v>
      </c>
      <c r="F90" s="1858">
        <f>SUM(F89:F89)</f>
        <v>0</v>
      </c>
      <c r="G90" s="1858">
        <f>SUM(G89:G89)</f>
        <v>0</v>
      </c>
      <c r="H90" s="1871" t="e">
        <f>G90/F90*100</f>
        <v>#DIV/0!</v>
      </c>
    </row>
    <row r="91" spans="1:8" ht="18" hidden="1" x14ac:dyDescent="0.25">
      <c r="A91" s="1823"/>
    </row>
    <row r="92" spans="1:8" ht="15" hidden="1" x14ac:dyDescent="0.25">
      <c r="A92" s="1853" t="s">
        <v>104</v>
      </c>
    </row>
    <row r="93" spans="1:8" ht="15" hidden="1" x14ac:dyDescent="0.25">
      <c r="A93" s="1853" t="s">
        <v>105</v>
      </c>
      <c r="H93" s="1798" t="s">
        <v>1555</v>
      </c>
    </row>
    <row r="94" spans="1:8" ht="25.5" hidden="1" thickTop="1" thickBot="1" x14ac:dyDescent="0.25">
      <c r="A94" s="1852" t="s">
        <v>206</v>
      </c>
      <c r="B94" s="1851" t="s">
        <v>959</v>
      </c>
      <c r="C94" s="1851" t="s">
        <v>481</v>
      </c>
      <c r="D94" s="1850" t="s">
        <v>208</v>
      </c>
      <c r="E94" s="1886" t="s">
        <v>800</v>
      </c>
      <c r="F94" s="1886" t="s">
        <v>801</v>
      </c>
      <c r="G94" s="1885" t="s">
        <v>1117</v>
      </c>
      <c r="H94" s="1884" t="s">
        <v>1118</v>
      </c>
    </row>
    <row r="95" spans="1:8" s="1841" customFormat="1" ht="13.5" hidden="1" thickTop="1" thickBot="1" x14ac:dyDescent="0.25">
      <c r="A95" s="1846">
        <v>1</v>
      </c>
      <c r="B95" s="1845">
        <v>2</v>
      </c>
      <c r="C95" s="1845">
        <v>3</v>
      </c>
      <c r="D95" s="1845">
        <v>4</v>
      </c>
      <c r="E95" s="1844">
        <v>5</v>
      </c>
      <c r="F95" s="1844">
        <v>6</v>
      </c>
      <c r="G95" s="1843">
        <v>7</v>
      </c>
      <c r="H95" s="1842" t="s">
        <v>74</v>
      </c>
    </row>
    <row r="96" spans="1:8" ht="16.5" hidden="1" thickTop="1" thickBot="1" x14ac:dyDescent="0.3">
      <c r="A96" s="1872">
        <v>3121</v>
      </c>
      <c r="B96" s="1860">
        <v>6121</v>
      </c>
      <c r="C96" s="1860"/>
      <c r="D96" s="1888" t="s">
        <v>770</v>
      </c>
      <c r="E96" s="1880">
        <v>0</v>
      </c>
      <c r="F96" s="1858">
        <v>0</v>
      </c>
      <c r="G96" s="1858">
        <v>0</v>
      </c>
      <c r="H96" s="1829" t="e">
        <f>G96/F96*100</f>
        <v>#DIV/0!</v>
      </c>
    </row>
    <row r="97" spans="1:9" ht="16.5" hidden="1" thickTop="1" thickBot="1" x14ac:dyDescent="0.3">
      <c r="A97" s="2547" t="s">
        <v>961</v>
      </c>
      <c r="B97" s="2548"/>
      <c r="C97" s="2548"/>
      <c r="D97" s="2548"/>
      <c r="E97" s="1825">
        <f>SUM(E96:E96)</f>
        <v>0</v>
      </c>
      <c r="F97" s="1858">
        <f>SUM(F96:F96)</f>
        <v>0</v>
      </c>
      <c r="G97" s="1858">
        <f>SUM(G96:G96)</f>
        <v>0</v>
      </c>
      <c r="H97" s="1871" t="e">
        <f>G97/F97*100</f>
        <v>#DIV/0!</v>
      </c>
    </row>
    <row r="98" spans="1:9" ht="18" hidden="1" x14ac:dyDescent="0.25">
      <c r="A98" s="1823"/>
    </row>
    <row r="99" spans="1:9" ht="15" hidden="1" x14ac:dyDescent="0.25">
      <c r="A99" s="1853" t="s">
        <v>106</v>
      </c>
    </row>
    <row r="100" spans="1:9" ht="15" hidden="1" x14ac:dyDescent="0.25">
      <c r="A100" s="1853" t="s">
        <v>107</v>
      </c>
      <c r="H100" s="1798" t="s">
        <v>1555</v>
      </c>
    </row>
    <row r="101" spans="1:9" ht="25.5" hidden="1" thickTop="1" thickBot="1" x14ac:dyDescent="0.25">
      <c r="A101" s="1852" t="s">
        <v>206</v>
      </c>
      <c r="B101" s="1851" t="s">
        <v>959</v>
      </c>
      <c r="C101" s="1851" t="s">
        <v>481</v>
      </c>
      <c r="D101" s="1850" t="s">
        <v>208</v>
      </c>
      <c r="E101" s="1886" t="s">
        <v>800</v>
      </c>
      <c r="F101" s="1886" t="s">
        <v>801</v>
      </c>
      <c r="G101" s="1885" t="s">
        <v>1117</v>
      </c>
      <c r="H101" s="1884" t="s">
        <v>1118</v>
      </c>
    </row>
    <row r="102" spans="1:9" s="1841" customFormat="1" ht="13.5" hidden="1" thickTop="1" thickBot="1" x14ac:dyDescent="0.25">
      <c r="A102" s="1846">
        <v>1</v>
      </c>
      <c r="B102" s="1845">
        <v>2</v>
      </c>
      <c r="C102" s="1845">
        <v>3</v>
      </c>
      <c r="D102" s="1845">
        <v>4</v>
      </c>
      <c r="E102" s="1844">
        <v>5</v>
      </c>
      <c r="F102" s="1844">
        <v>6</v>
      </c>
      <c r="G102" s="1843">
        <v>7</v>
      </c>
      <c r="H102" s="1842" t="s">
        <v>74</v>
      </c>
    </row>
    <row r="103" spans="1:9" ht="16.5" hidden="1" thickTop="1" thickBot="1" x14ac:dyDescent="0.3">
      <c r="A103" s="1872">
        <v>3122</v>
      </c>
      <c r="B103" s="1839">
        <v>6121</v>
      </c>
      <c r="C103" s="1839"/>
      <c r="D103" s="1887" t="s">
        <v>770</v>
      </c>
      <c r="E103" s="1880">
        <v>0</v>
      </c>
      <c r="F103" s="1858">
        <v>0</v>
      </c>
      <c r="G103" s="1858">
        <v>0</v>
      </c>
      <c r="H103" s="1829" t="e">
        <f>G103/F103*100</f>
        <v>#DIV/0!</v>
      </c>
    </row>
    <row r="104" spans="1:9" ht="16.5" hidden="1" thickTop="1" thickBot="1" x14ac:dyDescent="0.3">
      <c r="A104" s="2547" t="s">
        <v>961</v>
      </c>
      <c r="B104" s="2548"/>
      <c r="C104" s="2548"/>
      <c r="D104" s="2548"/>
      <c r="E104" s="1825">
        <f>SUM(E103:E103)</f>
        <v>0</v>
      </c>
      <c r="F104" s="1858">
        <f>SUM(F103:F103)</f>
        <v>0</v>
      </c>
      <c r="G104" s="1858">
        <f>SUM(G103:G103)</f>
        <v>0</v>
      </c>
      <c r="H104" s="1871" t="e">
        <f>G104/F104*100</f>
        <v>#DIV/0!</v>
      </c>
    </row>
    <row r="105" spans="1:9" ht="18" hidden="1" x14ac:dyDescent="0.25">
      <c r="A105" s="1823"/>
    </row>
    <row r="106" spans="1:9" ht="15" x14ac:dyDescent="0.25">
      <c r="A106" s="1853" t="s">
        <v>1038</v>
      </c>
      <c r="B106" s="1854"/>
      <c r="C106" s="1854"/>
      <c r="D106" s="1854"/>
      <c r="E106" s="1854"/>
      <c r="F106" s="1854"/>
      <c r="G106" s="1854"/>
      <c r="H106" s="2089"/>
      <c r="I106" s="1854"/>
    </row>
    <row r="107" spans="1:9" ht="15.75" thickBot="1" x14ac:dyDescent="0.3">
      <c r="A107" s="1853" t="s">
        <v>1039</v>
      </c>
      <c r="D107" s="1800"/>
      <c r="E107" s="1797"/>
      <c r="F107" s="1822"/>
      <c r="G107" s="1822"/>
      <c r="H107" s="2089" t="s">
        <v>205</v>
      </c>
    </row>
    <row r="108" spans="1:9" ht="25.5" thickTop="1" thickBot="1" x14ac:dyDescent="0.25">
      <c r="A108" s="1852" t="s">
        <v>206</v>
      </c>
      <c r="B108" s="1851" t="s">
        <v>959</v>
      </c>
      <c r="C108" s="1851" t="s">
        <v>481</v>
      </c>
      <c r="D108" s="1850" t="s">
        <v>208</v>
      </c>
      <c r="E108" s="1886" t="s">
        <v>800</v>
      </c>
      <c r="F108" s="1886" t="s">
        <v>801</v>
      </c>
      <c r="G108" s="1885" t="s">
        <v>1117</v>
      </c>
      <c r="H108" s="1884" t="s">
        <v>1118</v>
      </c>
    </row>
    <row r="109" spans="1:9" s="1841" customFormat="1" ht="13.5" thickTop="1" thickBot="1" x14ac:dyDescent="0.25">
      <c r="A109" s="1846">
        <v>1</v>
      </c>
      <c r="B109" s="1845">
        <v>2</v>
      </c>
      <c r="C109" s="1845">
        <v>3</v>
      </c>
      <c r="D109" s="1845">
        <v>4</v>
      </c>
      <c r="E109" s="1844">
        <v>5</v>
      </c>
      <c r="F109" s="1844">
        <v>6</v>
      </c>
      <c r="G109" s="1843">
        <v>7</v>
      </c>
      <c r="H109" s="1842" t="s">
        <v>74</v>
      </c>
    </row>
    <row r="110" spans="1:9" ht="16.5" thickTop="1" thickBot="1" x14ac:dyDescent="0.3">
      <c r="A110" s="1872">
        <v>3121</v>
      </c>
      <c r="B110" s="1839">
        <v>6121</v>
      </c>
      <c r="C110" s="1839"/>
      <c r="D110" s="1887" t="s">
        <v>770</v>
      </c>
      <c r="E110" s="1880">
        <v>0</v>
      </c>
      <c r="F110" s="1858">
        <v>54</v>
      </c>
      <c r="G110" s="1858">
        <v>54</v>
      </c>
      <c r="H110" s="1829">
        <f>G110/F110*100</f>
        <v>100</v>
      </c>
    </row>
    <row r="111" spans="1:9" ht="16.5" thickTop="1" thickBot="1" x14ac:dyDescent="0.3">
      <c r="A111" s="2547" t="s">
        <v>961</v>
      </c>
      <c r="B111" s="2548"/>
      <c r="C111" s="2548"/>
      <c r="D111" s="2548"/>
      <c r="E111" s="1825">
        <f>SUM(E110:E110)</f>
        <v>0</v>
      </c>
      <c r="F111" s="1858">
        <f>SUM(F110:F110)</f>
        <v>54</v>
      </c>
      <c r="G111" s="1858">
        <f>SUM(G110:G110)</f>
        <v>54</v>
      </c>
      <c r="H111" s="1871">
        <f>G111/F111*100</f>
        <v>100</v>
      </c>
    </row>
    <row r="112" spans="1:9" ht="18.75" thickTop="1" x14ac:dyDescent="0.25">
      <c r="A112" s="1823"/>
    </row>
    <row r="113" spans="1:9" ht="13.5" customHeight="1" x14ac:dyDescent="0.25">
      <c r="A113" s="1853" t="s">
        <v>1040</v>
      </c>
      <c r="B113" s="1854"/>
      <c r="C113" s="1854"/>
      <c r="D113" s="1854"/>
      <c r="E113" s="1854"/>
      <c r="F113" s="1854"/>
      <c r="G113" s="1854"/>
      <c r="H113" s="2089"/>
      <c r="I113" s="1854"/>
    </row>
    <row r="114" spans="1:9" ht="15.75" thickBot="1" x14ac:dyDescent="0.3">
      <c r="A114" s="1853" t="s">
        <v>1041</v>
      </c>
      <c r="D114" s="1800"/>
      <c r="E114" s="1797"/>
      <c r="F114" s="1822"/>
      <c r="G114" s="1822"/>
      <c r="H114" s="2089" t="s">
        <v>205</v>
      </c>
    </row>
    <row r="115" spans="1:9" ht="25.5" thickTop="1" thickBot="1" x14ac:dyDescent="0.25">
      <c r="A115" s="1852" t="s">
        <v>206</v>
      </c>
      <c r="B115" s="1851" t="s">
        <v>959</v>
      </c>
      <c r="C115" s="1851" t="s">
        <v>481</v>
      </c>
      <c r="D115" s="1850" t="s">
        <v>208</v>
      </c>
      <c r="E115" s="1886" t="s">
        <v>800</v>
      </c>
      <c r="F115" s="1886" t="s">
        <v>801</v>
      </c>
      <c r="G115" s="1885" t="s">
        <v>1117</v>
      </c>
      <c r="H115" s="1884" t="s">
        <v>1118</v>
      </c>
    </row>
    <row r="116" spans="1:9" s="1841" customFormat="1" ht="13.5" thickTop="1" thickBot="1" x14ac:dyDescent="0.25">
      <c r="A116" s="1846">
        <v>1</v>
      </c>
      <c r="B116" s="1845">
        <v>2</v>
      </c>
      <c r="C116" s="1845">
        <v>3</v>
      </c>
      <c r="D116" s="1845">
        <v>4</v>
      </c>
      <c r="E116" s="1844">
        <v>5</v>
      </c>
      <c r="F116" s="1844">
        <v>6</v>
      </c>
      <c r="G116" s="1843">
        <v>7</v>
      </c>
      <c r="H116" s="1842" t="s">
        <v>74</v>
      </c>
    </row>
    <row r="117" spans="1:9" ht="16.5" thickTop="1" thickBot="1" x14ac:dyDescent="0.3">
      <c r="A117" s="1872">
        <v>3114</v>
      </c>
      <c r="B117" s="1839">
        <v>6121</v>
      </c>
      <c r="C117" s="1839"/>
      <c r="D117" s="1887" t="s">
        <v>770</v>
      </c>
      <c r="E117" s="1874">
        <v>0</v>
      </c>
      <c r="F117" s="1858">
        <v>6</v>
      </c>
      <c r="G117" s="1858">
        <v>6</v>
      </c>
      <c r="H117" s="1829">
        <f>G117/F117*100</f>
        <v>100</v>
      </c>
    </row>
    <row r="118" spans="1:9" ht="16.5" thickTop="1" thickBot="1" x14ac:dyDescent="0.3">
      <c r="A118" s="2547" t="s">
        <v>961</v>
      </c>
      <c r="B118" s="2548"/>
      <c r="C118" s="2548"/>
      <c r="D118" s="2548"/>
      <c r="E118" s="1825">
        <f>SUM(E117:E117)</f>
        <v>0</v>
      </c>
      <c r="F118" s="1858">
        <f>SUM(F117:F117)</f>
        <v>6</v>
      </c>
      <c r="G118" s="1858">
        <f>SUM(G117:G117)</f>
        <v>6</v>
      </c>
      <c r="H118" s="1871">
        <f>G118/F118*100</f>
        <v>100</v>
      </c>
    </row>
    <row r="119" spans="1:9" ht="18.75" thickTop="1" x14ac:dyDescent="0.25">
      <c r="A119" s="1823"/>
    </row>
    <row r="120" spans="1:9" ht="15" hidden="1" x14ac:dyDescent="0.25">
      <c r="A120" s="1853" t="s">
        <v>1042</v>
      </c>
      <c r="B120" s="1854"/>
      <c r="C120" s="1854"/>
      <c r="D120" s="1854"/>
      <c r="E120" s="1854"/>
      <c r="F120" s="1854"/>
      <c r="G120" s="1854"/>
      <c r="H120" s="2089"/>
      <c r="I120" s="1854"/>
    </row>
    <row r="121" spans="1:9" ht="15" hidden="1" x14ac:dyDescent="0.25">
      <c r="A121" s="1853" t="s">
        <v>1043</v>
      </c>
      <c r="D121" s="1800"/>
      <c r="E121" s="1797"/>
      <c r="F121" s="1822"/>
      <c r="G121" s="1822"/>
      <c r="H121" s="2089" t="s">
        <v>205</v>
      </c>
    </row>
    <row r="122" spans="1:9" ht="25.5" hidden="1" thickTop="1" thickBot="1" x14ac:dyDescent="0.25">
      <c r="A122" s="1852" t="s">
        <v>206</v>
      </c>
      <c r="B122" s="1851" t="s">
        <v>959</v>
      </c>
      <c r="C122" s="1851" t="s">
        <v>481</v>
      </c>
      <c r="D122" s="1850" t="s">
        <v>208</v>
      </c>
      <c r="E122" s="1886" t="s">
        <v>800</v>
      </c>
      <c r="F122" s="1886" t="s">
        <v>801</v>
      </c>
      <c r="G122" s="1885" t="s">
        <v>1117</v>
      </c>
      <c r="H122" s="1884" t="s">
        <v>1118</v>
      </c>
    </row>
    <row r="123" spans="1:9" s="1841" customFormat="1" ht="13.5" hidden="1" thickTop="1" thickBot="1" x14ac:dyDescent="0.25">
      <c r="A123" s="1846">
        <v>1</v>
      </c>
      <c r="B123" s="1845">
        <v>2</v>
      </c>
      <c r="C123" s="1845">
        <v>3</v>
      </c>
      <c r="D123" s="1845">
        <v>4</v>
      </c>
      <c r="E123" s="1844">
        <v>5</v>
      </c>
      <c r="F123" s="1844">
        <v>6</v>
      </c>
      <c r="G123" s="1843">
        <v>7</v>
      </c>
      <c r="H123" s="1842" t="s">
        <v>74</v>
      </c>
    </row>
    <row r="124" spans="1:9" ht="16.5" hidden="1" thickTop="1" thickBot="1" x14ac:dyDescent="0.3">
      <c r="A124" s="1872">
        <v>3122</v>
      </c>
      <c r="B124" s="1839">
        <v>6121</v>
      </c>
      <c r="C124" s="1839"/>
      <c r="D124" s="1887" t="s">
        <v>770</v>
      </c>
      <c r="E124" s="1881">
        <v>0</v>
      </c>
      <c r="F124" s="1858">
        <v>0</v>
      </c>
      <c r="G124" s="1858">
        <v>0</v>
      </c>
      <c r="H124" s="1829" t="e">
        <f>G124/F124*100</f>
        <v>#DIV/0!</v>
      </c>
    </row>
    <row r="125" spans="1:9" ht="16.5" hidden="1" thickTop="1" thickBot="1" x14ac:dyDescent="0.3">
      <c r="A125" s="2547" t="s">
        <v>961</v>
      </c>
      <c r="B125" s="2548"/>
      <c r="C125" s="2548"/>
      <c r="D125" s="2548"/>
      <c r="E125" s="1825">
        <f>SUM(E124:E124)</f>
        <v>0</v>
      </c>
      <c r="F125" s="1858">
        <f>SUM(F124:F124)</f>
        <v>0</v>
      </c>
      <c r="G125" s="1858">
        <f>SUM(G124:G124)</f>
        <v>0</v>
      </c>
      <c r="H125" s="1871" t="e">
        <f>G125/F125*100</f>
        <v>#DIV/0!</v>
      </c>
    </row>
    <row r="126" spans="1:9" ht="18" hidden="1" x14ac:dyDescent="0.25">
      <c r="A126" s="1823"/>
    </row>
    <row r="127" spans="1:9" ht="13.5" customHeight="1" x14ac:dyDescent="0.25">
      <c r="A127" s="1853" t="s">
        <v>1044</v>
      </c>
      <c r="B127" s="1854"/>
      <c r="C127" s="1854"/>
      <c r="D127" s="1854"/>
      <c r="E127" s="1854"/>
      <c r="F127" s="1854"/>
      <c r="G127" s="1854"/>
      <c r="H127" s="2089"/>
      <c r="I127" s="1854"/>
    </row>
    <row r="128" spans="1:9" ht="15.75" thickBot="1" x14ac:dyDescent="0.3">
      <c r="A128" s="1853" t="s">
        <v>1045</v>
      </c>
      <c r="D128" s="1800"/>
      <c r="E128" s="1797"/>
      <c r="F128" s="1822"/>
      <c r="G128" s="1822"/>
      <c r="H128" s="2089" t="s">
        <v>205</v>
      </c>
    </row>
    <row r="129" spans="1:9" ht="25.5" thickTop="1" thickBot="1" x14ac:dyDescent="0.25">
      <c r="A129" s="1852" t="s">
        <v>206</v>
      </c>
      <c r="B129" s="1851" t="s">
        <v>959</v>
      </c>
      <c r="C129" s="1851" t="s">
        <v>481</v>
      </c>
      <c r="D129" s="1850" t="s">
        <v>208</v>
      </c>
      <c r="E129" s="1886" t="s">
        <v>800</v>
      </c>
      <c r="F129" s="1886" t="s">
        <v>801</v>
      </c>
      <c r="G129" s="1885" t="s">
        <v>1117</v>
      </c>
      <c r="H129" s="1884" t="s">
        <v>1118</v>
      </c>
    </row>
    <row r="130" spans="1:9" s="1841" customFormat="1" ht="13.5" thickTop="1" thickBot="1" x14ac:dyDescent="0.25">
      <c r="A130" s="1846">
        <v>1</v>
      </c>
      <c r="B130" s="1845">
        <v>2</v>
      </c>
      <c r="C130" s="1845">
        <v>3</v>
      </c>
      <c r="D130" s="1845">
        <v>4</v>
      </c>
      <c r="E130" s="1844">
        <v>5</v>
      </c>
      <c r="F130" s="1844">
        <v>6</v>
      </c>
      <c r="G130" s="1843">
        <v>7</v>
      </c>
      <c r="H130" s="1842" t="s">
        <v>74</v>
      </c>
    </row>
    <row r="131" spans="1:9" ht="16.5" thickTop="1" thickBot="1" x14ac:dyDescent="0.3">
      <c r="A131" s="1872">
        <v>3114</v>
      </c>
      <c r="B131" s="1839">
        <v>6121</v>
      </c>
      <c r="C131" s="1839"/>
      <c r="D131" s="1835" t="s">
        <v>770</v>
      </c>
      <c r="E131" s="1880">
        <v>0</v>
      </c>
      <c r="F131" s="1858">
        <v>54</v>
      </c>
      <c r="G131" s="1858">
        <v>54</v>
      </c>
      <c r="H131" s="1829">
        <f>G131/F131*100</f>
        <v>100</v>
      </c>
    </row>
    <row r="132" spans="1:9" ht="16.5" thickTop="1" thickBot="1" x14ac:dyDescent="0.3">
      <c r="A132" s="2547" t="s">
        <v>961</v>
      </c>
      <c r="B132" s="2548"/>
      <c r="C132" s="2548"/>
      <c r="D132" s="2548"/>
      <c r="E132" s="1825">
        <f>SUM(E131:E131)</f>
        <v>0</v>
      </c>
      <c r="F132" s="1858">
        <f>SUM(F131:F131)</f>
        <v>54</v>
      </c>
      <c r="G132" s="1858">
        <f>SUM(G131:G131)</f>
        <v>54</v>
      </c>
      <c r="H132" s="1871">
        <f>G132/F132*100</f>
        <v>100</v>
      </c>
    </row>
    <row r="133" spans="1:9" ht="18.75" thickTop="1" x14ac:dyDescent="0.25">
      <c r="A133" s="1823"/>
    </row>
    <row r="134" spans="1:9" ht="13.5" customHeight="1" x14ac:dyDescent="0.25">
      <c r="A134" s="2541" t="s">
        <v>1046</v>
      </c>
      <c r="B134" s="2542"/>
      <c r="C134" s="2542"/>
      <c r="D134" s="2542"/>
      <c r="E134" s="2542"/>
      <c r="F134" s="2542"/>
      <c r="G134" s="2542"/>
      <c r="H134" s="2542"/>
      <c r="I134" s="2542"/>
    </row>
    <row r="135" spans="1:9" ht="15.75" thickBot="1" x14ac:dyDescent="0.3">
      <c r="A135" s="1853" t="s">
        <v>1047</v>
      </c>
      <c r="D135" s="1800"/>
      <c r="E135" s="1797"/>
      <c r="F135" s="1822"/>
      <c r="G135" s="1822"/>
      <c r="H135" s="2089" t="s">
        <v>205</v>
      </c>
    </row>
    <row r="136" spans="1:9" ht="25.5" thickTop="1" thickBot="1" x14ac:dyDescent="0.25">
      <c r="A136" s="1852" t="s">
        <v>206</v>
      </c>
      <c r="B136" s="1851" t="s">
        <v>959</v>
      </c>
      <c r="C136" s="1851" t="s">
        <v>481</v>
      </c>
      <c r="D136" s="1850" t="s">
        <v>208</v>
      </c>
      <c r="E136" s="1849" t="s">
        <v>800</v>
      </c>
      <c r="F136" s="1849" t="s">
        <v>801</v>
      </c>
      <c r="G136" s="1848" t="s">
        <v>1117</v>
      </c>
      <c r="H136" s="2092" t="s">
        <v>1118</v>
      </c>
    </row>
    <row r="137" spans="1:9" s="1841" customFormat="1" ht="13.5" thickTop="1" thickBot="1" x14ac:dyDescent="0.25">
      <c r="A137" s="1846">
        <v>1</v>
      </c>
      <c r="B137" s="1845">
        <v>2</v>
      </c>
      <c r="C137" s="1845">
        <v>3</v>
      </c>
      <c r="D137" s="1845">
        <v>4</v>
      </c>
      <c r="E137" s="1844">
        <v>5</v>
      </c>
      <c r="F137" s="1844">
        <v>6</v>
      </c>
      <c r="G137" s="1843">
        <v>7</v>
      </c>
      <c r="H137" s="1842" t="s">
        <v>74</v>
      </c>
    </row>
    <row r="138" spans="1:9" s="1875" customFormat="1" ht="16.5" thickTop="1" thickBot="1" x14ac:dyDescent="0.25">
      <c r="A138" s="1878">
        <v>3123</v>
      </c>
      <c r="B138" s="1877">
        <v>6121</v>
      </c>
      <c r="C138" s="1877"/>
      <c r="D138" s="1835" t="s">
        <v>770</v>
      </c>
      <c r="E138" s="1881">
        <v>0</v>
      </c>
      <c r="F138" s="1874">
        <v>76</v>
      </c>
      <c r="G138" s="1874">
        <v>74</v>
      </c>
      <c r="H138" s="1829">
        <f>G138/F138*100</f>
        <v>97.368421052631575</v>
      </c>
    </row>
    <row r="139" spans="1:9" ht="16.5" thickTop="1" thickBot="1" x14ac:dyDescent="0.3">
      <c r="A139" s="1828" t="s">
        <v>961</v>
      </c>
      <c r="B139" s="1827"/>
      <c r="C139" s="1827"/>
      <c r="D139" s="1826"/>
      <c r="E139" s="1825">
        <f>SUM(E138:E138)</f>
        <v>0</v>
      </c>
      <c r="F139" s="1858">
        <f>SUM(F138:F138)</f>
        <v>76</v>
      </c>
      <c r="G139" s="1858">
        <f>SUM(G138:G138)</f>
        <v>74</v>
      </c>
      <c r="H139" s="1871">
        <f>G139/F139*100</f>
        <v>97.368421052631575</v>
      </c>
    </row>
    <row r="140" spans="1:9" ht="18.75" thickTop="1" x14ac:dyDescent="0.25">
      <c r="A140" s="1823"/>
      <c r="D140" s="1800"/>
      <c r="E140" s="1797"/>
      <c r="F140" s="1822"/>
      <c r="G140" s="1822"/>
      <c r="H140" s="1992"/>
    </row>
    <row r="141" spans="1:9" ht="13.5" hidden="1" x14ac:dyDescent="0.25">
      <c r="A141" s="2541" t="s">
        <v>115</v>
      </c>
      <c r="B141" s="2542"/>
      <c r="C141" s="2542"/>
      <c r="D141" s="2542"/>
      <c r="E141" s="2542"/>
      <c r="F141" s="2542"/>
      <c r="G141" s="2542"/>
      <c r="H141" s="2542"/>
      <c r="I141" s="2542"/>
    </row>
    <row r="142" spans="1:9" ht="15" hidden="1" x14ac:dyDescent="0.25">
      <c r="A142" s="1853" t="s">
        <v>116</v>
      </c>
      <c r="D142" s="1800"/>
      <c r="E142" s="1797"/>
      <c r="F142" s="1822"/>
      <c r="G142" s="1822"/>
      <c r="H142" s="2089" t="s">
        <v>205</v>
      </c>
    </row>
    <row r="143" spans="1:9" ht="25.5" hidden="1" thickTop="1" thickBot="1" x14ac:dyDescent="0.25">
      <c r="A143" s="1852" t="s">
        <v>206</v>
      </c>
      <c r="B143" s="1851" t="s">
        <v>959</v>
      </c>
      <c r="C143" s="1851" t="s">
        <v>481</v>
      </c>
      <c r="D143" s="1850" t="s">
        <v>208</v>
      </c>
      <c r="E143" s="1849" t="s">
        <v>800</v>
      </c>
      <c r="F143" s="1849" t="s">
        <v>801</v>
      </c>
      <c r="G143" s="1848" t="s">
        <v>1117</v>
      </c>
      <c r="H143" s="2092" t="s">
        <v>1118</v>
      </c>
    </row>
    <row r="144" spans="1:9" s="1841" customFormat="1" ht="13.5" hidden="1" thickTop="1" thickBot="1" x14ac:dyDescent="0.25">
      <c r="A144" s="1846">
        <v>1</v>
      </c>
      <c r="B144" s="1845">
        <v>2</v>
      </c>
      <c r="C144" s="1845">
        <v>3</v>
      </c>
      <c r="D144" s="1845">
        <v>4</v>
      </c>
      <c r="E144" s="1844">
        <v>5</v>
      </c>
      <c r="F144" s="1844">
        <v>6</v>
      </c>
      <c r="G144" s="1843">
        <v>7</v>
      </c>
      <c r="H144" s="1842" t="s">
        <v>74</v>
      </c>
    </row>
    <row r="145" spans="1:9" ht="16.5" hidden="1" thickTop="1" thickBot="1" x14ac:dyDescent="0.3">
      <c r="A145" s="1872">
        <v>3123</v>
      </c>
      <c r="B145" s="1839">
        <v>6121</v>
      </c>
      <c r="C145" s="1839"/>
      <c r="D145" s="1835" t="s">
        <v>770</v>
      </c>
      <c r="E145" s="1881">
        <v>0</v>
      </c>
      <c r="F145" s="1858">
        <v>0</v>
      </c>
      <c r="G145" s="1858">
        <v>0</v>
      </c>
      <c r="H145" s="1829" t="e">
        <f>G145/F145*100</f>
        <v>#DIV/0!</v>
      </c>
    </row>
    <row r="146" spans="1:9" ht="16.5" hidden="1" thickTop="1" thickBot="1" x14ac:dyDescent="0.3">
      <c r="A146" s="1828" t="s">
        <v>961</v>
      </c>
      <c r="B146" s="1827"/>
      <c r="C146" s="1827"/>
      <c r="D146" s="1826"/>
      <c r="E146" s="1825">
        <f>SUM(E145:E145)</f>
        <v>0</v>
      </c>
      <c r="F146" s="1858">
        <f>SUM(F145:F145)</f>
        <v>0</v>
      </c>
      <c r="G146" s="1858">
        <f>SUM(G145:G145)</f>
        <v>0</v>
      </c>
      <c r="H146" s="1871" t="e">
        <f>G146/F146*100</f>
        <v>#DIV/0!</v>
      </c>
    </row>
    <row r="147" spans="1:9" ht="18" hidden="1" x14ac:dyDescent="0.25">
      <c r="A147" s="1823"/>
      <c r="D147" s="1800"/>
      <c r="E147" s="1797"/>
      <c r="F147" s="1822"/>
      <c r="G147" s="1822"/>
      <c r="H147" s="1992"/>
    </row>
    <row r="148" spans="1:9" ht="13.5" hidden="1" x14ac:dyDescent="0.25">
      <c r="A148" s="2541" t="s">
        <v>117</v>
      </c>
      <c r="B148" s="2542"/>
      <c r="C148" s="2542"/>
      <c r="D148" s="2542"/>
      <c r="E148" s="2542"/>
      <c r="F148" s="2542"/>
      <c r="G148" s="2542"/>
      <c r="H148" s="2542"/>
      <c r="I148" s="2542"/>
    </row>
    <row r="149" spans="1:9" ht="15" hidden="1" x14ac:dyDescent="0.25">
      <c r="A149" s="1853" t="s">
        <v>118</v>
      </c>
      <c r="D149" s="1800"/>
      <c r="E149" s="1797"/>
      <c r="F149" s="1822"/>
      <c r="G149" s="1822"/>
      <c r="H149" s="2089" t="s">
        <v>205</v>
      </c>
    </row>
    <row r="150" spans="1:9" ht="25.5" hidden="1" thickTop="1" thickBot="1" x14ac:dyDescent="0.25">
      <c r="A150" s="1852" t="s">
        <v>206</v>
      </c>
      <c r="B150" s="1851" t="s">
        <v>959</v>
      </c>
      <c r="C150" s="1851" t="s">
        <v>481</v>
      </c>
      <c r="D150" s="1850" t="s">
        <v>208</v>
      </c>
      <c r="E150" s="1849" t="s">
        <v>800</v>
      </c>
      <c r="F150" s="1849" t="s">
        <v>801</v>
      </c>
      <c r="G150" s="1848" t="s">
        <v>1117</v>
      </c>
      <c r="H150" s="2092" t="s">
        <v>1118</v>
      </c>
    </row>
    <row r="151" spans="1:9" s="1841" customFormat="1" ht="13.5" hidden="1" thickTop="1" thickBot="1" x14ac:dyDescent="0.25">
      <c r="A151" s="1846">
        <v>1</v>
      </c>
      <c r="B151" s="1845">
        <v>2</v>
      </c>
      <c r="C151" s="1845">
        <v>3</v>
      </c>
      <c r="D151" s="1845">
        <v>4</v>
      </c>
      <c r="E151" s="1844">
        <v>5</v>
      </c>
      <c r="F151" s="1844">
        <v>6</v>
      </c>
      <c r="G151" s="1843">
        <v>7</v>
      </c>
      <c r="H151" s="1842" t="s">
        <v>74</v>
      </c>
    </row>
    <row r="152" spans="1:9" ht="16.5" hidden="1" thickTop="1" thickBot="1" x14ac:dyDescent="0.3">
      <c r="A152" s="1872">
        <v>3121</v>
      </c>
      <c r="B152" s="1839">
        <v>6121</v>
      </c>
      <c r="C152" s="1839"/>
      <c r="D152" s="1835" t="s">
        <v>770</v>
      </c>
      <c r="E152" s="1881">
        <v>0</v>
      </c>
      <c r="F152" s="1858">
        <v>0</v>
      </c>
      <c r="G152" s="1858">
        <v>0</v>
      </c>
      <c r="H152" s="1829" t="e">
        <f>G152/F152*100</f>
        <v>#DIV/0!</v>
      </c>
    </row>
    <row r="153" spans="1:9" ht="16.5" hidden="1" thickTop="1" thickBot="1" x14ac:dyDescent="0.3">
      <c r="A153" s="1828" t="s">
        <v>961</v>
      </c>
      <c r="B153" s="1827"/>
      <c r="C153" s="1827"/>
      <c r="D153" s="1826"/>
      <c r="E153" s="1825">
        <f>SUM(E152:E152)</f>
        <v>0</v>
      </c>
      <c r="F153" s="1858">
        <f>SUM(F152:F152)</f>
        <v>0</v>
      </c>
      <c r="G153" s="1858">
        <f>SUM(G152:G152)</f>
        <v>0</v>
      </c>
      <c r="H153" s="1871" t="e">
        <f>G153/F153*100</f>
        <v>#DIV/0!</v>
      </c>
    </row>
    <row r="154" spans="1:9" ht="18" hidden="1" x14ac:dyDescent="0.25">
      <c r="A154" s="1823"/>
      <c r="D154" s="1800"/>
      <c r="E154" s="1797"/>
      <c r="F154" s="1822"/>
      <c r="G154" s="1822"/>
      <c r="H154" s="1992"/>
    </row>
    <row r="155" spans="1:9" ht="17.25" customHeight="1" x14ac:dyDescent="0.25">
      <c r="A155" s="2541" t="s">
        <v>119</v>
      </c>
      <c r="B155" s="2542"/>
      <c r="C155" s="2542"/>
      <c r="D155" s="2542"/>
      <c r="E155" s="2542"/>
      <c r="F155" s="2542"/>
      <c r="G155" s="2542"/>
      <c r="H155" s="2542"/>
      <c r="I155" s="2542"/>
    </row>
    <row r="156" spans="1:9" ht="15.75" thickBot="1" x14ac:dyDescent="0.3">
      <c r="A156" s="1853" t="s">
        <v>120</v>
      </c>
      <c r="D156" s="1800"/>
      <c r="E156" s="1797"/>
      <c r="F156" s="1822"/>
      <c r="G156" s="1822"/>
      <c r="H156" s="2089" t="s">
        <v>205</v>
      </c>
    </row>
    <row r="157" spans="1:9" ht="25.5" thickTop="1" thickBot="1" x14ac:dyDescent="0.25">
      <c r="A157" s="1852" t="s">
        <v>206</v>
      </c>
      <c r="B157" s="1851" t="s">
        <v>959</v>
      </c>
      <c r="C157" s="1851" t="s">
        <v>888</v>
      </c>
      <c r="D157" s="1850" t="s">
        <v>208</v>
      </c>
      <c r="E157" s="1849" t="s">
        <v>800</v>
      </c>
      <c r="F157" s="1849" t="s">
        <v>801</v>
      </c>
      <c r="G157" s="1848" t="s">
        <v>1117</v>
      </c>
      <c r="H157" s="2092" t="s">
        <v>1118</v>
      </c>
    </row>
    <row r="158" spans="1:9" s="1841" customFormat="1" ht="13.5" thickTop="1" thickBot="1" x14ac:dyDescent="0.25">
      <c r="A158" s="1846">
        <v>1</v>
      </c>
      <c r="B158" s="1845">
        <v>2</v>
      </c>
      <c r="C158" s="1845">
        <v>3</v>
      </c>
      <c r="D158" s="1845">
        <v>4</v>
      </c>
      <c r="E158" s="1844">
        <v>5</v>
      </c>
      <c r="F158" s="1844">
        <v>6</v>
      </c>
      <c r="G158" s="1843">
        <v>7</v>
      </c>
      <c r="H158" s="1842" t="s">
        <v>74</v>
      </c>
    </row>
    <row r="159" spans="1:9" ht="16.5" thickTop="1" thickBot="1" x14ac:dyDescent="0.3">
      <c r="A159" s="1872">
        <v>3122</v>
      </c>
      <c r="B159" s="1839">
        <v>6121</v>
      </c>
      <c r="C159" s="1839"/>
      <c r="D159" s="1835" t="s">
        <v>770</v>
      </c>
      <c r="E159" s="1881">
        <v>0</v>
      </c>
      <c r="F159" s="1858">
        <v>13</v>
      </c>
      <c r="G159" s="1858">
        <v>13</v>
      </c>
      <c r="H159" s="1829">
        <f>G159/F159*100</f>
        <v>100</v>
      </c>
    </row>
    <row r="160" spans="1:9" ht="16.5" thickTop="1" thickBot="1" x14ac:dyDescent="0.3">
      <c r="A160" s="1828" t="s">
        <v>961</v>
      </c>
      <c r="B160" s="1827"/>
      <c r="C160" s="1827"/>
      <c r="D160" s="1826"/>
      <c r="E160" s="1825">
        <f>SUM(E159:E159)</f>
        <v>0</v>
      </c>
      <c r="F160" s="1858">
        <f>SUM(F159:F159)</f>
        <v>13</v>
      </c>
      <c r="G160" s="1858">
        <f>SUM(G159:G159)</f>
        <v>13</v>
      </c>
      <c r="H160" s="1871">
        <f>G160/F160*100</f>
        <v>100</v>
      </c>
    </row>
    <row r="161" spans="1:9" ht="18.75" thickTop="1" x14ac:dyDescent="0.25">
      <c r="A161" s="1823"/>
      <c r="D161" s="1800"/>
      <c r="E161" s="1797"/>
      <c r="F161" s="1822"/>
      <c r="G161" s="1822"/>
      <c r="H161" s="1992"/>
    </row>
    <row r="162" spans="1:9" ht="13.5" hidden="1" x14ac:dyDescent="0.25">
      <c r="A162" s="2541" t="s">
        <v>121</v>
      </c>
      <c r="B162" s="2542"/>
      <c r="C162" s="2542"/>
      <c r="D162" s="2542"/>
      <c r="E162" s="2542"/>
      <c r="F162" s="2542"/>
      <c r="G162" s="2542"/>
      <c r="H162" s="2542"/>
      <c r="I162" s="2542"/>
    </row>
    <row r="163" spans="1:9" ht="15" hidden="1" x14ac:dyDescent="0.25">
      <c r="A163" s="1853" t="s">
        <v>122</v>
      </c>
      <c r="D163" s="1800"/>
      <c r="E163" s="1797"/>
      <c r="F163" s="1822"/>
      <c r="G163" s="1822"/>
      <c r="H163" s="2089" t="s">
        <v>205</v>
      </c>
    </row>
    <row r="164" spans="1:9" ht="25.5" hidden="1" thickTop="1" thickBot="1" x14ac:dyDescent="0.25">
      <c r="A164" s="1852" t="s">
        <v>206</v>
      </c>
      <c r="B164" s="1851" t="s">
        <v>959</v>
      </c>
      <c r="C164" s="1851" t="s">
        <v>481</v>
      </c>
      <c r="D164" s="1850" t="s">
        <v>208</v>
      </c>
      <c r="E164" s="1849" t="s">
        <v>800</v>
      </c>
      <c r="F164" s="1849" t="s">
        <v>801</v>
      </c>
      <c r="G164" s="1848" t="s">
        <v>1117</v>
      </c>
      <c r="H164" s="2092" t="s">
        <v>1118</v>
      </c>
    </row>
    <row r="165" spans="1:9" s="1841" customFormat="1" ht="13.5" hidden="1" thickTop="1" thickBot="1" x14ac:dyDescent="0.25">
      <c r="A165" s="1846">
        <v>1</v>
      </c>
      <c r="B165" s="1845">
        <v>2</v>
      </c>
      <c r="C165" s="1845">
        <v>3</v>
      </c>
      <c r="D165" s="1845">
        <v>4</v>
      </c>
      <c r="E165" s="1844">
        <v>5</v>
      </c>
      <c r="F165" s="1844">
        <v>6</v>
      </c>
      <c r="G165" s="1843">
        <v>7</v>
      </c>
      <c r="H165" s="1842" t="s">
        <v>74</v>
      </c>
    </row>
    <row r="166" spans="1:9" ht="16.5" hidden="1" thickTop="1" thickBot="1" x14ac:dyDescent="0.3">
      <c r="A166" s="1872">
        <v>3122</v>
      </c>
      <c r="B166" s="1839">
        <v>6121</v>
      </c>
      <c r="C166" s="1839"/>
      <c r="D166" s="1835" t="s">
        <v>770</v>
      </c>
      <c r="E166" s="1881">
        <v>0</v>
      </c>
      <c r="F166" s="1880">
        <v>0</v>
      </c>
      <c r="G166" s="1825">
        <v>0</v>
      </c>
      <c r="H166" s="1829" t="e">
        <f>G166/F166*100</f>
        <v>#DIV/0!</v>
      </c>
    </row>
    <row r="167" spans="1:9" ht="15" hidden="1" x14ac:dyDescent="0.25">
      <c r="A167" s="1879">
        <v>2143</v>
      </c>
      <c r="B167" s="1837">
        <v>5166</v>
      </c>
      <c r="C167" s="1837">
        <v>38100882</v>
      </c>
      <c r="D167" s="1835" t="s">
        <v>776</v>
      </c>
      <c r="E167" s="1876">
        <v>0</v>
      </c>
      <c r="F167" s="1831"/>
      <c r="G167" s="1831"/>
      <c r="H167" s="1829" t="e">
        <f>G167/F167*100</f>
        <v>#DIV/0!</v>
      </c>
    </row>
    <row r="168" spans="1:9" ht="15" hidden="1" x14ac:dyDescent="0.25">
      <c r="A168" s="1879">
        <v>2143</v>
      </c>
      <c r="B168" s="1837">
        <v>5166</v>
      </c>
      <c r="C168" s="1837">
        <v>38500881</v>
      </c>
      <c r="D168" s="1835" t="s">
        <v>776</v>
      </c>
      <c r="E168" s="1876">
        <v>0</v>
      </c>
      <c r="F168" s="1831"/>
      <c r="G168" s="1831"/>
      <c r="H168" s="1829" t="e">
        <f>G168/F168*100</f>
        <v>#DIV/0!</v>
      </c>
    </row>
    <row r="169" spans="1:9" ht="15.75" hidden="1" thickBot="1" x14ac:dyDescent="0.3">
      <c r="A169" s="1873">
        <v>2143</v>
      </c>
      <c r="B169" s="1860">
        <v>5169</v>
      </c>
      <c r="C169" s="1860">
        <v>884</v>
      </c>
      <c r="D169" s="1835" t="s">
        <v>1080</v>
      </c>
      <c r="E169" s="1874">
        <v>0</v>
      </c>
      <c r="F169" s="1858"/>
      <c r="G169" s="1858"/>
      <c r="H169" s="1829" t="e">
        <f>G169/F169*100</f>
        <v>#DIV/0!</v>
      </c>
    </row>
    <row r="170" spans="1:9" ht="16.5" hidden="1" thickTop="1" thickBot="1" x14ac:dyDescent="0.3">
      <c r="A170" s="1828" t="s">
        <v>961</v>
      </c>
      <c r="B170" s="1827"/>
      <c r="C170" s="1827"/>
      <c r="D170" s="1826"/>
      <c r="E170" s="1825">
        <f>SUM(E169:E169)</f>
        <v>0</v>
      </c>
      <c r="F170" s="1825">
        <f>SUM(F166:F169)</f>
        <v>0</v>
      </c>
      <c r="G170" s="1858">
        <f>SUM(G166:G169)</f>
        <v>0</v>
      </c>
      <c r="H170" s="1871" t="e">
        <f>G170/F170*100</f>
        <v>#DIV/0!</v>
      </c>
    </row>
    <row r="171" spans="1:9" ht="18" hidden="1" x14ac:dyDescent="0.25">
      <c r="A171" s="1823"/>
      <c r="D171" s="1800"/>
      <c r="E171" s="1797"/>
      <c r="F171" s="1822"/>
      <c r="G171" s="1822"/>
      <c r="H171" s="1992"/>
    </row>
    <row r="172" spans="1:9" ht="13.5" hidden="1" x14ac:dyDescent="0.25">
      <c r="A172" s="2541" t="s">
        <v>123</v>
      </c>
      <c r="B172" s="2542"/>
      <c r="C172" s="2542"/>
      <c r="D172" s="2542"/>
      <c r="E172" s="2542"/>
      <c r="F172" s="2542"/>
      <c r="G172" s="2542"/>
      <c r="H172" s="2542"/>
      <c r="I172" s="2542"/>
    </row>
    <row r="173" spans="1:9" ht="15" hidden="1" x14ac:dyDescent="0.25">
      <c r="A173" s="1853" t="s">
        <v>124</v>
      </c>
      <c r="D173" s="1800"/>
      <c r="E173" s="1797"/>
      <c r="F173" s="1822"/>
      <c r="G173" s="1822"/>
      <c r="H173" s="2089" t="s">
        <v>205</v>
      </c>
    </row>
    <row r="174" spans="1:9" ht="25.5" hidden="1" thickTop="1" thickBot="1" x14ac:dyDescent="0.25">
      <c r="A174" s="1852" t="s">
        <v>206</v>
      </c>
      <c r="B174" s="1851" t="s">
        <v>959</v>
      </c>
      <c r="C174" s="1851" t="s">
        <v>481</v>
      </c>
      <c r="D174" s="1850" t="s">
        <v>208</v>
      </c>
      <c r="E174" s="1849" t="s">
        <v>800</v>
      </c>
      <c r="F174" s="1849" t="s">
        <v>801</v>
      </c>
      <c r="G174" s="1848" t="s">
        <v>1117</v>
      </c>
      <c r="H174" s="2092" t="s">
        <v>1118</v>
      </c>
    </row>
    <row r="175" spans="1:9" s="1841" customFormat="1" ht="13.5" hidden="1" thickTop="1" thickBot="1" x14ac:dyDescent="0.25">
      <c r="A175" s="1846">
        <v>1</v>
      </c>
      <c r="B175" s="1845">
        <v>2</v>
      </c>
      <c r="C175" s="1845">
        <v>3</v>
      </c>
      <c r="D175" s="1845">
        <v>4</v>
      </c>
      <c r="E175" s="1844">
        <v>5</v>
      </c>
      <c r="F175" s="1844">
        <v>6</v>
      </c>
      <c r="G175" s="1843">
        <v>7</v>
      </c>
      <c r="H175" s="1842" t="s">
        <v>74</v>
      </c>
    </row>
    <row r="176" spans="1:9" ht="16.5" hidden="1" thickTop="1" thickBot="1" x14ac:dyDescent="0.3">
      <c r="A176" s="1872">
        <v>3121</v>
      </c>
      <c r="B176" s="1839">
        <v>6121</v>
      </c>
      <c r="C176" s="1839"/>
      <c r="D176" s="1835" t="s">
        <v>770</v>
      </c>
      <c r="E176" s="1874">
        <v>0</v>
      </c>
      <c r="F176" s="1858">
        <v>0</v>
      </c>
      <c r="G176" s="1858">
        <v>0</v>
      </c>
      <c r="H176" s="1829" t="e">
        <f>G176/F176*100</f>
        <v>#DIV/0!</v>
      </c>
    </row>
    <row r="177" spans="1:9" ht="16.5" hidden="1" thickTop="1" thickBot="1" x14ac:dyDescent="0.3">
      <c r="A177" s="1828" t="s">
        <v>961</v>
      </c>
      <c r="B177" s="1827"/>
      <c r="C177" s="1827"/>
      <c r="D177" s="1826"/>
      <c r="E177" s="1825">
        <f>SUM(E176:E176)</f>
        <v>0</v>
      </c>
      <c r="F177" s="1858">
        <f>SUM(F176:F176)</f>
        <v>0</v>
      </c>
      <c r="G177" s="1858">
        <f>SUM(G176:G176)</f>
        <v>0</v>
      </c>
      <c r="H177" s="1871" t="e">
        <f>G177/F177*100</f>
        <v>#DIV/0!</v>
      </c>
    </row>
    <row r="178" spans="1:9" ht="18" hidden="1" x14ac:dyDescent="0.25">
      <c r="A178" s="1823"/>
      <c r="D178" s="1800"/>
      <c r="E178" s="1797"/>
      <c r="F178" s="1822"/>
      <c r="G178" s="1822"/>
      <c r="H178" s="1992"/>
    </row>
    <row r="179" spans="1:9" ht="13.5" hidden="1" x14ac:dyDescent="0.25">
      <c r="A179" s="2541" t="s">
        <v>125</v>
      </c>
      <c r="B179" s="2542"/>
      <c r="C179" s="2542"/>
      <c r="D179" s="2542"/>
      <c r="E179" s="2542"/>
      <c r="F179" s="2542"/>
      <c r="G179" s="2542"/>
      <c r="H179" s="2542"/>
      <c r="I179" s="2542"/>
    </row>
    <row r="180" spans="1:9" ht="15" hidden="1" x14ac:dyDescent="0.25">
      <c r="A180" s="1853" t="s">
        <v>126</v>
      </c>
      <c r="D180" s="1800"/>
      <c r="E180" s="1797"/>
      <c r="F180" s="1822"/>
      <c r="G180" s="1822"/>
      <c r="H180" s="2089" t="s">
        <v>205</v>
      </c>
    </row>
    <row r="181" spans="1:9" ht="25.5" hidden="1" thickTop="1" thickBot="1" x14ac:dyDescent="0.25">
      <c r="A181" s="1852" t="s">
        <v>206</v>
      </c>
      <c r="B181" s="1851" t="s">
        <v>959</v>
      </c>
      <c r="C181" s="1851" t="s">
        <v>481</v>
      </c>
      <c r="D181" s="1850" t="s">
        <v>208</v>
      </c>
      <c r="E181" s="1849" t="s">
        <v>800</v>
      </c>
      <c r="F181" s="1849" t="s">
        <v>801</v>
      </c>
      <c r="G181" s="1848" t="s">
        <v>1117</v>
      </c>
      <c r="H181" s="2092" t="s">
        <v>1118</v>
      </c>
    </row>
    <row r="182" spans="1:9" s="1841" customFormat="1" ht="13.5" hidden="1" thickTop="1" thickBot="1" x14ac:dyDescent="0.25">
      <c r="A182" s="1846">
        <v>1</v>
      </c>
      <c r="B182" s="1845">
        <v>2</v>
      </c>
      <c r="C182" s="1845">
        <v>3</v>
      </c>
      <c r="D182" s="1845">
        <v>4</v>
      </c>
      <c r="E182" s="1844">
        <v>5</v>
      </c>
      <c r="F182" s="1844">
        <v>6</v>
      </c>
      <c r="G182" s="1843">
        <v>7</v>
      </c>
      <c r="H182" s="1842" t="s">
        <v>74</v>
      </c>
    </row>
    <row r="183" spans="1:9" s="1875" customFormat="1" ht="16.5" hidden="1" thickTop="1" thickBot="1" x14ac:dyDescent="0.25">
      <c r="A183" s="1878">
        <v>3122</v>
      </c>
      <c r="B183" s="1877">
        <v>6121</v>
      </c>
      <c r="C183" s="1877"/>
      <c r="D183" s="1835" t="s">
        <v>770</v>
      </c>
      <c r="E183" s="1874">
        <v>0</v>
      </c>
      <c r="F183" s="1876">
        <v>0</v>
      </c>
      <c r="G183" s="1876">
        <v>0</v>
      </c>
      <c r="H183" s="1829" t="e">
        <f>G183/F183*100</f>
        <v>#DIV/0!</v>
      </c>
    </row>
    <row r="184" spans="1:9" ht="16.5" hidden="1" thickTop="1" thickBot="1" x14ac:dyDescent="0.3">
      <c r="A184" s="1828" t="s">
        <v>961</v>
      </c>
      <c r="B184" s="1827"/>
      <c r="C184" s="1827"/>
      <c r="D184" s="1826"/>
      <c r="E184" s="1825">
        <f>SUM(E183:E183)</f>
        <v>0</v>
      </c>
      <c r="F184" s="1825">
        <f>SUM(F183:F183)</f>
        <v>0</v>
      </c>
      <c r="G184" s="1825">
        <f>SUM(G183:G183)</f>
        <v>0</v>
      </c>
      <c r="H184" s="1871" t="e">
        <f>G184/F184*100</f>
        <v>#DIV/0!</v>
      </c>
    </row>
    <row r="185" spans="1:9" ht="18" hidden="1" x14ac:dyDescent="0.25">
      <c r="A185" s="1823"/>
      <c r="D185" s="1800"/>
      <c r="E185" s="1797"/>
      <c r="F185" s="1822"/>
      <c r="G185" s="1822"/>
      <c r="H185" s="1992"/>
    </row>
    <row r="186" spans="1:9" ht="13.5" hidden="1" x14ac:dyDescent="0.25">
      <c r="A186" s="2541" t="s">
        <v>127</v>
      </c>
      <c r="B186" s="2542"/>
      <c r="C186" s="2542"/>
      <c r="D186" s="2542"/>
      <c r="E186" s="2542"/>
      <c r="F186" s="2542"/>
      <c r="G186" s="2542"/>
      <c r="H186" s="2542"/>
      <c r="I186" s="2542"/>
    </row>
    <row r="187" spans="1:9" ht="15" hidden="1" x14ac:dyDescent="0.25">
      <c r="A187" s="1853" t="s">
        <v>128</v>
      </c>
      <c r="D187" s="1800"/>
      <c r="E187" s="1797"/>
      <c r="F187" s="1822"/>
      <c r="G187" s="1822"/>
      <c r="H187" s="2089" t="s">
        <v>205</v>
      </c>
    </row>
    <row r="188" spans="1:9" ht="25.5" hidden="1" thickTop="1" thickBot="1" x14ac:dyDescent="0.25">
      <c r="A188" s="1852" t="s">
        <v>206</v>
      </c>
      <c r="B188" s="1851" t="s">
        <v>959</v>
      </c>
      <c r="C188" s="1851" t="s">
        <v>481</v>
      </c>
      <c r="D188" s="1850" t="s">
        <v>208</v>
      </c>
      <c r="E188" s="1849" t="s">
        <v>800</v>
      </c>
      <c r="F188" s="1849" t="s">
        <v>801</v>
      </c>
      <c r="G188" s="1848" t="s">
        <v>1117</v>
      </c>
      <c r="H188" s="2092" t="s">
        <v>1118</v>
      </c>
    </row>
    <row r="189" spans="1:9" s="1841" customFormat="1" ht="13.5" hidden="1" thickTop="1" thickBot="1" x14ac:dyDescent="0.25">
      <c r="A189" s="1846">
        <v>1</v>
      </c>
      <c r="B189" s="1845">
        <v>2</v>
      </c>
      <c r="C189" s="1845">
        <v>3</v>
      </c>
      <c r="D189" s="1845">
        <v>4</v>
      </c>
      <c r="E189" s="1844">
        <v>5</v>
      </c>
      <c r="F189" s="1844">
        <v>6</v>
      </c>
      <c r="G189" s="1843">
        <v>7</v>
      </c>
      <c r="H189" s="1842" t="s">
        <v>74</v>
      </c>
    </row>
    <row r="190" spans="1:9" ht="15.75" hidden="1" thickBot="1" x14ac:dyDescent="0.3">
      <c r="A190" s="1873">
        <v>3122</v>
      </c>
      <c r="B190" s="1860">
        <v>6121</v>
      </c>
      <c r="C190" s="1860"/>
      <c r="D190" s="1835" t="s">
        <v>770</v>
      </c>
      <c r="E190" s="1874">
        <v>0</v>
      </c>
      <c r="F190" s="1831">
        <v>0</v>
      </c>
      <c r="G190" s="1831">
        <v>0</v>
      </c>
      <c r="H190" s="1829" t="e">
        <f>G190/F190*100</f>
        <v>#DIV/0!</v>
      </c>
    </row>
    <row r="191" spans="1:9" ht="16.5" hidden="1" thickTop="1" thickBot="1" x14ac:dyDescent="0.3">
      <c r="A191" s="1828" t="s">
        <v>961</v>
      </c>
      <c r="B191" s="1827"/>
      <c r="C191" s="1827"/>
      <c r="D191" s="1826"/>
      <c r="E191" s="1825">
        <f>SUM(E190:E190)</f>
        <v>0</v>
      </c>
      <c r="F191" s="1825">
        <f>SUM(F190:F190)</f>
        <v>0</v>
      </c>
      <c r="G191" s="1825">
        <f>SUM(G190:G190)</f>
        <v>0</v>
      </c>
      <c r="H191" s="1871" t="e">
        <f>G191/F191*100</f>
        <v>#DIV/0!</v>
      </c>
    </row>
    <row r="192" spans="1:9" ht="18" hidden="1" x14ac:dyDescent="0.25">
      <c r="A192" s="1823"/>
      <c r="D192" s="1800"/>
      <c r="E192" s="1797"/>
      <c r="F192" s="1822"/>
      <c r="G192" s="1822"/>
      <c r="H192" s="1992"/>
    </row>
    <row r="193" spans="1:9" ht="13.5" hidden="1" x14ac:dyDescent="0.25">
      <c r="A193" s="2541" t="s">
        <v>129</v>
      </c>
      <c r="B193" s="2542"/>
      <c r="C193" s="2542"/>
      <c r="D193" s="2542"/>
      <c r="E193" s="2542"/>
      <c r="F193" s="2542"/>
      <c r="G193" s="2542"/>
      <c r="H193" s="2542"/>
      <c r="I193" s="2542"/>
    </row>
    <row r="194" spans="1:9" ht="15" hidden="1" x14ac:dyDescent="0.25">
      <c r="A194" s="1853" t="s">
        <v>130</v>
      </c>
      <c r="D194" s="1800"/>
      <c r="E194" s="1797"/>
      <c r="F194" s="1822"/>
      <c r="G194" s="1822"/>
      <c r="H194" s="2089" t="s">
        <v>205</v>
      </c>
    </row>
    <row r="195" spans="1:9" ht="25.5" hidden="1" thickTop="1" thickBot="1" x14ac:dyDescent="0.25">
      <c r="A195" s="1852" t="s">
        <v>206</v>
      </c>
      <c r="B195" s="1851" t="s">
        <v>959</v>
      </c>
      <c r="C195" s="1851" t="s">
        <v>481</v>
      </c>
      <c r="D195" s="1850" t="s">
        <v>208</v>
      </c>
      <c r="E195" s="1849" t="s">
        <v>800</v>
      </c>
      <c r="F195" s="1849" t="s">
        <v>801</v>
      </c>
      <c r="G195" s="1848" t="s">
        <v>1117</v>
      </c>
      <c r="H195" s="2092" t="s">
        <v>1118</v>
      </c>
    </row>
    <row r="196" spans="1:9" s="1841" customFormat="1" ht="13.5" hidden="1" thickTop="1" thickBot="1" x14ac:dyDescent="0.25">
      <c r="A196" s="1846">
        <v>1</v>
      </c>
      <c r="B196" s="1845">
        <v>2</v>
      </c>
      <c r="C196" s="1845">
        <v>3</v>
      </c>
      <c r="D196" s="1845">
        <v>4</v>
      </c>
      <c r="E196" s="1844">
        <v>5</v>
      </c>
      <c r="F196" s="1844">
        <v>6</v>
      </c>
      <c r="G196" s="1843">
        <v>7</v>
      </c>
      <c r="H196" s="1842" t="s">
        <v>74</v>
      </c>
    </row>
    <row r="197" spans="1:9" ht="15.75" hidden="1" thickBot="1" x14ac:dyDescent="0.3">
      <c r="A197" s="1873">
        <v>3122</v>
      </c>
      <c r="B197" s="1860">
        <v>6121</v>
      </c>
      <c r="C197" s="1837"/>
      <c r="D197" s="1835" t="s">
        <v>770</v>
      </c>
      <c r="E197" s="1831">
        <v>0</v>
      </c>
      <c r="F197" s="1858">
        <v>0</v>
      </c>
      <c r="G197" s="1858">
        <v>0</v>
      </c>
      <c r="H197" s="1829" t="e">
        <f>G197/F197*100</f>
        <v>#DIV/0!</v>
      </c>
    </row>
    <row r="198" spans="1:9" ht="16.5" hidden="1" thickTop="1" thickBot="1" x14ac:dyDescent="0.3">
      <c r="A198" s="1828" t="s">
        <v>961</v>
      </c>
      <c r="B198" s="1827"/>
      <c r="C198" s="1827"/>
      <c r="D198" s="1826"/>
      <c r="E198" s="1825">
        <f>SUM(E197:E197)</f>
        <v>0</v>
      </c>
      <c r="F198" s="1858">
        <f>SUM(F197:F197)</f>
        <v>0</v>
      </c>
      <c r="G198" s="1858">
        <f>SUM(G197:G197)</f>
        <v>0</v>
      </c>
      <c r="H198" s="1871" t="e">
        <f>G198/F198*100</f>
        <v>#DIV/0!</v>
      </c>
    </row>
    <row r="199" spans="1:9" ht="18" hidden="1" x14ac:dyDescent="0.25">
      <c r="A199" s="1823"/>
      <c r="D199" s="1800"/>
      <c r="E199" s="1797"/>
      <c r="F199" s="1822"/>
      <c r="G199" s="1822"/>
      <c r="H199" s="1992"/>
    </row>
    <row r="200" spans="1:9" ht="13.5" hidden="1" x14ac:dyDescent="0.25">
      <c r="A200" s="2541" t="s">
        <v>131</v>
      </c>
      <c r="B200" s="2542"/>
      <c r="C200" s="2542"/>
      <c r="D200" s="2542"/>
      <c r="E200" s="2542"/>
      <c r="F200" s="2542"/>
      <c r="G200" s="2542"/>
      <c r="H200" s="2542"/>
      <c r="I200" s="2542"/>
    </row>
    <row r="201" spans="1:9" ht="15" hidden="1" x14ac:dyDescent="0.25">
      <c r="A201" s="1853" t="s">
        <v>132</v>
      </c>
      <c r="D201" s="1800"/>
      <c r="E201" s="1797"/>
      <c r="F201" s="1822"/>
      <c r="G201" s="1822"/>
      <c r="H201" s="2089" t="s">
        <v>205</v>
      </c>
    </row>
    <row r="202" spans="1:9" ht="25.5" hidden="1" thickTop="1" thickBot="1" x14ac:dyDescent="0.25">
      <c r="A202" s="1852" t="s">
        <v>206</v>
      </c>
      <c r="B202" s="1851" t="s">
        <v>959</v>
      </c>
      <c r="C202" s="1851" t="s">
        <v>481</v>
      </c>
      <c r="D202" s="1850" t="s">
        <v>208</v>
      </c>
      <c r="E202" s="1849" t="s">
        <v>800</v>
      </c>
      <c r="F202" s="1849" t="s">
        <v>801</v>
      </c>
      <c r="G202" s="1848" t="s">
        <v>1117</v>
      </c>
      <c r="H202" s="2092" t="s">
        <v>1118</v>
      </c>
    </row>
    <row r="203" spans="1:9" s="1841" customFormat="1" ht="13.5" hidden="1" thickTop="1" thickBot="1" x14ac:dyDescent="0.25">
      <c r="A203" s="1846">
        <v>1</v>
      </c>
      <c r="B203" s="1845">
        <v>2</v>
      </c>
      <c r="C203" s="1845">
        <v>3</v>
      </c>
      <c r="D203" s="1845">
        <v>4</v>
      </c>
      <c r="E203" s="1844">
        <v>5</v>
      </c>
      <c r="F203" s="1844">
        <v>6</v>
      </c>
      <c r="G203" s="1843">
        <v>7</v>
      </c>
      <c r="H203" s="1842" t="s">
        <v>74</v>
      </c>
    </row>
    <row r="204" spans="1:9" ht="16.5" hidden="1" thickTop="1" thickBot="1" x14ac:dyDescent="0.3">
      <c r="A204" s="1872">
        <v>3122</v>
      </c>
      <c r="B204" s="1839">
        <v>6121</v>
      </c>
      <c r="C204" s="1839"/>
      <c r="D204" s="1835" t="s">
        <v>770</v>
      </c>
      <c r="E204" s="1831">
        <v>0</v>
      </c>
      <c r="F204" s="1858">
        <v>0</v>
      </c>
      <c r="G204" s="1858">
        <v>0</v>
      </c>
      <c r="H204" s="1829" t="e">
        <f>G204/F204*100</f>
        <v>#DIV/0!</v>
      </c>
    </row>
    <row r="205" spans="1:9" ht="16.5" hidden="1" thickTop="1" thickBot="1" x14ac:dyDescent="0.3">
      <c r="A205" s="1828" t="s">
        <v>961</v>
      </c>
      <c r="B205" s="1827"/>
      <c r="C205" s="1827"/>
      <c r="D205" s="1826"/>
      <c r="E205" s="1825">
        <f>SUM(E204:E204)</f>
        <v>0</v>
      </c>
      <c r="F205" s="1858">
        <f>SUM(F204:F204)</f>
        <v>0</v>
      </c>
      <c r="G205" s="1858">
        <f>SUM(G204:G204)</f>
        <v>0</v>
      </c>
      <c r="H205" s="1871" t="e">
        <f>G205/F205*100</f>
        <v>#DIV/0!</v>
      </c>
    </row>
    <row r="206" spans="1:9" ht="18" hidden="1" x14ac:dyDescent="0.25">
      <c r="A206" s="1823"/>
      <c r="D206" s="1800"/>
      <c r="E206" s="1797"/>
      <c r="F206" s="1822"/>
      <c r="G206" s="1822"/>
      <c r="H206" s="1992"/>
    </row>
    <row r="207" spans="1:9" ht="13.5" customHeight="1" x14ac:dyDescent="0.25">
      <c r="A207" s="2541" t="s">
        <v>133</v>
      </c>
      <c r="B207" s="2542"/>
      <c r="C207" s="2542"/>
      <c r="D207" s="2542"/>
      <c r="E207" s="2542"/>
      <c r="F207" s="2542"/>
      <c r="G207" s="2542"/>
      <c r="H207" s="2542"/>
      <c r="I207" s="2542"/>
    </row>
    <row r="208" spans="1:9" ht="15.75" thickBot="1" x14ac:dyDescent="0.3">
      <c r="A208" s="1853" t="s">
        <v>134</v>
      </c>
      <c r="D208" s="1800"/>
      <c r="E208" s="1797"/>
      <c r="F208" s="1822"/>
      <c r="G208" s="1822"/>
      <c r="H208" s="2089" t="s">
        <v>205</v>
      </c>
    </row>
    <row r="209" spans="1:9" ht="25.5" thickTop="1" thickBot="1" x14ac:dyDescent="0.25">
      <c r="A209" s="1852" t="s">
        <v>206</v>
      </c>
      <c r="B209" s="1851" t="s">
        <v>959</v>
      </c>
      <c r="C209" s="1851" t="s">
        <v>481</v>
      </c>
      <c r="D209" s="1850" t="s">
        <v>208</v>
      </c>
      <c r="E209" s="1849" t="s">
        <v>800</v>
      </c>
      <c r="F209" s="1849" t="s">
        <v>801</v>
      </c>
      <c r="G209" s="1848" t="s">
        <v>1117</v>
      </c>
      <c r="H209" s="2092" t="s">
        <v>1118</v>
      </c>
    </row>
    <row r="210" spans="1:9" s="1841" customFormat="1" ht="13.5" thickTop="1" thickBot="1" x14ac:dyDescent="0.25">
      <c r="A210" s="1846">
        <v>1</v>
      </c>
      <c r="B210" s="1845">
        <v>2</v>
      </c>
      <c r="C210" s="1845">
        <v>3</v>
      </c>
      <c r="D210" s="1845">
        <v>4</v>
      </c>
      <c r="E210" s="1844">
        <v>5</v>
      </c>
      <c r="F210" s="1844">
        <v>6</v>
      </c>
      <c r="G210" s="1843">
        <v>7</v>
      </c>
      <c r="H210" s="1842" t="s">
        <v>74</v>
      </c>
    </row>
    <row r="211" spans="1:9" ht="16.5" thickTop="1" thickBot="1" x14ac:dyDescent="0.3">
      <c r="A211" s="1872">
        <v>3122</v>
      </c>
      <c r="B211" s="1839">
        <v>6121</v>
      </c>
      <c r="C211" s="1839"/>
      <c r="D211" s="1835" t="s">
        <v>770</v>
      </c>
      <c r="E211" s="1831">
        <v>0</v>
      </c>
      <c r="F211" s="1858">
        <v>14</v>
      </c>
      <c r="G211" s="1858">
        <v>0</v>
      </c>
      <c r="H211" s="1829">
        <f>G211/F211*100</f>
        <v>0</v>
      </c>
    </row>
    <row r="212" spans="1:9" ht="16.5" thickTop="1" thickBot="1" x14ac:dyDescent="0.3">
      <c r="A212" s="1828" t="s">
        <v>961</v>
      </c>
      <c r="B212" s="1827"/>
      <c r="C212" s="1827"/>
      <c r="D212" s="1826"/>
      <c r="E212" s="1825">
        <f>SUM(E211:E211)</f>
        <v>0</v>
      </c>
      <c r="F212" s="1858">
        <f>SUM(F211:F211)</f>
        <v>14</v>
      </c>
      <c r="G212" s="1858">
        <f>SUM(G211:G211)</f>
        <v>0</v>
      </c>
      <c r="H212" s="1871">
        <f>G212/F212*100</f>
        <v>0</v>
      </c>
    </row>
    <row r="213" spans="1:9" ht="18.75" thickTop="1" x14ac:dyDescent="0.25">
      <c r="A213" s="1823"/>
      <c r="D213" s="1800"/>
      <c r="E213" s="1797"/>
      <c r="F213" s="1822"/>
      <c r="G213" s="1822"/>
      <c r="H213" s="1992"/>
    </row>
    <row r="214" spans="1:9" ht="13.5" hidden="1" x14ac:dyDescent="0.25">
      <c r="A214" s="2541" t="s">
        <v>135</v>
      </c>
      <c r="B214" s="2542"/>
      <c r="C214" s="2542"/>
      <c r="D214" s="2542"/>
      <c r="E214" s="2542"/>
      <c r="F214" s="2542"/>
      <c r="G214" s="2542"/>
      <c r="H214" s="2542"/>
      <c r="I214" s="2542"/>
    </row>
    <row r="215" spans="1:9" ht="15" hidden="1" x14ac:dyDescent="0.25">
      <c r="A215" s="1853" t="s">
        <v>136</v>
      </c>
      <c r="D215" s="1800"/>
      <c r="E215" s="1797"/>
      <c r="F215" s="1822"/>
      <c r="G215" s="1822"/>
      <c r="H215" s="2089" t="s">
        <v>205</v>
      </c>
    </row>
    <row r="216" spans="1:9" ht="25.5" hidden="1" thickTop="1" thickBot="1" x14ac:dyDescent="0.25">
      <c r="A216" s="1852" t="s">
        <v>206</v>
      </c>
      <c r="B216" s="1851" t="s">
        <v>959</v>
      </c>
      <c r="C216" s="1851" t="s">
        <v>481</v>
      </c>
      <c r="D216" s="1850" t="s">
        <v>208</v>
      </c>
      <c r="E216" s="1849" t="s">
        <v>800</v>
      </c>
      <c r="F216" s="1849" t="s">
        <v>801</v>
      </c>
      <c r="G216" s="1848" t="s">
        <v>1117</v>
      </c>
      <c r="H216" s="2092" t="s">
        <v>1118</v>
      </c>
    </row>
    <row r="217" spans="1:9" s="1841" customFormat="1" ht="13.5" hidden="1" thickTop="1" thickBot="1" x14ac:dyDescent="0.25">
      <c r="A217" s="1846">
        <v>1</v>
      </c>
      <c r="B217" s="1845">
        <v>2</v>
      </c>
      <c r="C217" s="1845">
        <v>3</v>
      </c>
      <c r="D217" s="1845">
        <v>4</v>
      </c>
      <c r="E217" s="1844">
        <v>5</v>
      </c>
      <c r="F217" s="1844">
        <v>6</v>
      </c>
      <c r="G217" s="1843">
        <v>7</v>
      </c>
      <c r="H217" s="1842" t="s">
        <v>74</v>
      </c>
    </row>
    <row r="218" spans="1:9" ht="16.5" hidden="1" thickTop="1" thickBot="1" x14ac:dyDescent="0.3">
      <c r="A218" s="1840">
        <v>3122</v>
      </c>
      <c r="B218" s="1839">
        <v>6121</v>
      </c>
      <c r="C218" s="1839"/>
      <c r="D218" s="1835" t="s">
        <v>770</v>
      </c>
      <c r="E218" s="1831">
        <v>0</v>
      </c>
      <c r="F218" s="1859">
        <v>0</v>
      </c>
      <c r="G218" s="1859">
        <v>0</v>
      </c>
      <c r="H218" s="1829" t="e">
        <f>G218/F218*100</f>
        <v>#DIV/0!</v>
      </c>
    </row>
    <row r="219" spans="1:9" ht="16.5" hidden="1" thickTop="1" thickBot="1" x14ac:dyDescent="0.3">
      <c r="A219" s="1828" t="s">
        <v>961</v>
      </c>
      <c r="B219" s="1827"/>
      <c r="C219" s="1827"/>
      <c r="D219" s="1826"/>
      <c r="E219" s="1825">
        <f>SUM(E218:E218)</f>
        <v>0</v>
      </c>
      <c r="F219" s="1858">
        <f>SUM(F218:F218)</f>
        <v>0</v>
      </c>
      <c r="G219" s="1858">
        <f>SUM(G218:G218)</f>
        <v>0</v>
      </c>
      <c r="H219" s="1871" t="e">
        <f>G219/F219*100</f>
        <v>#DIV/0!</v>
      </c>
    </row>
    <row r="220" spans="1:9" ht="18" hidden="1" x14ac:dyDescent="0.25">
      <c r="A220" s="1823"/>
      <c r="D220" s="1800"/>
      <c r="E220" s="1797"/>
      <c r="F220" s="1822"/>
      <c r="G220" s="1822"/>
      <c r="H220" s="1992"/>
    </row>
    <row r="221" spans="1:9" ht="13.5" customHeight="1" x14ac:dyDescent="0.25">
      <c r="A221" s="1853" t="s">
        <v>137</v>
      </c>
      <c r="B221" s="1854"/>
      <c r="C221" s="1854"/>
      <c r="D221" s="1854"/>
      <c r="E221" s="1854"/>
      <c r="F221" s="1854"/>
      <c r="G221" s="1854"/>
      <c r="H221" s="2089"/>
      <c r="I221" s="1854"/>
    </row>
    <row r="222" spans="1:9" ht="15.75" thickBot="1" x14ac:dyDescent="0.3">
      <c r="A222" s="1853" t="s">
        <v>138</v>
      </c>
      <c r="D222" s="1800"/>
      <c r="E222" s="1797"/>
      <c r="F222" s="1822"/>
      <c r="G222" s="1822"/>
      <c r="H222" s="2089" t="s">
        <v>205</v>
      </c>
    </row>
    <row r="223" spans="1:9" ht="25.5" thickTop="1" thickBot="1" x14ac:dyDescent="0.25">
      <c r="A223" s="1852" t="s">
        <v>206</v>
      </c>
      <c r="B223" s="1851" t="s">
        <v>959</v>
      </c>
      <c r="C223" s="1851" t="s">
        <v>481</v>
      </c>
      <c r="D223" s="1850" t="s">
        <v>208</v>
      </c>
      <c r="E223" s="1849" t="s">
        <v>800</v>
      </c>
      <c r="F223" s="1849" t="s">
        <v>801</v>
      </c>
      <c r="G223" s="1848" t="s">
        <v>1117</v>
      </c>
      <c r="H223" s="2092" t="s">
        <v>1118</v>
      </c>
    </row>
    <row r="224" spans="1:9" s="1841" customFormat="1" ht="13.5" thickTop="1" thickBot="1" x14ac:dyDescent="0.25">
      <c r="A224" s="1846">
        <v>1</v>
      </c>
      <c r="B224" s="1845">
        <v>2</v>
      </c>
      <c r="C224" s="1845">
        <v>3</v>
      </c>
      <c r="D224" s="1845">
        <v>4</v>
      </c>
      <c r="E224" s="1844">
        <v>5</v>
      </c>
      <c r="F224" s="1844">
        <v>6</v>
      </c>
      <c r="G224" s="1843">
        <v>7</v>
      </c>
      <c r="H224" s="1842" t="s">
        <v>74</v>
      </c>
    </row>
    <row r="225" spans="1:8" ht="16.5" thickTop="1" thickBot="1" x14ac:dyDescent="0.3">
      <c r="A225" s="1840">
        <v>3113</v>
      </c>
      <c r="B225" s="1839">
        <v>6121</v>
      </c>
      <c r="C225" s="1839"/>
      <c r="D225" s="1835" t="s">
        <v>770</v>
      </c>
      <c r="E225" s="1831">
        <v>0</v>
      </c>
      <c r="F225" s="1859">
        <v>20</v>
      </c>
      <c r="G225" s="1859">
        <v>18</v>
      </c>
      <c r="H225" s="1829">
        <f>G225/F225*100</f>
        <v>90</v>
      </c>
    </row>
    <row r="226" spans="1:8" ht="16.5" thickTop="1" thickBot="1" x14ac:dyDescent="0.3">
      <c r="A226" s="1828" t="s">
        <v>961</v>
      </c>
      <c r="B226" s="1827"/>
      <c r="C226" s="1827"/>
      <c r="D226" s="1826"/>
      <c r="E226" s="1825">
        <f>SUM(E225:E225)</f>
        <v>0</v>
      </c>
      <c r="F226" s="1858">
        <f>SUM(F225:F225)</f>
        <v>20</v>
      </c>
      <c r="G226" s="1858">
        <f>SUM(G225:G225)</f>
        <v>18</v>
      </c>
      <c r="H226" s="1871">
        <f>G226/F226*100</f>
        <v>90</v>
      </c>
    </row>
    <row r="227" spans="1:8" ht="15.75" thickTop="1" x14ac:dyDescent="0.25">
      <c r="A227" s="1857"/>
      <c r="B227" s="1857"/>
      <c r="C227" s="1857"/>
      <c r="D227" s="1857"/>
      <c r="E227" s="1856"/>
      <c r="F227" s="1856"/>
      <c r="G227" s="1856"/>
      <c r="H227" s="1897"/>
    </row>
    <row r="228" spans="1:8" ht="15" hidden="1" x14ac:dyDescent="0.25">
      <c r="A228" s="1853" t="s">
        <v>139</v>
      </c>
      <c r="B228" s="1854"/>
      <c r="C228" s="1854"/>
      <c r="D228" s="1854"/>
      <c r="E228" s="1854"/>
      <c r="F228" s="1854"/>
      <c r="G228" s="1854"/>
      <c r="H228" s="2089"/>
    </row>
    <row r="229" spans="1:8" ht="15" hidden="1" x14ac:dyDescent="0.25">
      <c r="A229" s="1853" t="s">
        <v>140</v>
      </c>
      <c r="D229" s="1800"/>
      <c r="E229" s="1797"/>
      <c r="F229" s="1822"/>
      <c r="G229" s="1822"/>
      <c r="H229" s="2089" t="s">
        <v>205</v>
      </c>
    </row>
    <row r="230" spans="1:8" ht="25.5" hidden="1" thickTop="1" thickBot="1" x14ac:dyDescent="0.25">
      <c r="A230" s="1852" t="s">
        <v>206</v>
      </c>
      <c r="B230" s="1851" t="s">
        <v>959</v>
      </c>
      <c r="C230" s="1851" t="s">
        <v>481</v>
      </c>
      <c r="D230" s="1850" t="s">
        <v>208</v>
      </c>
      <c r="E230" s="1849" t="s">
        <v>800</v>
      </c>
      <c r="F230" s="1849" t="s">
        <v>801</v>
      </c>
      <c r="G230" s="1848" t="s">
        <v>1117</v>
      </c>
      <c r="H230" s="2092" t="s">
        <v>1118</v>
      </c>
    </row>
    <row r="231" spans="1:8" ht="14.25" hidden="1" thickTop="1" thickBot="1" x14ac:dyDescent="0.25">
      <c r="A231" s="1846">
        <v>1</v>
      </c>
      <c r="B231" s="1845">
        <v>2</v>
      </c>
      <c r="C231" s="1845">
        <v>3</v>
      </c>
      <c r="D231" s="1845">
        <v>4</v>
      </c>
      <c r="E231" s="1844">
        <v>5</v>
      </c>
      <c r="F231" s="1844">
        <v>6</v>
      </c>
      <c r="G231" s="1843">
        <v>7</v>
      </c>
      <c r="H231" s="1842" t="s">
        <v>74</v>
      </c>
    </row>
    <row r="232" spans="1:8" ht="16.5" hidden="1" thickTop="1" thickBot="1" x14ac:dyDescent="0.3">
      <c r="A232" s="1840">
        <v>3121</v>
      </c>
      <c r="B232" s="1839">
        <v>6121</v>
      </c>
      <c r="C232" s="1839"/>
      <c r="D232" s="1835" t="s">
        <v>770</v>
      </c>
      <c r="E232" s="1831">
        <v>0</v>
      </c>
      <c r="F232" s="1859">
        <v>0</v>
      </c>
      <c r="G232" s="1859">
        <v>0</v>
      </c>
      <c r="H232" s="1829" t="e">
        <f>G232/F232*100</f>
        <v>#DIV/0!</v>
      </c>
    </row>
    <row r="233" spans="1:8" ht="16.5" hidden="1" thickTop="1" thickBot="1" x14ac:dyDescent="0.3">
      <c r="A233" s="1828" t="s">
        <v>961</v>
      </c>
      <c r="B233" s="1827"/>
      <c r="C233" s="1827"/>
      <c r="D233" s="1826"/>
      <c r="E233" s="1825">
        <f>SUM(E232:E232)</f>
        <v>0</v>
      </c>
      <c r="F233" s="1858">
        <f>SUM(F232:F232)</f>
        <v>0</v>
      </c>
      <c r="G233" s="1858">
        <f>SUM(G232:G232)</f>
        <v>0</v>
      </c>
      <c r="H233" s="1871" t="e">
        <f>G233/F233*100</f>
        <v>#DIV/0!</v>
      </c>
    </row>
    <row r="234" spans="1:8" ht="15" hidden="1" x14ac:dyDescent="0.25">
      <c r="A234" s="1857"/>
      <c r="B234" s="1857"/>
      <c r="C234" s="1857"/>
      <c r="D234" s="1857"/>
      <c r="E234" s="1856"/>
      <c r="F234" s="1856"/>
      <c r="G234" s="1856"/>
      <c r="H234" s="1897"/>
    </row>
    <row r="235" spans="1:8" ht="15" hidden="1" x14ac:dyDescent="0.25">
      <c r="A235" s="1853" t="s">
        <v>1624</v>
      </c>
      <c r="B235" s="1854"/>
      <c r="C235" s="1854"/>
      <c r="D235" s="1854"/>
      <c r="E235" s="1854"/>
      <c r="F235" s="1854"/>
      <c r="G235" s="1854"/>
      <c r="H235" s="2089"/>
    </row>
    <row r="236" spans="1:8" ht="15" hidden="1" x14ac:dyDescent="0.25">
      <c r="A236" s="1853" t="s">
        <v>1625</v>
      </c>
      <c r="D236" s="1800"/>
      <c r="E236" s="1797"/>
      <c r="F236" s="1822"/>
      <c r="G236" s="1822"/>
      <c r="H236" s="2089" t="s">
        <v>205</v>
      </c>
    </row>
    <row r="237" spans="1:8" ht="25.5" hidden="1" thickTop="1" thickBot="1" x14ac:dyDescent="0.25">
      <c r="A237" s="1852" t="s">
        <v>206</v>
      </c>
      <c r="B237" s="1851" t="s">
        <v>959</v>
      </c>
      <c r="C237" s="1851" t="s">
        <v>481</v>
      </c>
      <c r="D237" s="1850" t="s">
        <v>208</v>
      </c>
      <c r="E237" s="1849" t="s">
        <v>800</v>
      </c>
      <c r="F237" s="1849" t="s">
        <v>801</v>
      </c>
      <c r="G237" s="1848" t="s">
        <v>1117</v>
      </c>
      <c r="H237" s="2092" t="s">
        <v>1118</v>
      </c>
    </row>
    <row r="238" spans="1:8" ht="14.25" hidden="1" thickTop="1" thickBot="1" x14ac:dyDescent="0.25">
      <c r="A238" s="1846">
        <v>1</v>
      </c>
      <c r="B238" s="1845">
        <v>2</v>
      </c>
      <c r="C238" s="1845">
        <v>3</v>
      </c>
      <c r="D238" s="1845">
        <v>4</v>
      </c>
      <c r="E238" s="1844">
        <v>5</v>
      </c>
      <c r="F238" s="1844">
        <v>6</v>
      </c>
      <c r="G238" s="1843">
        <v>7</v>
      </c>
      <c r="H238" s="1842" t="s">
        <v>74</v>
      </c>
    </row>
    <row r="239" spans="1:8" ht="16.5" hidden="1" thickTop="1" thickBot="1" x14ac:dyDescent="0.3">
      <c r="A239" s="1840">
        <v>3122</v>
      </c>
      <c r="B239" s="1839">
        <v>6121</v>
      </c>
      <c r="C239" s="1839"/>
      <c r="D239" s="1835" t="s">
        <v>770</v>
      </c>
      <c r="E239" s="1831">
        <v>0</v>
      </c>
      <c r="F239" s="1859">
        <v>0</v>
      </c>
      <c r="G239" s="1859">
        <v>0</v>
      </c>
      <c r="H239" s="1829" t="e">
        <f>G239/F239*100</f>
        <v>#DIV/0!</v>
      </c>
    </row>
    <row r="240" spans="1:8" ht="16.5" hidden="1" thickTop="1" thickBot="1" x14ac:dyDescent="0.3">
      <c r="A240" s="1828" t="s">
        <v>961</v>
      </c>
      <c r="B240" s="1827"/>
      <c r="C240" s="1827"/>
      <c r="D240" s="1826"/>
      <c r="E240" s="1825">
        <f>SUM(E239:E239)</f>
        <v>0</v>
      </c>
      <c r="F240" s="1858">
        <f>SUM(F239:F239)</f>
        <v>0</v>
      </c>
      <c r="G240" s="1858">
        <f>SUM(G239:G239)</f>
        <v>0</v>
      </c>
      <c r="H240" s="1871" t="e">
        <f>G240/F240*100</f>
        <v>#DIV/0!</v>
      </c>
    </row>
    <row r="241" spans="1:8" ht="15" hidden="1" x14ac:dyDescent="0.25">
      <c r="A241" s="1857"/>
      <c r="B241" s="1857"/>
      <c r="C241" s="1857"/>
      <c r="D241" s="1857"/>
      <c r="E241" s="1856"/>
      <c r="F241" s="1856"/>
      <c r="G241" s="1856"/>
      <c r="H241" s="1897"/>
    </row>
    <row r="242" spans="1:8" ht="15" hidden="1" x14ac:dyDescent="0.25">
      <c r="A242" s="1853" t="s">
        <v>1626</v>
      </c>
      <c r="B242" s="1854"/>
      <c r="C242" s="1854"/>
      <c r="D242" s="1854"/>
      <c r="E242" s="1854"/>
      <c r="F242" s="1854"/>
      <c r="G242" s="1854"/>
      <c r="H242" s="2089"/>
    </row>
    <row r="243" spans="1:8" ht="15" hidden="1" x14ac:dyDescent="0.25">
      <c r="A243" s="1853" t="s">
        <v>1627</v>
      </c>
      <c r="D243" s="1800"/>
      <c r="E243" s="1797"/>
      <c r="F243" s="1822"/>
      <c r="G243" s="1822"/>
      <c r="H243" s="2089" t="s">
        <v>205</v>
      </c>
    </row>
    <row r="244" spans="1:8" ht="25.5" hidden="1" thickTop="1" thickBot="1" x14ac:dyDescent="0.25">
      <c r="A244" s="1852" t="s">
        <v>206</v>
      </c>
      <c r="B244" s="1851" t="s">
        <v>959</v>
      </c>
      <c r="C244" s="1851" t="s">
        <v>481</v>
      </c>
      <c r="D244" s="1850" t="s">
        <v>208</v>
      </c>
      <c r="E244" s="1849" t="s">
        <v>800</v>
      </c>
      <c r="F244" s="1849" t="s">
        <v>801</v>
      </c>
      <c r="G244" s="1848" t="s">
        <v>1117</v>
      </c>
      <c r="H244" s="2092" t="s">
        <v>1118</v>
      </c>
    </row>
    <row r="245" spans="1:8" ht="14.25" hidden="1" thickTop="1" thickBot="1" x14ac:dyDescent="0.25">
      <c r="A245" s="1846">
        <v>1</v>
      </c>
      <c r="B245" s="1845">
        <v>2</v>
      </c>
      <c r="C245" s="1845">
        <v>3</v>
      </c>
      <c r="D245" s="1845">
        <v>4</v>
      </c>
      <c r="E245" s="1844">
        <v>5</v>
      </c>
      <c r="F245" s="1844">
        <v>6</v>
      </c>
      <c r="G245" s="1843">
        <v>7</v>
      </c>
      <c r="H245" s="1842" t="s">
        <v>74</v>
      </c>
    </row>
    <row r="246" spans="1:8" ht="16.5" hidden="1" thickTop="1" thickBot="1" x14ac:dyDescent="0.3">
      <c r="A246" s="1840">
        <v>3122</v>
      </c>
      <c r="B246" s="1839">
        <v>6121</v>
      </c>
      <c r="C246" s="1839"/>
      <c r="D246" s="1835" t="s">
        <v>770</v>
      </c>
      <c r="E246" s="1831">
        <v>0</v>
      </c>
      <c r="F246" s="1859">
        <v>0</v>
      </c>
      <c r="G246" s="1859">
        <v>0</v>
      </c>
      <c r="H246" s="1829" t="e">
        <f>G246/F246*100</f>
        <v>#DIV/0!</v>
      </c>
    </row>
    <row r="247" spans="1:8" ht="16.5" hidden="1" thickTop="1" thickBot="1" x14ac:dyDescent="0.3">
      <c r="A247" s="1828" t="s">
        <v>961</v>
      </c>
      <c r="B247" s="1827"/>
      <c r="C247" s="1827"/>
      <c r="D247" s="1826"/>
      <c r="E247" s="1825">
        <f>SUM(E246:E246)</f>
        <v>0</v>
      </c>
      <c r="F247" s="1858">
        <f>SUM(F246:F246)</f>
        <v>0</v>
      </c>
      <c r="G247" s="1858">
        <f>SUM(G246:G246)</f>
        <v>0</v>
      </c>
      <c r="H247" s="1871" t="e">
        <f>G247/F247*100</f>
        <v>#DIV/0!</v>
      </c>
    </row>
    <row r="248" spans="1:8" ht="15" hidden="1" x14ac:dyDescent="0.25">
      <c r="A248" s="1857"/>
      <c r="B248" s="1857"/>
      <c r="C248" s="1857"/>
      <c r="D248" s="1857"/>
      <c r="E248" s="1856"/>
      <c r="F248" s="1856"/>
      <c r="G248" s="1856"/>
      <c r="H248" s="1897"/>
    </row>
    <row r="249" spans="1:8" ht="15" hidden="1" x14ac:dyDescent="0.25">
      <c r="A249" s="1853" t="s">
        <v>1628</v>
      </c>
      <c r="B249" s="1854"/>
      <c r="C249" s="1854"/>
      <c r="D249" s="1854"/>
      <c r="E249" s="1854"/>
      <c r="F249" s="1854"/>
      <c r="G249" s="1854"/>
      <c r="H249" s="2089"/>
    </row>
    <row r="250" spans="1:8" ht="15" hidden="1" x14ac:dyDescent="0.25">
      <c r="A250" s="1853" t="s">
        <v>1629</v>
      </c>
      <c r="D250" s="1800"/>
      <c r="E250" s="1797"/>
      <c r="F250" s="1822"/>
      <c r="G250" s="1822"/>
      <c r="H250" s="2089" t="s">
        <v>205</v>
      </c>
    </row>
    <row r="251" spans="1:8" ht="25.5" hidden="1" thickTop="1" thickBot="1" x14ac:dyDescent="0.25">
      <c r="A251" s="1852" t="s">
        <v>206</v>
      </c>
      <c r="B251" s="1851" t="s">
        <v>959</v>
      </c>
      <c r="C251" s="1851" t="s">
        <v>481</v>
      </c>
      <c r="D251" s="1850" t="s">
        <v>208</v>
      </c>
      <c r="E251" s="1849" t="s">
        <v>800</v>
      </c>
      <c r="F251" s="1849" t="s">
        <v>801</v>
      </c>
      <c r="G251" s="1848" t="s">
        <v>1117</v>
      </c>
      <c r="H251" s="2092" t="s">
        <v>1118</v>
      </c>
    </row>
    <row r="252" spans="1:8" ht="14.25" hidden="1" thickTop="1" thickBot="1" x14ac:dyDescent="0.25">
      <c r="A252" s="1846">
        <v>1</v>
      </c>
      <c r="B252" s="1845">
        <v>2</v>
      </c>
      <c r="C252" s="1845">
        <v>3</v>
      </c>
      <c r="D252" s="1845">
        <v>4</v>
      </c>
      <c r="E252" s="1844">
        <v>5</v>
      </c>
      <c r="F252" s="1844">
        <v>6</v>
      </c>
      <c r="G252" s="1843">
        <v>7</v>
      </c>
      <c r="H252" s="1842" t="s">
        <v>74</v>
      </c>
    </row>
    <row r="253" spans="1:8" ht="16.5" hidden="1" thickTop="1" thickBot="1" x14ac:dyDescent="0.3">
      <c r="A253" s="1840">
        <v>3299</v>
      </c>
      <c r="B253" s="1839">
        <v>6121</v>
      </c>
      <c r="C253" s="1839"/>
      <c r="D253" s="1835" t="s">
        <v>770</v>
      </c>
      <c r="E253" s="1831">
        <v>0</v>
      </c>
      <c r="F253" s="1859">
        <v>0</v>
      </c>
      <c r="G253" s="1859">
        <v>0</v>
      </c>
      <c r="H253" s="1829" t="e">
        <f>G253/F253*100</f>
        <v>#DIV/0!</v>
      </c>
    </row>
    <row r="254" spans="1:8" ht="16.5" hidden="1" thickTop="1" thickBot="1" x14ac:dyDescent="0.3">
      <c r="A254" s="1828" t="s">
        <v>961</v>
      </c>
      <c r="B254" s="1827"/>
      <c r="C254" s="1827"/>
      <c r="D254" s="1826"/>
      <c r="E254" s="1825">
        <f>SUM(E253:E253)</f>
        <v>0</v>
      </c>
      <c r="F254" s="1858">
        <f>SUM(F253:F253)</f>
        <v>0</v>
      </c>
      <c r="G254" s="1858">
        <f>SUM(G253:G253)</f>
        <v>0</v>
      </c>
      <c r="H254" s="1871" t="e">
        <f>G254/F254*100</f>
        <v>#DIV/0!</v>
      </c>
    </row>
    <row r="255" spans="1:8" ht="15" hidden="1" x14ac:dyDescent="0.25">
      <c r="A255" s="1857"/>
      <c r="B255" s="1857"/>
      <c r="C255" s="1857"/>
      <c r="D255" s="1857"/>
      <c r="E255" s="1856"/>
      <c r="F255" s="1856"/>
      <c r="G255" s="1856"/>
      <c r="H255" s="1897"/>
    </row>
    <row r="256" spans="1:8" ht="15" hidden="1" x14ac:dyDescent="0.25">
      <c r="A256" s="1853" t="s">
        <v>1630</v>
      </c>
      <c r="B256" s="1854"/>
      <c r="C256" s="1854"/>
      <c r="D256" s="1854"/>
      <c r="E256" s="1854"/>
      <c r="F256" s="1854"/>
      <c r="G256" s="1854"/>
      <c r="H256" s="2089"/>
    </row>
    <row r="257" spans="1:8" ht="15" hidden="1" x14ac:dyDescent="0.25">
      <c r="A257" s="1853" t="s">
        <v>1631</v>
      </c>
      <c r="D257" s="1800"/>
      <c r="E257" s="1797"/>
      <c r="F257" s="1822"/>
      <c r="G257" s="1822"/>
      <c r="H257" s="2089" t="s">
        <v>205</v>
      </c>
    </row>
    <row r="258" spans="1:8" ht="25.5" hidden="1" thickTop="1" thickBot="1" x14ac:dyDescent="0.25">
      <c r="A258" s="1852" t="s">
        <v>206</v>
      </c>
      <c r="B258" s="1851" t="s">
        <v>959</v>
      </c>
      <c r="C258" s="1851" t="s">
        <v>481</v>
      </c>
      <c r="D258" s="1850" t="s">
        <v>208</v>
      </c>
      <c r="E258" s="1849" t="s">
        <v>800</v>
      </c>
      <c r="F258" s="1849" t="s">
        <v>801</v>
      </c>
      <c r="G258" s="1848" t="s">
        <v>1117</v>
      </c>
      <c r="H258" s="2092" t="s">
        <v>1118</v>
      </c>
    </row>
    <row r="259" spans="1:8" ht="14.25" hidden="1" thickTop="1" thickBot="1" x14ac:dyDescent="0.25">
      <c r="A259" s="1846">
        <v>1</v>
      </c>
      <c r="B259" s="1845">
        <v>2</v>
      </c>
      <c r="C259" s="1845">
        <v>3</v>
      </c>
      <c r="D259" s="1845">
        <v>4</v>
      </c>
      <c r="E259" s="1844">
        <v>5</v>
      </c>
      <c r="F259" s="1844">
        <v>6</v>
      </c>
      <c r="G259" s="1843">
        <v>7</v>
      </c>
      <c r="H259" s="1842" t="s">
        <v>74</v>
      </c>
    </row>
    <row r="260" spans="1:8" ht="16.5" hidden="1" thickTop="1" thickBot="1" x14ac:dyDescent="0.3">
      <c r="A260" s="1840">
        <v>3121</v>
      </c>
      <c r="B260" s="1839">
        <v>6121</v>
      </c>
      <c r="C260" s="1839"/>
      <c r="D260" s="1835" t="s">
        <v>770</v>
      </c>
      <c r="E260" s="1831">
        <v>0</v>
      </c>
      <c r="F260" s="1859">
        <v>0</v>
      </c>
      <c r="G260" s="1859">
        <v>0</v>
      </c>
      <c r="H260" s="1829" t="e">
        <f>G260/F260*100</f>
        <v>#DIV/0!</v>
      </c>
    </row>
    <row r="261" spans="1:8" ht="16.5" hidden="1" thickTop="1" thickBot="1" x14ac:dyDescent="0.3">
      <c r="A261" s="1828" t="s">
        <v>961</v>
      </c>
      <c r="B261" s="1827"/>
      <c r="C261" s="1827"/>
      <c r="D261" s="1826"/>
      <c r="E261" s="1825">
        <f>SUM(E260:E260)</f>
        <v>0</v>
      </c>
      <c r="F261" s="1858">
        <f>SUM(F260:F260)</f>
        <v>0</v>
      </c>
      <c r="G261" s="1858">
        <f>SUM(G260:G260)</f>
        <v>0</v>
      </c>
      <c r="H261" s="1871" t="e">
        <f>G261/F261*100</f>
        <v>#DIV/0!</v>
      </c>
    </row>
    <row r="262" spans="1:8" ht="15" hidden="1" x14ac:dyDescent="0.25">
      <c r="A262" s="1857"/>
      <c r="B262" s="1857"/>
      <c r="C262" s="1857"/>
      <c r="D262" s="1857"/>
      <c r="E262" s="1856"/>
      <c r="F262" s="1856"/>
      <c r="G262" s="1856"/>
      <c r="H262" s="1897"/>
    </row>
    <row r="263" spans="1:8" ht="15" hidden="1" x14ac:dyDescent="0.25">
      <c r="A263" s="1853" t="s">
        <v>1632</v>
      </c>
      <c r="B263" s="1854"/>
      <c r="C263" s="1854"/>
      <c r="D263" s="1854"/>
      <c r="E263" s="1854"/>
      <c r="F263" s="1854"/>
      <c r="G263" s="1854"/>
      <c r="H263" s="2089"/>
    </row>
    <row r="264" spans="1:8" ht="15" hidden="1" x14ac:dyDescent="0.25">
      <c r="A264" s="1853" t="s">
        <v>1633</v>
      </c>
      <c r="D264" s="1800"/>
      <c r="E264" s="1797"/>
      <c r="F264" s="1822"/>
      <c r="G264" s="1822"/>
      <c r="H264" s="2089" t="s">
        <v>205</v>
      </c>
    </row>
    <row r="265" spans="1:8" ht="25.5" hidden="1" thickTop="1" thickBot="1" x14ac:dyDescent="0.25">
      <c r="A265" s="1852" t="s">
        <v>206</v>
      </c>
      <c r="B265" s="1851" t="s">
        <v>959</v>
      </c>
      <c r="C265" s="1851" t="s">
        <v>481</v>
      </c>
      <c r="D265" s="1850" t="s">
        <v>208</v>
      </c>
      <c r="E265" s="1849" t="s">
        <v>800</v>
      </c>
      <c r="F265" s="1849" t="s">
        <v>801</v>
      </c>
      <c r="G265" s="1848" t="s">
        <v>1117</v>
      </c>
      <c r="H265" s="2092" t="s">
        <v>1118</v>
      </c>
    </row>
    <row r="266" spans="1:8" ht="14.25" hidden="1" thickTop="1" thickBot="1" x14ac:dyDescent="0.25">
      <c r="A266" s="1846">
        <v>1</v>
      </c>
      <c r="B266" s="1845">
        <v>2</v>
      </c>
      <c r="C266" s="1845">
        <v>3</v>
      </c>
      <c r="D266" s="1845">
        <v>4</v>
      </c>
      <c r="E266" s="1844">
        <v>5</v>
      </c>
      <c r="F266" s="1844">
        <v>6</v>
      </c>
      <c r="G266" s="1843">
        <v>7</v>
      </c>
      <c r="H266" s="1842" t="s">
        <v>74</v>
      </c>
    </row>
    <row r="267" spans="1:8" ht="16.5" hidden="1" thickTop="1" thickBot="1" x14ac:dyDescent="0.3">
      <c r="A267" s="1840">
        <v>3122</v>
      </c>
      <c r="B267" s="1839">
        <v>6121</v>
      </c>
      <c r="C267" s="1839"/>
      <c r="D267" s="1835" t="s">
        <v>770</v>
      </c>
      <c r="E267" s="1831">
        <v>0</v>
      </c>
      <c r="F267" s="1859">
        <v>0</v>
      </c>
      <c r="G267" s="1859">
        <v>0</v>
      </c>
      <c r="H267" s="1829" t="e">
        <f>G267/F267*100</f>
        <v>#DIV/0!</v>
      </c>
    </row>
    <row r="268" spans="1:8" ht="16.5" hidden="1" thickTop="1" thickBot="1" x14ac:dyDescent="0.3">
      <c r="A268" s="1828" t="s">
        <v>961</v>
      </c>
      <c r="B268" s="1827"/>
      <c r="C268" s="1827"/>
      <c r="D268" s="1826"/>
      <c r="E268" s="1825">
        <f>SUM(E267:E267)</f>
        <v>0</v>
      </c>
      <c r="F268" s="1858">
        <f>SUM(F267:F267)</f>
        <v>0</v>
      </c>
      <c r="G268" s="1858">
        <f>SUM(G267:G267)</f>
        <v>0</v>
      </c>
      <c r="H268" s="1871" t="e">
        <f>G268/F268*100</f>
        <v>#DIV/0!</v>
      </c>
    </row>
    <row r="269" spans="1:8" ht="15" hidden="1" x14ac:dyDescent="0.25">
      <c r="A269" s="1857"/>
      <c r="B269" s="1857"/>
      <c r="C269" s="1857"/>
      <c r="D269" s="1857"/>
      <c r="E269" s="1856"/>
      <c r="F269" s="1856"/>
      <c r="G269" s="1856"/>
      <c r="H269" s="1897"/>
    </row>
    <row r="270" spans="1:8" ht="15" hidden="1" x14ac:dyDescent="0.25">
      <c r="A270" s="1853" t="s">
        <v>1634</v>
      </c>
      <c r="B270" s="1854"/>
      <c r="C270" s="1854"/>
      <c r="D270" s="1854"/>
      <c r="E270" s="1854"/>
      <c r="F270" s="1854"/>
      <c r="G270" s="1854"/>
      <c r="H270" s="2089"/>
    </row>
    <row r="271" spans="1:8" ht="15" hidden="1" x14ac:dyDescent="0.25">
      <c r="A271" s="1853" t="s">
        <v>1635</v>
      </c>
      <c r="D271" s="1800"/>
      <c r="E271" s="1797"/>
      <c r="F271" s="1822"/>
      <c r="G271" s="1822"/>
      <c r="H271" s="2089" t="s">
        <v>205</v>
      </c>
    </row>
    <row r="272" spans="1:8" ht="25.5" hidden="1" thickTop="1" thickBot="1" x14ac:dyDescent="0.25">
      <c r="A272" s="1852" t="s">
        <v>206</v>
      </c>
      <c r="B272" s="1851" t="s">
        <v>959</v>
      </c>
      <c r="C272" s="1851" t="s">
        <v>481</v>
      </c>
      <c r="D272" s="1850" t="s">
        <v>208</v>
      </c>
      <c r="E272" s="1849" t="s">
        <v>800</v>
      </c>
      <c r="F272" s="1849" t="s">
        <v>801</v>
      </c>
      <c r="G272" s="1848" t="s">
        <v>1117</v>
      </c>
      <c r="H272" s="2092" t="s">
        <v>1118</v>
      </c>
    </row>
    <row r="273" spans="1:8" ht="14.25" hidden="1" thickTop="1" thickBot="1" x14ac:dyDescent="0.25">
      <c r="A273" s="1846">
        <v>1</v>
      </c>
      <c r="B273" s="1845">
        <v>2</v>
      </c>
      <c r="C273" s="1845">
        <v>3</v>
      </c>
      <c r="D273" s="1845">
        <v>4</v>
      </c>
      <c r="E273" s="1844">
        <v>5</v>
      </c>
      <c r="F273" s="1844">
        <v>6</v>
      </c>
      <c r="G273" s="1843">
        <v>7</v>
      </c>
      <c r="H273" s="1842" t="s">
        <v>74</v>
      </c>
    </row>
    <row r="274" spans="1:8" ht="16.5" hidden="1" thickTop="1" thickBot="1" x14ac:dyDescent="0.3">
      <c r="A274" s="1840">
        <v>3122</v>
      </c>
      <c r="B274" s="1839">
        <v>6121</v>
      </c>
      <c r="C274" s="1839"/>
      <c r="D274" s="1835" t="s">
        <v>770</v>
      </c>
      <c r="E274" s="1831">
        <v>0</v>
      </c>
      <c r="F274" s="1859">
        <v>0</v>
      </c>
      <c r="G274" s="1859">
        <v>0</v>
      </c>
      <c r="H274" s="1829" t="e">
        <f>G274/F274*100</f>
        <v>#DIV/0!</v>
      </c>
    </row>
    <row r="275" spans="1:8" ht="16.5" hidden="1" thickTop="1" thickBot="1" x14ac:dyDescent="0.3">
      <c r="A275" s="1828" t="s">
        <v>961</v>
      </c>
      <c r="B275" s="1827"/>
      <c r="C275" s="1827"/>
      <c r="D275" s="1826"/>
      <c r="E275" s="1825">
        <f>SUM(E274:E274)</f>
        <v>0</v>
      </c>
      <c r="F275" s="1858">
        <f>SUM(F274:F274)</f>
        <v>0</v>
      </c>
      <c r="G275" s="1858">
        <f>SUM(G274:G274)</f>
        <v>0</v>
      </c>
      <c r="H275" s="1871" t="e">
        <f>G275/F275*100</f>
        <v>#DIV/0!</v>
      </c>
    </row>
    <row r="276" spans="1:8" ht="15" hidden="1" x14ac:dyDescent="0.25">
      <c r="A276" s="1857"/>
      <c r="B276" s="1857"/>
      <c r="C276" s="1857"/>
      <c r="D276" s="1857"/>
      <c r="E276" s="1856"/>
      <c r="F276" s="1856"/>
      <c r="G276" s="1856"/>
      <c r="H276" s="1897"/>
    </row>
    <row r="277" spans="1:8" ht="15" hidden="1" x14ac:dyDescent="0.25">
      <c r="A277" s="1853" t="s">
        <v>1636</v>
      </c>
      <c r="B277" s="1854"/>
      <c r="C277" s="1854"/>
      <c r="D277" s="1854"/>
      <c r="E277" s="1854"/>
      <c r="F277" s="1854"/>
      <c r="G277" s="1854"/>
      <c r="H277" s="2089"/>
    </row>
    <row r="278" spans="1:8" ht="15" hidden="1" x14ac:dyDescent="0.25">
      <c r="A278" s="1853" t="s">
        <v>1637</v>
      </c>
      <c r="D278" s="1800"/>
      <c r="E278" s="1797"/>
      <c r="F278" s="1822"/>
      <c r="G278" s="1822"/>
      <c r="H278" s="2089" t="s">
        <v>205</v>
      </c>
    </row>
    <row r="279" spans="1:8" ht="25.5" hidden="1" thickTop="1" thickBot="1" x14ac:dyDescent="0.25">
      <c r="A279" s="1852" t="s">
        <v>206</v>
      </c>
      <c r="B279" s="1851" t="s">
        <v>959</v>
      </c>
      <c r="C279" s="1851" t="s">
        <v>481</v>
      </c>
      <c r="D279" s="1850" t="s">
        <v>208</v>
      </c>
      <c r="E279" s="1849" t="s">
        <v>800</v>
      </c>
      <c r="F279" s="1849" t="s">
        <v>801</v>
      </c>
      <c r="G279" s="1848" t="s">
        <v>1117</v>
      </c>
      <c r="H279" s="2092" t="s">
        <v>1118</v>
      </c>
    </row>
    <row r="280" spans="1:8" ht="14.25" hidden="1" thickTop="1" thickBot="1" x14ac:dyDescent="0.25">
      <c r="A280" s="1846">
        <v>1</v>
      </c>
      <c r="B280" s="1845">
        <v>2</v>
      </c>
      <c r="C280" s="1845">
        <v>3</v>
      </c>
      <c r="D280" s="1845">
        <v>4</v>
      </c>
      <c r="E280" s="1844">
        <v>5</v>
      </c>
      <c r="F280" s="1844">
        <v>6</v>
      </c>
      <c r="G280" s="1843">
        <v>7</v>
      </c>
      <c r="H280" s="1842" t="s">
        <v>74</v>
      </c>
    </row>
    <row r="281" spans="1:8" ht="16.5" hidden="1" thickTop="1" thickBot="1" x14ac:dyDescent="0.3">
      <c r="A281" s="1840">
        <v>3122</v>
      </c>
      <c r="B281" s="1839">
        <v>6121</v>
      </c>
      <c r="C281" s="1839"/>
      <c r="D281" s="1835" t="s">
        <v>770</v>
      </c>
      <c r="E281" s="1831">
        <v>0</v>
      </c>
      <c r="F281" s="1859">
        <v>0</v>
      </c>
      <c r="G281" s="1859">
        <v>0</v>
      </c>
      <c r="H281" s="1829" t="e">
        <f>G281/F281*100</f>
        <v>#DIV/0!</v>
      </c>
    </row>
    <row r="282" spans="1:8" ht="16.5" hidden="1" thickTop="1" thickBot="1" x14ac:dyDescent="0.3">
      <c r="A282" s="1828" t="s">
        <v>961</v>
      </c>
      <c r="B282" s="1827"/>
      <c r="C282" s="1827"/>
      <c r="D282" s="1826"/>
      <c r="E282" s="1825">
        <f>SUM(E281:E281)</f>
        <v>0</v>
      </c>
      <c r="F282" s="1858">
        <f>SUM(F281:F281)</f>
        <v>0</v>
      </c>
      <c r="G282" s="1858">
        <f>SUM(G281:G281)</f>
        <v>0</v>
      </c>
      <c r="H282" s="1871" t="e">
        <f>G282/F282*100</f>
        <v>#DIV/0!</v>
      </c>
    </row>
    <row r="283" spans="1:8" ht="15" hidden="1" x14ac:dyDescent="0.25">
      <c r="A283" s="1857"/>
      <c r="B283" s="1857"/>
      <c r="C283" s="1857"/>
      <c r="D283" s="1857"/>
      <c r="E283" s="1856"/>
      <c r="F283" s="1856"/>
      <c r="G283" s="1856"/>
      <c r="H283" s="1897"/>
    </row>
    <row r="284" spans="1:8" ht="15" x14ac:dyDescent="0.25">
      <c r="A284" s="1853" t="s">
        <v>148</v>
      </c>
      <c r="B284" s="1854"/>
      <c r="C284" s="1854"/>
      <c r="D284" s="1854"/>
      <c r="E284" s="1854"/>
      <c r="F284" s="1854"/>
      <c r="G284" s="1854"/>
      <c r="H284" s="2089"/>
    </row>
    <row r="285" spans="1:8" ht="15.75" thickBot="1" x14ac:dyDescent="0.3">
      <c r="A285" s="1853" t="s">
        <v>149</v>
      </c>
      <c r="D285" s="1800"/>
      <c r="E285" s="1797"/>
      <c r="F285" s="1822"/>
      <c r="G285" s="1822"/>
      <c r="H285" s="2089" t="s">
        <v>205</v>
      </c>
    </row>
    <row r="286" spans="1:8" ht="25.5" thickTop="1" thickBot="1" x14ac:dyDescent="0.25">
      <c r="A286" s="1852" t="s">
        <v>206</v>
      </c>
      <c r="B286" s="1851" t="s">
        <v>959</v>
      </c>
      <c r="C286" s="1851" t="s">
        <v>481</v>
      </c>
      <c r="D286" s="1850" t="s">
        <v>208</v>
      </c>
      <c r="E286" s="1849" t="s">
        <v>800</v>
      </c>
      <c r="F286" s="1849" t="s">
        <v>801</v>
      </c>
      <c r="G286" s="1848" t="s">
        <v>1117</v>
      </c>
      <c r="H286" s="2092" t="s">
        <v>1118</v>
      </c>
    </row>
    <row r="287" spans="1:8" ht="14.25" thickTop="1" thickBot="1" x14ac:dyDescent="0.25">
      <c r="A287" s="1846">
        <v>1</v>
      </c>
      <c r="B287" s="1845">
        <v>2</v>
      </c>
      <c r="C287" s="1845">
        <v>3</v>
      </c>
      <c r="D287" s="1845">
        <v>4</v>
      </c>
      <c r="E287" s="1844">
        <v>5</v>
      </c>
      <c r="F287" s="1844">
        <v>6</v>
      </c>
      <c r="G287" s="1843">
        <v>7</v>
      </c>
      <c r="H287" s="1842" t="s">
        <v>74</v>
      </c>
    </row>
    <row r="288" spans="1:8" ht="16.5" thickTop="1" thickBot="1" x14ac:dyDescent="0.3">
      <c r="A288" s="1840">
        <v>3122</v>
      </c>
      <c r="B288" s="1839">
        <v>6121</v>
      </c>
      <c r="C288" s="1839"/>
      <c r="D288" s="1835" t="s">
        <v>770</v>
      </c>
      <c r="E288" s="1831">
        <v>0</v>
      </c>
      <c r="F288" s="1859">
        <v>924</v>
      </c>
      <c r="G288" s="1859">
        <v>805</v>
      </c>
      <c r="H288" s="1829">
        <f>G288/F288*100</f>
        <v>87.121212121212125</v>
      </c>
    </row>
    <row r="289" spans="1:8" ht="16.5" thickTop="1" thickBot="1" x14ac:dyDescent="0.3">
      <c r="A289" s="1828" t="s">
        <v>961</v>
      </c>
      <c r="B289" s="1827"/>
      <c r="C289" s="1827"/>
      <c r="D289" s="1826"/>
      <c r="E289" s="1825">
        <f>SUM(E288:E288)</f>
        <v>0</v>
      </c>
      <c r="F289" s="1858">
        <f>SUM(F288:F288)</f>
        <v>924</v>
      </c>
      <c r="G289" s="1858">
        <f>SUM(G288:G288)</f>
        <v>805</v>
      </c>
      <c r="H289" s="1871">
        <f>G289/F289*100</f>
        <v>87.121212121212125</v>
      </c>
    </row>
    <row r="290" spans="1:8" ht="15.75" thickTop="1" x14ac:dyDescent="0.25">
      <c r="A290" s="1857"/>
      <c r="B290" s="1857"/>
      <c r="C290" s="1857"/>
      <c r="D290" s="1857"/>
      <c r="E290" s="1856"/>
      <c r="F290" s="1856"/>
      <c r="G290" s="1856"/>
      <c r="H290" s="1897"/>
    </row>
    <row r="291" spans="1:8" ht="15" hidden="1" x14ac:dyDescent="0.25">
      <c r="A291" s="1853" t="s">
        <v>150</v>
      </c>
      <c r="B291" s="1854"/>
      <c r="C291" s="1854"/>
      <c r="D291" s="1854"/>
      <c r="E291" s="1854"/>
      <c r="F291" s="1854"/>
      <c r="G291" s="1854"/>
      <c r="H291" s="2089"/>
    </row>
    <row r="292" spans="1:8" ht="15" hidden="1" x14ac:dyDescent="0.25">
      <c r="A292" s="1853" t="s">
        <v>151</v>
      </c>
      <c r="D292" s="1800"/>
      <c r="E292" s="1797"/>
      <c r="F292" s="1822"/>
      <c r="G292" s="1822"/>
      <c r="H292" s="2089" t="s">
        <v>205</v>
      </c>
    </row>
    <row r="293" spans="1:8" ht="25.5" hidden="1" thickTop="1" thickBot="1" x14ac:dyDescent="0.25">
      <c r="A293" s="1852" t="s">
        <v>206</v>
      </c>
      <c r="B293" s="1851" t="s">
        <v>959</v>
      </c>
      <c r="C293" s="1851" t="s">
        <v>481</v>
      </c>
      <c r="D293" s="1850" t="s">
        <v>208</v>
      </c>
      <c r="E293" s="1849" t="s">
        <v>800</v>
      </c>
      <c r="F293" s="1849" t="s">
        <v>801</v>
      </c>
      <c r="G293" s="1848" t="s">
        <v>1117</v>
      </c>
      <c r="H293" s="2092" t="s">
        <v>1118</v>
      </c>
    </row>
    <row r="294" spans="1:8" ht="14.25" hidden="1" thickTop="1" thickBot="1" x14ac:dyDescent="0.25">
      <c r="A294" s="1846">
        <v>1</v>
      </c>
      <c r="B294" s="1845">
        <v>2</v>
      </c>
      <c r="C294" s="1845">
        <v>3</v>
      </c>
      <c r="D294" s="1845">
        <v>4</v>
      </c>
      <c r="E294" s="1844">
        <v>5</v>
      </c>
      <c r="F294" s="1844">
        <v>6</v>
      </c>
      <c r="G294" s="1843">
        <v>7</v>
      </c>
      <c r="H294" s="1842" t="s">
        <v>74</v>
      </c>
    </row>
    <row r="295" spans="1:8" ht="16.5" hidden="1" thickTop="1" thickBot="1" x14ac:dyDescent="0.3">
      <c r="A295" s="1840">
        <v>3122</v>
      </c>
      <c r="B295" s="1839">
        <v>6121</v>
      </c>
      <c r="C295" s="1839"/>
      <c r="D295" s="1835" t="s">
        <v>770</v>
      </c>
      <c r="E295" s="1831">
        <v>0</v>
      </c>
      <c r="F295" s="1859">
        <v>0</v>
      </c>
      <c r="G295" s="1859">
        <v>0</v>
      </c>
      <c r="H295" s="1829" t="e">
        <f>G295/F295*100</f>
        <v>#DIV/0!</v>
      </c>
    </row>
    <row r="296" spans="1:8" ht="16.5" hidden="1" thickTop="1" thickBot="1" x14ac:dyDescent="0.3">
      <c r="A296" s="1828" t="s">
        <v>961</v>
      </c>
      <c r="B296" s="1827"/>
      <c r="C296" s="1827"/>
      <c r="D296" s="1826"/>
      <c r="E296" s="1825">
        <f>SUM(E295:E295)</f>
        <v>0</v>
      </c>
      <c r="F296" s="1858">
        <f>SUM(F295:F295)</f>
        <v>0</v>
      </c>
      <c r="G296" s="1858">
        <f>SUM(G295:G295)</f>
        <v>0</v>
      </c>
      <c r="H296" s="1871" t="e">
        <f>G296/F296*100</f>
        <v>#DIV/0!</v>
      </c>
    </row>
    <row r="297" spans="1:8" ht="15" hidden="1" x14ac:dyDescent="0.25">
      <c r="A297" s="1857"/>
      <c r="B297" s="1857"/>
      <c r="C297" s="1857"/>
      <c r="D297" s="1857"/>
      <c r="E297" s="1856"/>
      <c r="F297" s="1856"/>
      <c r="G297" s="1856"/>
      <c r="H297" s="1897"/>
    </row>
    <row r="298" spans="1:8" ht="15" x14ac:dyDescent="0.25">
      <c r="A298" s="1853" t="s">
        <v>152</v>
      </c>
      <c r="B298" s="1854"/>
      <c r="C298" s="1854"/>
      <c r="D298" s="1854"/>
      <c r="E298" s="1854"/>
      <c r="F298" s="1854"/>
      <c r="G298" s="1854"/>
      <c r="H298" s="2089"/>
    </row>
    <row r="299" spans="1:8" ht="15.75" thickBot="1" x14ac:dyDescent="0.3">
      <c r="A299" s="1853" t="s">
        <v>153</v>
      </c>
      <c r="D299" s="1800"/>
      <c r="E299" s="1797"/>
      <c r="F299" s="1822"/>
      <c r="G299" s="1822"/>
      <c r="H299" s="2089" t="s">
        <v>205</v>
      </c>
    </row>
    <row r="300" spans="1:8" ht="25.5" thickTop="1" thickBot="1" x14ac:dyDescent="0.25">
      <c r="A300" s="1852" t="s">
        <v>206</v>
      </c>
      <c r="B300" s="1851" t="s">
        <v>959</v>
      </c>
      <c r="C300" s="1851" t="s">
        <v>481</v>
      </c>
      <c r="D300" s="1850" t="s">
        <v>208</v>
      </c>
      <c r="E300" s="1849" t="s">
        <v>800</v>
      </c>
      <c r="F300" s="1849" t="s">
        <v>801</v>
      </c>
      <c r="G300" s="1848" t="s">
        <v>1117</v>
      </c>
      <c r="H300" s="2092" t="s">
        <v>1118</v>
      </c>
    </row>
    <row r="301" spans="1:8" ht="14.25" thickTop="1" thickBot="1" x14ac:dyDescent="0.25">
      <c r="A301" s="1846">
        <v>1</v>
      </c>
      <c r="B301" s="1845">
        <v>2</v>
      </c>
      <c r="C301" s="1845">
        <v>3</v>
      </c>
      <c r="D301" s="1845">
        <v>4</v>
      </c>
      <c r="E301" s="1844">
        <v>5</v>
      </c>
      <c r="F301" s="1844">
        <v>6</v>
      </c>
      <c r="G301" s="1843">
        <v>7</v>
      </c>
      <c r="H301" s="1842" t="s">
        <v>74</v>
      </c>
    </row>
    <row r="302" spans="1:8" ht="16.5" thickTop="1" thickBot="1" x14ac:dyDescent="0.3">
      <c r="A302" s="1840">
        <v>3122</v>
      </c>
      <c r="B302" s="1839">
        <v>6121</v>
      </c>
      <c r="C302" s="1839"/>
      <c r="D302" s="1835" t="s">
        <v>770</v>
      </c>
      <c r="E302" s="1831">
        <v>0</v>
      </c>
      <c r="F302" s="1859">
        <v>265</v>
      </c>
      <c r="G302" s="1859">
        <v>102</v>
      </c>
      <c r="H302" s="1829">
        <f>G302/F302*100</f>
        <v>38.490566037735853</v>
      </c>
    </row>
    <row r="303" spans="1:8" ht="16.5" thickTop="1" thickBot="1" x14ac:dyDescent="0.3">
      <c r="A303" s="1828" t="s">
        <v>961</v>
      </c>
      <c r="B303" s="1827"/>
      <c r="C303" s="1827"/>
      <c r="D303" s="1826"/>
      <c r="E303" s="1825">
        <f>SUM(E302:E302)</f>
        <v>0</v>
      </c>
      <c r="F303" s="1858">
        <f>SUM(F302:F302)</f>
        <v>265</v>
      </c>
      <c r="G303" s="1858">
        <f>SUM(G302:G302)</f>
        <v>102</v>
      </c>
      <c r="H303" s="1871">
        <f>G303/F303*100</f>
        <v>38.490566037735853</v>
      </c>
    </row>
    <row r="304" spans="1:8" ht="15.75" thickTop="1" x14ac:dyDescent="0.25">
      <c r="A304" s="1857"/>
      <c r="B304" s="1857"/>
      <c r="C304" s="1857"/>
      <c r="D304" s="1857"/>
      <c r="E304" s="1856"/>
      <c r="F304" s="1856"/>
      <c r="G304" s="1856"/>
      <c r="H304" s="1897"/>
    </row>
    <row r="305" spans="1:8" ht="15" hidden="1" x14ac:dyDescent="0.25">
      <c r="A305" s="1853" t="s">
        <v>154</v>
      </c>
      <c r="B305" s="1854"/>
      <c r="C305" s="1854"/>
      <c r="D305" s="1854"/>
      <c r="E305" s="1854"/>
      <c r="F305" s="1854"/>
      <c r="G305" s="1854"/>
      <c r="H305" s="2089"/>
    </row>
    <row r="306" spans="1:8" ht="15" hidden="1" x14ac:dyDescent="0.25">
      <c r="A306" s="1853" t="s">
        <v>236</v>
      </c>
      <c r="D306" s="1800"/>
      <c r="E306" s="1797"/>
      <c r="F306" s="1822"/>
      <c r="G306" s="1822"/>
      <c r="H306" s="2089" t="s">
        <v>205</v>
      </c>
    </row>
    <row r="307" spans="1:8" ht="25.5" hidden="1" thickTop="1" thickBot="1" x14ac:dyDescent="0.25">
      <c r="A307" s="1852" t="s">
        <v>206</v>
      </c>
      <c r="B307" s="1851" t="s">
        <v>959</v>
      </c>
      <c r="C307" s="1851" t="s">
        <v>481</v>
      </c>
      <c r="D307" s="1850" t="s">
        <v>208</v>
      </c>
      <c r="E307" s="1849" t="s">
        <v>800</v>
      </c>
      <c r="F307" s="1849" t="s">
        <v>801</v>
      </c>
      <c r="G307" s="1848" t="s">
        <v>1117</v>
      </c>
      <c r="H307" s="2092" t="s">
        <v>1118</v>
      </c>
    </row>
    <row r="308" spans="1:8" ht="14.25" hidden="1" thickTop="1" thickBot="1" x14ac:dyDescent="0.25">
      <c r="A308" s="1846">
        <v>1</v>
      </c>
      <c r="B308" s="1845">
        <v>2</v>
      </c>
      <c r="C308" s="1845">
        <v>3</v>
      </c>
      <c r="D308" s="1845">
        <v>4</v>
      </c>
      <c r="E308" s="1844">
        <v>5</v>
      </c>
      <c r="F308" s="1844">
        <v>6</v>
      </c>
      <c r="G308" s="1843">
        <v>7</v>
      </c>
      <c r="H308" s="1842" t="s">
        <v>74</v>
      </c>
    </row>
    <row r="309" spans="1:8" ht="16.5" hidden="1" thickTop="1" thickBot="1" x14ac:dyDescent="0.3">
      <c r="A309" s="1840">
        <v>3529</v>
      </c>
      <c r="B309" s="1839">
        <v>6121</v>
      </c>
      <c r="C309" s="1839"/>
      <c r="D309" s="1835" t="s">
        <v>770</v>
      </c>
      <c r="E309" s="1831">
        <v>0</v>
      </c>
      <c r="F309" s="1859">
        <v>0</v>
      </c>
      <c r="G309" s="1859">
        <v>0</v>
      </c>
      <c r="H309" s="1829" t="e">
        <f>G309/F309*100</f>
        <v>#DIV/0!</v>
      </c>
    </row>
    <row r="310" spans="1:8" ht="16.5" hidden="1" thickTop="1" thickBot="1" x14ac:dyDescent="0.3">
      <c r="A310" s="1828" t="s">
        <v>961</v>
      </c>
      <c r="B310" s="1827"/>
      <c r="C310" s="1827"/>
      <c r="D310" s="1826"/>
      <c r="E310" s="1825">
        <f>SUM(E309:E309)</f>
        <v>0</v>
      </c>
      <c r="F310" s="1858">
        <f>SUM(F309:F309)</f>
        <v>0</v>
      </c>
      <c r="G310" s="1858">
        <f>SUM(G309:G309)</f>
        <v>0</v>
      </c>
      <c r="H310" s="1871" t="e">
        <f>G310/F310*100</f>
        <v>#DIV/0!</v>
      </c>
    </row>
    <row r="311" spans="1:8" ht="15" hidden="1" x14ac:dyDescent="0.25">
      <c r="A311" s="1857"/>
      <c r="B311" s="1857"/>
      <c r="C311" s="1857"/>
      <c r="D311" s="1857"/>
      <c r="E311" s="1856"/>
      <c r="F311" s="1856"/>
      <c r="G311" s="1856"/>
      <c r="H311" s="1897"/>
    </row>
    <row r="312" spans="1:8" ht="15" hidden="1" x14ac:dyDescent="0.25">
      <c r="A312" s="1853" t="s">
        <v>393</v>
      </c>
      <c r="B312" s="1854"/>
      <c r="C312" s="1854"/>
      <c r="D312" s="1854"/>
      <c r="E312" s="1854"/>
      <c r="F312" s="1854"/>
      <c r="G312" s="1854"/>
      <c r="H312" s="2089"/>
    </row>
    <row r="313" spans="1:8" ht="15" hidden="1" x14ac:dyDescent="0.25">
      <c r="A313" s="1853" t="s">
        <v>237</v>
      </c>
      <c r="D313" s="1800"/>
      <c r="E313" s="1797"/>
      <c r="F313" s="1822"/>
      <c r="G313" s="1822"/>
      <c r="H313" s="2089" t="s">
        <v>205</v>
      </c>
    </row>
    <row r="314" spans="1:8" ht="25.5" hidden="1" thickTop="1" thickBot="1" x14ac:dyDescent="0.25">
      <c r="A314" s="1852" t="s">
        <v>206</v>
      </c>
      <c r="B314" s="1851" t="s">
        <v>959</v>
      </c>
      <c r="C314" s="1851" t="s">
        <v>481</v>
      </c>
      <c r="D314" s="1850" t="s">
        <v>208</v>
      </c>
      <c r="E314" s="1849" t="s">
        <v>800</v>
      </c>
      <c r="F314" s="1849" t="s">
        <v>801</v>
      </c>
      <c r="G314" s="1848" t="s">
        <v>1117</v>
      </c>
      <c r="H314" s="2092" t="s">
        <v>1118</v>
      </c>
    </row>
    <row r="315" spans="1:8" ht="14.25" hidden="1" thickTop="1" thickBot="1" x14ac:dyDescent="0.25">
      <c r="A315" s="1846">
        <v>1</v>
      </c>
      <c r="B315" s="1845">
        <v>2</v>
      </c>
      <c r="C315" s="1845">
        <v>3</v>
      </c>
      <c r="D315" s="1845">
        <v>4</v>
      </c>
      <c r="E315" s="1844">
        <v>5</v>
      </c>
      <c r="F315" s="1844">
        <v>6</v>
      </c>
      <c r="G315" s="1843">
        <v>7</v>
      </c>
      <c r="H315" s="1842" t="s">
        <v>74</v>
      </c>
    </row>
    <row r="316" spans="1:8" ht="16.5" hidden="1" thickTop="1" thickBot="1" x14ac:dyDescent="0.3">
      <c r="A316" s="1840">
        <v>4311</v>
      </c>
      <c r="B316" s="1839">
        <v>6121</v>
      </c>
      <c r="C316" s="1839"/>
      <c r="D316" s="1835" t="s">
        <v>770</v>
      </c>
      <c r="E316" s="1831">
        <v>0</v>
      </c>
      <c r="F316" s="1859">
        <v>0</v>
      </c>
      <c r="G316" s="1859">
        <v>0</v>
      </c>
      <c r="H316" s="1829" t="e">
        <f>G316/F316*100</f>
        <v>#DIV/0!</v>
      </c>
    </row>
    <row r="317" spans="1:8" ht="16.5" hidden="1" thickTop="1" thickBot="1" x14ac:dyDescent="0.3">
      <c r="A317" s="1828" t="s">
        <v>961</v>
      </c>
      <c r="B317" s="1827"/>
      <c r="C317" s="1827"/>
      <c r="D317" s="1826"/>
      <c r="E317" s="1825">
        <f>SUM(E316:E316)</f>
        <v>0</v>
      </c>
      <c r="F317" s="1858">
        <f>SUM(F316:F316)</f>
        <v>0</v>
      </c>
      <c r="G317" s="1858">
        <f>SUM(G316:G316)</f>
        <v>0</v>
      </c>
      <c r="H317" s="1871" t="e">
        <f>G317/F317*100</f>
        <v>#DIV/0!</v>
      </c>
    </row>
    <row r="318" spans="1:8" ht="15" hidden="1" x14ac:dyDescent="0.25">
      <c r="A318" s="1857"/>
      <c r="B318" s="1857"/>
      <c r="C318" s="1857"/>
      <c r="D318" s="1857"/>
      <c r="E318" s="1856"/>
      <c r="F318" s="1856"/>
      <c r="G318" s="1856"/>
      <c r="H318" s="1897"/>
    </row>
    <row r="319" spans="1:8" ht="15" hidden="1" x14ac:dyDescent="0.25">
      <c r="A319" s="1853" t="s">
        <v>273</v>
      </c>
      <c r="B319" s="1854"/>
      <c r="C319" s="1854"/>
      <c r="D319" s="1854"/>
      <c r="E319" s="1854"/>
      <c r="F319" s="1854"/>
      <c r="G319" s="1854"/>
      <c r="H319" s="2089"/>
    </row>
    <row r="320" spans="1:8" ht="15" hidden="1" x14ac:dyDescent="0.25">
      <c r="A320" s="1853" t="s">
        <v>238</v>
      </c>
      <c r="D320" s="1800"/>
      <c r="E320" s="1797"/>
      <c r="F320" s="1822"/>
      <c r="G320" s="1822"/>
      <c r="H320" s="2089" t="s">
        <v>205</v>
      </c>
    </row>
    <row r="321" spans="1:8" ht="25.5" hidden="1" thickTop="1" thickBot="1" x14ac:dyDescent="0.25">
      <c r="A321" s="1852" t="s">
        <v>206</v>
      </c>
      <c r="B321" s="1851" t="s">
        <v>959</v>
      </c>
      <c r="C321" s="1851" t="s">
        <v>481</v>
      </c>
      <c r="D321" s="1850" t="s">
        <v>208</v>
      </c>
      <c r="E321" s="1849" t="s">
        <v>800</v>
      </c>
      <c r="F321" s="1849" t="s">
        <v>801</v>
      </c>
      <c r="G321" s="1848" t="s">
        <v>1117</v>
      </c>
      <c r="H321" s="2092" t="s">
        <v>1118</v>
      </c>
    </row>
    <row r="322" spans="1:8" ht="14.25" hidden="1" thickTop="1" thickBot="1" x14ac:dyDescent="0.25">
      <c r="A322" s="1846">
        <v>1</v>
      </c>
      <c r="B322" s="1845">
        <v>2</v>
      </c>
      <c r="C322" s="1845">
        <v>3</v>
      </c>
      <c r="D322" s="1845">
        <v>4</v>
      </c>
      <c r="E322" s="1844">
        <v>5</v>
      </c>
      <c r="F322" s="1844">
        <v>6</v>
      </c>
      <c r="G322" s="1843">
        <v>7</v>
      </c>
      <c r="H322" s="1842" t="s">
        <v>74</v>
      </c>
    </row>
    <row r="323" spans="1:8" ht="16.5" hidden="1" thickTop="1" thickBot="1" x14ac:dyDescent="0.3">
      <c r="A323" s="1840">
        <v>4357</v>
      </c>
      <c r="B323" s="1839">
        <v>6121</v>
      </c>
      <c r="C323" s="1839"/>
      <c r="D323" s="1835" t="s">
        <v>770</v>
      </c>
      <c r="E323" s="1831">
        <v>0</v>
      </c>
      <c r="F323" s="1859">
        <v>0</v>
      </c>
      <c r="G323" s="1859">
        <v>0</v>
      </c>
      <c r="H323" s="1829" t="e">
        <f>G323/F323*100</f>
        <v>#DIV/0!</v>
      </c>
    </row>
    <row r="324" spans="1:8" ht="16.5" hidden="1" thickTop="1" thickBot="1" x14ac:dyDescent="0.3">
      <c r="A324" s="1828" t="s">
        <v>961</v>
      </c>
      <c r="B324" s="1827"/>
      <c r="C324" s="1827"/>
      <c r="D324" s="1826"/>
      <c r="E324" s="1825">
        <f>SUM(E323:E323)</f>
        <v>0</v>
      </c>
      <c r="F324" s="1858">
        <f>SUM(F323:F323)</f>
        <v>0</v>
      </c>
      <c r="G324" s="1858">
        <f>SUM(G323:G323)</f>
        <v>0</v>
      </c>
      <c r="H324" s="1871" t="e">
        <f>G324/F324*100</f>
        <v>#DIV/0!</v>
      </c>
    </row>
    <row r="325" spans="1:8" ht="15" hidden="1" x14ac:dyDescent="0.25">
      <c r="A325" s="1857"/>
      <c r="B325" s="1857"/>
      <c r="C325" s="1857"/>
      <c r="D325" s="1857"/>
      <c r="E325" s="1856"/>
      <c r="F325" s="1856"/>
      <c r="G325" s="1856"/>
      <c r="H325" s="1897"/>
    </row>
    <row r="326" spans="1:8" ht="15" x14ac:dyDescent="0.25">
      <c r="A326" s="1853" t="s">
        <v>620</v>
      </c>
      <c r="B326" s="1854"/>
      <c r="C326" s="1854"/>
      <c r="D326" s="1854"/>
      <c r="E326" s="1854"/>
      <c r="F326" s="1854"/>
      <c r="G326" s="1854"/>
      <c r="H326" s="2089"/>
    </row>
    <row r="327" spans="1:8" ht="15.75" thickBot="1" x14ac:dyDescent="0.3">
      <c r="A327" s="1853" t="s">
        <v>621</v>
      </c>
      <c r="D327" s="1800"/>
      <c r="E327" s="1797"/>
      <c r="F327" s="1822"/>
      <c r="G327" s="1822"/>
      <c r="H327" s="2089" t="s">
        <v>205</v>
      </c>
    </row>
    <row r="328" spans="1:8" ht="25.5" thickTop="1" thickBot="1" x14ac:dyDescent="0.25">
      <c r="A328" s="1852" t="s">
        <v>206</v>
      </c>
      <c r="B328" s="1851" t="s">
        <v>959</v>
      </c>
      <c r="C328" s="1851" t="s">
        <v>481</v>
      </c>
      <c r="D328" s="1850" t="s">
        <v>208</v>
      </c>
      <c r="E328" s="1849" t="s">
        <v>800</v>
      </c>
      <c r="F328" s="1849" t="s">
        <v>801</v>
      </c>
      <c r="G328" s="1848" t="s">
        <v>1117</v>
      </c>
      <c r="H328" s="2092" t="s">
        <v>1118</v>
      </c>
    </row>
    <row r="329" spans="1:8" ht="14.25" thickTop="1" thickBot="1" x14ac:dyDescent="0.25">
      <c r="A329" s="1846">
        <v>1</v>
      </c>
      <c r="B329" s="1845">
        <v>2</v>
      </c>
      <c r="C329" s="1845">
        <v>3</v>
      </c>
      <c r="D329" s="1845">
        <v>4</v>
      </c>
      <c r="E329" s="1844">
        <v>5</v>
      </c>
      <c r="F329" s="1844">
        <v>6</v>
      </c>
      <c r="G329" s="1843">
        <v>7</v>
      </c>
      <c r="H329" s="1842" t="s">
        <v>74</v>
      </c>
    </row>
    <row r="330" spans="1:8" ht="16.5" thickTop="1" thickBot="1" x14ac:dyDescent="0.3">
      <c r="A330" s="1840">
        <v>4357</v>
      </c>
      <c r="B330" s="1839">
        <v>6121</v>
      </c>
      <c r="C330" s="1839"/>
      <c r="D330" s="1835" t="s">
        <v>770</v>
      </c>
      <c r="E330" s="1831">
        <v>0</v>
      </c>
      <c r="F330" s="1859">
        <v>810</v>
      </c>
      <c r="G330" s="1859">
        <v>662</v>
      </c>
      <c r="H330" s="1829">
        <f>G330/F330*100</f>
        <v>81.728395061728392</v>
      </c>
    </row>
    <row r="331" spans="1:8" ht="16.5" thickTop="1" thickBot="1" x14ac:dyDescent="0.3">
      <c r="A331" s="1828" t="s">
        <v>961</v>
      </c>
      <c r="B331" s="1827"/>
      <c r="C331" s="1827"/>
      <c r="D331" s="1826"/>
      <c r="E331" s="1825">
        <f>SUM(E330:E330)</f>
        <v>0</v>
      </c>
      <c r="F331" s="1858">
        <f>SUM(F330:F330)</f>
        <v>810</v>
      </c>
      <c r="G331" s="1858">
        <f>SUM(G330:G330)</f>
        <v>662</v>
      </c>
      <c r="H331" s="1871">
        <f>G331/F331*100</f>
        <v>81.728395061728392</v>
      </c>
    </row>
    <row r="332" spans="1:8" ht="15.75" thickTop="1" x14ac:dyDescent="0.25">
      <c r="A332" s="1857"/>
      <c r="B332" s="1857"/>
      <c r="C332" s="1857"/>
      <c r="D332" s="1857"/>
      <c r="E332" s="1856"/>
      <c r="F332" s="1856"/>
      <c r="G332" s="1856"/>
      <c r="H332" s="1897"/>
    </row>
    <row r="333" spans="1:8" ht="15" x14ac:dyDescent="0.25">
      <c r="A333" s="1853" t="s">
        <v>622</v>
      </c>
      <c r="B333" s="1854"/>
      <c r="C333" s="1854"/>
      <c r="D333" s="1854"/>
      <c r="E333" s="1854"/>
      <c r="F333" s="1854"/>
      <c r="G333" s="1854"/>
      <c r="H333" s="2089"/>
    </row>
    <row r="334" spans="1:8" ht="15.75" thickBot="1" x14ac:dyDescent="0.3">
      <c r="A334" s="1853" t="s">
        <v>623</v>
      </c>
      <c r="D334" s="1800"/>
      <c r="E334" s="1797"/>
      <c r="F334" s="1822"/>
      <c r="G334" s="1822"/>
      <c r="H334" s="2089" t="s">
        <v>205</v>
      </c>
    </row>
    <row r="335" spans="1:8" ht="25.5" thickTop="1" thickBot="1" x14ac:dyDescent="0.25">
      <c r="A335" s="1852" t="s">
        <v>206</v>
      </c>
      <c r="B335" s="1851" t="s">
        <v>959</v>
      </c>
      <c r="C335" s="1851" t="s">
        <v>481</v>
      </c>
      <c r="D335" s="1850" t="s">
        <v>208</v>
      </c>
      <c r="E335" s="1849" t="s">
        <v>800</v>
      </c>
      <c r="F335" s="1849" t="s">
        <v>801</v>
      </c>
      <c r="G335" s="1848" t="s">
        <v>1117</v>
      </c>
      <c r="H335" s="2092" t="s">
        <v>1118</v>
      </c>
    </row>
    <row r="336" spans="1:8" ht="14.25" thickTop="1" thickBot="1" x14ac:dyDescent="0.25">
      <c r="A336" s="1846">
        <v>1</v>
      </c>
      <c r="B336" s="1845">
        <v>2</v>
      </c>
      <c r="C336" s="1845">
        <v>3</v>
      </c>
      <c r="D336" s="1845">
        <v>4</v>
      </c>
      <c r="E336" s="1844">
        <v>5</v>
      </c>
      <c r="F336" s="1844">
        <v>6</v>
      </c>
      <c r="G336" s="1843">
        <v>7</v>
      </c>
      <c r="H336" s="1842" t="s">
        <v>74</v>
      </c>
    </row>
    <row r="337" spans="1:11" ht="16.5" thickTop="1" thickBot="1" x14ac:dyDescent="0.3">
      <c r="A337" s="1840">
        <v>4357</v>
      </c>
      <c r="B337" s="1839">
        <v>6121</v>
      </c>
      <c r="C337" s="1839"/>
      <c r="D337" s="1835" t="s">
        <v>770</v>
      </c>
      <c r="E337" s="1831">
        <v>0</v>
      </c>
      <c r="F337" s="1859">
        <v>325</v>
      </c>
      <c r="G337" s="1859">
        <v>0</v>
      </c>
      <c r="H337" s="1829">
        <f>G337/F337*100</f>
        <v>0</v>
      </c>
    </row>
    <row r="338" spans="1:11" ht="16.5" thickTop="1" thickBot="1" x14ac:dyDescent="0.3">
      <c r="A338" s="1828" t="s">
        <v>961</v>
      </c>
      <c r="B338" s="1827"/>
      <c r="C338" s="1827"/>
      <c r="D338" s="1826"/>
      <c r="E338" s="1825">
        <f>SUM(E337:E337)</f>
        <v>0</v>
      </c>
      <c r="F338" s="1858">
        <f>SUM(F337:F337)</f>
        <v>325</v>
      </c>
      <c r="G338" s="1858">
        <f>SUM(G337:G337)</f>
        <v>0</v>
      </c>
      <c r="H338" s="1871">
        <f>G338/F338*100</f>
        <v>0</v>
      </c>
    </row>
    <row r="339" spans="1:11" ht="15.75" thickTop="1" x14ac:dyDescent="0.25">
      <c r="A339" s="1857"/>
      <c r="B339" s="1857"/>
      <c r="C339" s="1857"/>
      <c r="D339" s="1857"/>
      <c r="E339" s="1856"/>
      <c r="F339" s="1856"/>
      <c r="G339" s="1856"/>
      <c r="H339" s="1897"/>
    </row>
    <row r="340" spans="1:11" ht="17.25" customHeight="1" x14ac:dyDescent="0.2">
      <c r="A340" s="2543" t="s">
        <v>624</v>
      </c>
      <c r="B340" s="2544"/>
      <c r="C340" s="2544"/>
      <c r="D340" s="2544"/>
      <c r="E340" s="2544"/>
      <c r="F340" s="2544"/>
      <c r="G340" s="2544"/>
      <c r="H340" s="2544"/>
    </row>
    <row r="341" spans="1:11" x14ac:dyDescent="0.2">
      <c r="A341" s="2544"/>
      <c r="B341" s="2544"/>
      <c r="C341" s="2544"/>
      <c r="D341" s="2544"/>
      <c r="E341" s="2544"/>
      <c r="F341" s="2544"/>
      <c r="G341" s="2544"/>
      <c r="H341" s="2544"/>
    </row>
    <row r="342" spans="1:11" ht="15.75" thickBot="1" x14ac:dyDescent="0.3">
      <c r="A342" s="1853" t="s">
        <v>625</v>
      </c>
      <c r="D342" s="1800"/>
      <c r="E342" s="1797"/>
      <c r="F342" s="1822"/>
      <c r="G342" s="1822"/>
      <c r="H342" s="2089" t="s">
        <v>205</v>
      </c>
    </row>
    <row r="343" spans="1:11" ht="25.5" thickTop="1" thickBot="1" x14ac:dyDescent="0.25">
      <c r="A343" s="1852" t="s">
        <v>206</v>
      </c>
      <c r="B343" s="1851" t="s">
        <v>959</v>
      </c>
      <c r="C343" s="1851" t="s">
        <v>481</v>
      </c>
      <c r="D343" s="1850" t="s">
        <v>208</v>
      </c>
      <c r="E343" s="1849" t="s">
        <v>800</v>
      </c>
      <c r="F343" s="1849" t="s">
        <v>801</v>
      </c>
      <c r="G343" s="1848" t="s">
        <v>1117</v>
      </c>
      <c r="H343" s="2092" t="s">
        <v>1118</v>
      </c>
    </row>
    <row r="344" spans="1:11" ht="14.25" thickTop="1" thickBot="1" x14ac:dyDescent="0.25">
      <c r="A344" s="1846">
        <v>1</v>
      </c>
      <c r="B344" s="1845">
        <v>2</v>
      </c>
      <c r="C344" s="1845">
        <v>3</v>
      </c>
      <c r="D344" s="1845">
        <v>4</v>
      </c>
      <c r="E344" s="1844">
        <v>5</v>
      </c>
      <c r="F344" s="1844">
        <v>6</v>
      </c>
      <c r="G344" s="1843">
        <v>7</v>
      </c>
      <c r="H344" s="1842" t="s">
        <v>74</v>
      </c>
      <c r="K344" s="1866"/>
    </row>
    <row r="345" spans="1:11" ht="15.75" thickTop="1" x14ac:dyDescent="0.25">
      <c r="A345" s="1863">
        <v>4357</v>
      </c>
      <c r="B345" s="1837">
        <v>5169</v>
      </c>
      <c r="C345" s="1837"/>
      <c r="D345" s="1835" t="s">
        <v>1080</v>
      </c>
      <c r="E345" s="1831">
        <v>0</v>
      </c>
      <c r="F345" s="1838">
        <v>200</v>
      </c>
      <c r="G345" s="1830">
        <v>56</v>
      </c>
      <c r="H345" s="1829">
        <f>G345/F345*100</f>
        <v>28.000000000000004</v>
      </c>
    </row>
    <row r="346" spans="1:11" ht="15.75" thickBot="1" x14ac:dyDescent="0.3">
      <c r="A346" s="1861">
        <v>4357</v>
      </c>
      <c r="B346" s="1860">
        <v>6121</v>
      </c>
      <c r="C346" s="1860"/>
      <c r="D346" s="1835" t="s">
        <v>770</v>
      </c>
      <c r="E346" s="1831">
        <v>0</v>
      </c>
      <c r="F346" s="1859">
        <v>1800</v>
      </c>
      <c r="G346" s="1859">
        <v>1656</v>
      </c>
      <c r="H346" s="1829">
        <f>G346/F346*100</f>
        <v>92</v>
      </c>
    </row>
    <row r="347" spans="1:11" ht="16.5" thickTop="1" thickBot="1" x14ac:dyDescent="0.3">
      <c r="A347" s="1828" t="s">
        <v>961</v>
      </c>
      <c r="B347" s="1827"/>
      <c r="C347" s="1827"/>
      <c r="D347" s="1826"/>
      <c r="E347" s="1825">
        <f>SUM(E346:E346)</f>
        <v>0</v>
      </c>
      <c r="F347" s="1858">
        <f>SUM(F345:F346)</f>
        <v>2000</v>
      </c>
      <c r="G347" s="1858">
        <f>SUM(G345:G346)</f>
        <v>1712</v>
      </c>
      <c r="H347" s="1871">
        <f>G347/F347*100</f>
        <v>85.6</v>
      </c>
    </row>
    <row r="348" spans="1:11" ht="15.75" thickTop="1" x14ac:dyDescent="0.25">
      <c r="A348" s="1857"/>
      <c r="B348" s="1857"/>
      <c r="C348" s="1857"/>
      <c r="D348" s="1857"/>
      <c r="E348" s="1856"/>
      <c r="F348" s="1856"/>
      <c r="G348" s="1856"/>
      <c r="H348" s="1897"/>
    </row>
    <row r="349" spans="1:11" ht="15" hidden="1" x14ac:dyDescent="0.25">
      <c r="A349" s="1853" t="s">
        <v>626</v>
      </c>
      <c r="B349" s="1854"/>
      <c r="C349" s="1854"/>
      <c r="D349" s="1854"/>
      <c r="E349" s="1854"/>
      <c r="F349" s="1854"/>
      <c r="G349" s="1854"/>
      <c r="H349" s="2089"/>
    </row>
    <row r="350" spans="1:11" ht="15" hidden="1" x14ac:dyDescent="0.25">
      <c r="A350" s="1853" t="s">
        <v>456</v>
      </c>
      <c r="D350" s="1800"/>
      <c r="E350" s="1797"/>
      <c r="F350" s="1822"/>
      <c r="G350" s="1822"/>
      <c r="H350" s="2089" t="s">
        <v>205</v>
      </c>
    </row>
    <row r="351" spans="1:11" ht="25.5" hidden="1" thickTop="1" thickBot="1" x14ac:dyDescent="0.25">
      <c r="A351" s="1852" t="s">
        <v>206</v>
      </c>
      <c r="B351" s="1851" t="s">
        <v>959</v>
      </c>
      <c r="C351" s="1851" t="s">
        <v>481</v>
      </c>
      <c r="D351" s="1850" t="s">
        <v>208</v>
      </c>
      <c r="E351" s="1849" t="s">
        <v>800</v>
      </c>
      <c r="F351" s="1849" t="s">
        <v>801</v>
      </c>
      <c r="G351" s="1848" t="s">
        <v>1117</v>
      </c>
      <c r="H351" s="2092" t="s">
        <v>1118</v>
      </c>
    </row>
    <row r="352" spans="1:11" ht="14.25" hidden="1" thickTop="1" thickBot="1" x14ac:dyDescent="0.25">
      <c r="A352" s="1846">
        <v>1</v>
      </c>
      <c r="B352" s="1845">
        <v>2</v>
      </c>
      <c r="C352" s="1845">
        <v>3</v>
      </c>
      <c r="D352" s="1845">
        <v>4</v>
      </c>
      <c r="E352" s="1844">
        <v>5</v>
      </c>
      <c r="F352" s="1844">
        <v>6</v>
      </c>
      <c r="G352" s="1843">
        <v>7</v>
      </c>
      <c r="H352" s="1842" t="s">
        <v>74</v>
      </c>
    </row>
    <row r="353" spans="1:8" ht="16.5" hidden="1" thickTop="1" thickBot="1" x14ac:dyDescent="0.3">
      <c r="A353" s="1840">
        <v>4357</v>
      </c>
      <c r="B353" s="1839">
        <v>6121</v>
      </c>
      <c r="C353" s="1839"/>
      <c r="D353" s="1835" t="s">
        <v>770</v>
      </c>
      <c r="E353" s="1831">
        <v>0</v>
      </c>
      <c r="F353" s="1859">
        <v>0</v>
      </c>
      <c r="G353" s="1859">
        <v>0</v>
      </c>
      <c r="H353" s="1829" t="e">
        <f>G353/F353*100</f>
        <v>#DIV/0!</v>
      </c>
    </row>
    <row r="354" spans="1:8" ht="16.5" hidden="1" thickTop="1" thickBot="1" x14ac:dyDescent="0.3">
      <c r="A354" s="1828" t="s">
        <v>961</v>
      </c>
      <c r="B354" s="1827"/>
      <c r="C354" s="1827"/>
      <c r="D354" s="1826"/>
      <c r="E354" s="1825">
        <f>SUM(E353:E353)</f>
        <v>0</v>
      </c>
      <c r="F354" s="1858">
        <f>SUM(F353:F353)</f>
        <v>0</v>
      </c>
      <c r="G354" s="1858">
        <f>SUM(G353:G353)</f>
        <v>0</v>
      </c>
      <c r="H354" s="1871" t="e">
        <f>G354/F354*100</f>
        <v>#DIV/0!</v>
      </c>
    </row>
    <row r="355" spans="1:8" ht="15" hidden="1" x14ac:dyDescent="0.25">
      <c r="A355" s="1857"/>
      <c r="B355" s="1857"/>
      <c r="C355" s="1857"/>
      <c r="D355" s="1857"/>
      <c r="E355" s="1856"/>
      <c r="F355" s="1856"/>
      <c r="G355" s="1856"/>
      <c r="H355" s="1897"/>
    </row>
    <row r="356" spans="1:8" ht="15" x14ac:dyDescent="0.25">
      <c r="A356" s="1853" t="s">
        <v>627</v>
      </c>
      <c r="B356" s="1854"/>
      <c r="C356" s="1854"/>
      <c r="D356" s="1854"/>
      <c r="E356" s="1854"/>
      <c r="F356" s="1854"/>
      <c r="G356" s="1854"/>
      <c r="H356" s="2089"/>
    </row>
    <row r="357" spans="1:8" ht="15.75" thickBot="1" x14ac:dyDescent="0.3">
      <c r="A357" s="1853" t="s">
        <v>457</v>
      </c>
      <c r="D357" s="1800"/>
      <c r="E357" s="1797"/>
      <c r="F357" s="1822"/>
      <c r="G357" s="1822"/>
      <c r="H357" s="2089" t="s">
        <v>205</v>
      </c>
    </row>
    <row r="358" spans="1:8" ht="25.5" thickTop="1" thickBot="1" x14ac:dyDescent="0.25">
      <c r="A358" s="1852" t="s">
        <v>206</v>
      </c>
      <c r="B358" s="1851" t="s">
        <v>959</v>
      </c>
      <c r="C358" s="1851" t="s">
        <v>481</v>
      </c>
      <c r="D358" s="1850" t="s">
        <v>208</v>
      </c>
      <c r="E358" s="1849" t="s">
        <v>800</v>
      </c>
      <c r="F358" s="1849" t="s">
        <v>801</v>
      </c>
      <c r="G358" s="1848" t="s">
        <v>1117</v>
      </c>
      <c r="H358" s="2092" t="s">
        <v>1118</v>
      </c>
    </row>
    <row r="359" spans="1:8" ht="14.25" thickTop="1" thickBot="1" x14ac:dyDescent="0.25">
      <c r="A359" s="1846">
        <v>1</v>
      </c>
      <c r="B359" s="1845">
        <v>2</v>
      </c>
      <c r="C359" s="1845">
        <v>3</v>
      </c>
      <c r="D359" s="1845">
        <v>4</v>
      </c>
      <c r="E359" s="1844">
        <v>5</v>
      </c>
      <c r="F359" s="1844">
        <v>6</v>
      </c>
      <c r="G359" s="1843">
        <v>7</v>
      </c>
      <c r="H359" s="1842" t="s">
        <v>74</v>
      </c>
    </row>
    <row r="360" spans="1:8" ht="16.5" thickTop="1" thickBot="1" x14ac:dyDescent="0.3">
      <c r="A360" s="1840">
        <v>4351</v>
      </c>
      <c r="B360" s="1839">
        <v>6121</v>
      </c>
      <c r="C360" s="1839"/>
      <c r="D360" s="1835" t="s">
        <v>770</v>
      </c>
      <c r="E360" s="1831">
        <v>0</v>
      </c>
      <c r="F360" s="1859">
        <v>1555</v>
      </c>
      <c r="G360" s="1859">
        <v>1146</v>
      </c>
      <c r="H360" s="1829">
        <f>G360/F360*100</f>
        <v>73.697749196141487</v>
      </c>
    </row>
    <row r="361" spans="1:8" ht="16.5" thickTop="1" thickBot="1" x14ac:dyDescent="0.3">
      <c r="A361" s="1828" t="s">
        <v>961</v>
      </c>
      <c r="B361" s="1827"/>
      <c r="C361" s="1827"/>
      <c r="D361" s="1826"/>
      <c r="E361" s="1825">
        <f>SUM(E360:E360)</f>
        <v>0</v>
      </c>
      <c r="F361" s="1858">
        <f>SUM(F360:F360)</f>
        <v>1555</v>
      </c>
      <c r="G361" s="1858">
        <f>SUM(G360:G360)</f>
        <v>1146</v>
      </c>
      <c r="H361" s="1871">
        <f>G361/F361*100</f>
        <v>73.697749196141487</v>
      </c>
    </row>
    <row r="362" spans="1:8" ht="15.75" thickTop="1" x14ac:dyDescent="0.25">
      <c r="A362" s="1857"/>
      <c r="B362" s="1857"/>
      <c r="C362" s="1857"/>
      <c r="D362" s="1857"/>
      <c r="E362" s="1856"/>
      <c r="F362" s="1856"/>
      <c r="G362" s="1856"/>
      <c r="H362" s="1897"/>
    </row>
    <row r="363" spans="1:8" ht="15" x14ac:dyDescent="0.25">
      <c r="A363" s="1853" t="s">
        <v>628</v>
      </c>
      <c r="B363" s="1854"/>
      <c r="C363" s="1854"/>
      <c r="D363" s="1854"/>
      <c r="E363" s="1854"/>
      <c r="F363" s="1854"/>
      <c r="G363" s="1854"/>
      <c r="H363" s="2089"/>
    </row>
    <row r="364" spans="1:8" ht="15.75" thickBot="1" x14ac:dyDescent="0.3">
      <c r="A364" s="1853" t="s">
        <v>629</v>
      </c>
      <c r="D364" s="1800"/>
      <c r="E364" s="1797"/>
      <c r="F364" s="1822"/>
      <c r="G364" s="1822"/>
      <c r="H364" s="2089" t="s">
        <v>205</v>
      </c>
    </row>
    <row r="365" spans="1:8" ht="25.5" thickTop="1" thickBot="1" x14ac:dyDescent="0.25">
      <c r="A365" s="1852" t="s">
        <v>206</v>
      </c>
      <c r="B365" s="1851" t="s">
        <v>959</v>
      </c>
      <c r="C365" s="1851" t="s">
        <v>481</v>
      </c>
      <c r="D365" s="1850" t="s">
        <v>208</v>
      </c>
      <c r="E365" s="1849" t="s">
        <v>800</v>
      </c>
      <c r="F365" s="1849" t="s">
        <v>801</v>
      </c>
      <c r="G365" s="1848" t="s">
        <v>1117</v>
      </c>
      <c r="H365" s="2092" t="s">
        <v>1118</v>
      </c>
    </row>
    <row r="366" spans="1:8" ht="14.25" thickTop="1" thickBot="1" x14ac:dyDescent="0.25">
      <c r="A366" s="1846">
        <v>1</v>
      </c>
      <c r="B366" s="1845">
        <v>2</v>
      </c>
      <c r="C366" s="1845">
        <v>3</v>
      </c>
      <c r="D366" s="1845">
        <v>4</v>
      </c>
      <c r="E366" s="1844">
        <v>5</v>
      </c>
      <c r="F366" s="1844">
        <v>6</v>
      </c>
      <c r="G366" s="1843">
        <v>7</v>
      </c>
      <c r="H366" s="1842" t="s">
        <v>74</v>
      </c>
    </row>
    <row r="367" spans="1:8" ht="16.5" thickTop="1" thickBot="1" x14ac:dyDescent="0.3">
      <c r="A367" s="1840">
        <v>4357</v>
      </c>
      <c r="B367" s="1839">
        <v>6121</v>
      </c>
      <c r="C367" s="1839"/>
      <c r="D367" s="1835" t="s">
        <v>770</v>
      </c>
      <c r="E367" s="1831">
        <v>0</v>
      </c>
      <c r="F367" s="1859">
        <v>363</v>
      </c>
      <c r="G367" s="1859">
        <v>362</v>
      </c>
      <c r="H367" s="1829">
        <f>G367/F367*100</f>
        <v>99.724517906336089</v>
      </c>
    </row>
    <row r="368" spans="1:8" ht="16.5" thickTop="1" thickBot="1" x14ac:dyDescent="0.3">
      <c r="A368" s="1828" t="s">
        <v>961</v>
      </c>
      <c r="B368" s="1827"/>
      <c r="C368" s="1827"/>
      <c r="D368" s="1826"/>
      <c r="E368" s="1825">
        <f>SUM(E367:E367)</f>
        <v>0</v>
      </c>
      <c r="F368" s="1858">
        <f>SUM(F367:F367)</f>
        <v>363</v>
      </c>
      <c r="G368" s="1858">
        <f>SUM(G367:G367)</f>
        <v>362</v>
      </c>
      <c r="H368" s="1871">
        <f>G368/F368*100</f>
        <v>99.724517906336089</v>
      </c>
    </row>
    <row r="369" spans="1:8" ht="15.75" thickTop="1" x14ac:dyDescent="0.25">
      <c r="A369" s="1857"/>
      <c r="B369" s="1857"/>
      <c r="C369" s="1857"/>
      <c r="D369" s="1857"/>
      <c r="E369" s="1856"/>
      <c r="F369" s="1856"/>
      <c r="G369" s="1856"/>
      <c r="H369" s="1897"/>
    </row>
    <row r="370" spans="1:8" ht="15" hidden="1" x14ac:dyDescent="0.25">
      <c r="A370" s="1853" t="s">
        <v>630</v>
      </c>
      <c r="B370" s="1868"/>
      <c r="C370" s="1868"/>
      <c r="D370" s="1868"/>
      <c r="E370" s="1868"/>
      <c r="F370" s="1868"/>
      <c r="G370" s="1868"/>
      <c r="H370" s="2141"/>
    </row>
    <row r="371" spans="1:8" ht="15" hidden="1" x14ac:dyDescent="0.25">
      <c r="A371" s="1853" t="s">
        <v>631</v>
      </c>
      <c r="D371" s="1800"/>
      <c r="E371" s="1797"/>
      <c r="F371" s="1822"/>
      <c r="G371" s="1822"/>
      <c r="H371" s="2089" t="s">
        <v>205</v>
      </c>
    </row>
    <row r="372" spans="1:8" ht="25.5" hidden="1" thickTop="1" thickBot="1" x14ac:dyDescent="0.25">
      <c r="A372" s="1852" t="s">
        <v>206</v>
      </c>
      <c r="B372" s="1851" t="s">
        <v>959</v>
      </c>
      <c r="C372" s="1851" t="s">
        <v>481</v>
      </c>
      <c r="D372" s="1850" t="s">
        <v>208</v>
      </c>
      <c r="E372" s="1849" t="s">
        <v>800</v>
      </c>
      <c r="F372" s="1849" t="s">
        <v>801</v>
      </c>
      <c r="G372" s="1848" t="s">
        <v>1117</v>
      </c>
      <c r="H372" s="2092" t="s">
        <v>1118</v>
      </c>
    </row>
    <row r="373" spans="1:8" ht="14.25" hidden="1" thickTop="1" thickBot="1" x14ac:dyDescent="0.25">
      <c r="A373" s="1846">
        <v>1</v>
      </c>
      <c r="B373" s="1845">
        <v>2</v>
      </c>
      <c r="C373" s="1845">
        <v>3</v>
      </c>
      <c r="D373" s="1845">
        <v>4</v>
      </c>
      <c r="E373" s="1844">
        <v>5</v>
      </c>
      <c r="F373" s="1844">
        <v>6</v>
      </c>
      <c r="G373" s="1843">
        <v>7</v>
      </c>
      <c r="H373" s="1842" t="s">
        <v>74</v>
      </c>
    </row>
    <row r="374" spans="1:8" ht="16.5" hidden="1" thickTop="1" thickBot="1" x14ac:dyDescent="0.3">
      <c r="A374" s="1840">
        <v>4357</v>
      </c>
      <c r="B374" s="1839">
        <v>6121</v>
      </c>
      <c r="C374" s="1839"/>
      <c r="D374" s="1835" t="s">
        <v>770</v>
      </c>
      <c r="E374" s="1831">
        <v>0</v>
      </c>
      <c r="F374" s="1859">
        <v>0</v>
      </c>
      <c r="G374" s="1859">
        <v>0</v>
      </c>
      <c r="H374" s="1829" t="e">
        <f>G374/F374*100</f>
        <v>#DIV/0!</v>
      </c>
    </row>
    <row r="375" spans="1:8" ht="16.5" hidden="1" thickTop="1" thickBot="1" x14ac:dyDescent="0.3">
      <c r="A375" s="1828" t="s">
        <v>961</v>
      </c>
      <c r="B375" s="1827"/>
      <c r="C375" s="1827"/>
      <c r="D375" s="1826"/>
      <c r="E375" s="1825">
        <f>SUM(E374:E374)</f>
        <v>0</v>
      </c>
      <c r="F375" s="1858">
        <f>SUM(F374:F374)</f>
        <v>0</v>
      </c>
      <c r="G375" s="1858">
        <f>SUM(G374:G374)</f>
        <v>0</v>
      </c>
      <c r="H375" s="1871" t="e">
        <f>G375/F375*100</f>
        <v>#DIV/0!</v>
      </c>
    </row>
    <row r="376" spans="1:8" ht="15" hidden="1" x14ac:dyDescent="0.25">
      <c r="A376" s="1857"/>
      <c r="B376" s="1857"/>
      <c r="C376" s="1857"/>
      <c r="D376" s="1857"/>
      <c r="E376" s="1856"/>
      <c r="F376" s="1856"/>
      <c r="G376" s="1856"/>
      <c r="H376" s="1897"/>
    </row>
    <row r="377" spans="1:8" ht="15" x14ac:dyDescent="0.25">
      <c r="A377" s="1853" t="s">
        <v>632</v>
      </c>
      <c r="B377" s="1854"/>
      <c r="C377" s="1854"/>
      <c r="D377" s="1854"/>
      <c r="E377" s="1854"/>
      <c r="F377" s="1854"/>
      <c r="G377" s="1854"/>
      <c r="H377" s="2089"/>
    </row>
    <row r="378" spans="1:8" ht="15.75" thickBot="1" x14ac:dyDescent="0.3">
      <c r="A378" s="1853" t="s">
        <v>633</v>
      </c>
      <c r="D378" s="1800"/>
      <c r="E378" s="1797"/>
      <c r="F378" s="1822"/>
      <c r="G378" s="1822"/>
      <c r="H378" s="2089" t="s">
        <v>205</v>
      </c>
    </row>
    <row r="379" spans="1:8" ht="25.5" thickTop="1" thickBot="1" x14ac:dyDescent="0.25">
      <c r="A379" s="1852" t="s">
        <v>206</v>
      </c>
      <c r="B379" s="1851" t="s">
        <v>959</v>
      </c>
      <c r="C379" s="1851" t="s">
        <v>481</v>
      </c>
      <c r="D379" s="1850" t="s">
        <v>208</v>
      </c>
      <c r="E379" s="1849" t="s">
        <v>800</v>
      </c>
      <c r="F379" s="1849" t="s">
        <v>801</v>
      </c>
      <c r="G379" s="1848" t="s">
        <v>1117</v>
      </c>
      <c r="H379" s="2092" t="s">
        <v>1118</v>
      </c>
    </row>
    <row r="380" spans="1:8" ht="14.25" thickTop="1" thickBot="1" x14ac:dyDescent="0.25">
      <c r="A380" s="1846">
        <v>1</v>
      </c>
      <c r="B380" s="1845">
        <v>2</v>
      </c>
      <c r="C380" s="1845">
        <v>3</v>
      </c>
      <c r="D380" s="1845">
        <v>4</v>
      </c>
      <c r="E380" s="1844">
        <v>5</v>
      </c>
      <c r="F380" s="1844">
        <v>6</v>
      </c>
      <c r="G380" s="1843">
        <v>7</v>
      </c>
      <c r="H380" s="1842" t="s">
        <v>74</v>
      </c>
    </row>
    <row r="381" spans="1:8" ht="15.75" thickTop="1" x14ac:dyDescent="0.25">
      <c r="A381" s="1840">
        <v>4357</v>
      </c>
      <c r="B381" s="1839">
        <v>5166</v>
      </c>
      <c r="C381" s="1839"/>
      <c r="D381" s="1835" t="s">
        <v>776</v>
      </c>
      <c r="E381" s="1831">
        <v>0</v>
      </c>
      <c r="F381" s="1838">
        <v>15</v>
      </c>
      <c r="G381" s="1830">
        <v>0</v>
      </c>
      <c r="H381" s="1829">
        <f>G381/F381*100</f>
        <v>0</v>
      </c>
    </row>
    <row r="382" spans="1:8" ht="15.75" thickBot="1" x14ac:dyDescent="0.3">
      <c r="A382" s="1861">
        <v>4357</v>
      </c>
      <c r="B382" s="1860">
        <v>6121</v>
      </c>
      <c r="C382" s="1860"/>
      <c r="D382" s="1835" t="s">
        <v>770</v>
      </c>
      <c r="E382" s="1831">
        <v>0</v>
      </c>
      <c r="F382" s="1859">
        <v>6285</v>
      </c>
      <c r="G382" s="1859">
        <v>1278</v>
      </c>
      <c r="H382" s="1829">
        <f>G382/F382*100</f>
        <v>20.334128878281625</v>
      </c>
    </row>
    <row r="383" spans="1:8" ht="16.5" thickTop="1" thickBot="1" x14ac:dyDescent="0.3">
      <c r="A383" s="1828" t="s">
        <v>961</v>
      </c>
      <c r="B383" s="1827"/>
      <c r="C383" s="1827"/>
      <c r="D383" s="1826"/>
      <c r="E383" s="1825">
        <f>SUM(E382:E382)</f>
        <v>0</v>
      </c>
      <c r="F383" s="1858">
        <f>SUM(F381:F382)</f>
        <v>6300</v>
      </c>
      <c r="G383" s="1858">
        <f>SUM(G381:G382)</f>
        <v>1278</v>
      </c>
      <c r="H383" s="1871">
        <f>G383/F383*100</f>
        <v>20.285714285714285</v>
      </c>
    </row>
    <row r="384" spans="1:8" ht="15.75" thickTop="1" x14ac:dyDescent="0.25">
      <c r="A384" s="1857"/>
      <c r="B384" s="1857"/>
      <c r="C384" s="1857"/>
      <c r="D384" s="1857"/>
      <c r="E384" s="1856"/>
      <c r="F384" s="1856"/>
      <c r="G384" s="1856"/>
      <c r="H384" s="1897"/>
    </row>
    <row r="385" spans="1:8" ht="15" x14ac:dyDescent="0.25">
      <c r="A385" s="1853" t="s">
        <v>634</v>
      </c>
      <c r="B385" s="1854"/>
      <c r="C385" s="1854"/>
      <c r="D385" s="1854"/>
      <c r="E385" s="1854"/>
      <c r="F385" s="1854"/>
      <c r="G385" s="1854"/>
      <c r="H385" s="2089"/>
    </row>
    <row r="386" spans="1:8" ht="15.75" thickBot="1" x14ac:dyDescent="0.3">
      <c r="A386" s="1853" t="s">
        <v>635</v>
      </c>
      <c r="D386" s="1800"/>
      <c r="E386" s="1797"/>
      <c r="F386" s="1822"/>
      <c r="G386" s="1822"/>
      <c r="H386" s="2089" t="s">
        <v>205</v>
      </c>
    </row>
    <row r="387" spans="1:8" ht="25.5" thickTop="1" thickBot="1" x14ac:dyDescent="0.25">
      <c r="A387" s="1852" t="s">
        <v>206</v>
      </c>
      <c r="B387" s="1851" t="s">
        <v>959</v>
      </c>
      <c r="C387" s="1851" t="s">
        <v>481</v>
      </c>
      <c r="D387" s="1850" t="s">
        <v>208</v>
      </c>
      <c r="E387" s="1849" t="s">
        <v>800</v>
      </c>
      <c r="F387" s="1849" t="s">
        <v>801</v>
      </c>
      <c r="G387" s="1848" t="s">
        <v>1117</v>
      </c>
      <c r="H387" s="2092" t="s">
        <v>1118</v>
      </c>
    </row>
    <row r="388" spans="1:8" ht="14.25" thickTop="1" thickBot="1" x14ac:dyDescent="0.25">
      <c r="A388" s="1846">
        <v>1</v>
      </c>
      <c r="B388" s="1845">
        <v>2</v>
      </c>
      <c r="C388" s="1845">
        <v>3</v>
      </c>
      <c r="D388" s="1845">
        <v>4</v>
      </c>
      <c r="E388" s="1844">
        <v>5</v>
      </c>
      <c r="F388" s="1844">
        <v>6</v>
      </c>
      <c r="G388" s="1843">
        <v>7</v>
      </c>
      <c r="H388" s="1842" t="s">
        <v>74</v>
      </c>
    </row>
    <row r="389" spans="1:8" ht="16.5" thickTop="1" thickBot="1" x14ac:dyDescent="0.3">
      <c r="A389" s="1840">
        <v>4357</v>
      </c>
      <c r="B389" s="1839">
        <v>6121</v>
      </c>
      <c r="C389" s="1839"/>
      <c r="D389" s="1835" t="s">
        <v>770</v>
      </c>
      <c r="E389" s="1831">
        <v>0</v>
      </c>
      <c r="F389" s="1859">
        <v>50</v>
      </c>
      <c r="G389" s="1859">
        <v>42</v>
      </c>
      <c r="H389" s="1829">
        <f>G389/F389*100</f>
        <v>84</v>
      </c>
    </row>
    <row r="390" spans="1:8" ht="16.5" thickTop="1" thickBot="1" x14ac:dyDescent="0.3">
      <c r="A390" s="1828" t="s">
        <v>961</v>
      </c>
      <c r="B390" s="1827"/>
      <c r="C390" s="1827"/>
      <c r="D390" s="1826"/>
      <c r="E390" s="1825">
        <f>SUM(E389:E389)</f>
        <v>0</v>
      </c>
      <c r="F390" s="1858">
        <f>SUM(F389:F389)</f>
        <v>50</v>
      </c>
      <c r="G390" s="1858">
        <f>SUM(G389:G389)</f>
        <v>42</v>
      </c>
      <c r="H390" s="1871">
        <f>G390/F390*100</f>
        <v>84</v>
      </c>
    </row>
    <row r="391" spans="1:8" ht="15.75" thickTop="1" x14ac:dyDescent="0.25">
      <c r="A391" s="1857"/>
      <c r="B391" s="1857"/>
      <c r="C391" s="1857"/>
      <c r="D391" s="1857"/>
      <c r="E391" s="1856"/>
      <c r="F391" s="1856"/>
      <c r="G391" s="1856"/>
      <c r="H391" s="1897"/>
    </row>
    <row r="392" spans="1:8" ht="15" x14ac:dyDescent="0.25">
      <c r="A392" s="1853" t="s">
        <v>636</v>
      </c>
      <c r="B392" s="1854"/>
      <c r="C392" s="1854"/>
      <c r="D392" s="1854"/>
      <c r="E392" s="1854"/>
      <c r="F392" s="1854"/>
      <c r="G392" s="1854"/>
      <c r="H392" s="2089"/>
    </row>
    <row r="393" spans="1:8" ht="15.75" thickBot="1" x14ac:dyDescent="0.3">
      <c r="A393" s="1853" t="s">
        <v>637</v>
      </c>
      <c r="D393" s="1800"/>
      <c r="E393" s="1797"/>
      <c r="F393" s="1822"/>
      <c r="G393" s="1822"/>
      <c r="H393" s="2089" t="s">
        <v>205</v>
      </c>
    </row>
    <row r="394" spans="1:8" ht="25.5" thickTop="1" thickBot="1" x14ac:dyDescent="0.25">
      <c r="A394" s="1852" t="s">
        <v>206</v>
      </c>
      <c r="B394" s="1851" t="s">
        <v>959</v>
      </c>
      <c r="C394" s="1851" t="s">
        <v>481</v>
      </c>
      <c r="D394" s="1850" t="s">
        <v>208</v>
      </c>
      <c r="E394" s="1849" t="s">
        <v>800</v>
      </c>
      <c r="F394" s="1849" t="s">
        <v>801</v>
      </c>
      <c r="G394" s="1848" t="s">
        <v>1117</v>
      </c>
      <c r="H394" s="2092" t="s">
        <v>1118</v>
      </c>
    </row>
    <row r="395" spans="1:8" ht="14.25" thickTop="1" thickBot="1" x14ac:dyDescent="0.25">
      <c r="A395" s="1846">
        <v>1</v>
      </c>
      <c r="B395" s="1845">
        <v>2</v>
      </c>
      <c r="C395" s="1845">
        <v>3</v>
      </c>
      <c r="D395" s="1845">
        <v>4</v>
      </c>
      <c r="E395" s="1844">
        <v>5</v>
      </c>
      <c r="F395" s="1844">
        <v>6</v>
      </c>
      <c r="G395" s="1843">
        <v>7</v>
      </c>
      <c r="H395" s="1842" t="s">
        <v>74</v>
      </c>
    </row>
    <row r="396" spans="1:8" ht="16.5" thickTop="1" thickBot="1" x14ac:dyDescent="0.3">
      <c r="A396" s="1840">
        <v>4357</v>
      </c>
      <c r="B396" s="1839">
        <v>6121</v>
      </c>
      <c r="C396" s="1839"/>
      <c r="D396" s="1835" t="s">
        <v>770</v>
      </c>
      <c r="E396" s="1831">
        <v>0</v>
      </c>
      <c r="F396" s="1859">
        <v>10</v>
      </c>
      <c r="G396" s="1859">
        <v>0</v>
      </c>
      <c r="H396" s="1829">
        <f>G396/F396*100</f>
        <v>0</v>
      </c>
    </row>
    <row r="397" spans="1:8" ht="16.5" thickTop="1" thickBot="1" x14ac:dyDescent="0.3">
      <c r="A397" s="1828" t="s">
        <v>961</v>
      </c>
      <c r="B397" s="1827"/>
      <c r="C397" s="1827"/>
      <c r="D397" s="1826"/>
      <c r="E397" s="1825">
        <f>SUM(E396:E396)</f>
        <v>0</v>
      </c>
      <c r="F397" s="1858">
        <f>SUM(F396:F396)</f>
        <v>10</v>
      </c>
      <c r="G397" s="1858">
        <f>SUM(G396:G396)</f>
        <v>0</v>
      </c>
      <c r="H397" s="1871">
        <f>G397/F397*100</f>
        <v>0</v>
      </c>
    </row>
    <row r="398" spans="1:8" ht="15.75" thickTop="1" x14ac:dyDescent="0.25">
      <c r="A398" s="1857"/>
      <c r="B398" s="1857"/>
      <c r="C398" s="1857"/>
      <c r="D398" s="1857"/>
      <c r="E398" s="1856"/>
      <c r="F398" s="1856"/>
      <c r="G398" s="1856"/>
      <c r="H398" s="1897"/>
    </row>
    <row r="399" spans="1:8" ht="15" hidden="1" x14ac:dyDescent="0.25">
      <c r="A399" s="1853" t="s">
        <v>638</v>
      </c>
      <c r="B399" s="1854"/>
      <c r="C399" s="1854"/>
      <c r="D399" s="1854"/>
      <c r="E399" s="1854"/>
      <c r="F399" s="1854"/>
      <c r="G399" s="1854"/>
      <c r="H399" s="2089"/>
    </row>
    <row r="400" spans="1:8" ht="15" hidden="1" x14ac:dyDescent="0.25">
      <c r="A400" s="1853" t="s">
        <v>639</v>
      </c>
      <c r="D400" s="1800"/>
      <c r="E400" s="1797"/>
      <c r="F400" s="1822"/>
      <c r="G400" s="1822"/>
      <c r="H400" s="2089" t="s">
        <v>205</v>
      </c>
    </row>
    <row r="401" spans="1:8" ht="25.5" hidden="1" thickTop="1" thickBot="1" x14ac:dyDescent="0.25">
      <c r="A401" s="1852" t="s">
        <v>206</v>
      </c>
      <c r="B401" s="1851" t="s">
        <v>959</v>
      </c>
      <c r="C401" s="1851" t="s">
        <v>481</v>
      </c>
      <c r="D401" s="1850" t="s">
        <v>208</v>
      </c>
      <c r="E401" s="1849" t="s">
        <v>800</v>
      </c>
      <c r="F401" s="1849" t="s">
        <v>801</v>
      </c>
      <c r="G401" s="1848" t="s">
        <v>1117</v>
      </c>
      <c r="H401" s="2092" t="s">
        <v>1118</v>
      </c>
    </row>
    <row r="402" spans="1:8" ht="14.25" hidden="1" thickTop="1" thickBot="1" x14ac:dyDescent="0.25">
      <c r="A402" s="1846">
        <v>1</v>
      </c>
      <c r="B402" s="1845">
        <v>2</v>
      </c>
      <c r="C402" s="1845">
        <v>3</v>
      </c>
      <c r="D402" s="1845">
        <v>4</v>
      </c>
      <c r="E402" s="1844">
        <v>5</v>
      </c>
      <c r="F402" s="1844">
        <v>6</v>
      </c>
      <c r="G402" s="1843">
        <v>7</v>
      </c>
      <c r="H402" s="1842" t="s">
        <v>74</v>
      </c>
    </row>
    <row r="403" spans="1:8" ht="16.5" hidden="1" thickTop="1" thickBot="1" x14ac:dyDescent="0.3">
      <c r="A403" s="1840">
        <v>4357</v>
      </c>
      <c r="B403" s="1839">
        <v>6121</v>
      </c>
      <c r="C403" s="1839"/>
      <c r="D403" s="1835" t="s">
        <v>770</v>
      </c>
      <c r="E403" s="1831">
        <v>0</v>
      </c>
      <c r="F403" s="1859">
        <v>0</v>
      </c>
      <c r="G403" s="1859">
        <v>0</v>
      </c>
      <c r="H403" s="1829" t="e">
        <f>G403/F403*100</f>
        <v>#DIV/0!</v>
      </c>
    </row>
    <row r="404" spans="1:8" ht="16.5" hidden="1" thickTop="1" thickBot="1" x14ac:dyDescent="0.3">
      <c r="A404" s="1828" t="s">
        <v>961</v>
      </c>
      <c r="B404" s="1827"/>
      <c r="C404" s="1827"/>
      <c r="D404" s="1826"/>
      <c r="E404" s="1825">
        <f>SUM(E403:E403)</f>
        <v>0</v>
      </c>
      <c r="F404" s="1858">
        <f>SUM(F403:F403)</f>
        <v>0</v>
      </c>
      <c r="G404" s="1858">
        <f>SUM(G403:G403)</f>
        <v>0</v>
      </c>
      <c r="H404" s="1871" t="e">
        <f>G404/F404*100</f>
        <v>#DIV/0!</v>
      </c>
    </row>
    <row r="405" spans="1:8" ht="15" hidden="1" x14ac:dyDescent="0.25">
      <c r="A405" s="1857"/>
      <c r="B405" s="1857"/>
      <c r="C405" s="1857"/>
      <c r="D405" s="1857"/>
      <c r="E405" s="1856"/>
      <c r="F405" s="1856"/>
      <c r="G405" s="1856"/>
      <c r="H405" s="1897"/>
    </row>
    <row r="406" spans="1:8" ht="15" hidden="1" x14ac:dyDescent="0.25">
      <c r="A406" s="1853" t="s">
        <v>640</v>
      </c>
      <c r="B406" s="1854"/>
      <c r="C406" s="1854"/>
      <c r="D406" s="1854"/>
      <c r="E406" s="1854"/>
      <c r="F406" s="1854"/>
      <c r="G406" s="1854"/>
      <c r="H406" s="2089"/>
    </row>
    <row r="407" spans="1:8" ht="15" hidden="1" x14ac:dyDescent="0.25">
      <c r="A407" s="1853" t="s">
        <v>641</v>
      </c>
      <c r="D407" s="1800"/>
      <c r="E407" s="1797"/>
      <c r="F407" s="1822"/>
      <c r="G407" s="1822"/>
      <c r="H407" s="2089" t="s">
        <v>205</v>
      </c>
    </row>
    <row r="408" spans="1:8" ht="25.5" hidden="1" thickTop="1" thickBot="1" x14ac:dyDescent="0.25">
      <c r="A408" s="1852" t="s">
        <v>206</v>
      </c>
      <c r="B408" s="1851" t="s">
        <v>959</v>
      </c>
      <c r="C408" s="1851" t="s">
        <v>481</v>
      </c>
      <c r="D408" s="1850" t="s">
        <v>208</v>
      </c>
      <c r="E408" s="1849" t="s">
        <v>800</v>
      </c>
      <c r="F408" s="1849" t="s">
        <v>801</v>
      </c>
      <c r="G408" s="1848" t="s">
        <v>1117</v>
      </c>
      <c r="H408" s="2092" t="s">
        <v>1118</v>
      </c>
    </row>
    <row r="409" spans="1:8" ht="14.25" hidden="1" thickTop="1" thickBot="1" x14ac:dyDescent="0.25">
      <c r="A409" s="1846">
        <v>1</v>
      </c>
      <c r="B409" s="1845">
        <v>2</v>
      </c>
      <c r="C409" s="1845">
        <v>3</v>
      </c>
      <c r="D409" s="1845">
        <v>4</v>
      </c>
      <c r="E409" s="1844">
        <v>5</v>
      </c>
      <c r="F409" s="1844">
        <v>6</v>
      </c>
      <c r="G409" s="1843">
        <v>7</v>
      </c>
      <c r="H409" s="1842" t="s">
        <v>74</v>
      </c>
    </row>
    <row r="410" spans="1:8" ht="16.5" hidden="1" thickTop="1" thickBot="1" x14ac:dyDescent="0.3">
      <c r="A410" s="1840">
        <v>4399</v>
      </c>
      <c r="B410" s="1839">
        <v>5166</v>
      </c>
      <c r="C410" s="1839"/>
      <c r="D410" s="1835" t="s">
        <v>776</v>
      </c>
      <c r="E410" s="1831">
        <v>0</v>
      </c>
      <c r="F410" s="1859">
        <v>0</v>
      </c>
      <c r="G410" s="1859">
        <v>0</v>
      </c>
      <c r="H410" s="1829" t="e">
        <f>G410/F410*100</f>
        <v>#DIV/0!</v>
      </c>
    </row>
    <row r="411" spans="1:8" ht="16.5" hidden="1" thickTop="1" thickBot="1" x14ac:dyDescent="0.3">
      <c r="A411" s="1828" t="s">
        <v>961</v>
      </c>
      <c r="B411" s="1827"/>
      <c r="C411" s="1827"/>
      <c r="D411" s="1826"/>
      <c r="E411" s="1825">
        <f>SUM(E410:E410)</f>
        <v>0</v>
      </c>
      <c r="F411" s="1858">
        <f>SUM(F410:F410)</f>
        <v>0</v>
      </c>
      <c r="G411" s="1858">
        <f>SUM(G410:G410)</f>
        <v>0</v>
      </c>
      <c r="H411" s="1871" t="e">
        <f>G411/F411*100</f>
        <v>#DIV/0!</v>
      </c>
    </row>
    <row r="412" spans="1:8" ht="15" hidden="1" x14ac:dyDescent="0.25">
      <c r="A412" s="1857"/>
      <c r="B412" s="1857"/>
      <c r="C412" s="1857"/>
      <c r="D412" s="1857"/>
      <c r="E412" s="1856"/>
      <c r="F412" s="1856"/>
      <c r="G412" s="1856"/>
      <c r="H412" s="1897"/>
    </row>
    <row r="413" spans="1:8" ht="15" hidden="1" x14ac:dyDescent="0.25">
      <c r="A413" s="1853" t="s">
        <v>642</v>
      </c>
      <c r="B413" s="1854"/>
      <c r="C413" s="1854"/>
      <c r="D413" s="1854"/>
      <c r="E413" s="1854"/>
      <c r="F413" s="1854"/>
      <c r="G413" s="1854"/>
      <c r="H413" s="2089"/>
    </row>
    <row r="414" spans="1:8" ht="15" hidden="1" x14ac:dyDescent="0.25">
      <c r="A414" s="1853" t="s">
        <v>643</v>
      </c>
      <c r="D414" s="1800"/>
      <c r="E414" s="1797"/>
      <c r="F414" s="1822"/>
      <c r="G414" s="1822"/>
      <c r="H414" s="2089" t="s">
        <v>205</v>
      </c>
    </row>
    <row r="415" spans="1:8" ht="25.5" hidden="1" thickTop="1" thickBot="1" x14ac:dyDescent="0.25">
      <c r="A415" s="1852" t="s">
        <v>206</v>
      </c>
      <c r="B415" s="1851" t="s">
        <v>959</v>
      </c>
      <c r="C415" s="1851" t="s">
        <v>481</v>
      </c>
      <c r="D415" s="1850" t="s">
        <v>208</v>
      </c>
      <c r="E415" s="1849" t="s">
        <v>800</v>
      </c>
      <c r="F415" s="1849" t="s">
        <v>801</v>
      </c>
      <c r="G415" s="1848" t="s">
        <v>1117</v>
      </c>
      <c r="H415" s="2092" t="s">
        <v>1118</v>
      </c>
    </row>
    <row r="416" spans="1:8" ht="14.25" hidden="1" thickTop="1" thickBot="1" x14ac:dyDescent="0.25">
      <c r="A416" s="1846">
        <v>1</v>
      </c>
      <c r="B416" s="1845">
        <v>2</v>
      </c>
      <c r="C416" s="1845">
        <v>3</v>
      </c>
      <c r="D416" s="1845">
        <v>4</v>
      </c>
      <c r="E416" s="1844">
        <v>5</v>
      </c>
      <c r="F416" s="1844">
        <v>6</v>
      </c>
      <c r="G416" s="1843">
        <v>7</v>
      </c>
      <c r="H416" s="1842" t="s">
        <v>74</v>
      </c>
    </row>
    <row r="417" spans="1:8" ht="16.5" hidden="1" thickTop="1" thickBot="1" x14ac:dyDescent="0.3">
      <c r="A417" s="1840">
        <v>4357</v>
      </c>
      <c r="B417" s="1839">
        <v>6121</v>
      </c>
      <c r="C417" s="1839"/>
      <c r="D417" s="1835" t="s">
        <v>770</v>
      </c>
      <c r="E417" s="1831">
        <v>0</v>
      </c>
      <c r="F417" s="1859">
        <v>0</v>
      </c>
      <c r="G417" s="1859">
        <v>0</v>
      </c>
      <c r="H417" s="1829" t="e">
        <f>G417/F417*100</f>
        <v>#DIV/0!</v>
      </c>
    </row>
    <row r="418" spans="1:8" ht="16.5" hidden="1" thickTop="1" thickBot="1" x14ac:dyDescent="0.3">
      <c r="A418" s="1828" t="s">
        <v>961</v>
      </c>
      <c r="B418" s="1827"/>
      <c r="C418" s="1827"/>
      <c r="D418" s="1826"/>
      <c r="E418" s="1825">
        <f>SUM(E417:E417)</f>
        <v>0</v>
      </c>
      <c r="F418" s="1858">
        <f>SUM(F417:F417)</f>
        <v>0</v>
      </c>
      <c r="G418" s="1858">
        <f>SUM(G417:G417)</f>
        <v>0</v>
      </c>
      <c r="H418" s="1871" t="e">
        <f>G418/F418*100</f>
        <v>#DIV/0!</v>
      </c>
    </row>
    <row r="419" spans="1:8" ht="15" hidden="1" x14ac:dyDescent="0.25">
      <c r="A419" s="1857"/>
      <c r="B419" s="1857"/>
      <c r="C419" s="1857"/>
      <c r="D419" s="1857"/>
      <c r="E419" s="1856"/>
      <c r="F419" s="1856"/>
      <c r="G419" s="1856"/>
      <c r="H419" s="1897"/>
    </row>
    <row r="420" spans="1:8" ht="15" hidden="1" x14ac:dyDescent="0.25">
      <c r="A420" s="1853" t="s">
        <v>644</v>
      </c>
      <c r="B420" s="1854"/>
      <c r="C420" s="1854"/>
      <c r="D420" s="1854"/>
      <c r="E420" s="1854"/>
      <c r="F420" s="1854"/>
      <c r="G420" s="1854"/>
      <c r="H420" s="2089"/>
    </row>
    <row r="421" spans="1:8" ht="15" hidden="1" x14ac:dyDescent="0.25">
      <c r="A421" s="1853" t="s">
        <v>645</v>
      </c>
      <c r="D421" s="1800"/>
      <c r="E421" s="1797"/>
      <c r="F421" s="1822"/>
      <c r="G421" s="1822"/>
      <c r="H421" s="2089" t="s">
        <v>205</v>
      </c>
    </row>
    <row r="422" spans="1:8" ht="25.5" hidden="1" thickTop="1" thickBot="1" x14ac:dyDescent="0.25">
      <c r="A422" s="1852" t="s">
        <v>206</v>
      </c>
      <c r="B422" s="1851" t="s">
        <v>959</v>
      </c>
      <c r="C422" s="1851" t="s">
        <v>481</v>
      </c>
      <c r="D422" s="1850" t="s">
        <v>208</v>
      </c>
      <c r="E422" s="1849" t="s">
        <v>800</v>
      </c>
      <c r="F422" s="1849" t="s">
        <v>801</v>
      </c>
      <c r="G422" s="1848" t="s">
        <v>1117</v>
      </c>
      <c r="H422" s="2092" t="s">
        <v>1118</v>
      </c>
    </row>
    <row r="423" spans="1:8" ht="14.25" hidden="1" thickTop="1" thickBot="1" x14ac:dyDescent="0.25">
      <c r="A423" s="1846">
        <v>1</v>
      </c>
      <c r="B423" s="1845">
        <v>2</v>
      </c>
      <c r="C423" s="1845">
        <v>3</v>
      </c>
      <c r="D423" s="1845">
        <v>4</v>
      </c>
      <c r="E423" s="1844">
        <v>5</v>
      </c>
      <c r="F423" s="1844">
        <v>6</v>
      </c>
      <c r="G423" s="1843">
        <v>7</v>
      </c>
      <c r="H423" s="1842" t="s">
        <v>74</v>
      </c>
    </row>
    <row r="424" spans="1:8" ht="16.5" hidden="1" thickTop="1" thickBot="1" x14ac:dyDescent="0.3">
      <c r="A424" s="1840">
        <v>4357</v>
      </c>
      <c r="B424" s="1839">
        <v>6121</v>
      </c>
      <c r="C424" s="1839"/>
      <c r="D424" s="1835" t="s">
        <v>770</v>
      </c>
      <c r="E424" s="1831">
        <v>0</v>
      </c>
      <c r="F424" s="1859">
        <v>0</v>
      </c>
      <c r="G424" s="1859">
        <v>0</v>
      </c>
      <c r="H424" s="1829" t="e">
        <f>G424/F424*100</f>
        <v>#DIV/0!</v>
      </c>
    </row>
    <row r="425" spans="1:8" ht="16.5" hidden="1" thickTop="1" thickBot="1" x14ac:dyDescent="0.3">
      <c r="A425" s="1828" t="s">
        <v>961</v>
      </c>
      <c r="B425" s="1827"/>
      <c r="C425" s="1827"/>
      <c r="D425" s="1826"/>
      <c r="E425" s="1825">
        <f>SUM(E424:E424)</f>
        <v>0</v>
      </c>
      <c r="F425" s="1858">
        <f>SUM(F424:F424)</f>
        <v>0</v>
      </c>
      <c r="G425" s="1858">
        <f>SUM(G424:G424)</f>
        <v>0</v>
      </c>
      <c r="H425" s="1871" t="e">
        <f>G425/F425*100</f>
        <v>#DIV/0!</v>
      </c>
    </row>
    <row r="426" spans="1:8" ht="15" hidden="1" x14ac:dyDescent="0.25">
      <c r="A426" s="1857"/>
      <c r="B426" s="1857"/>
      <c r="C426" s="1857"/>
      <c r="D426" s="1857"/>
      <c r="E426" s="1856"/>
      <c r="F426" s="1856"/>
      <c r="G426" s="1856"/>
      <c r="H426" s="1897"/>
    </row>
    <row r="427" spans="1:8" ht="15" hidden="1" x14ac:dyDescent="0.25">
      <c r="A427" s="1853" t="s">
        <v>646</v>
      </c>
      <c r="B427" s="1854"/>
      <c r="C427" s="1854"/>
      <c r="D427" s="1854"/>
      <c r="E427" s="1854"/>
      <c r="F427" s="1854"/>
      <c r="G427" s="1854"/>
      <c r="H427" s="2089"/>
    </row>
    <row r="428" spans="1:8" ht="15" hidden="1" x14ac:dyDescent="0.25">
      <c r="A428" s="1853" t="s">
        <v>647</v>
      </c>
      <c r="D428" s="1800"/>
      <c r="E428" s="1797"/>
      <c r="F428" s="1822"/>
      <c r="G428" s="1822"/>
      <c r="H428" s="2089" t="s">
        <v>205</v>
      </c>
    </row>
    <row r="429" spans="1:8" ht="25.5" hidden="1" thickTop="1" thickBot="1" x14ac:dyDescent="0.25">
      <c r="A429" s="1852" t="s">
        <v>206</v>
      </c>
      <c r="B429" s="1851" t="s">
        <v>959</v>
      </c>
      <c r="C429" s="1851" t="s">
        <v>481</v>
      </c>
      <c r="D429" s="1850" t="s">
        <v>208</v>
      </c>
      <c r="E429" s="1849" t="s">
        <v>800</v>
      </c>
      <c r="F429" s="1849" t="s">
        <v>801</v>
      </c>
      <c r="G429" s="1848" t="s">
        <v>1117</v>
      </c>
      <c r="H429" s="2092" t="s">
        <v>1118</v>
      </c>
    </row>
    <row r="430" spans="1:8" ht="14.25" hidden="1" thickTop="1" thickBot="1" x14ac:dyDescent="0.25">
      <c r="A430" s="1846">
        <v>1</v>
      </c>
      <c r="B430" s="1845">
        <v>2</v>
      </c>
      <c r="C430" s="1845">
        <v>3</v>
      </c>
      <c r="D430" s="1845">
        <v>4</v>
      </c>
      <c r="E430" s="1844">
        <v>5</v>
      </c>
      <c r="F430" s="1844">
        <v>6</v>
      </c>
      <c r="G430" s="1843">
        <v>7</v>
      </c>
      <c r="H430" s="1842" t="s">
        <v>74</v>
      </c>
    </row>
    <row r="431" spans="1:8" ht="16.5" hidden="1" thickTop="1" thickBot="1" x14ac:dyDescent="0.3">
      <c r="A431" s="1840">
        <v>4357</v>
      </c>
      <c r="B431" s="1839">
        <v>6121</v>
      </c>
      <c r="C431" s="1839"/>
      <c r="D431" s="1835" t="s">
        <v>770</v>
      </c>
      <c r="E431" s="1831">
        <v>0</v>
      </c>
      <c r="F431" s="1859">
        <v>0</v>
      </c>
      <c r="G431" s="1859">
        <v>0</v>
      </c>
      <c r="H431" s="1829" t="e">
        <f>G431/F431*100</f>
        <v>#DIV/0!</v>
      </c>
    </row>
    <row r="432" spans="1:8" ht="16.5" hidden="1" thickTop="1" thickBot="1" x14ac:dyDescent="0.3">
      <c r="A432" s="1828" t="s">
        <v>961</v>
      </c>
      <c r="B432" s="1827"/>
      <c r="C432" s="1827"/>
      <c r="D432" s="1826"/>
      <c r="E432" s="1825">
        <f>SUM(E431:E431)</f>
        <v>0</v>
      </c>
      <c r="F432" s="1858">
        <f>SUM(F431:F431)</f>
        <v>0</v>
      </c>
      <c r="G432" s="1858">
        <f>SUM(G431:G431)</f>
        <v>0</v>
      </c>
      <c r="H432" s="1871" t="e">
        <f>G432/F432*100</f>
        <v>#DIV/0!</v>
      </c>
    </row>
    <row r="433" spans="1:8" ht="15" hidden="1" x14ac:dyDescent="0.25">
      <c r="A433" s="1857"/>
      <c r="B433" s="1857"/>
      <c r="C433" s="1857"/>
      <c r="D433" s="1857"/>
      <c r="E433" s="1856"/>
      <c r="F433" s="1856"/>
      <c r="G433" s="1856"/>
      <c r="H433" s="1897"/>
    </row>
    <row r="434" spans="1:8" ht="15" hidden="1" x14ac:dyDescent="0.25">
      <c r="A434" s="1853" t="s">
        <v>648</v>
      </c>
      <c r="B434" s="1854"/>
      <c r="C434" s="1854"/>
      <c r="D434" s="1854"/>
      <c r="E434" s="1854"/>
      <c r="F434" s="1854"/>
      <c r="G434" s="1854"/>
      <c r="H434" s="2089"/>
    </row>
    <row r="435" spans="1:8" ht="15" hidden="1" x14ac:dyDescent="0.25">
      <c r="A435" s="1853" t="s">
        <v>649</v>
      </c>
      <c r="D435" s="1800"/>
      <c r="E435" s="1797"/>
      <c r="F435" s="1822"/>
      <c r="G435" s="1822"/>
      <c r="H435" s="2089" t="s">
        <v>205</v>
      </c>
    </row>
    <row r="436" spans="1:8" ht="25.5" hidden="1" thickTop="1" thickBot="1" x14ac:dyDescent="0.25">
      <c r="A436" s="1852" t="s">
        <v>206</v>
      </c>
      <c r="B436" s="1851" t="s">
        <v>959</v>
      </c>
      <c r="C436" s="1851" t="s">
        <v>481</v>
      </c>
      <c r="D436" s="1850" t="s">
        <v>208</v>
      </c>
      <c r="E436" s="1849" t="s">
        <v>800</v>
      </c>
      <c r="F436" s="1849" t="s">
        <v>801</v>
      </c>
      <c r="G436" s="1848" t="s">
        <v>1117</v>
      </c>
      <c r="H436" s="2092" t="s">
        <v>1118</v>
      </c>
    </row>
    <row r="437" spans="1:8" ht="14.25" hidden="1" thickTop="1" thickBot="1" x14ac:dyDescent="0.25">
      <c r="A437" s="1846">
        <v>1</v>
      </c>
      <c r="B437" s="1845">
        <v>2</v>
      </c>
      <c r="C437" s="1845">
        <v>3</v>
      </c>
      <c r="D437" s="1845">
        <v>4</v>
      </c>
      <c r="E437" s="1844">
        <v>5</v>
      </c>
      <c r="F437" s="1844">
        <v>6</v>
      </c>
      <c r="G437" s="1843">
        <v>7</v>
      </c>
      <c r="H437" s="1842" t="s">
        <v>74</v>
      </c>
    </row>
    <row r="438" spans="1:8" ht="16.5" hidden="1" thickTop="1" thickBot="1" x14ac:dyDescent="0.3">
      <c r="A438" s="1840">
        <v>4357</v>
      </c>
      <c r="B438" s="1839">
        <v>6121</v>
      </c>
      <c r="C438" s="1839"/>
      <c r="D438" s="1835" t="s">
        <v>770</v>
      </c>
      <c r="E438" s="1831">
        <v>0</v>
      </c>
      <c r="F438" s="1859">
        <v>0</v>
      </c>
      <c r="G438" s="1859">
        <v>0</v>
      </c>
      <c r="H438" s="1829" t="e">
        <f>G438/F438*100</f>
        <v>#DIV/0!</v>
      </c>
    </row>
    <row r="439" spans="1:8" ht="16.5" hidden="1" thickTop="1" thickBot="1" x14ac:dyDescent="0.3">
      <c r="A439" s="1828" t="s">
        <v>961</v>
      </c>
      <c r="B439" s="1827"/>
      <c r="C439" s="1827"/>
      <c r="D439" s="1826"/>
      <c r="E439" s="1825">
        <f>SUM(E438:E438)</f>
        <v>0</v>
      </c>
      <c r="F439" s="1858">
        <f>SUM(F438:F438)</f>
        <v>0</v>
      </c>
      <c r="G439" s="1858">
        <f>SUM(G438:G438)</f>
        <v>0</v>
      </c>
      <c r="H439" s="1871" t="e">
        <f>G439/F439*100</f>
        <v>#DIV/0!</v>
      </c>
    </row>
    <row r="440" spans="1:8" ht="15" hidden="1" x14ac:dyDescent="0.25">
      <c r="A440" s="1857"/>
      <c r="B440" s="1857"/>
      <c r="C440" s="1857"/>
      <c r="D440" s="1857"/>
      <c r="E440" s="1856"/>
      <c r="F440" s="1856"/>
      <c r="G440" s="1856"/>
      <c r="H440" s="1897"/>
    </row>
    <row r="441" spans="1:8" ht="15" x14ac:dyDescent="0.25">
      <c r="A441" s="1853" t="s">
        <v>650</v>
      </c>
      <c r="B441" s="1854"/>
      <c r="C441" s="1854"/>
      <c r="D441" s="1854"/>
      <c r="E441" s="1854"/>
      <c r="F441" s="1854"/>
      <c r="G441" s="1854"/>
      <c r="H441" s="2089"/>
    </row>
    <row r="442" spans="1:8" ht="15.75" thickBot="1" x14ac:dyDescent="0.3">
      <c r="A442" s="1853" t="s">
        <v>651</v>
      </c>
      <c r="D442" s="1800"/>
      <c r="E442" s="1797"/>
      <c r="F442" s="1822"/>
      <c r="G442" s="1822"/>
      <c r="H442" s="2089" t="s">
        <v>205</v>
      </c>
    </row>
    <row r="443" spans="1:8" ht="25.5" thickTop="1" thickBot="1" x14ac:dyDescent="0.25">
      <c r="A443" s="1852" t="s">
        <v>206</v>
      </c>
      <c r="B443" s="1851" t="s">
        <v>959</v>
      </c>
      <c r="C443" s="1851" t="s">
        <v>481</v>
      </c>
      <c r="D443" s="1850" t="s">
        <v>208</v>
      </c>
      <c r="E443" s="1849" t="s">
        <v>800</v>
      </c>
      <c r="F443" s="1849" t="s">
        <v>801</v>
      </c>
      <c r="G443" s="1848" t="s">
        <v>1117</v>
      </c>
      <c r="H443" s="2092" t="s">
        <v>1118</v>
      </c>
    </row>
    <row r="444" spans="1:8" ht="14.25" thickTop="1" thickBot="1" x14ac:dyDescent="0.25">
      <c r="A444" s="1846">
        <v>1</v>
      </c>
      <c r="B444" s="1845">
        <v>2</v>
      </c>
      <c r="C444" s="1845">
        <v>3</v>
      </c>
      <c r="D444" s="1845">
        <v>4</v>
      </c>
      <c r="E444" s="1844">
        <v>5</v>
      </c>
      <c r="F444" s="1844">
        <v>6</v>
      </c>
      <c r="G444" s="1843">
        <v>7</v>
      </c>
      <c r="H444" s="1842" t="s">
        <v>74</v>
      </c>
    </row>
    <row r="445" spans="1:8" ht="16.5" thickTop="1" thickBot="1" x14ac:dyDescent="0.3">
      <c r="A445" s="1840">
        <v>4357</v>
      </c>
      <c r="B445" s="1839">
        <v>6121</v>
      </c>
      <c r="C445" s="1839"/>
      <c r="D445" s="1835" t="s">
        <v>770</v>
      </c>
      <c r="E445" s="1831">
        <v>0</v>
      </c>
      <c r="F445" s="1859">
        <v>228</v>
      </c>
      <c r="G445" s="1859">
        <v>228</v>
      </c>
      <c r="H445" s="1829">
        <f>G445/F445*100</f>
        <v>100</v>
      </c>
    </row>
    <row r="446" spans="1:8" ht="16.5" thickTop="1" thickBot="1" x14ac:dyDescent="0.3">
      <c r="A446" s="1828" t="s">
        <v>961</v>
      </c>
      <c r="B446" s="1827"/>
      <c r="C446" s="1827"/>
      <c r="D446" s="1826"/>
      <c r="E446" s="1825">
        <f>SUM(E445:E445)</f>
        <v>0</v>
      </c>
      <c r="F446" s="1858">
        <f>SUM(F445:F445)</f>
        <v>228</v>
      </c>
      <c r="G446" s="1858">
        <f>SUM(G445:G445)</f>
        <v>228</v>
      </c>
      <c r="H446" s="1871">
        <f>G446/F446*100</f>
        <v>100</v>
      </c>
    </row>
    <row r="447" spans="1:8" ht="15.75" thickTop="1" x14ac:dyDescent="0.25">
      <c r="A447" s="1857"/>
      <c r="B447" s="1857"/>
      <c r="C447" s="1857"/>
      <c r="D447" s="1857"/>
      <c r="E447" s="1856"/>
      <c r="F447" s="1856"/>
      <c r="G447" s="1856"/>
      <c r="H447" s="1897"/>
    </row>
    <row r="448" spans="1:8" ht="15" x14ac:dyDescent="0.25">
      <c r="A448" s="1853" t="s">
        <v>1784</v>
      </c>
      <c r="B448" s="1854"/>
      <c r="C448" s="1854"/>
      <c r="D448" s="1854"/>
      <c r="E448" s="1854"/>
      <c r="F448" s="1854"/>
      <c r="G448" s="1854"/>
      <c r="H448" s="2089"/>
    </row>
    <row r="449" spans="1:8" ht="15.75" thickBot="1" x14ac:dyDescent="0.3">
      <c r="A449" s="1853" t="s">
        <v>1783</v>
      </c>
      <c r="D449" s="1800"/>
      <c r="E449" s="1797"/>
      <c r="F449" s="1822"/>
      <c r="G449" s="1822"/>
      <c r="H449" s="2089" t="s">
        <v>205</v>
      </c>
    </row>
    <row r="450" spans="1:8" ht="25.5" thickTop="1" thickBot="1" x14ac:dyDescent="0.25">
      <c r="A450" s="1852" t="s">
        <v>206</v>
      </c>
      <c r="B450" s="1851" t="s">
        <v>959</v>
      </c>
      <c r="C450" s="1851" t="s">
        <v>481</v>
      </c>
      <c r="D450" s="1850" t="s">
        <v>208</v>
      </c>
      <c r="E450" s="1849" t="s">
        <v>800</v>
      </c>
      <c r="F450" s="1849" t="s">
        <v>801</v>
      </c>
      <c r="G450" s="1848" t="s">
        <v>1117</v>
      </c>
      <c r="H450" s="2092" t="s">
        <v>1118</v>
      </c>
    </row>
    <row r="451" spans="1:8" ht="14.25" thickTop="1" thickBot="1" x14ac:dyDescent="0.25">
      <c r="A451" s="1846">
        <v>1</v>
      </c>
      <c r="B451" s="1845">
        <v>2</v>
      </c>
      <c r="C451" s="1845">
        <v>3</v>
      </c>
      <c r="D451" s="1845">
        <v>4</v>
      </c>
      <c r="E451" s="1844">
        <v>5</v>
      </c>
      <c r="F451" s="1844">
        <v>6</v>
      </c>
      <c r="G451" s="1843">
        <v>7</v>
      </c>
      <c r="H451" s="1842" t="s">
        <v>74</v>
      </c>
    </row>
    <row r="452" spans="1:8" ht="16.5" thickTop="1" thickBot="1" x14ac:dyDescent="0.3">
      <c r="A452" s="1840">
        <v>4357</v>
      </c>
      <c r="B452" s="1839">
        <v>6121</v>
      </c>
      <c r="C452" s="1839"/>
      <c r="D452" s="1835" t="s">
        <v>770</v>
      </c>
      <c r="E452" s="1831">
        <v>0</v>
      </c>
      <c r="F452" s="1859">
        <v>125</v>
      </c>
      <c r="G452" s="1859">
        <v>116</v>
      </c>
      <c r="H452" s="1829">
        <f>G452/F452*100</f>
        <v>92.800000000000011</v>
      </c>
    </row>
    <row r="453" spans="1:8" ht="16.5" thickTop="1" thickBot="1" x14ac:dyDescent="0.3">
      <c r="A453" s="1828" t="s">
        <v>961</v>
      </c>
      <c r="B453" s="1827"/>
      <c r="C453" s="1827"/>
      <c r="D453" s="1826"/>
      <c r="E453" s="1825">
        <f>SUM(E452:E452)</f>
        <v>0</v>
      </c>
      <c r="F453" s="1858">
        <f>SUM(F452:F452)</f>
        <v>125</v>
      </c>
      <c r="G453" s="1858">
        <f>SUM(G452:G452)</f>
        <v>116</v>
      </c>
      <c r="H453" s="1871">
        <f>G453/F453*100</f>
        <v>92.800000000000011</v>
      </c>
    </row>
    <row r="454" spans="1:8" ht="15.75" thickTop="1" x14ac:dyDescent="0.25">
      <c r="A454" s="1857"/>
      <c r="B454" s="1857"/>
      <c r="C454" s="1857"/>
      <c r="D454" s="1857"/>
      <c r="E454" s="1856"/>
      <c r="F454" s="1856"/>
      <c r="G454" s="1856"/>
      <c r="H454" s="1897"/>
    </row>
    <row r="455" spans="1:8" ht="15" x14ac:dyDescent="0.25">
      <c r="A455" s="1853" t="s">
        <v>1782</v>
      </c>
      <c r="B455" s="1854"/>
      <c r="C455" s="1854"/>
      <c r="D455" s="1854"/>
      <c r="E455" s="1854"/>
      <c r="F455" s="1854"/>
      <c r="G455" s="1854"/>
      <c r="H455" s="2089"/>
    </row>
    <row r="456" spans="1:8" ht="15.75" thickBot="1" x14ac:dyDescent="0.3">
      <c r="A456" s="1853" t="s">
        <v>1781</v>
      </c>
      <c r="D456" s="1800"/>
      <c r="E456" s="1797"/>
      <c r="F456" s="1822"/>
      <c r="G456" s="1822"/>
      <c r="H456" s="2089" t="s">
        <v>205</v>
      </c>
    </row>
    <row r="457" spans="1:8" ht="25.5" thickTop="1" thickBot="1" x14ac:dyDescent="0.25">
      <c r="A457" s="1852" t="s">
        <v>206</v>
      </c>
      <c r="B457" s="1851" t="s">
        <v>959</v>
      </c>
      <c r="C457" s="1851" t="s">
        <v>481</v>
      </c>
      <c r="D457" s="1850" t="s">
        <v>208</v>
      </c>
      <c r="E457" s="1849" t="s">
        <v>800</v>
      </c>
      <c r="F457" s="1849" t="s">
        <v>801</v>
      </c>
      <c r="G457" s="1848" t="s">
        <v>1117</v>
      </c>
      <c r="H457" s="2092" t="s">
        <v>1118</v>
      </c>
    </row>
    <row r="458" spans="1:8" ht="14.25" thickTop="1" thickBot="1" x14ac:dyDescent="0.25">
      <c r="A458" s="1846">
        <v>1</v>
      </c>
      <c r="B458" s="1845">
        <v>2</v>
      </c>
      <c r="C458" s="1845">
        <v>3</v>
      </c>
      <c r="D458" s="1845">
        <v>4</v>
      </c>
      <c r="E458" s="1844">
        <v>5</v>
      </c>
      <c r="F458" s="1844">
        <v>6</v>
      </c>
      <c r="G458" s="1843">
        <v>7</v>
      </c>
      <c r="H458" s="1842" t="s">
        <v>74</v>
      </c>
    </row>
    <row r="459" spans="1:8" ht="16.5" thickTop="1" thickBot="1" x14ac:dyDescent="0.3">
      <c r="A459" s="1840">
        <v>4372</v>
      </c>
      <c r="B459" s="1839">
        <v>6121</v>
      </c>
      <c r="C459" s="1839"/>
      <c r="D459" s="1835" t="s">
        <v>770</v>
      </c>
      <c r="E459" s="1831">
        <v>0</v>
      </c>
      <c r="F459" s="1859">
        <v>170</v>
      </c>
      <c r="G459" s="1859">
        <v>53</v>
      </c>
      <c r="H459" s="1829">
        <f>G459/F459*100</f>
        <v>31.176470588235293</v>
      </c>
    </row>
    <row r="460" spans="1:8" ht="16.5" thickTop="1" thickBot="1" x14ac:dyDescent="0.3">
      <c r="A460" s="1828" t="s">
        <v>961</v>
      </c>
      <c r="B460" s="1827"/>
      <c r="C460" s="1827"/>
      <c r="D460" s="1826"/>
      <c r="E460" s="1825">
        <f>SUM(E459:E459)</f>
        <v>0</v>
      </c>
      <c r="F460" s="1858">
        <f>SUM(F459:F459)</f>
        <v>170</v>
      </c>
      <c r="G460" s="1858">
        <f>SUM(G459:G459)</f>
        <v>53</v>
      </c>
      <c r="H460" s="1871">
        <f>G460/F460*100</f>
        <v>31.176470588235293</v>
      </c>
    </row>
    <row r="461" spans="1:8" ht="15.75" thickTop="1" x14ac:dyDescent="0.25">
      <c r="A461" s="1857"/>
      <c r="B461" s="1857"/>
      <c r="C461" s="1857"/>
      <c r="D461" s="1857"/>
      <c r="E461" s="1856"/>
      <c r="F461" s="1856"/>
      <c r="G461" s="1856"/>
      <c r="H461" s="1897"/>
    </row>
    <row r="462" spans="1:8" ht="15" hidden="1" x14ac:dyDescent="0.25">
      <c r="A462" s="1853" t="s">
        <v>1638</v>
      </c>
      <c r="B462" s="1854"/>
      <c r="C462" s="1854"/>
      <c r="D462" s="1854"/>
      <c r="E462" s="1854"/>
      <c r="F462" s="1854"/>
      <c r="G462" s="1854"/>
      <c r="H462" s="2089"/>
    </row>
    <row r="463" spans="1:8" ht="15" hidden="1" x14ac:dyDescent="0.25">
      <c r="A463" s="1853" t="s">
        <v>1639</v>
      </c>
      <c r="D463" s="1800"/>
      <c r="E463" s="1797"/>
      <c r="F463" s="1822"/>
      <c r="G463" s="1822"/>
      <c r="H463" s="2089" t="s">
        <v>205</v>
      </c>
    </row>
    <row r="464" spans="1:8" ht="25.5" hidden="1" thickTop="1" thickBot="1" x14ac:dyDescent="0.25">
      <c r="A464" s="1852" t="s">
        <v>206</v>
      </c>
      <c r="B464" s="1851" t="s">
        <v>959</v>
      </c>
      <c r="C464" s="1851" t="s">
        <v>481</v>
      </c>
      <c r="D464" s="1850" t="s">
        <v>208</v>
      </c>
      <c r="E464" s="1849" t="s">
        <v>800</v>
      </c>
      <c r="F464" s="1849" t="s">
        <v>801</v>
      </c>
      <c r="G464" s="1848" t="s">
        <v>1117</v>
      </c>
      <c r="H464" s="2092" t="s">
        <v>1118</v>
      </c>
    </row>
    <row r="465" spans="1:10" ht="14.25" hidden="1" thickTop="1" thickBot="1" x14ac:dyDescent="0.25">
      <c r="A465" s="1846">
        <v>1</v>
      </c>
      <c r="B465" s="1845">
        <v>2</v>
      </c>
      <c r="C465" s="1845">
        <v>3</v>
      </c>
      <c r="D465" s="1845">
        <v>4</v>
      </c>
      <c r="E465" s="1844">
        <v>5</v>
      </c>
      <c r="F465" s="1844">
        <v>6</v>
      </c>
      <c r="G465" s="1843">
        <v>7</v>
      </c>
      <c r="H465" s="1842" t="s">
        <v>74</v>
      </c>
    </row>
    <row r="466" spans="1:10" ht="16.5" hidden="1" thickTop="1" thickBot="1" x14ac:dyDescent="0.3">
      <c r="A466" s="1840">
        <v>4357</v>
      </c>
      <c r="B466" s="1839">
        <v>6121</v>
      </c>
      <c r="C466" s="1839"/>
      <c r="D466" s="1835" t="s">
        <v>770</v>
      </c>
      <c r="E466" s="1831">
        <v>0</v>
      </c>
      <c r="F466" s="1859">
        <v>0</v>
      </c>
      <c r="G466" s="1859">
        <v>0</v>
      </c>
      <c r="H466" s="1829" t="e">
        <f>G466/F466*100</f>
        <v>#DIV/0!</v>
      </c>
    </row>
    <row r="467" spans="1:10" ht="16.5" hidden="1" thickTop="1" thickBot="1" x14ac:dyDescent="0.3">
      <c r="A467" s="1828" t="s">
        <v>961</v>
      </c>
      <c r="B467" s="1827"/>
      <c r="C467" s="1827"/>
      <c r="D467" s="1826"/>
      <c r="E467" s="1825">
        <f>SUM(E466:E466)</f>
        <v>0</v>
      </c>
      <c r="F467" s="1858">
        <f>SUM(F466:F466)</f>
        <v>0</v>
      </c>
      <c r="G467" s="1858">
        <f>SUM(G466:G466)</f>
        <v>0</v>
      </c>
      <c r="H467" s="1871" t="e">
        <f>G467/F467*100</f>
        <v>#DIV/0!</v>
      </c>
    </row>
    <row r="468" spans="1:10" ht="15" hidden="1" x14ac:dyDescent="0.25">
      <c r="A468" s="1857"/>
      <c r="B468" s="1857"/>
      <c r="C468" s="1857"/>
      <c r="D468" s="1857"/>
      <c r="E468" s="1856"/>
      <c r="F468" s="1856"/>
      <c r="G468" s="1856"/>
      <c r="H468" s="1897"/>
    </row>
    <row r="469" spans="1:10" ht="15" x14ac:dyDescent="0.25">
      <c r="A469" s="1853" t="s">
        <v>1640</v>
      </c>
      <c r="B469" s="1854"/>
      <c r="C469" s="1854"/>
      <c r="D469" s="1854"/>
      <c r="E469" s="1854"/>
      <c r="F469" s="1854"/>
      <c r="G469" s="1854"/>
      <c r="H469" s="2089"/>
    </row>
    <row r="470" spans="1:10" ht="15.75" thickBot="1" x14ac:dyDescent="0.3">
      <c r="A470" s="1853" t="s">
        <v>1641</v>
      </c>
      <c r="D470" s="1800"/>
      <c r="E470" s="1797"/>
      <c r="F470" s="1822"/>
      <c r="G470" s="1822"/>
      <c r="H470" s="2089" t="s">
        <v>205</v>
      </c>
    </row>
    <row r="471" spans="1:10" ht="25.5" thickTop="1" thickBot="1" x14ac:dyDescent="0.25">
      <c r="A471" s="1852" t="s">
        <v>206</v>
      </c>
      <c r="B471" s="1851" t="s">
        <v>959</v>
      </c>
      <c r="C471" s="1851" t="s">
        <v>481</v>
      </c>
      <c r="D471" s="1850" t="s">
        <v>208</v>
      </c>
      <c r="E471" s="1849" t="s">
        <v>800</v>
      </c>
      <c r="F471" s="1849" t="s">
        <v>801</v>
      </c>
      <c r="G471" s="1848" t="s">
        <v>1117</v>
      </c>
      <c r="H471" s="2092" t="s">
        <v>1118</v>
      </c>
    </row>
    <row r="472" spans="1:10" ht="14.25" thickTop="1" thickBot="1" x14ac:dyDescent="0.25">
      <c r="A472" s="1846">
        <v>1</v>
      </c>
      <c r="B472" s="1845">
        <v>2</v>
      </c>
      <c r="C472" s="1845">
        <v>3</v>
      </c>
      <c r="D472" s="1845">
        <v>4</v>
      </c>
      <c r="E472" s="1844">
        <v>5</v>
      </c>
      <c r="F472" s="1844">
        <v>6</v>
      </c>
      <c r="G472" s="1843">
        <v>7</v>
      </c>
      <c r="H472" s="1842" t="s">
        <v>74</v>
      </c>
    </row>
    <row r="473" spans="1:10" ht="15.75" thickTop="1" x14ac:dyDescent="0.25">
      <c r="A473" s="1863">
        <v>3315</v>
      </c>
      <c r="B473" s="1837">
        <v>6121</v>
      </c>
      <c r="C473" s="1867">
        <v>24</v>
      </c>
      <c r="D473" s="1835" t="s">
        <v>770</v>
      </c>
      <c r="E473" s="1831">
        <v>0</v>
      </c>
      <c r="F473" s="1838">
        <v>40</v>
      </c>
      <c r="G473" s="1830">
        <v>0</v>
      </c>
      <c r="H473" s="1829">
        <f>G473/F473*100</f>
        <v>0</v>
      </c>
    </row>
    <row r="474" spans="1:10" ht="15.75" thickBot="1" x14ac:dyDescent="0.3">
      <c r="A474" s="1861">
        <v>3315</v>
      </c>
      <c r="B474" s="1860">
        <v>6121</v>
      </c>
      <c r="C474" s="1860"/>
      <c r="D474" s="1835" t="s">
        <v>770</v>
      </c>
      <c r="E474" s="1831">
        <v>0</v>
      </c>
      <c r="F474" s="1859">
        <v>7134</v>
      </c>
      <c r="G474" s="1859">
        <v>6630</v>
      </c>
      <c r="H474" s="1829">
        <f>G474/F474*100</f>
        <v>92.93523969722456</v>
      </c>
      <c r="J474" s="1866"/>
    </row>
    <row r="475" spans="1:10" ht="16.5" thickTop="1" thickBot="1" x14ac:dyDescent="0.3">
      <c r="A475" s="1828" t="s">
        <v>961</v>
      </c>
      <c r="B475" s="1827"/>
      <c r="C475" s="1827"/>
      <c r="D475" s="1826"/>
      <c r="E475" s="1825">
        <f>SUM(E474:E474)</f>
        <v>0</v>
      </c>
      <c r="F475" s="1858">
        <f>SUM(F473:F474)</f>
        <v>7174</v>
      </c>
      <c r="G475" s="1858">
        <f>SUM(G473:G474)</f>
        <v>6630</v>
      </c>
      <c r="H475" s="1871">
        <f>G475/F475*100</f>
        <v>92.417061611374407</v>
      </c>
    </row>
    <row r="476" spans="1:10" ht="15.75" thickTop="1" x14ac:dyDescent="0.25">
      <c r="A476" s="1857"/>
      <c r="B476" s="1857"/>
      <c r="C476" s="1857"/>
      <c r="D476" s="1857"/>
      <c r="E476" s="1856"/>
      <c r="F476" s="1856"/>
      <c r="G476" s="1856"/>
      <c r="H476" s="1897"/>
    </row>
    <row r="477" spans="1:10" ht="15" x14ac:dyDescent="0.25">
      <c r="A477" s="1853" t="s">
        <v>1780</v>
      </c>
      <c r="B477" s="1854"/>
      <c r="C477" s="1854"/>
      <c r="D477" s="1854"/>
      <c r="E477" s="1854"/>
      <c r="F477" s="1854"/>
      <c r="G477" s="1854"/>
      <c r="H477" s="2089"/>
    </row>
    <row r="478" spans="1:10" ht="15.75" thickBot="1" x14ac:dyDescent="0.3">
      <c r="A478" s="1853" t="s">
        <v>1779</v>
      </c>
      <c r="D478" s="1800"/>
      <c r="E478" s="1797"/>
      <c r="F478" s="1822"/>
      <c r="G478" s="1822"/>
      <c r="H478" s="2089" t="s">
        <v>205</v>
      </c>
    </row>
    <row r="479" spans="1:10" ht="25.5" thickTop="1" thickBot="1" x14ac:dyDescent="0.25">
      <c r="A479" s="1852" t="s">
        <v>206</v>
      </c>
      <c r="B479" s="1851" t="s">
        <v>959</v>
      </c>
      <c r="C479" s="1851" t="s">
        <v>481</v>
      </c>
      <c r="D479" s="1850" t="s">
        <v>208</v>
      </c>
      <c r="E479" s="1849" t="s">
        <v>800</v>
      </c>
      <c r="F479" s="1849" t="s">
        <v>801</v>
      </c>
      <c r="G479" s="1848" t="s">
        <v>1117</v>
      </c>
      <c r="H479" s="2092" t="s">
        <v>1118</v>
      </c>
    </row>
    <row r="480" spans="1:10" ht="14.25" thickTop="1" thickBot="1" x14ac:dyDescent="0.25">
      <c r="A480" s="1846">
        <v>1</v>
      </c>
      <c r="B480" s="1845">
        <v>2</v>
      </c>
      <c r="C480" s="1845">
        <v>3</v>
      </c>
      <c r="D480" s="1845">
        <v>4</v>
      </c>
      <c r="E480" s="1844">
        <v>5</v>
      </c>
      <c r="F480" s="1844">
        <v>6</v>
      </c>
      <c r="G480" s="1843">
        <v>7</v>
      </c>
      <c r="H480" s="1842" t="s">
        <v>74</v>
      </c>
    </row>
    <row r="481" spans="1:8" ht="15.75" thickTop="1" x14ac:dyDescent="0.25">
      <c r="A481" s="1840">
        <v>2212</v>
      </c>
      <c r="B481" s="1839">
        <v>5166</v>
      </c>
      <c r="C481" s="1839"/>
      <c r="D481" s="1835" t="s">
        <v>776</v>
      </c>
      <c r="E481" s="1831">
        <v>0</v>
      </c>
      <c r="F481" s="1830">
        <v>30</v>
      </c>
      <c r="G481" s="1830">
        <v>0</v>
      </c>
      <c r="H481" s="1829">
        <f>G481/F481*100</f>
        <v>0</v>
      </c>
    </row>
    <row r="482" spans="1:8" ht="15.75" thickBot="1" x14ac:dyDescent="0.3">
      <c r="A482" s="1861">
        <v>2212</v>
      </c>
      <c r="B482" s="1860">
        <v>6121</v>
      </c>
      <c r="C482" s="1860"/>
      <c r="D482" s="1835" t="s">
        <v>770</v>
      </c>
      <c r="E482" s="1831">
        <v>0</v>
      </c>
      <c r="F482" s="1859">
        <v>275</v>
      </c>
      <c r="G482" s="1859">
        <v>88</v>
      </c>
      <c r="H482" s="1829">
        <f>G482/F482*100</f>
        <v>32</v>
      </c>
    </row>
    <row r="483" spans="1:8" ht="16.5" thickTop="1" thickBot="1" x14ac:dyDescent="0.3">
      <c r="A483" s="1828" t="s">
        <v>961</v>
      </c>
      <c r="B483" s="1827"/>
      <c r="C483" s="1827"/>
      <c r="D483" s="1826"/>
      <c r="E483" s="1825">
        <f>SUM(E482:E482)</f>
        <v>0</v>
      </c>
      <c r="F483" s="1858">
        <f>SUM(F481:F482)</f>
        <v>305</v>
      </c>
      <c r="G483" s="1858">
        <f>SUM(G481:G482)</f>
        <v>88</v>
      </c>
      <c r="H483" s="1871">
        <f>G483/F483*100</f>
        <v>28.852459016393446</v>
      </c>
    </row>
    <row r="484" spans="1:8" ht="15.75" thickTop="1" x14ac:dyDescent="0.25">
      <c r="A484" s="1857"/>
      <c r="B484" s="1857"/>
      <c r="C484" s="1857"/>
      <c r="D484" s="1857"/>
      <c r="E484" s="1856"/>
      <c r="F484" s="1856"/>
      <c r="G484" s="1856"/>
      <c r="H484" s="1897"/>
    </row>
    <row r="485" spans="1:8" ht="15" x14ac:dyDescent="0.25">
      <c r="A485" s="1853" t="s">
        <v>1412</v>
      </c>
      <c r="B485" s="1854"/>
      <c r="C485" s="1854"/>
      <c r="D485" s="1854"/>
      <c r="E485" s="1854"/>
      <c r="F485" s="1854"/>
      <c r="G485" s="1854"/>
      <c r="H485" s="2089"/>
    </row>
    <row r="486" spans="1:8" ht="15.75" thickBot="1" x14ac:dyDescent="0.3">
      <c r="A486" s="1853" t="s">
        <v>1644</v>
      </c>
      <c r="D486" s="1800"/>
      <c r="E486" s="1797"/>
      <c r="F486" s="1822"/>
      <c r="G486" s="1822"/>
      <c r="H486" s="2089" t="s">
        <v>205</v>
      </c>
    </row>
    <row r="487" spans="1:8" ht="25.5" thickTop="1" thickBot="1" x14ac:dyDescent="0.25">
      <c r="A487" s="1852" t="s">
        <v>206</v>
      </c>
      <c r="B487" s="1851" t="s">
        <v>959</v>
      </c>
      <c r="C487" s="1851" t="s">
        <v>481</v>
      </c>
      <c r="D487" s="1850" t="s">
        <v>208</v>
      </c>
      <c r="E487" s="1849" t="s">
        <v>800</v>
      </c>
      <c r="F487" s="1849" t="s">
        <v>801</v>
      </c>
      <c r="G487" s="1848" t="s">
        <v>1117</v>
      </c>
      <c r="H487" s="2092" t="s">
        <v>1118</v>
      </c>
    </row>
    <row r="488" spans="1:8" ht="14.25" thickTop="1" thickBot="1" x14ac:dyDescent="0.25">
      <c r="A488" s="1846">
        <v>1</v>
      </c>
      <c r="B488" s="1845">
        <v>2</v>
      </c>
      <c r="C488" s="1845">
        <v>3</v>
      </c>
      <c r="D488" s="1845">
        <v>4</v>
      </c>
      <c r="E488" s="1844">
        <v>5</v>
      </c>
      <c r="F488" s="1844">
        <v>6</v>
      </c>
      <c r="G488" s="1843">
        <v>7</v>
      </c>
      <c r="H488" s="1842" t="s">
        <v>74</v>
      </c>
    </row>
    <row r="489" spans="1:8" ht="15.75" hidden="1" thickTop="1" x14ac:dyDescent="0.25">
      <c r="A489" s="1863">
        <v>2212</v>
      </c>
      <c r="B489" s="1837">
        <v>5166</v>
      </c>
      <c r="C489" s="1864"/>
      <c r="D489" s="1835" t="s">
        <v>776</v>
      </c>
      <c r="E489" s="1831">
        <v>0</v>
      </c>
      <c r="F489" s="1831">
        <v>0</v>
      </c>
      <c r="G489" s="1831">
        <v>0</v>
      </c>
      <c r="H489" s="1829" t="e">
        <f>G489/F489*100</f>
        <v>#DIV/0!</v>
      </c>
    </row>
    <row r="490" spans="1:8" ht="16.5" thickTop="1" thickBot="1" x14ac:dyDescent="0.3">
      <c r="A490" s="1861">
        <v>2212</v>
      </c>
      <c r="B490" s="1860">
        <v>6121</v>
      </c>
      <c r="C490" s="1860"/>
      <c r="D490" s="1835" t="s">
        <v>770</v>
      </c>
      <c r="E490" s="1831">
        <v>0</v>
      </c>
      <c r="F490" s="1859">
        <v>14</v>
      </c>
      <c r="G490" s="1859">
        <v>14</v>
      </c>
      <c r="H490" s="1829">
        <f>G490/F490*100</f>
        <v>100</v>
      </c>
    </row>
    <row r="491" spans="1:8" ht="16.5" thickTop="1" thickBot="1" x14ac:dyDescent="0.3">
      <c r="A491" s="1828" t="s">
        <v>961</v>
      </c>
      <c r="B491" s="1827"/>
      <c r="C491" s="1827"/>
      <c r="D491" s="1826"/>
      <c r="E491" s="1825">
        <f>SUM(E489:E490)</f>
        <v>0</v>
      </c>
      <c r="F491" s="1858">
        <f>SUM(F489:F490)</f>
        <v>14</v>
      </c>
      <c r="G491" s="1858">
        <f>SUM(G489:G490)</f>
        <v>14</v>
      </c>
      <c r="H491" s="1871">
        <f>G491/F491*100</f>
        <v>100</v>
      </c>
    </row>
    <row r="492" spans="1:8" ht="15.75" thickTop="1" x14ac:dyDescent="0.25">
      <c r="A492" s="1857"/>
      <c r="B492" s="1857"/>
      <c r="C492" s="1857"/>
      <c r="D492" s="1857"/>
      <c r="E492" s="1856"/>
      <c r="F492" s="1856"/>
      <c r="G492" s="1856"/>
      <c r="H492" s="1897"/>
    </row>
    <row r="493" spans="1:8" ht="15" x14ac:dyDescent="0.25">
      <c r="A493" s="1853" t="s">
        <v>1216</v>
      </c>
      <c r="B493" s="1854"/>
      <c r="C493" s="1854"/>
      <c r="D493" s="1854"/>
      <c r="E493" s="1854"/>
      <c r="F493" s="1854"/>
      <c r="G493" s="1854"/>
      <c r="H493" s="2089"/>
    </row>
    <row r="494" spans="1:8" ht="15.75" thickBot="1" x14ac:dyDescent="0.3">
      <c r="A494" s="1853" t="s">
        <v>1778</v>
      </c>
      <c r="D494" s="1800"/>
      <c r="E494" s="1797"/>
      <c r="F494" s="1822"/>
      <c r="G494" s="1822"/>
      <c r="H494" s="2089" t="s">
        <v>205</v>
      </c>
    </row>
    <row r="495" spans="1:8" ht="25.5" thickTop="1" thickBot="1" x14ac:dyDescent="0.25">
      <c r="A495" s="1852" t="s">
        <v>206</v>
      </c>
      <c r="B495" s="1851" t="s">
        <v>959</v>
      </c>
      <c r="C495" s="1851" t="s">
        <v>481</v>
      </c>
      <c r="D495" s="1850" t="s">
        <v>208</v>
      </c>
      <c r="E495" s="1849" t="s">
        <v>800</v>
      </c>
      <c r="F495" s="1849" t="s">
        <v>801</v>
      </c>
      <c r="G495" s="1848" t="s">
        <v>1117</v>
      </c>
      <c r="H495" s="2092" t="s">
        <v>1118</v>
      </c>
    </row>
    <row r="496" spans="1:8" ht="14.25" thickTop="1" thickBot="1" x14ac:dyDescent="0.25">
      <c r="A496" s="1846">
        <v>1</v>
      </c>
      <c r="B496" s="1845">
        <v>2</v>
      </c>
      <c r="C496" s="1845">
        <v>3</v>
      </c>
      <c r="D496" s="1845">
        <v>4</v>
      </c>
      <c r="E496" s="1844">
        <v>5</v>
      </c>
      <c r="F496" s="1844">
        <v>6</v>
      </c>
      <c r="G496" s="1843">
        <v>7</v>
      </c>
      <c r="H496" s="1842" t="s">
        <v>74</v>
      </c>
    </row>
    <row r="497" spans="1:8" ht="15.75" thickTop="1" x14ac:dyDescent="0.25">
      <c r="A497" s="1863">
        <v>2212</v>
      </c>
      <c r="B497" s="1837">
        <v>5166</v>
      </c>
      <c r="C497" s="1864"/>
      <c r="D497" s="1835" t="s">
        <v>776</v>
      </c>
      <c r="E497" s="1831">
        <v>0</v>
      </c>
      <c r="F497" s="1831">
        <v>30</v>
      </c>
      <c r="G497" s="1831">
        <v>0</v>
      </c>
      <c r="H497" s="1829">
        <f>G497/F497*100</f>
        <v>0</v>
      </c>
    </row>
    <row r="498" spans="1:8" ht="15.75" thickBot="1" x14ac:dyDescent="0.3">
      <c r="A498" s="1861">
        <v>2212</v>
      </c>
      <c r="B498" s="1860">
        <v>6121</v>
      </c>
      <c r="C498" s="1860"/>
      <c r="D498" s="1835" t="s">
        <v>770</v>
      </c>
      <c r="E498" s="1831">
        <v>0</v>
      </c>
      <c r="F498" s="1859">
        <v>305</v>
      </c>
      <c r="G498" s="1859">
        <v>160</v>
      </c>
      <c r="H498" s="1829">
        <f>G498/F498*100</f>
        <v>52.459016393442624</v>
      </c>
    </row>
    <row r="499" spans="1:8" ht="16.5" thickTop="1" thickBot="1" x14ac:dyDescent="0.3">
      <c r="A499" s="1828" t="s">
        <v>961</v>
      </c>
      <c r="B499" s="1827"/>
      <c r="C499" s="1827"/>
      <c r="D499" s="1826"/>
      <c r="E499" s="1825">
        <f>SUM(E497:E498)</f>
        <v>0</v>
      </c>
      <c r="F499" s="1858">
        <f>SUM(F497:F498)</f>
        <v>335</v>
      </c>
      <c r="G499" s="1858">
        <f>SUM(G497:G498)</f>
        <v>160</v>
      </c>
      <c r="H499" s="1871">
        <f>G499/F499*100</f>
        <v>47.761194029850742</v>
      </c>
    </row>
    <row r="500" spans="1:8" ht="15.75" thickTop="1" x14ac:dyDescent="0.25">
      <c r="A500" s="1857"/>
      <c r="B500" s="1857"/>
      <c r="C500" s="1857"/>
      <c r="D500" s="1857"/>
      <c r="E500" s="1856"/>
      <c r="F500" s="1856"/>
      <c r="G500" s="1856"/>
      <c r="H500" s="1897"/>
    </row>
    <row r="501" spans="1:8" ht="15" x14ac:dyDescent="0.25">
      <c r="A501" s="1853" t="s">
        <v>1777</v>
      </c>
      <c r="B501" s="1854"/>
      <c r="C501" s="1854"/>
      <c r="D501" s="1854"/>
      <c r="E501" s="1854"/>
      <c r="F501" s="1854"/>
      <c r="G501" s="1854"/>
      <c r="H501" s="2089"/>
    </row>
    <row r="502" spans="1:8" ht="15.75" thickBot="1" x14ac:dyDescent="0.3">
      <c r="A502" s="1853" t="s">
        <v>1776</v>
      </c>
      <c r="D502" s="1800"/>
      <c r="E502" s="1797"/>
      <c r="F502" s="1822"/>
      <c r="G502" s="1822"/>
      <c r="H502" s="2089" t="s">
        <v>205</v>
      </c>
    </row>
    <row r="503" spans="1:8" ht="25.5" thickTop="1" thickBot="1" x14ac:dyDescent="0.25">
      <c r="A503" s="1852" t="s">
        <v>206</v>
      </c>
      <c r="B503" s="1851" t="s">
        <v>959</v>
      </c>
      <c r="C503" s="1851" t="s">
        <v>481</v>
      </c>
      <c r="D503" s="1850" t="s">
        <v>208</v>
      </c>
      <c r="E503" s="1849" t="s">
        <v>800</v>
      </c>
      <c r="F503" s="1849" t="s">
        <v>801</v>
      </c>
      <c r="G503" s="1848" t="s">
        <v>1117</v>
      </c>
      <c r="H503" s="2092" t="s">
        <v>1118</v>
      </c>
    </row>
    <row r="504" spans="1:8" ht="14.25" thickTop="1" thickBot="1" x14ac:dyDescent="0.25">
      <c r="A504" s="1846">
        <v>1</v>
      </c>
      <c r="B504" s="1845">
        <v>2</v>
      </c>
      <c r="C504" s="1845">
        <v>3</v>
      </c>
      <c r="D504" s="1845">
        <v>4</v>
      </c>
      <c r="E504" s="1844">
        <v>5</v>
      </c>
      <c r="F504" s="1844">
        <v>6</v>
      </c>
      <c r="G504" s="1843">
        <v>7</v>
      </c>
      <c r="H504" s="1842" t="s">
        <v>74</v>
      </c>
    </row>
    <row r="505" spans="1:8" ht="15.75" hidden="1" thickTop="1" x14ac:dyDescent="0.25">
      <c r="A505" s="1863">
        <v>2212</v>
      </c>
      <c r="B505" s="1837">
        <v>5166</v>
      </c>
      <c r="C505" s="1864"/>
      <c r="D505" s="1835" t="s">
        <v>776</v>
      </c>
      <c r="E505" s="1831">
        <v>0</v>
      </c>
      <c r="F505" s="1831">
        <v>0</v>
      </c>
      <c r="G505" s="1831">
        <v>0</v>
      </c>
      <c r="H505" s="1829" t="e">
        <f>G505/F505*100</f>
        <v>#DIV/0!</v>
      </c>
    </row>
    <row r="506" spans="1:8" ht="15.75" thickTop="1" x14ac:dyDescent="0.25">
      <c r="A506" s="1863">
        <v>2212</v>
      </c>
      <c r="B506" s="1837">
        <v>5166</v>
      </c>
      <c r="C506" s="1837"/>
      <c r="D506" s="1835" t="s">
        <v>776</v>
      </c>
      <c r="E506" s="1831">
        <v>0</v>
      </c>
      <c r="F506" s="1830">
        <v>30</v>
      </c>
      <c r="G506" s="1830">
        <v>10</v>
      </c>
      <c r="H506" s="1829">
        <f>G506/F506*100</f>
        <v>33.333333333333329</v>
      </c>
    </row>
    <row r="507" spans="1:8" ht="15.75" thickBot="1" x14ac:dyDescent="0.3">
      <c r="A507" s="1861">
        <v>2212</v>
      </c>
      <c r="B507" s="1860">
        <v>6121</v>
      </c>
      <c r="C507" s="1860"/>
      <c r="D507" s="1835" t="s">
        <v>770</v>
      </c>
      <c r="E507" s="1831">
        <v>0</v>
      </c>
      <c r="F507" s="1859">
        <v>1022</v>
      </c>
      <c r="G507" s="1859">
        <v>555</v>
      </c>
      <c r="H507" s="1829">
        <f>G507/F507*100</f>
        <v>54.30528375733855</v>
      </c>
    </row>
    <row r="508" spans="1:8" ht="16.5" thickTop="1" thickBot="1" x14ac:dyDescent="0.3">
      <c r="A508" s="1828" t="s">
        <v>961</v>
      </c>
      <c r="B508" s="1827"/>
      <c r="C508" s="1827"/>
      <c r="D508" s="1826"/>
      <c r="E508" s="1825">
        <f>SUM(E505:E507)</f>
        <v>0</v>
      </c>
      <c r="F508" s="1858">
        <f>SUM(F505:F507)</f>
        <v>1052</v>
      </c>
      <c r="G508" s="1858">
        <f>SUM(G505:G507)</f>
        <v>565</v>
      </c>
      <c r="H508" s="1871">
        <f>G508/F508*100</f>
        <v>53.707224334600753</v>
      </c>
    </row>
    <row r="509" spans="1:8" ht="15.75" thickTop="1" x14ac:dyDescent="0.25">
      <c r="A509" s="1857"/>
      <c r="B509" s="1857"/>
      <c r="C509" s="1857"/>
      <c r="D509" s="1857"/>
      <c r="E509" s="1856"/>
      <c r="F509" s="1856"/>
      <c r="G509" s="1856"/>
      <c r="H509" s="1897"/>
    </row>
    <row r="510" spans="1:8" ht="15" x14ac:dyDescent="0.25">
      <c r="A510" s="1853" t="s">
        <v>1775</v>
      </c>
      <c r="B510" s="1854"/>
      <c r="C510" s="1854"/>
      <c r="D510" s="1854"/>
      <c r="E510" s="1854"/>
      <c r="F510" s="1854"/>
      <c r="G510" s="1854"/>
      <c r="H510" s="2089"/>
    </row>
    <row r="511" spans="1:8" ht="15.75" thickBot="1" x14ac:dyDescent="0.3">
      <c r="A511" s="1853" t="s">
        <v>1774</v>
      </c>
      <c r="D511" s="1800"/>
      <c r="E511" s="1797"/>
      <c r="F511" s="1822"/>
      <c r="G511" s="1822"/>
      <c r="H511" s="2089" t="s">
        <v>205</v>
      </c>
    </row>
    <row r="512" spans="1:8" ht="25.5" thickTop="1" thickBot="1" x14ac:dyDescent="0.25">
      <c r="A512" s="1852" t="s">
        <v>206</v>
      </c>
      <c r="B512" s="1851" t="s">
        <v>959</v>
      </c>
      <c r="C512" s="1851" t="s">
        <v>481</v>
      </c>
      <c r="D512" s="1850" t="s">
        <v>208</v>
      </c>
      <c r="E512" s="1849" t="s">
        <v>800</v>
      </c>
      <c r="F512" s="1849" t="s">
        <v>801</v>
      </c>
      <c r="G512" s="1848" t="s">
        <v>1117</v>
      </c>
      <c r="H512" s="2092" t="s">
        <v>1118</v>
      </c>
    </row>
    <row r="513" spans="1:8" ht="14.25" thickTop="1" thickBot="1" x14ac:dyDescent="0.25">
      <c r="A513" s="1846">
        <v>1</v>
      </c>
      <c r="B513" s="1845">
        <v>2</v>
      </c>
      <c r="C513" s="1845">
        <v>3</v>
      </c>
      <c r="D513" s="1845">
        <v>4</v>
      </c>
      <c r="E513" s="1844">
        <v>5</v>
      </c>
      <c r="F513" s="1844">
        <v>6</v>
      </c>
      <c r="G513" s="1843">
        <v>7</v>
      </c>
      <c r="H513" s="1842" t="s">
        <v>74</v>
      </c>
    </row>
    <row r="514" spans="1:8" ht="15.75" thickTop="1" x14ac:dyDescent="0.25">
      <c r="A514" s="1863">
        <v>2212</v>
      </c>
      <c r="B514" s="1837">
        <v>5166</v>
      </c>
      <c r="C514" s="1864"/>
      <c r="D514" s="1835" t="s">
        <v>776</v>
      </c>
      <c r="E514" s="1831">
        <v>0</v>
      </c>
      <c r="F514" s="1831">
        <v>30</v>
      </c>
      <c r="G514" s="1831">
        <v>0</v>
      </c>
      <c r="H514" s="1829">
        <f>G514/F514*100</f>
        <v>0</v>
      </c>
    </row>
    <row r="515" spans="1:8" ht="15.75" thickBot="1" x14ac:dyDescent="0.3">
      <c r="A515" s="1861">
        <v>2212</v>
      </c>
      <c r="B515" s="1860">
        <v>6121</v>
      </c>
      <c r="C515" s="1860"/>
      <c r="D515" s="1835" t="s">
        <v>770</v>
      </c>
      <c r="E515" s="1831">
        <v>0</v>
      </c>
      <c r="F515" s="1859">
        <v>260</v>
      </c>
      <c r="G515" s="1859">
        <v>89</v>
      </c>
      <c r="H515" s="1829">
        <f>G515/F515*100</f>
        <v>34.230769230769234</v>
      </c>
    </row>
    <row r="516" spans="1:8" ht="16.5" thickTop="1" thickBot="1" x14ac:dyDescent="0.3">
      <c r="A516" s="1828" t="s">
        <v>961</v>
      </c>
      <c r="B516" s="1827"/>
      <c r="C516" s="1827"/>
      <c r="D516" s="1826"/>
      <c r="E516" s="1825">
        <f>SUM(E514:E515)</f>
        <v>0</v>
      </c>
      <c r="F516" s="1858">
        <f>SUM(F514:F515)</f>
        <v>290</v>
      </c>
      <c r="G516" s="1858">
        <f>SUM(G514:G515)</f>
        <v>89</v>
      </c>
      <c r="H516" s="1871">
        <f>G516/F516*100</f>
        <v>30.689655172413794</v>
      </c>
    </row>
    <row r="517" spans="1:8" ht="15.75" thickTop="1" x14ac:dyDescent="0.25">
      <c r="A517" s="1857"/>
      <c r="B517" s="1857"/>
      <c r="C517" s="1857"/>
      <c r="D517" s="1857"/>
      <c r="E517" s="1856"/>
      <c r="F517" s="1856"/>
      <c r="G517" s="1856"/>
      <c r="H517" s="1897"/>
    </row>
    <row r="518" spans="1:8" ht="15" x14ac:dyDescent="0.25">
      <c r="A518" s="1853" t="s">
        <v>1646</v>
      </c>
      <c r="B518" s="1854"/>
      <c r="C518" s="1854"/>
      <c r="D518" s="1854"/>
      <c r="E518" s="1854"/>
      <c r="F518" s="1854"/>
      <c r="G518" s="1854"/>
      <c r="H518" s="2089"/>
    </row>
    <row r="519" spans="1:8" ht="15.75" thickBot="1" x14ac:dyDescent="0.3">
      <c r="A519" s="1853" t="s">
        <v>1647</v>
      </c>
      <c r="D519" s="1800"/>
      <c r="E519" s="1797"/>
      <c r="F519" s="1822"/>
      <c r="G519" s="1822"/>
      <c r="H519" s="2089" t="s">
        <v>205</v>
      </c>
    </row>
    <row r="520" spans="1:8" ht="25.5" thickTop="1" thickBot="1" x14ac:dyDescent="0.25">
      <c r="A520" s="1852" t="s">
        <v>206</v>
      </c>
      <c r="B520" s="1851" t="s">
        <v>959</v>
      </c>
      <c r="C520" s="1851" t="s">
        <v>481</v>
      </c>
      <c r="D520" s="1850" t="s">
        <v>208</v>
      </c>
      <c r="E520" s="1849" t="s">
        <v>800</v>
      </c>
      <c r="F520" s="1849" t="s">
        <v>801</v>
      </c>
      <c r="G520" s="1848" t="s">
        <v>1117</v>
      </c>
      <c r="H520" s="2092" t="s">
        <v>1118</v>
      </c>
    </row>
    <row r="521" spans="1:8" ht="14.25" thickTop="1" thickBot="1" x14ac:dyDescent="0.25">
      <c r="A521" s="1846">
        <v>1</v>
      </c>
      <c r="B521" s="1845">
        <v>2</v>
      </c>
      <c r="C521" s="1845">
        <v>3</v>
      </c>
      <c r="D521" s="1845">
        <v>4</v>
      </c>
      <c r="E521" s="1844">
        <v>5</v>
      </c>
      <c r="F521" s="1844">
        <v>6</v>
      </c>
      <c r="G521" s="1843">
        <v>7</v>
      </c>
      <c r="H521" s="1842" t="s">
        <v>74</v>
      </c>
    </row>
    <row r="522" spans="1:8" ht="15.75" hidden="1" thickTop="1" x14ac:dyDescent="0.25">
      <c r="A522" s="1863">
        <v>2212</v>
      </c>
      <c r="B522" s="1837">
        <v>5166</v>
      </c>
      <c r="C522" s="1864"/>
      <c r="D522" s="1835" t="s">
        <v>776</v>
      </c>
      <c r="E522" s="1831">
        <v>0</v>
      </c>
      <c r="F522" s="1831">
        <v>0</v>
      </c>
      <c r="G522" s="1831">
        <v>0</v>
      </c>
      <c r="H522" s="1829" t="e">
        <f>G522/F522*100</f>
        <v>#DIV/0!</v>
      </c>
    </row>
    <row r="523" spans="1:8" ht="16.5" thickTop="1" thickBot="1" x14ac:dyDescent="0.3">
      <c r="A523" s="1861">
        <v>2212</v>
      </c>
      <c r="B523" s="1860">
        <v>6121</v>
      </c>
      <c r="C523" s="1860"/>
      <c r="D523" s="1835" t="s">
        <v>770</v>
      </c>
      <c r="E523" s="1831">
        <v>0</v>
      </c>
      <c r="F523" s="1859">
        <v>750</v>
      </c>
      <c r="G523" s="1859">
        <v>693</v>
      </c>
      <c r="H523" s="1829">
        <f>G523/F523*100</f>
        <v>92.4</v>
      </c>
    </row>
    <row r="524" spans="1:8" ht="16.5" thickTop="1" thickBot="1" x14ac:dyDescent="0.3">
      <c r="A524" s="1828" t="s">
        <v>961</v>
      </c>
      <c r="B524" s="1827"/>
      <c r="C524" s="1827"/>
      <c r="D524" s="1826"/>
      <c r="E524" s="1825">
        <f>SUM(E522:E523)</f>
        <v>0</v>
      </c>
      <c r="F524" s="1858">
        <f>SUM(F522:F523)</f>
        <v>750</v>
      </c>
      <c r="G524" s="1858">
        <f>SUM(G522:G523)</f>
        <v>693</v>
      </c>
      <c r="H524" s="1871">
        <f>G524/F524*100</f>
        <v>92.4</v>
      </c>
    </row>
    <row r="525" spans="1:8" ht="15.75" thickTop="1" x14ac:dyDescent="0.25">
      <c r="A525" s="1857"/>
      <c r="B525" s="1857"/>
      <c r="C525" s="1857"/>
      <c r="D525" s="1857"/>
      <c r="E525" s="1856"/>
      <c r="F525" s="1856"/>
      <c r="G525" s="1856"/>
      <c r="H525" s="1897"/>
    </row>
    <row r="526" spans="1:8" ht="15" x14ac:dyDescent="0.25">
      <c r="A526" s="1853" t="s">
        <v>1773</v>
      </c>
      <c r="B526" s="1854"/>
      <c r="C526" s="1854"/>
      <c r="D526" s="1854"/>
      <c r="E526" s="1854"/>
      <c r="F526" s="1854"/>
      <c r="G526" s="1854"/>
      <c r="H526" s="2089"/>
    </row>
    <row r="527" spans="1:8" ht="15.75" thickBot="1" x14ac:dyDescent="0.3">
      <c r="A527" s="1853" t="s">
        <v>1471</v>
      </c>
      <c r="D527" s="1800"/>
      <c r="E527" s="1797"/>
      <c r="F527" s="1822"/>
      <c r="G527" s="1822"/>
      <c r="H527" s="2089" t="s">
        <v>205</v>
      </c>
    </row>
    <row r="528" spans="1:8" ht="25.5" thickTop="1" thickBot="1" x14ac:dyDescent="0.25">
      <c r="A528" s="1852" t="s">
        <v>206</v>
      </c>
      <c r="B528" s="1851" t="s">
        <v>959</v>
      </c>
      <c r="C528" s="1851" t="s">
        <v>481</v>
      </c>
      <c r="D528" s="1850" t="s">
        <v>208</v>
      </c>
      <c r="E528" s="1849" t="s">
        <v>800</v>
      </c>
      <c r="F528" s="1849" t="s">
        <v>801</v>
      </c>
      <c r="G528" s="1848" t="s">
        <v>1117</v>
      </c>
      <c r="H528" s="2092" t="s">
        <v>1118</v>
      </c>
    </row>
    <row r="529" spans="1:8" ht="14.25" thickTop="1" thickBot="1" x14ac:dyDescent="0.25">
      <c r="A529" s="1846">
        <v>1</v>
      </c>
      <c r="B529" s="1845">
        <v>2</v>
      </c>
      <c r="C529" s="1845">
        <v>3</v>
      </c>
      <c r="D529" s="1845">
        <v>4</v>
      </c>
      <c r="E529" s="1844">
        <v>5</v>
      </c>
      <c r="F529" s="1844">
        <v>6</v>
      </c>
      <c r="G529" s="1843">
        <v>7</v>
      </c>
      <c r="H529" s="1842" t="s">
        <v>74</v>
      </c>
    </row>
    <row r="530" spans="1:8" ht="16.5" thickTop="1" thickBot="1" x14ac:dyDescent="0.3">
      <c r="A530" s="1840">
        <v>3533</v>
      </c>
      <c r="B530" s="1839">
        <v>5166</v>
      </c>
      <c r="C530" s="1839"/>
      <c r="D530" s="1865" t="s">
        <v>776</v>
      </c>
      <c r="E530" s="1831">
        <v>0</v>
      </c>
      <c r="F530" s="1830">
        <v>59</v>
      </c>
      <c r="G530" s="1838">
        <v>41</v>
      </c>
      <c r="H530" s="1829">
        <f>G530/F530*100</f>
        <v>69.491525423728817</v>
      </c>
    </row>
    <row r="531" spans="1:8" ht="15.75" hidden="1" thickBot="1" x14ac:dyDescent="0.3">
      <c r="A531" s="1861">
        <v>3533</v>
      </c>
      <c r="B531" s="1860">
        <v>6121</v>
      </c>
      <c r="C531" s="1860"/>
      <c r="D531" s="1835" t="s">
        <v>770</v>
      </c>
      <c r="E531" s="1831">
        <v>0</v>
      </c>
      <c r="F531" s="1859">
        <v>0</v>
      </c>
      <c r="G531" s="1859">
        <v>0</v>
      </c>
      <c r="H531" s="1829" t="e">
        <f>G531/F531*100</f>
        <v>#DIV/0!</v>
      </c>
    </row>
    <row r="532" spans="1:8" ht="16.5" thickTop="1" thickBot="1" x14ac:dyDescent="0.3">
      <c r="A532" s="1828" t="s">
        <v>961</v>
      </c>
      <c r="B532" s="1827"/>
      <c r="C532" s="1827"/>
      <c r="D532" s="1826"/>
      <c r="E532" s="1825">
        <f>SUM(E531:E531)</f>
        <v>0</v>
      </c>
      <c r="F532" s="1825">
        <f>SUM(F530:F531)</f>
        <v>59</v>
      </c>
      <c r="G532" s="1825">
        <f>SUM(G530:G531)</f>
        <v>41</v>
      </c>
      <c r="H532" s="1871">
        <f>G532/F532*100</f>
        <v>69.491525423728817</v>
      </c>
    </row>
    <row r="533" spans="1:8" ht="15.75" thickTop="1" x14ac:dyDescent="0.25">
      <c r="A533" s="1857"/>
      <c r="B533" s="1857"/>
      <c r="C533" s="1857"/>
      <c r="D533" s="1857"/>
      <c r="E533" s="1856"/>
      <c r="F533" s="1856"/>
      <c r="G533" s="1856"/>
      <c r="H533" s="1897"/>
    </row>
    <row r="534" spans="1:8" ht="15" x14ac:dyDescent="0.25">
      <c r="A534" s="1853" t="s">
        <v>1361</v>
      </c>
      <c r="B534" s="1854"/>
      <c r="C534" s="1854"/>
      <c r="D534" s="1854"/>
      <c r="E534" s="1854"/>
      <c r="F534" s="1854"/>
      <c r="G534" s="1854"/>
      <c r="H534" s="2089"/>
    </row>
    <row r="535" spans="1:8" ht="15.75" thickBot="1" x14ac:dyDescent="0.3">
      <c r="A535" s="1853" t="s">
        <v>1362</v>
      </c>
      <c r="D535" s="1800"/>
      <c r="E535" s="1797"/>
      <c r="F535" s="1822"/>
      <c r="G535" s="1822"/>
      <c r="H535" s="2089" t="s">
        <v>205</v>
      </c>
    </row>
    <row r="536" spans="1:8" ht="25.5" thickTop="1" thickBot="1" x14ac:dyDescent="0.25">
      <c r="A536" s="1852" t="s">
        <v>206</v>
      </c>
      <c r="B536" s="1851" t="s">
        <v>959</v>
      </c>
      <c r="C536" s="1851" t="s">
        <v>481</v>
      </c>
      <c r="D536" s="1850" t="s">
        <v>208</v>
      </c>
      <c r="E536" s="1849" t="s">
        <v>800</v>
      </c>
      <c r="F536" s="1849" t="s">
        <v>801</v>
      </c>
      <c r="G536" s="1848" t="s">
        <v>1117</v>
      </c>
      <c r="H536" s="2092" t="s">
        <v>1118</v>
      </c>
    </row>
    <row r="537" spans="1:8" ht="14.25" thickTop="1" thickBot="1" x14ac:dyDescent="0.25">
      <c r="A537" s="1846">
        <v>1</v>
      </c>
      <c r="B537" s="1845">
        <v>2</v>
      </c>
      <c r="C537" s="1845">
        <v>3</v>
      </c>
      <c r="D537" s="1845">
        <v>4</v>
      </c>
      <c r="E537" s="1844">
        <v>5</v>
      </c>
      <c r="F537" s="1844">
        <v>6</v>
      </c>
      <c r="G537" s="1843">
        <v>7</v>
      </c>
      <c r="H537" s="1842" t="s">
        <v>74</v>
      </c>
    </row>
    <row r="538" spans="1:8" ht="16.5" thickTop="1" thickBot="1" x14ac:dyDescent="0.3">
      <c r="A538" s="1840">
        <v>3523</v>
      </c>
      <c r="B538" s="1839">
        <v>5169</v>
      </c>
      <c r="C538" s="1839"/>
      <c r="D538" s="1835" t="s">
        <v>1080</v>
      </c>
      <c r="E538" s="1831">
        <v>0</v>
      </c>
      <c r="F538" s="1859">
        <v>1</v>
      </c>
      <c r="G538" s="1859">
        <v>0</v>
      </c>
      <c r="H538" s="1829">
        <f>G538/F538*100</f>
        <v>0</v>
      </c>
    </row>
    <row r="539" spans="1:8" ht="16.5" thickTop="1" thickBot="1" x14ac:dyDescent="0.3">
      <c r="A539" s="1828" t="s">
        <v>961</v>
      </c>
      <c r="B539" s="1827"/>
      <c r="C539" s="1827"/>
      <c r="D539" s="1826"/>
      <c r="E539" s="1825">
        <f>SUM(E538:E538)</f>
        <v>0</v>
      </c>
      <c r="F539" s="1858">
        <f>SUM(F538:F538)</f>
        <v>1</v>
      </c>
      <c r="G539" s="1858">
        <f>SUM(G538:G538)</f>
        <v>0</v>
      </c>
      <c r="H539" s="1871">
        <f>G539/F539*100</f>
        <v>0</v>
      </c>
    </row>
    <row r="540" spans="1:8" ht="15.75" thickTop="1" x14ac:dyDescent="0.25">
      <c r="A540" s="1857"/>
      <c r="B540" s="1857"/>
      <c r="C540" s="1857"/>
      <c r="D540" s="1857"/>
      <c r="E540" s="1856"/>
      <c r="F540" s="1856"/>
      <c r="G540" s="1856"/>
      <c r="H540" s="1897"/>
    </row>
    <row r="541" spans="1:8" ht="15" hidden="1" x14ac:dyDescent="0.25">
      <c r="A541" s="1853" t="s">
        <v>685</v>
      </c>
      <c r="B541" s="1854"/>
      <c r="C541" s="1854"/>
      <c r="D541" s="1854"/>
      <c r="E541" s="1854"/>
      <c r="F541" s="1854"/>
      <c r="G541" s="1854"/>
      <c r="H541" s="2089"/>
    </row>
    <row r="542" spans="1:8" ht="15" hidden="1" x14ac:dyDescent="0.25">
      <c r="A542" s="1853" t="s">
        <v>686</v>
      </c>
      <c r="D542" s="1800"/>
      <c r="E542" s="1797"/>
      <c r="F542" s="1822"/>
      <c r="G542" s="1822"/>
      <c r="H542" s="2089" t="s">
        <v>205</v>
      </c>
    </row>
    <row r="543" spans="1:8" ht="25.5" hidden="1" thickTop="1" thickBot="1" x14ac:dyDescent="0.25">
      <c r="A543" s="1852" t="s">
        <v>206</v>
      </c>
      <c r="B543" s="1851" t="s">
        <v>959</v>
      </c>
      <c r="C543" s="1851" t="s">
        <v>481</v>
      </c>
      <c r="D543" s="1850" t="s">
        <v>208</v>
      </c>
      <c r="E543" s="1849" t="s">
        <v>800</v>
      </c>
      <c r="F543" s="1849" t="s">
        <v>801</v>
      </c>
      <c r="G543" s="1848" t="s">
        <v>1117</v>
      </c>
      <c r="H543" s="2092" t="s">
        <v>1118</v>
      </c>
    </row>
    <row r="544" spans="1:8" ht="14.25" hidden="1" thickTop="1" thickBot="1" x14ac:dyDescent="0.25">
      <c r="A544" s="1846">
        <v>1</v>
      </c>
      <c r="B544" s="1845">
        <v>2</v>
      </c>
      <c r="C544" s="1845">
        <v>3</v>
      </c>
      <c r="D544" s="1845">
        <v>4</v>
      </c>
      <c r="E544" s="1844">
        <v>5</v>
      </c>
      <c r="F544" s="1844">
        <v>6</v>
      </c>
      <c r="G544" s="1843">
        <v>7</v>
      </c>
      <c r="H544" s="1842" t="s">
        <v>74</v>
      </c>
    </row>
    <row r="545" spans="1:8" ht="16.5" hidden="1" thickTop="1" thickBot="1" x14ac:dyDescent="0.3">
      <c r="A545" s="1840">
        <v>3523</v>
      </c>
      <c r="B545" s="1839">
        <v>6121</v>
      </c>
      <c r="C545" s="1839"/>
      <c r="D545" s="1835" t="s">
        <v>770</v>
      </c>
      <c r="E545" s="1831">
        <v>0</v>
      </c>
      <c r="F545" s="1859">
        <v>0</v>
      </c>
      <c r="G545" s="1859">
        <v>0</v>
      </c>
      <c r="H545" s="1829" t="e">
        <f>G545/F545*100</f>
        <v>#DIV/0!</v>
      </c>
    </row>
    <row r="546" spans="1:8" ht="16.5" hidden="1" thickTop="1" thickBot="1" x14ac:dyDescent="0.3">
      <c r="A546" s="1828" t="s">
        <v>961</v>
      </c>
      <c r="B546" s="1827"/>
      <c r="C546" s="1827"/>
      <c r="D546" s="1826"/>
      <c r="E546" s="1825">
        <f>SUM(E545:E545)</f>
        <v>0</v>
      </c>
      <c r="F546" s="1858">
        <f>SUM(F545:F545)</f>
        <v>0</v>
      </c>
      <c r="G546" s="1858">
        <f>SUM(G545:G545)</f>
        <v>0</v>
      </c>
      <c r="H546" s="1871" t="e">
        <f>G546/F546*100</f>
        <v>#DIV/0!</v>
      </c>
    </row>
    <row r="547" spans="1:8" ht="15" hidden="1" x14ac:dyDescent="0.25">
      <c r="A547" s="1857"/>
      <c r="B547" s="1857"/>
      <c r="C547" s="1857"/>
      <c r="D547" s="1857"/>
      <c r="E547" s="1856"/>
      <c r="F547" s="1856"/>
      <c r="G547" s="1856"/>
      <c r="H547" s="1897"/>
    </row>
    <row r="548" spans="1:8" ht="15" x14ac:dyDescent="0.25">
      <c r="A548" s="1853" t="s">
        <v>687</v>
      </c>
      <c r="B548" s="1854"/>
      <c r="C548" s="1854"/>
      <c r="D548" s="1854"/>
      <c r="E548" s="1854"/>
      <c r="F548" s="1854"/>
      <c r="G548" s="1854"/>
      <c r="H548" s="2089"/>
    </row>
    <row r="549" spans="1:8" ht="15.75" thickBot="1" x14ac:dyDescent="0.3">
      <c r="A549" s="1853" t="s">
        <v>688</v>
      </c>
      <c r="D549" s="1800"/>
      <c r="E549" s="1797"/>
      <c r="F549" s="1822"/>
      <c r="G549" s="1822"/>
      <c r="H549" s="2089" t="s">
        <v>205</v>
      </c>
    </row>
    <row r="550" spans="1:8" ht="25.5" thickTop="1" thickBot="1" x14ac:dyDescent="0.25">
      <c r="A550" s="1852" t="s">
        <v>206</v>
      </c>
      <c r="B550" s="1851" t="s">
        <v>959</v>
      </c>
      <c r="C550" s="1851" t="s">
        <v>481</v>
      </c>
      <c r="D550" s="1850" t="s">
        <v>208</v>
      </c>
      <c r="E550" s="1849" t="s">
        <v>800</v>
      </c>
      <c r="F550" s="1849" t="s">
        <v>801</v>
      </c>
      <c r="G550" s="1848" t="s">
        <v>1117</v>
      </c>
      <c r="H550" s="2092" t="s">
        <v>1118</v>
      </c>
    </row>
    <row r="551" spans="1:8" ht="14.25" thickTop="1" thickBot="1" x14ac:dyDescent="0.25">
      <c r="A551" s="1846">
        <v>1</v>
      </c>
      <c r="B551" s="1845">
        <v>2</v>
      </c>
      <c r="C551" s="1845">
        <v>3</v>
      </c>
      <c r="D551" s="1845">
        <v>4</v>
      </c>
      <c r="E551" s="1844">
        <v>5</v>
      </c>
      <c r="F551" s="1844">
        <v>6</v>
      </c>
      <c r="G551" s="1843">
        <v>7</v>
      </c>
      <c r="H551" s="1842" t="s">
        <v>74</v>
      </c>
    </row>
    <row r="552" spans="1:8" ht="16.5" thickTop="1" thickBot="1" x14ac:dyDescent="0.3">
      <c r="A552" s="1840">
        <v>3522</v>
      </c>
      <c r="B552" s="1839">
        <v>6121</v>
      </c>
      <c r="C552" s="1839"/>
      <c r="D552" s="1835" t="s">
        <v>770</v>
      </c>
      <c r="E552" s="1831">
        <v>0</v>
      </c>
      <c r="F552" s="1859">
        <v>86</v>
      </c>
      <c r="G552" s="1859">
        <v>68</v>
      </c>
      <c r="H552" s="1829">
        <f>G552/F552*100</f>
        <v>79.069767441860463</v>
      </c>
    </row>
    <row r="553" spans="1:8" ht="16.5" thickTop="1" thickBot="1" x14ac:dyDescent="0.3">
      <c r="A553" s="1828" t="s">
        <v>961</v>
      </c>
      <c r="B553" s="1827"/>
      <c r="C553" s="1827"/>
      <c r="D553" s="1826"/>
      <c r="E553" s="1825">
        <f>SUM(E552:E552)</f>
        <v>0</v>
      </c>
      <c r="F553" s="1858">
        <f>SUM(F552:F552)</f>
        <v>86</v>
      </c>
      <c r="G553" s="1858">
        <f>SUM(G552:G552)</f>
        <v>68</v>
      </c>
      <c r="H553" s="1871">
        <f>G553/F553*100</f>
        <v>79.069767441860463</v>
      </c>
    </row>
    <row r="554" spans="1:8" ht="15.75" thickTop="1" x14ac:dyDescent="0.25">
      <c r="A554" s="1857"/>
      <c r="B554" s="1857"/>
      <c r="C554" s="1857"/>
      <c r="D554" s="1857"/>
      <c r="E554" s="1856"/>
      <c r="F554" s="1856"/>
      <c r="G554" s="1856"/>
      <c r="H554" s="1897"/>
    </row>
    <row r="555" spans="1:8" ht="15" x14ac:dyDescent="0.25">
      <c r="A555" s="1853" t="s">
        <v>689</v>
      </c>
      <c r="B555" s="1854"/>
      <c r="C555" s="1854"/>
      <c r="D555" s="1854"/>
      <c r="E555" s="1854"/>
      <c r="F555" s="1854"/>
      <c r="G555" s="1854"/>
      <c r="H555" s="2089"/>
    </row>
    <row r="556" spans="1:8" ht="15.75" thickBot="1" x14ac:dyDescent="0.3">
      <c r="A556" s="1853" t="s">
        <v>690</v>
      </c>
      <c r="D556" s="1800"/>
      <c r="E556" s="1797"/>
      <c r="F556" s="1822"/>
      <c r="G556" s="1822"/>
      <c r="H556" s="2089" t="s">
        <v>205</v>
      </c>
    </row>
    <row r="557" spans="1:8" ht="25.5" thickTop="1" thickBot="1" x14ac:dyDescent="0.25">
      <c r="A557" s="1852" t="s">
        <v>206</v>
      </c>
      <c r="B557" s="1851" t="s">
        <v>959</v>
      </c>
      <c r="C557" s="1851" t="s">
        <v>481</v>
      </c>
      <c r="D557" s="1850" t="s">
        <v>208</v>
      </c>
      <c r="E557" s="1849" t="s">
        <v>800</v>
      </c>
      <c r="F557" s="1849" t="s">
        <v>801</v>
      </c>
      <c r="G557" s="1848" t="s">
        <v>1117</v>
      </c>
      <c r="H557" s="2092" t="s">
        <v>1118</v>
      </c>
    </row>
    <row r="558" spans="1:8" ht="14.25" thickTop="1" thickBot="1" x14ac:dyDescent="0.25">
      <c r="A558" s="1846">
        <v>1</v>
      </c>
      <c r="B558" s="1845">
        <v>2</v>
      </c>
      <c r="C558" s="1845">
        <v>3</v>
      </c>
      <c r="D558" s="1845">
        <v>4</v>
      </c>
      <c r="E558" s="1844">
        <v>5</v>
      </c>
      <c r="F558" s="1844">
        <v>6</v>
      </c>
      <c r="G558" s="1843">
        <v>7</v>
      </c>
      <c r="H558" s="1842" t="s">
        <v>74</v>
      </c>
    </row>
    <row r="559" spans="1:8" ht="16.5" thickTop="1" thickBot="1" x14ac:dyDescent="0.3">
      <c r="A559" s="1840">
        <v>3522</v>
      </c>
      <c r="B559" s="1839">
        <v>6121</v>
      </c>
      <c r="C559" s="1839"/>
      <c r="D559" s="1835" t="s">
        <v>770</v>
      </c>
      <c r="E559" s="1831">
        <v>0</v>
      </c>
      <c r="F559" s="1859">
        <v>1500</v>
      </c>
      <c r="G559" s="1859">
        <v>550</v>
      </c>
      <c r="H559" s="1829">
        <f>G559/F559*100</f>
        <v>36.666666666666664</v>
      </c>
    </row>
    <row r="560" spans="1:8" ht="16.5" thickTop="1" thickBot="1" x14ac:dyDescent="0.3">
      <c r="A560" s="1828" t="s">
        <v>961</v>
      </c>
      <c r="B560" s="1827"/>
      <c r="C560" s="1827"/>
      <c r="D560" s="1826"/>
      <c r="E560" s="1825">
        <f>SUM(E559:E559)</f>
        <v>0</v>
      </c>
      <c r="F560" s="1858">
        <f>SUM(F559:F559)</f>
        <v>1500</v>
      </c>
      <c r="G560" s="1858">
        <f>SUM(G559:G559)</f>
        <v>550</v>
      </c>
      <c r="H560" s="1871">
        <f>G560/F560*100</f>
        <v>36.666666666666664</v>
      </c>
    </row>
    <row r="561" spans="1:8" ht="15.75" thickTop="1" x14ac:dyDescent="0.25">
      <c r="A561" s="1857"/>
      <c r="B561" s="1857"/>
      <c r="C561" s="1857"/>
      <c r="D561" s="1857"/>
      <c r="E561" s="1856"/>
      <c r="F561" s="1856"/>
      <c r="G561" s="1856"/>
      <c r="H561" s="1897"/>
    </row>
    <row r="562" spans="1:8" ht="15" x14ac:dyDescent="0.25">
      <c r="A562" s="1853" t="s">
        <v>1772</v>
      </c>
      <c r="B562" s="1854"/>
      <c r="C562" s="1854"/>
      <c r="D562" s="1854"/>
      <c r="E562" s="1854"/>
      <c r="F562" s="1854"/>
      <c r="G562" s="1854"/>
      <c r="H562" s="2089"/>
    </row>
    <row r="563" spans="1:8" ht="15.75" thickBot="1" x14ac:dyDescent="0.3">
      <c r="A563" s="1853" t="s">
        <v>1771</v>
      </c>
      <c r="D563" s="1800"/>
      <c r="E563" s="1797"/>
      <c r="F563" s="1822"/>
      <c r="G563" s="1822"/>
      <c r="H563" s="2089" t="s">
        <v>205</v>
      </c>
    </row>
    <row r="564" spans="1:8" ht="25.5" thickTop="1" thickBot="1" x14ac:dyDescent="0.25">
      <c r="A564" s="1852" t="s">
        <v>206</v>
      </c>
      <c r="B564" s="1851" t="s">
        <v>959</v>
      </c>
      <c r="C564" s="1851" t="s">
        <v>481</v>
      </c>
      <c r="D564" s="1850" t="s">
        <v>208</v>
      </c>
      <c r="E564" s="1849" t="s">
        <v>800</v>
      </c>
      <c r="F564" s="1849" t="s">
        <v>801</v>
      </c>
      <c r="G564" s="1848" t="s">
        <v>1117</v>
      </c>
      <c r="H564" s="2092" t="s">
        <v>1118</v>
      </c>
    </row>
    <row r="565" spans="1:8" ht="14.25" thickTop="1" thickBot="1" x14ac:dyDescent="0.25">
      <c r="A565" s="1846">
        <v>1</v>
      </c>
      <c r="B565" s="1845">
        <v>2</v>
      </c>
      <c r="C565" s="1845">
        <v>3</v>
      </c>
      <c r="D565" s="1845">
        <v>4</v>
      </c>
      <c r="E565" s="1844">
        <v>5</v>
      </c>
      <c r="F565" s="1844">
        <v>6</v>
      </c>
      <c r="G565" s="1843">
        <v>7</v>
      </c>
      <c r="H565" s="1842" t="s">
        <v>74</v>
      </c>
    </row>
    <row r="566" spans="1:8" ht="16.5" thickTop="1" thickBot="1" x14ac:dyDescent="0.3">
      <c r="A566" s="1840">
        <v>3522</v>
      </c>
      <c r="B566" s="1839">
        <v>6121</v>
      </c>
      <c r="C566" s="1839"/>
      <c r="D566" s="1835" t="s">
        <v>770</v>
      </c>
      <c r="E566" s="1831">
        <v>0</v>
      </c>
      <c r="F566" s="1859">
        <v>400</v>
      </c>
      <c r="G566" s="1859">
        <v>267</v>
      </c>
      <c r="H566" s="1829">
        <f>G566/F566*100</f>
        <v>66.75</v>
      </c>
    </row>
    <row r="567" spans="1:8" ht="16.5" thickTop="1" thickBot="1" x14ac:dyDescent="0.3">
      <c r="A567" s="1828" t="s">
        <v>961</v>
      </c>
      <c r="B567" s="1827"/>
      <c r="C567" s="1827"/>
      <c r="D567" s="1826"/>
      <c r="E567" s="1825">
        <f>SUM(E566:E566)</f>
        <v>0</v>
      </c>
      <c r="F567" s="1858">
        <f>SUM(F566:F566)</f>
        <v>400</v>
      </c>
      <c r="G567" s="1858">
        <f>SUM(G566:G566)</f>
        <v>267</v>
      </c>
      <c r="H567" s="1871">
        <f>G567/F567*100</f>
        <v>66.75</v>
      </c>
    </row>
    <row r="568" spans="1:8" ht="15.75" thickTop="1" x14ac:dyDescent="0.25">
      <c r="A568" s="1857"/>
      <c r="B568" s="1857"/>
      <c r="C568" s="1857"/>
      <c r="D568" s="1857"/>
      <c r="E568" s="1856"/>
      <c r="F568" s="1856"/>
      <c r="G568" s="1856"/>
      <c r="H568" s="1897"/>
    </row>
    <row r="569" spans="1:8" ht="15" x14ac:dyDescent="0.25">
      <c r="A569" s="1853" t="s">
        <v>1770</v>
      </c>
      <c r="B569" s="1854"/>
      <c r="C569" s="1854"/>
      <c r="D569" s="1854"/>
      <c r="E569" s="1854"/>
      <c r="F569" s="1854"/>
      <c r="G569" s="1854"/>
      <c r="H569" s="2089"/>
    </row>
    <row r="570" spans="1:8" ht="15.75" thickBot="1" x14ac:dyDescent="0.3">
      <c r="A570" s="1853" t="s">
        <v>1769</v>
      </c>
      <c r="D570" s="1800"/>
      <c r="E570" s="1797"/>
      <c r="F570" s="1822"/>
      <c r="G570" s="1822"/>
      <c r="H570" s="2089" t="s">
        <v>205</v>
      </c>
    </row>
    <row r="571" spans="1:8" ht="25.5" thickTop="1" thickBot="1" x14ac:dyDescent="0.25">
      <c r="A571" s="1852" t="s">
        <v>206</v>
      </c>
      <c r="B571" s="1851" t="s">
        <v>959</v>
      </c>
      <c r="C571" s="1851" t="s">
        <v>481</v>
      </c>
      <c r="D571" s="1850" t="s">
        <v>208</v>
      </c>
      <c r="E571" s="1849" t="s">
        <v>800</v>
      </c>
      <c r="F571" s="1849" t="s">
        <v>801</v>
      </c>
      <c r="G571" s="1848" t="s">
        <v>1117</v>
      </c>
      <c r="H571" s="2092" t="s">
        <v>1118</v>
      </c>
    </row>
    <row r="572" spans="1:8" ht="14.25" thickTop="1" thickBot="1" x14ac:dyDescent="0.25">
      <c r="A572" s="1846">
        <v>1</v>
      </c>
      <c r="B572" s="1845">
        <v>2</v>
      </c>
      <c r="C572" s="1845">
        <v>3</v>
      </c>
      <c r="D572" s="1845">
        <v>4</v>
      </c>
      <c r="E572" s="1844">
        <v>5</v>
      </c>
      <c r="F572" s="1844">
        <v>6</v>
      </c>
      <c r="G572" s="1843">
        <v>7</v>
      </c>
      <c r="H572" s="1842" t="s">
        <v>74</v>
      </c>
    </row>
    <row r="573" spans="1:8" ht="15.75" hidden="1" thickTop="1" x14ac:dyDescent="0.25">
      <c r="A573" s="1863">
        <v>2143</v>
      </c>
      <c r="B573" s="1837">
        <v>5166</v>
      </c>
      <c r="C573" s="1864"/>
      <c r="D573" s="1835" t="s">
        <v>776</v>
      </c>
      <c r="E573" s="1831">
        <v>0</v>
      </c>
      <c r="F573" s="1831">
        <v>0</v>
      </c>
      <c r="G573" s="1831">
        <v>0</v>
      </c>
      <c r="H573" s="1829" t="e">
        <f>G573/F573*100</f>
        <v>#DIV/0!</v>
      </c>
    </row>
    <row r="574" spans="1:8" ht="16.5" thickTop="1" thickBot="1" x14ac:dyDescent="0.3">
      <c r="A574" s="1861">
        <v>3522</v>
      </c>
      <c r="B574" s="1860">
        <v>6121</v>
      </c>
      <c r="C574" s="1860"/>
      <c r="D574" s="1835" t="s">
        <v>770</v>
      </c>
      <c r="E574" s="1831">
        <v>0</v>
      </c>
      <c r="F574" s="1859">
        <v>400</v>
      </c>
      <c r="G574" s="1859">
        <v>288</v>
      </c>
      <c r="H574" s="1829">
        <f>G574/F574*100</f>
        <v>72</v>
      </c>
    </row>
    <row r="575" spans="1:8" ht="16.5" thickTop="1" thickBot="1" x14ac:dyDescent="0.3">
      <c r="A575" s="1828" t="s">
        <v>961</v>
      </c>
      <c r="B575" s="1827"/>
      <c r="C575" s="1827"/>
      <c r="D575" s="1826"/>
      <c r="E575" s="1825">
        <f>SUM(E573:E574)</f>
        <v>0</v>
      </c>
      <c r="F575" s="1858">
        <f>SUM(F573:F574)</f>
        <v>400</v>
      </c>
      <c r="G575" s="1858">
        <f>SUM(G573:G574)</f>
        <v>288</v>
      </c>
      <c r="H575" s="1871">
        <f>G575/F575*100</f>
        <v>72</v>
      </c>
    </row>
    <row r="576" spans="1:8" ht="15.75" thickTop="1" x14ac:dyDescent="0.25">
      <c r="A576" s="1857"/>
      <c r="B576" s="1857"/>
      <c r="C576" s="1857"/>
      <c r="D576" s="1857"/>
      <c r="E576" s="1856"/>
      <c r="F576" s="1856"/>
      <c r="G576" s="1856"/>
      <c r="H576" s="1897"/>
    </row>
    <row r="577" spans="1:8" ht="15" x14ac:dyDescent="0.25">
      <c r="A577" s="1853" t="s">
        <v>1768</v>
      </c>
      <c r="B577" s="1854"/>
      <c r="C577" s="1854"/>
      <c r="D577" s="1854"/>
      <c r="E577" s="1854"/>
      <c r="F577" s="1854"/>
      <c r="G577" s="1854"/>
      <c r="H577" s="2089"/>
    </row>
    <row r="578" spans="1:8" ht="15.75" thickBot="1" x14ac:dyDescent="0.3">
      <c r="A578" s="1853" t="s">
        <v>1767</v>
      </c>
      <c r="D578" s="1800"/>
      <c r="E578" s="1797"/>
      <c r="F578" s="1822"/>
      <c r="G578" s="1822"/>
      <c r="H578" s="2089" t="s">
        <v>205</v>
      </c>
    </row>
    <row r="579" spans="1:8" ht="25.5" thickTop="1" thickBot="1" x14ac:dyDescent="0.25">
      <c r="A579" s="1852" t="s">
        <v>206</v>
      </c>
      <c r="B579" s="1851" t="s">
        <v>959</v>
      </c>
      <c r="C579" s="1851" t="s">
        <v>481</v>
      </c>
      <c r="D579" s="1850" t="s">
        <v>208</v>
      </c>
      <c r="E579" s="1849" t="s">
        <v>800</v>
      </c>
      <c r="F579" s="1849" t="s">
        <v>801</v>
      </c>
      <c r="G579" s="1848" t="s">
        <v>1117</v>
      </c>
      <c r="H579" s="2092" t="s">
        <v>1118</v>
      </c>
    </row>
    <row r="580" spans="1:8" ht="14.25" thickTop="1" thickBot="1" x14ac:dyDescent="0.25">
      <c r="A580" s="1846">
        <v>1</v>
      </c>
      <c r="B580" s="1845">
        <v>2</v>
      </c>
      <c r="C580" s="1845">
        <v>3</v>
      </c>
      <c r="D580" s="1845">
        <v>4</v>
      </c>
      <c r="E580" s="1844">
        <v>5</v>
      </c>
      <c r="F580" s="1844">
        <v>6</v>
      </c>
      <c r="G580" s="1843">
        <v>7</v>
      </c>
      <c r="H580" s="1842" t="s">
        <v>74</v>
      </c>
    </row>
    <row r="581" spans="1:8" ht="16.5" thickTop="1" thickBot="1" x14ac:dyDescent="0.3">
      <c r="A581" s="1840">
        <v>3522</v>
      </c>
      <c r="B581" s="1839">
        <v>6121</v>
      </c>
      <c r="C581" s="1839"/>
      <c r="D581" s="1835" t="s">
        <v>770</v>
      </c>
      <c r="E581" s="1831">
        <v>0</v>
      </c>
      <c r="F581" s="1859">
        <v>400</v>
      </c>
      <c r="G581" s="1859">
        <v>148</v>
      </c>
      <c r="H581" s="1829">
        <f>G581/F581*100</f>
        <v>37</v>
      </c>
    </row>
    <row r="582" spans="1:8" ht="16.5" thickTop="1" thickBot="1" x14ac:dyDescent="0.3">
      <c r="A582" s="1828" t="s">
        <v>961</v>
      </c>
      <c r="B582" s="1827"/>
      <c r="C582" s="1827"/>
      <c r="D582" s="1826"/>
      <c r="E582" s="1825">
        <f>SUM(E581:E581)</f>
        <v>0</v>
      </c>
      <c r="F582" s="1858">
        <f>SUM(F581:F581)</f>
        <v>400</v>
      </c>
      <c r="G582" s="1858">
        <f>SUM(G581:G581)</f>
        <v>148</v>
      </c>
      <c r="H582" s="1871">
        <f>G582/F582*100</f>
        <v>37</v>
      </c>
    </row>
    <row r="583" spans="1:8" ht="15.75" thickTop="1" x14ac:dyDescent="0.25">
      <c r="A583" s="1857"/>
      <c r="B583" s="1857"/>
      <c r="C583" s="1857"/>
      <c r="D583" s="1857"/>
      <c r="E583" s="1856"/>
      <c r="F583" s="1856"/>
      <c r="G583" s="1856"/>
      <c r="H583" s="1897"/>
    </row>
    <row r="584" spans="1:8" ht="15" x14ac:dyDescent="0.25">
      <c r="A584" s="1853" t="s">
        <v>1766</v>
      </c>
      <c r="B584" s="1854"/>
      <c r="C584" s="1854"/>
      <c r="D584" s="1854"/>
      <c r="E584" s="1854"/>
      <c r="F584" s="1854"/>
      <c r="G584" s="1854"/>
      <c r="H584" s="2089"/>
    </row>
    <row r="585" spans="1:8" ht="15.75" thickBot="1" x14ac:dyDescent="0.3">
      <c r="A585" s="1853" t="s">
        <v>1765</v>
      </c>
      <c r="D585" s="1800"/>
      <c r="E585" s="1797"/>
      <c r="F585" s="1822"/>
      <c r="G585" s="1822"/>
      <c r="H585" s="2089" t="s">
        <v>205</v>
      </c>
    </row>
    <row r="586" spans="1:8" ht="25.5" thickTop="1" thickBot="1" x14ac:dyDescent="0.25">
      <c r="A586" s="1852" t="s">
        <v>206</v>
      </c>
      <c r="B586" s="1851" t="s">
        <v>959</v>
      </c>
      <c r="C586" s="1851" t="s">
        <v>481</v>
      </c>
      <c r="D586" s="1850" t="s">
        <v>208</v>
      </c>
      <c r="E586" s="1849" t="s">
        <v>800</v>
      </c>
      <c r="F586" s="1849" t="s">
        <v>801</v>
      </c>
      <c r="G586" s="1848" t="s">
        <v>1117</v>
      </c>
      <c r="H586" s="2092" t="s">
        <v>1118</v>
      </c>
    </row>
    <row r="587" spans="1:8" ht="14.25" thickTop="1" thickBot="1" x14ac:dyDescent="0.25">
      <c r="A587" s="1846">
        <v>1</v>
      </c>
      <c r="B587" s="1845">
        <v>2</v>
      </c>
      <c r="C587" s="1845">
        <v>3</v>
      </c>
      <c r="D587" s="1845">
        <v>4</v>
      </c>
      <c r="E587" s="1844">
        <v>5</v>
      </c>
      <c r="F587" s="1844">
        <v>6</v>
      </c>
      <c r="G587" s="1843">
        <v>7</v>
      </c>
      <c r="H587" s="1842" t="s">
        <v>74</v>
      </c>
    </row>
    <row r="588" spans="1:8" ht="15.75" hidden="1" thickTop="1" x14ac:dyDescent="0.25">
      <c r="A588" s="1863">
        <v>5273</v>
      </c>
      <c r="B588" s="1837">
        <v>5166</v>
      </c>
      <c r="C588" s="1864"/>
      <c r="D588" s="1835" t="s">
        <v>776</v>
      </c>
      <c r="E588" s="1831">
        <v>0</v>
      </c>
      <c r="F588" s="1831">
        <v>0</v>
      </c>
      <c r="G588" s="1831">
        <v>0</v>
      </c>
      <c r="H588" s="1829" t="e">
        <f>G588/F588*100</f>
        <v>#DIV/0!</v>
      </c>
    </row>
    <row r="589" spans="1:8" ht="16.5" thickTop="1" thickBot="1" x14ac:dyDescent="0.3">
      <c r="A589" s="1861">
        <v>3522</v>
      </c>
      <c r="B589" s="1860">
        <v>6121</v>
      </c>
      <c r="C589" s="1860"/>
      <c r="D589" s="1835" t="s">
        <v>770</v>
      </c>
      <c r="E589" s="1831">
        <v>0</v>
      </c>
      <c r="F589" s="1859">
        <v>343</v>
      </c>
      <c r="G589" s="1859">
        <v>81</v>
      </c>
      <c r="H589" s="1829">
        <f>G589/F589*100</f>
        <v>23.615160349854229</v>
      </c>
    </row>
    <row r="590" spans="1:8" ht="16.5" thickTop="1" thickBot="1" x14ac:dyDescent="0.3">
      <c r="A590" s="1828" t="s">
        <v>961</v>
      </c>
      <c r="B590" s="1827"/>
      <c r="C590" s="1827"/>
      <c r="D590" s="1826"/>
      <c r="E590" s="1825">
        <f>SUM(E588:E589)</f>
        <v>0</v>
      </c>
      <c r="F590" s="1858">
        <f>SUM(F588:F589)</f>
        <v>343</v>
      </c>
      <c r="G590" s="1858">
        <f>SUM(G588:G589)</f>
        <v>81</v>
      </c>
      <c r="H590" s="1871">
        <f>G590/F590*100</f>
        <v>23.615160349854229</v>
      </c>
    </row>
    <row r="591" spans="1:8" ht="15.75" thickTop="1" x14ac:dyDescent="0.25">
      <c r="A591" s="1857"/>
      <c r="B591" s="1857"/>
      <c r="C591" s="1857"/>
      <c r="D591" s="1857"/>
      <c r="E591" s="1856"/>
      <c r="F591" s="1856"/>
      <c r="G591" s="1856"/>
      <c r="H591" s="1897"/>
    </row>
    <row r="592" spans="1:8" ht="15" x14ac:dyDescent="0.25">
      <c r="A592" s="1853" t="s">
        <v>1764</v>
      </c>
      <c r="B592" s="1854"/>
      <c r="C592" s="1854"/>
      <c r="D592" s="1854"/>
      <c r="E592" s="1854"/>
      <c r="F592" s="1854"/>
      <c r="G592" s="1854"/>
      <c r="H592" s="2089"/>
    </row>
    <row r="593" spans="1:8" ht="15.75" thickBot="1" x14ac:dyDescent="0.3">
      <c r="A593" s="1853" t="s">
        <v>1763</v>
      </c>
      <c r="D593" s="1800"/>
      <c r="E593" s="1797"/>
      <c r="F593" s="1822"/>
      <c r="G593" s="1822"/>
      <c r="H593" s="2089" t="s">
        <v>205</v>
      </c>
    </row>
    <row r="594" spans="1:8" ht="25.5" thickTop="1" thickBot="1" x14ac:dyDescent="0.25">
      <c r="A594" s="1852" t="s">
        <v>206</v>
      </c>
      <c r="B594" s="1851" t="s">
        <v>959</v>
      </c>
      <c r="C594" s="1851" t="s">
        <v>481</v>
      </c>
      <c r="D594" s="1850" t="s">
        <v>208</v>
      </c>
      <c r="E594" s="1849" t="s">
        <v>800</v>
      </c>
      <c r="F594" s="1849" t="s">
        <v>801</v>
      </c>
      <c r="G594" s="1848" t="s">
        <v>1117</v>
      </c>
      <c r="H594" s="2092" t="s">
        <v>1118</v>
      </c>
    </row>
    <row r="595" spans="1:8" ht="14.25" thickTop="1" thickBot="1" x14ac:dyDescent="0.25">
      <c r="A595" s="1846">
        <v>1</v>
      </c>
      <c r="B595" s="1845">
        <v>2</v>
      </c>
      <c r="C595" s="1845">
        <v>3</v>
      </c>
      <c r="D595" s="1845">
        <v>4</v>
      </c>
      <c r="E595" s="1844">
        <v>5</v>
      </c>
      <c r="F595" s="1844">
        <v>6</v>
      </c>
      <c r="G595" s="1843">
        <v>7</v>
      </c>
      <c r="H595" s="1842" t="s">
        <v>74</v>
      </c>
    </row>
    <row r="596" spans="1:8" ht="16.5" thickTop="1" thickBot="1" x14ac:dyDescent="0.3">
      <c r="A596" s="1840">
        <v>3529</v>
      </c>
      <c r="B596" s="1839">
        <v>6121</v>
      </c>
      <c r="C596" s="1839"/>
      <c r="D596" s="1835" t="s">
        <v>770</v>
      </c>
      <c r="E596" s="1831">
        <v>0</v>
      </c>
      <c r="F596" s="1859">
        <v>1000</v>
      </c>
      <c r="G596" s="1859">
        <v>87</v>
      </c>
      <c r="H596" s="1829">
        <f>G596/F596*100</f>
        <v>8.6999999999999993</v>
      </c>
    </row>
    <row r="597" spans="1:8" ht="16.5" thickTop="1" thickBot="1" x14ac:dyDescent="0.3">
      <c r="A597" s="1828" t="s">
        <v>961</v>
      </c>
      <c r="B597" s="1827"/>
      <c r="C597" s="1827"/>
      <c r="D597" s="1826"/>
      <c r="E597" s="1825">
        <f>SUM(E596:E596)</f>
        <v>0</v>
      </c>
      <c r="F597" s="1858">
        <f>SUM(F596:F596)</f>
        <v>1000</v>
      </c>
      <c r="G597" s="1858">
        <f>SUM(G596:G596)</f>
        <v>87</v>
      </c>
      <c r="H597" s="1871">
        <f>G597/F597*100</f>
        <v>8.6999999999999993</v>
      </c>
    </row>
    <row r="598" spans="1:8" ht="15.75" thickTop="1" x14ac:dyDescent="0.25">
      <c r="A598" s="1857"/>
      <c r="B598" s="1857"/>
      <c r="C598" s="1857"/>
      <c r="D598" s="1857"/>
      <c r="E598" s="1856"/>
      <c r="F598" s="1856"/>
      <c r="G598" s="1856"/>
      <c r="H598" s="1897"/>
    </row>
    <row r="599" spans="1:8" ht="15" x14ac:dyDescent="0.25">
      <c r="A599" s="1853" t="s">
        <v>1762</v>
      </c>
      <c r="B599" s="1854"/>
      <c r="C599" s="1854"/>
      <c r="D599" s="1854"/>
      <c r="E599" s="1854"/>
      <c r="F599" s="1854"/>
      <c r="G599" s="1854"/>
      <c r="H599" s="2089"/>
    </row>
    <row r="600" spans="1:8" ht="15.75" thickBot="1" x14ac:dyDescent="0.3">
      <c r="A600" s="1853" t="s">
        <v>1761</v>
      </c>
      <c r="D600" s="1800"/>
      <c r="E600" s="1797"/>
      <c r="F600" s="1822"/>
      <c r="G600" s="1822"/>
      <c r="H600" s="2089" t="s">
        <v>205</v>
      </c>
    </row>
    <row r="601" spans="1:8" ht="25.5" thickTop="1" thickBot="1" x14ac:dyDescent="0.25">
      <c r="A601" s="1852" t="s">
        <v>206</v>
      </c>
      <c r="B601" s="1851" t="s">
        <v>959</v>
      </c>
      <c r="C601" s="1851" t="s">
        <v>481</v>
      </c>
      <c r="D601" s="1850" t="s">
        <v>208</v>
      </c>
      <c r="E601" s="1849" t="s">
        <v>800</v>
      </c>
      <c r="F601" s="1849" t="s">
        <v>801</v>
      </c>
      <c r="G601" s="1848" t="s">
        <v>1117</v>
      </c>
      <c r="H601" s="2092" t="s">
        <v>1118</v>
      </c>
    </row>
    <row r="602" spans="1:8" ht="14.25" thickTop="1" thickBot="1" x14ac:dyDescent="0.25">
      <c r="A602" s="1846">
        <v>1</v>
      </c>
      <c r="B602" s="1845">
        <v>2</v>
      </c>
      <c r="C602" s="1845">
        <v>3</v>
      </c>
      <c r="D602" s="1845">
        <v>4</v>
      </c>
      <c r="E602" s="1844">
        <v>5</v>
      </c>
      <c r="F602" s="1844">
        <v>6</v>
      </c>
      <c r="G602" s="1843">
        <v>7</v>
      </c>
      <c r="H602" s="1842" t="s">
        <v>74</v>
      </c>
    </row>
    <row r="603" spans="1:8" ht="16.5" thickTop="1" thickBot="1" x14ac:dyDescent="0.3">
      <c r="A603" s="1840">
        <v>3522</v>
      </c>
      <c r="B603" s="1839">
        <v>6121</v>
      </c>
      <c r="C603" s="1839"/>
      <c r="D603" s="1835" t="s">
        <v>770</v>
      </c>
      <c r="E603" s="1831">
        <v>0</v>
      </c>
      <c r="F603" s="1859">
        <v>1500</v>
      </c>
      <c r="G603" s="1859">
        <v>119</v>
      </c>
      <c r="H603" s="1829">
        <f>G603/F603*100</f>
        <v>7.9333333333333336</v>
      </c>
    </row>
    <row r="604" spans="1:8" ht="16.5" thickTop="1" thickBot="1" x14ac:dyDescent="0.3">
      <c r="A604" s="1828" t="s">
        <v>961</v>
      </c>
      <c r="B604" s="1827"/>
      <c r="C604" s="1827"/>
      <c r="D604" s="1826"/>
      <c r="E604" s="1825">
        <f>SUM(E603:E603)</f>
        <v>0</v>
      </c>
      <c r="F604" s="1858">
        <f>SUM(F603:F603)</f>
        <v>1500</v>
      </c>
      <c r="G604" s="1858">
        <f>SUM(G603:G603)</f>
        <v>119</v>
      </c>
      <c r="H604" s="1871">
        <f>G604/F604*100</f>
        <v>7.9333333333333336</v>
      </c>
    </row>
    <row r="605" spans="1:8" ht="15.75" thickTop="1" x14ac:dyDescent="0.25">
      <c r="A605" s="1857"/>
      <c r="B605" s="1857"/>
      <c r="C605" s="1857"/>
      <c r="D605" s="1857"/>
      <c r="E605" s="1856"/>
      <c r="F605" s="1856"/>
      <c r="G605" s="1856"/>
      <c r="H605" s="1897"/>
    </row>
    <row r="606" spans="1:8" ht="15" x14ac:dyDescent="0.25">
      <c r="A606" s="1853" t="s">
        <v>352</v>
      </c>
      <c r="B606" s="1854"/>
      <c r="C606" s="1854"/>
      <c r="D606" s="1854"/>
      <c r="E606" s="1854"/>
      <c r="F606" s="1854"/>
      <c r="G606" s="1854"/>
      <c r="H606" s="2089"/>
    </row>
    <row r="607" spans="1:8" ht="15.75" thickBot="1" x14ac:dyDescent="0.3">
      <c r="A607" s="1853" t="s">
        <v>693</v>
      </c>
      <c r="D607" s="1800"/>
      <c r="E607" s="1797"/>
      <c r="F607" s="1822"/>
      <c r="G607" s="1822"/>
      <c r="H607" s="2089" t="s">
        <v>205</v>
      </c>
    </row>
    <row r="608" spans="1:8" ht="25.5" thickTop="1" thickBot="1" x14ac:dyDescent="0.25">
      <c r="A608" s="1852" t="s">
        <v>206</v>
      </c>
      <c r="B608" s="1851" t="s">
        <v>959</v>
      </c>
      <c r="C608" s="1851" t="s">
        <v>481</v>
      </c>
      <c r="D608" s="1850" t="s">
        <v>208</v>
      </c>
      <c r="E608" s="1849" t="s">
        <v>800</v>
      </c>
      <c r="F608" s="1849" t="s">
        <v>801</v>
      </c>
      <c r="G608" s="1848" t="s">
        <v>1117</v>
      </c>
      <c r="H608" s="2092" t="s">
        <v>1118</v>
      </c>
    </row>
    <row r="609" spans="1:8" ht="14.25" thickTop="1" thickBot="1" x14ac:dyDescent="0.25">
      <c r="A609" s="1846">
        <v>1</v>
      </c>
      <c r="B609" s="1845">
        <v>2</v>
      </c>
      <c r="C609" s="1845">
        <v>3</v>
      </c>
      <c r="D609" s="1845">
        <v>4</v>
      </c>
      <c r="E609" s="1844">
        <v>5</v>
      </c>
      <c r="F609" s="1844">
        <v>6</v>
      </c>
      <c r="G609" s="1843">
        <v>7</v>
      </c>
      <c r="H609" s="1842" t="s">
        <v>74</v>
      </c>
    </row>
    <row r="610" spans="1:8" ht="16.5" thickTop="1" thickBot="1" x14ac:dyDescent="0.3">
      <c r="A610" s="1840">
        <v>2143</v>
      </c>
      <c r="B610" s="1839">
        <v>5166</v>
      </c>
      <c r="C610" s="1839"/>
      <c r="D610" s="1835" t="s">
        <v>776</v>
      </c>
      <c r="E610" s="1831">
        <v>0</v>
      </c>
      <c r="F610" s="1859">
        <v>30</v>
      </c>
      <c r="G610" s="1859">
        <v>22</v>
      </c>
      <c r="H610" s="1829">
        <f>G610/F610*100</f>
        <v>73.333333333333329</v>
      </c>
    </row>
    <row r="611" spans="1:8" ht="16.5" thickTop="1" thickBot="1" x14ac:dyDescent="0.3">
      <c r="A611" s="1828" t="s">
        <v>961</v>
      </c>
      <c r="B611" s="1827"/>
      <c r="C611" s="1827"/>
      <c r="D611" s="1826"/>
      <c r="E611" s="1825">
        <f>SUM(E610:E610)</f>
        <v>0</v>
      </c>
      <c r="F611" s="1858">
        <f>SUM(F610:F610)</f>
        <v>30</v>
      </c>
      <c r="G611" s="1858">
        <f>SUM(G610:G610)</f>
        <v>22</v>
      </c>
      <c r="H611" s="1871">
        <f>G611/F611*100</f>
        <v>73.333333333333329</v>
      </c>
    </row>
    <row r="612" spans="1:8" ht="15.75" thickTop="1" x14ac:dyDescent="0.25">
      <c r="A612" s="1857"/>
      <c r="B612" s="1857"/>
      <c r="C612" s="1857"/>
      <c r="D612" s="1857"/>
      <c r="E612" s="1856"/>
      <c r="F612" s="1856"/>
      <c r="G612" s="1856"/>
      <c r="H612" s="1897"/>
    </row>
    <row r="613" spans="1:8" ht="15" x14ac:dyDescent="0.25">
      <c r="A613" s="1853" t="s">
        <v>694</v>
      </c>
      <c r="B613" s="1854"/>
      <c r="C613" s="1854"/>
      <c r="D613" s="1854"/>
      <c r="E613" s="1854"/>
      <c r="F613" s="1854"/>
      <c r="G613" s="1854"/>
      <c r="H613" s="2089"/>
    </row>
    <row r="614" spans="1:8" ht="15.75" thickBot="1" x14ac:dyDescent="0.3">
      <c r="A614" s="1853" t="s">
        <v>695</v>
      </c>
      <c r="D614" s="1800"/>
      <c r="E614" s="1797"/>
      <c r="F614" s="1822"/>
      <c r="G614" s="1822"/>
      <c r="H614" s="2089" t="s">
        <v>205</v>
      </c>
    </row>
    <row r="615" spans="1:8" ht="25.5" thickTop="1" thickBot="1" x14ac:dyDescent="0.25">
      <c r="A615" s="1852" t="s">
        <v>206</v>
      </c>
      <c r="B615" s="1851" t="s">
        <v>959</v>
      </c>
      <c r="C615" s="1851" t="s">
        <v>481</v>
      </c>
      <c r="D615" s="1850" t="s">
        <v>208</v>
      </c>
      <c r="E615" s="1849" t="s">
        <v>800</v>
      </c>
      <c r="F615" s="1849" t="s">
        <v>801</v>
      </c>
      <c r="G615" s="1848" t="s">
        <v>1117</v>
      </c>
      <c r="H615" s="2092" t="s">
        <v>1118</v>
      </c>
    </row>
    <row r="616" spans="1:8" ht="14.25" thickTop="1" thickBot="1" x14ac:dyDescent="0.25">
      <c r="A616" s="1846">
        <v>1</v>
      </c>
      <c r="B616" s="1845">
        <v>2</v>
      </c>
      <c r="C616" s="1845">
        <v>3</v>
      </c>
      <c r="D616" s="1845">
        <v>4</v>
      </c>
      <c r="E616" s="1844">
        <v>5</v>
      </c>
      <c r="F616" s="1844">
        <v>6</v>
      </c>
      <c r="G616" s="1843">
        <v>7</v>
      </c>
      <c r="H616" s="1842" t="s">
        <v>74</v>
      </c>
    </row>
    <row r="617" spans="1:8" ht="15.75" hidden="1" thickTop="1" x14ac:dyDescent="0.25">
      <c r="A617" s="1863">
        <v>6172</v>
      </c>
      <c r="B617" s="1837">
        <v>5166</v>
      </c>
      <c r="C617" s="1864"/>
      <c r="D617" s="1835" t="s">
        <v>776</v>
      </c>
      <c r="E617" s="1831">
        <v>0</v>
      </c>
      <c r="F617" s="1831">
        <v>0</v>
      </c>
      <c r="G617" s="1831">
        <v>0</v>
      </c>
      <c r="H617" s="1829" t="e">
        <f>G617/F617*100</f>
        <v>#DIV/0!</v>
      </c>
    </row>
    <row r="618" spans="1:8" ht="15.75" hidden="1" thickTop="1" x14ac:dyDescent="0.25">
      <c r="A618" s="1863">
        <v>6172</v>
      </c>
      <c r="B618" s="1837">
        <v>5169</v>
      </c>
      <c r="C618" s="1862"/>
      <c r="D618" s="1835" t="s">
        <v>1080</v>
      </c>
      <c r="E618" s="1831">
        <v>0</v>
      </c>
      <c r="F618" s="1831">
        <v>0</v>
      </c>
      <c r="G618" s="1831">
        <v>0</v>
      </c>
      <c r="H618" s="1829"/>
    </row>
    <row r="619" spans="1:8" ht="16.5" thickTop="1" thickBot="1" x14ac:dyDescent="0.3">
      <c r="A619" s="1861">
        <v>5273</v>
      </c>
      <c r="B619" s="1860">
        <v>6121</v>
      </c>
      <c r="C619" s="1860"/>
      <c r="D619" s="1835" t="s">
        <v>770</v>
      </c>
      <c r="E619" s="1831">
        <v>0</v>
      </c>
      <c r="F619" s="1859">
        <v>50</v>
      </c>
      <c r="G619" s="1859">
        <v>26</v>
      </c>
      <c r="H619" s="1829">
        <f>G619/F619*100</f>
        <v>52</v>
      </c>
    </row>
    <row r="620" spans="1:8" ht="16.5" thickTop="1" thickBot="1" x14ac:dyDescent="0.3">
      <c r="A620" s="1828" t="s">
        <v>961</v>
      </c>
      <c r="B620" s="1827"/>
      <c r="C620" s="1827"/>
      <c r="D620" s="1826"/>
      <c r="E620" s="1825">
        <f>SUM(E617:E619)</f>
        <v>0</v>
      </c>
      <c r="F620" s="1858">
        <f>SUM(F617:F619)</f>
        <v>50</v>
      </c>
      <c r="G620" s="1858">
        <f>SUM(G617:G619)</f>
        <v>26</v>
      </c>
      <c r="H620" s="1871">
        <f>G620/F620*100</f>
        <v>52</v>
      </c>
    </row>
    <row r="621" spans="1:8" ht="20.25" customHeight="1" thickTop="1" x14ac:dyDescent="0.25">
      <c r="A621" s="1857"/>
      <c r="B621" s="1857"/>
      <c r="C621" s="1857"/>
      <c r="D621" s="1857"/>
      <c r="E621" s="1856"/>
      <c r="F621" s="1856"/>
      <c r="G621" s="1856"/>
      <c r="H621" s="1897"/>
    </row>
    <row r="622" spans="1:8" ht="15" x14ac:dyDescent="0.25">
      <c r="A622" s="1853" t="s">
        <v>1760</v>
      </c>
      <c r="B622" s="1854"/>
      <c r="C622" s="1854"/>
      <c r="D622" s="1854"/>
      <c r="E622" s="1854"/>
      <c r="F622" s="1854"/>
      <c r="G622" s="1854"/>
      <c r="H622" s="2089"/>
    </row>
    <row r="623" spans="1:8" ht="15.75" thickBot="1" x14ac:dyDescent="0.3">
      <c r="A623" s="1853" t="s">
        <v>696</v>
      </c>
      <c r="D623" s="1800"/>
      <c r="E623" s="1797"/>
      <c r="F623" s="1822"/>
      <c r="G623" s="1822"/>
      <c r="H623" s="2089" t="s">
        <v>205</v>
      </c>
    </row>
    <row r="624" spans="1:8" ht="25.5" thickTop="1" thickBot="1" x14ac:dyDescent="0.25">
      <c r="A624" s="1852" t="s">
        <v>206</v>
      </c>
      <c r="B624" s="1851" t="s">
        <v>959</v>
      </c>
      <c r="C624" s="1851" t="s">
        <v>481</v>
      </c>
      <c r="D624" s="1850" t="s">
        <v>208</v>
      </c>
      <c r="E624" s="1849" t="s">
        <v>800</v>
      </c>
      <c r="F624" s="1849" t="s">
        <v>801</v>
      </c>
      <c r="G624" s="1848" t="s">
        <v>1117</v>
      </c>
      <c r="H624" s="2092" t="s">
        <v>1118</v>
      </c>
    </row>
    <row r="625" spans="1:9" ht="14.25" thickTop="1" thickBot="1" x14ac:dyDescent="0.25">
      <c r="A625" s="1846">
        <v>1</v>
      </c>
      <c r="B625" s="1845">
        <v>2</v>
      </c>
      <c r="C625" s="1845">
        <v>3</v>
      </c>
      <c r="D625" s="1845">
        <v>4</v>
      </c>
      <c r="E625" s="1844">
        <v>5</v>
      </c>
      <c r="F625" s="1844">
        <v>6</v>
      </c>
      <c r="G625" s="1843">
        <v>7</v>
      </c>
      <c r="H625" s="1842" t="s">
        <v>74</v>
      </c>
    </row>
    <row r="626" spans="1:9" ht="16.5" thickTop="1" thickBot="1" x14ac:dyDescent="0.3">
      <c r="A626" s="1840">
        <v>5273</v>
      </c>
      <c r="B626" s="1839">
        <v>6122</v>
      </c>
      <c r="C626" s="1839"/>
      <c r="D626" s="1835" t="s">
        <v>771</v>
      </c>
      <c r="E626" s="1831">
        <v>0</v>
      </c>
      <c r="F626" s="1859">
        <v>400</v>
      </c>
      <c r="G626" s="1859">
        <v>48</v>
      </c>
      <c r="H626" s="1829">
        <f>G626/F626*100</f>
        <v>12</v>
      </c>
    </row>
    <row r="627" spans="1:9" ht="16.5" thickTop="1" thickBot="1" x14ac:dyDescent="0.3">
      <c r="A627" s="1828" t="s">
        <v>961</v>
      </c>
      <c r="B627" s="1827"/>
      <c r="C627" s="1827"/>
      <c r="D627" s="1826"/>
      <c r="E627" s="1825">
        <f>SUM(E626:E626)</f>
        <v>0</v>
      </c>
      <c r="F627" s="1858">
        <f>SUM(F626:F626)</f>
        <v>400</v>
      </c>
      <c r="G627" s="1858">
        <f>SUM(G626:G626)</f>
        <v>48</v>
      </c>
      <c r="H627" s="1871">
        <f>G627/F627*100</f>
        <v>12</v>
      </c>
    </row>
    <row r="628" spans="1:9" ht="15.75" thickTop="1" x14ac:dyDescent="0.25">
      <c r="A628" s="1857"/>
      <c r="B628" s="1857"/>
      <c r="C628" s="1857"/>
      <c r="D628" s="1857"/>
      <c r="E628" s="1856"/>
      <c r="F628" s="1856"/>
      <c r="G628" s="1856"/>
      <c r="H628" s="1897"/>
    </row>
    <row r="629" spans="1:9" ht="13.5" customHeight="1" x14ac:dyDescent="0.25">
      <c r="A629" s="1853" t="s">
        <v>321</v>
      </c>
      <c r="B629" s="1854"/>
      <c r="C629" s="1854"/>
      <c r="D629" s="1854"/>
      <c r="E629" s="1854"/>
      <c r="F629" s="1854"/>
      <c r="G629" s="1854"/>
      <c r="H629" s="2089"/>
      <c r="I629" s="1854"/>
    </row>
    <row r="630" spans="1:9" ht="15.75" thickBot="1" x14ac:dyDescent="0.3">
      <c r="A630" s="1853"/>
      <c r="D630" s="1800"/>
      <c r="E630" s="1797"/>
      <c r="F630" s="1822"/>
      <c r="G630" s="1822"/>
      <c r="H630" s="2089" t="s">
        <v>205</v>
      </c>
    </row>
    <row r="631" spans="1:9" ht="25.5" thickTop="1" thickBot="1" x14ac:dyDescent="0.25">
      <c r="A631" s="1852" t="s">
        <v>206</v>
      </c>
      <c r="B631" s="1851" t="s">
        <v>959</v>
      </c>
      <c r="C631" s="1851" t="s">
        <v>481</v>
      </c>
      <c r="D631" s="1850" t="s">
        <v>208</v>
      </c>
      <c r="E631" s="1849" t="s">
        <v>800</v>
      </c>
      <c r="F631" s="1849" t="s">
        <v>801</v>
      </c>
      <c r="G631" s="1848" t="s">
        <v>1117</v>
      </c>
      <c r="H631" s="2092" t="s">
        <v>1118</v>
      </c>
    </row>
    <row r="632" spans="1:9" s="1841" customFormat="1" ht="13.5" thickTop="1" thickBot="1" x14ac:dyDescent="0.25">
      <c r="A632" s="1846">
        <v>1</v>
      </c>
      <c r="B632" s="1845">
        <v>2</v>
      </c>
      <c r="C632" s="1845">
        <v>3</v>
      </c>
      <c r="D632" s="1845">
        <v>4</v>
      </c>
      <c r="E632" s="1844">
        <v>5</v>
      </c>
      <c r="F632" s="1844">
        <v>6</v>
      </c>
      <c r="G632" s="1843">
        <v>7</v>
      </c>
      <c r="H632" s="1842" t="s">
        <v>74</v>
      </c>
    </row>
    <row r="633" spans="1:9" ht="15.75" thickTop="1" x14ac:dyDescent="0.25">
      <c r="A633" s="1840">
        <v>3636</v>
      </c>
      <c r="B633" s="1839">
        <v>5166</v>
      </c>
      <c r="C633" s="1839"/>
      <c r="D633" s="1835" t="s">
        <v>776</v>
      </c>
      <c r="E633" s="1831">
        <v>41813</v>
      </c>
      <c r="F633" s="1830">
        <v>1000</v>
      </c>
      <c r="G633" s="1838">
        <v>0</v>
      </c>
      <c r="H633" s="1829">
        <f>G633/F633*100</f>
        <v>0</v>
      </c>
    </row>
    <row r="634" spans="1:9" ht="15" x14ac:dyDescent="0.25">
      <c r="A634" s="1834">
        <v>6330</v>
      </c>
      <c r="B634" s="1837">
        <v>5345</v>
      </c>
      <c r="C634" s="1836"/>
      <c r="D634" s="1835" t="s">
        <v>776</v>
      </c>
      <c r="E634" s="1831">
        <v>0</v>
      </c>
      <c r="F634" s="1830">
        <v>0</v>
      </c>
      <c r="G634" s="1830">
        <v>33</v>
      </c>
      <c r="H634" s="1829">
        <v>0</v>
      </c>
    </row>
    <row r="635" spans="1:9" ht="15.75" thickBot="1" x14ac:dyDescent="0.3">
      <c r="A635" s="1834">
        <v>3636</v>
      </c>
      <c r="B635" s="1837">
        <v>5169</v>
      </c>
      <c r="C635" s="1836"/>
      <c r="D635" s="1835" t="s">
        <v>1080</v>
      </c>
      <c r="E635" s="1831">
        <v>35</v>
      </c>
      <c r="F635" s="1830">
        <v>1</v>
      </c>
      <c r="G635" s="1830">
        <v>1</v>
      </c>
      <c r="H635" s="1829">
        <f>G635/F635*100</f>
        <v>100</v>
      </c>
    </row>
    <row r="636" spans="1:9" ht="15.75" hidden="1" thickBot="1" x14ac:dyDescent="0.3">
      <c r="A636" s="1834">
        <v>2143</v>
      </c>
      <c r="B636" s="1837">
        <v>5901</v>
      </c>
      <c r="C636" s="1836"/>
      <c r="D636" s="1835" t="s">
        <v>769</v>
      </c>
      <c r="E636" s="1831">
        <v>0</v>
      </c>
      <c r="F636" s="1830">
        <v>0</v>
      </c>
      <c r="G636" s="1830">
        <v>0</v>
      </c>
      <c r="H636" s="1829"/>
    </row>
    <row r="637" spans="1:9" ht="15.75" hidden="1" thickBot="1" x14ac:dyDescent="0.3">
      <c r="A637" s="1834"/>
      <c r="B637" s="1833"/>
      <c r="C637" s="1833"/>
      <c r="D637" s="1832"/>
      <c r="E637" s="1831"/>
      <c r="F637" s="1830"/>
      <c r="G637" s="1830"/>
      <c r="H637" s="1829"/>
    </row>
    <row r="638" spans="1:9" ht="16.5" thickTop="1" thickBot="1" x14ac:dyDescent="0.3">
      <c r="A638" s="1828" t="s">
        <v>961</v>
      </c>
      <c r="B638" s="1827"/>
      <c r="C638" s="1827"/>
      <c r="D638" s="1826"/>
      <c r="E638" s="1825">
        <f>SUM(E633:E636)</f>
        <v>41848</v>
      </c>
      <c r="F638" s="1825">
        <f>SUM(F633:F636)</f>
        <v>1001</v>
      </c>
      <c r="G638" s="1825">
        <f>SUM(G633:G636)</f>
        <v>34</v>
      </c>
      <c r="H638" s="1871">
        <f>G638/F638*100</f>
        <v>3.3966033966033966</v>
      </c>
    </row>
    <row r="639" spans="1:9" ht="18.75" thickTop="1" x14ac:dyDescent="0.25">
      <c r="A639" s="1823"/>
      <c r="D639" s="1800"/>
      <c r="E639" s="1797"/>
      <c r="F639" s="1822"/>
      <c r="G639" s="1822"/>
      <c r="H639" s="1992"/>
    </row>
    <row r="642" spans="1:13" ht="16.5" x14ac:dyDescent="0.25">
      <c r="A642" s="1821" t="s">
        <v>576</v>
      </c>
      <c r="B642" s="1820"/>
      <c r="C642" s="1819"/>
      <c r="D642" s="1818"/>
      <c r="E642" s="1817">
        <f>SUM(E643:E645)</f>
        <v>41848</v>
      </c>
      <c r="F642" s="1817">
        <f>SUM(F643:F645)</f>
        <v>31384</v>
      </c>
      <c r="G642" s="1817">
        <f>SUM(G643:G645)</f>
        <v>17591</v>
      </c>
      <c r="H642" s="1813">
        <f>G642/F642*100</f>
        <v>56.050853938312514</v>
      </c>
      <c r="J642" s="1816">
        <f>J643+J644+J645</f>
        <v>41848000</v>
      </c>
      <c r="K642" s="1816">
        <f>K643+K644+K645</f>
        <v>31383787.41</v>
      </c>
      <c r="L642" s="1816">
        <f>L643+L644+L645</f>
        <v>17590888</v>
      </c>
    </row>
    <row r="643" spans="1:13" ht="15" x14ac:dyDescent="0.2">
      <c r="A643" s="1811" t="s">
        <v>342</v>
      </c>
      <c r="B643" s="1815"/>
      <c r="C643" s="1809"/>
      <c r="D643" s="1814"/>
      <c r="E643" s="1807">
        <f>E345+E381+E481+E497+E506+E514+E530+E538+E610+E633+E635</f>
        <v>41848</v>
      </c>
      <c r="F643" s="1807">
        <f>F345+F381+F481+F497+F506+F514+F530+F538+F610+F633+F635</f>
        <v>1426</v>
      </c>
      <c r="G643" s="1807">
        <f>G345+G381+G481+G497+G506+G514+G530+G538+G610+G633+G635</f>
        <v>130</v>
      </c>
      <c r="H643" s="1813">
        <f>G643/F643*100</f>
        <v>9.1164095371669003</v>
      </c>
      <c r="J643" s="1812">
        <v>41848000</v>
      </c>
      <c r="K643" s="1812">
        <v>1425089.16</v>
      </c>
      <c r="L643" s="1812">
        <v>129262</v>
      </c>
    </row>
    <row r="644" spans="1:13" ht="15" x14ac:dyDescent="0.2">
      <c r="A644" s="1811" t="s">
        <v>343</v>
      </c>
      <c r="B644" s="1810"/>
      <c r="C644" s="1809"/>
      <c r="D644" s="1808"/>
      <c r="E644" s="1807">
        <f>J648</f>
        <v>0</v>
      </c>
      <c r="F644" s="1807">
        <f>F13+F21+F28+F41+F47+F54+F61+F110+F117+F131+F138+F159+F211+F225+F288+F302+F330+F337+F346+F360+F367+F382+F389+F396+F445+F452+F459+F473+F474+F482+F490+F498+F507+F515+F523+F552+F559+F566+F574+F581+F589+F596+F603+F619+F626</f>
        <v>29958</v>
      </c>
      <c r="G644" s="1807">
        <f>G13+G21+G28+G41+G47+G54+G61+G110+G117+G131+G138+G159+G211+G225+G288+G302+G330+G337+G346+G360+G367+G382+G389+G396+G445+G452+G459+G474+G482+G490+G498+G507+G515+G523+G552+G559+G566+G574+G581+G589+G596+G603+G619+G626</f>
        <v>17428</v>
      </c>
      <c r="H644" s="1813">
        <f>G644/F644*100</f>
        <v>58.174778022564922</v>
      </c>
      <c r="J644" s="1812">
        <v>0</v>
      </c>
      <c r="K644" s="1812">
        <v>29958698.25</v>
      </c>
      <c r="L644" s="1812">
        <v>17428426</v>
      </c>
      <c r="M644" s="1799"/>
    </row>
    <row r="645" spans="1:13" ht="15" x14ac:dyDescent="0.2">
      <c r="A645" s="1811" t="s">
        <v>577</v>
      </c>
      <c r="B645" s="1810"/>
      <c r="C645" s="1809"/>
      <c r="D645" s="1808"/>
      <c r="E645" s="1807">
        <f>E634</f>
        <v>0</v>
      </c>
      <c r="F645" s="1807">
        <f>F634</f>
        <v>0</v>
      </c>
      <c r="G645" s="1807">
        <f>G634</f>
        <v>33</v>
      </c>
      <c r="H645" s="1813">
        <v>0</v>
      </c>
      <c r="J645" s="1812">
        <v>0</v>
      </c>
      <c r="K645" s="1812">
        <v>0</v>
      </c>
      <c r="L645" s="1812">
        <v>33200</v>
      </c>
    </row>
    <row r="646" spans="1:13" ht="15" x14ac:dyDescent="0.2">
      <c r="A646" s="1811"/>
      <c r="B646" s="1810"/>
      <c r="C646" s="1809"/>
      <c r="D646" s="1808"/>
      <c r="E646" s="1807"/>
      <c r="F646" s="1807"/>
      <c r="G646" s="1807"/>
      <c r="H646" s="1806"/>
      <c r="J646" s="1799"/>
      <c r="K646" s="1799"/>
      <c r="L646" s="1799"/>
    </row>
    <row r="647" spans="1:13" ht="24" thickBot="1" x14ac:dyDescent="0.4">
      <c r="A647" s="2539" t="s">
        <v>728</v>
      </c>
      <c r="B647" s="2540"/>
      <c r="C647" s="2540"/>
      <c r="D647" s="2540"/>
      <c r="E647" s="1805">
        <f>SUM(E642)</f>
        <v>41848</v>
      </c>
      <c r="F647" s="1805">
        <f>SUM(F642)</f>
        <v>31384</v>
      </c>
      <c r="G647" s="1805">
        <f>SUM(G642)</f>
        <v>17591</v>
      </c>
      <c r="H647" s="2142">
        <f>(G647/F647)*100</f>
        <v>56.050853938312514</v>
      </c>
      <c r="J647" s="1799"/>
      <c r="K647" s="1799"/>
      <c r="L647" s="1799"/>
    </row>
    <row r="648" spans="1:13" s="1803" customFormat="1" ht="13.5" thickTop="1" x14ac:dyDescent="0.2">
      <c r="A648" s="1800"/>
      <c r="B648" s="1800"/>
      <c r="C648" s="1800"/>
      <c r="D648" s="1797"/>
      <c r="E648" s="1799"/>
      <c r="F648" s="1799"/>
      <c r="G648" s="1799"/>
      <c r="H648" s="1798"/>
      <c r="J648" s="1804"/>
      <c r="K648" s="1804"/>
      <c r="L648" s="1804"/>
    </row>
    <row r="649" spans="1:13" s="1802" customFormat="1" x14ac:dyDescent="0.2">
      <c r="A649" s="1800"/>
      <c r="B649" s="1800"/>
      <c r="C649" s="1800"/>
      <c r="D649" s="1797"/>
      <c r="E649" s="1799"/>
      <c r="F649" s="1799"/>
      <c r="G649" s="1799"/>
      <c r="H649" s="1798"/>
    </row>
    <row r="650" spans="1:13" s="1802" customFormat="1" x14ac:dyDescent="0.2">
      <c r="A650" s="1800"/>
      <c r="B650" s="1800"/>
      <c r="C650" s="1800"/>
      <c r="D650" s="1797"/>
      <c r="E650" s="1799"/>
      <c r="F650" s="1799"/>
      <c r="G650" s="1799"/>
      <c r="H650" s="1798"/>
    </row>
    <row r="651" spans="1:13" s="1802" customFormat="1" x14ac:dyDescent="0.2">
      <c r="A651" s="1800"/>
      <c r="B651" s="1800"/>
      <c r="C651" s="1800"/>
      <c r="D651" s="1797"/>
      <c r="E651" s="1799"/>
      <c r="F651" s="1799"/>
      <c r="G651" s="1799"/>
      <c r="H651" s="1798"/>
    </row>
    <row r="652" spans="1:13" s="1802" customFormat="1" x14ac:dyDescent="0.2">
      <c r="A652" s="1800"/>
      <c r="B652" s="1800"/>
      <c r="C652" s="1800"/>
      <c r="D652" s="1797"/>
      <c r="E652" s="1799"/>
      <c r="F652" s="1799"/>
      <c r="G652" s="1799"/>
      <c r="H652" s="1798"/>
    </row>
    <row r="653" spans="1:13" s="1801" customFormat="1" ht="31.5" customHeight="1" x14ac:dyDescent="0.35">
      <c r="A653" s="1800"/>
      <c r="B653" s="1800"/>
      <c r="C653" s="1800"/>
      <c r="D653" s="1797"/>
      <c r="E653" s="1799"/>
      <c r="F653" s="1799"/>
      <c r="G653" s="1799"/>
      <c r="H653" s="1798"/>
    </row>
  </sheetData>
  <mergeCells count="36">
    <mergeCell ref="A90:D90"/>
    <mergeCell ref="A97:D97"/>
    <mergeCell ref="A132:D132"/>
    <mergeCell ref="A62:D62"/>
    <mergeCell ref="A83:D83"/>
    <mergeCell ref="A125:D125"/>
    <mergeCell ref="G1:H1"/>
    <mergeCell ref="A104:D104"/>
    <mergeCell ref="A111:D111"/>
    <mergeCell ref="A118:D118"/>
    <mergeCell ref="A42:D42"/>
    <mergeCell ref="A76:D76"/>
    <mergeCell ref="A50:H50"/>
    <mergeCell ref="A57:H57"/>
    <mergeCell ref="A8:H9"/>
    <mergeCell ref="A43:H43"/>
    <mergeCell ref="A48:D48"/>
    <mergeCell ref="A15:D15"/>
    <mergeCell ref="A22:D22"/>
    <mergeCell ref="A29:D29"/>
    <mergeCell ref="A36:D36"/>
    <mergeCell ref="A55:D55"/>
    <mergeCell ref="A647:D647"/>
    <mergeCell ref="A200:I200"/>
    <mergeCell ref="A207:I207"/>
    <mergeCell ref="A134:I134"/>
    <mergeCell ref="A179:I179"/>
    <mergeCell ref="A186:I186"/>
    <mergeCell ref="A141:I141"/>
    <mergeCell ref="A340:H341"/>
    <mergeCell ref="A148:I148"/>
    <mergeCell ref="A155:I155"/>
    <mergeCell ref="A214:I214"/>
    <mergeCell ref="A172:I172"/>
    <mergeCell ref="A162:I162"/>
    <mergeCell ref="A193:I193"/>
  </mergeCells>
  <pageMargins left="0.98425196850393704" right="0.98425196850393704" top="0.98425196850393704" bottom="0.98425196850393704" header="0.51181102362204722" footer="0.51181102362204722"/>
  <pageSetup paperSize="9" scale="67" firstPageNumber="129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  <rowBreaks count="6" manualBreakCount="6">
    <brk id="77" max="7" man="1"/>
    <brk id="297" max="7" man="1"/>
    <brk id="391" max="7" man="1"/>
    <brk id="500" max="7" man="1"/>
    <brk id="568" max="7" man="1"/>
    <brk id="628" max="7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30"/>
  <sheetViews>
    <sheetView showGridLines="0" zoomScaleNormal="100" workbookViewId="0">
      <selection activeCell="H20" sqref="H20"/>
    </sheetView>
  </sheetViews>
  <sheetFormatPr defaultRowHeight="12.75" x14ac:dyDescent="0.2"/>
  <cols>
    <col min="1" max="1" width="5.5703125" style="1800" customWidth="1"/>
    <col min="2" max="2" width="6.7109375" style="1800" customWidth="1"/>
    <col min="3" max="3" width="9" style="1800" bestFit="1" customWidth="1"/>
    <col min="4" max="4" width="46.42578125" style="1797" customWidth="1"/>
    <col min="5" max="5" width="13.85546875" style="1822" customWidth="1"/>
    <col min="6" max="6" width="15.28515625" style="1822" customWidth="1"/>
    <col min="7" max="7" width="15.85546875" style="1822" customWidth="1"/>
    <col min="8" max="8" width="8.85546875" style="1797" customWidth="1"/>
    <col min="9" max="9" width="14.7109375" style="1797" bestFit="1" customWidth="1"/>
    <col min="10" max="16384" width="9.140625" style="1797"/>
  </cols>
  <sheetData>
    <row r="1" spans="1:12" ht="18.75" thickBot="1" x14ac:dyDescent="0.3">
      <c r="A1" s="1943" t="s">
        <v>757</v>
      </c>
      <c r="B1" s="1942"/>
      <c r="C1" s="1942"/>
      <c r="D1" s="1942"/>
      <c r="E1" s="1854"/>
      <c r="F1" s="1854"/>
      <c r="G1" s="1854"/>
      <c r="H1" s="1941" t="s">
        <v>1493</v>
      </c>
    </row>
    <row r="3" spans="1:12" s="1802" customFormat="1" ht="12.75" customHeight="1" x14ac:dyDescent="0.2">
      <c r="A3" s="1909" t="s">
        <v>470</v>
      </c>
      <c r="B3" s="1906"/>
      <c r="C3" s="1905" t="s">
        <v>445</v>
      </c>
    </row>
    <row r="4" spans="1:12" s="1802" customFormat="1" ht="12.75" customHeight="1" x14ac:dyDescent="0.25">
      <c r="A4" s="1907"/>
      <c r="B4" s="1906"/>
      <c r="C4" s="1905" t="s">
        <v>446</v>
      </c>
    </row>
    <row r="5" spans="1:12" ht="18" x14ac:dyDescent="0.25">
      <c r="A5" s="1823" t="s">
        <v>1653</v>
      </c>
    </row>
    <row r="7" spans="1:12" ht="15.75" x14ac:dyDescent="0.25">
      <c r="A7" s="1968" t="s">
        <v>159</v>
      </c>
    </row>
    <row r="8" spans="1:12" ht="13.5" thickBot="1" x14ac:dyDescent="0.25">
      <c r="H8" s="1797" t="s">
        <v>205</v>
      </c>
    </row>
    <row r="9" spans="1:12" ht="25.5" thickTop="1" thickBot="1" x14ac:dyDescent="0.25">
      <c r="A9" s="1852" t="s">
        <v>206</v>
      </c>
      <c r="B9" s="1851" t="s">
        <v>959</v>
      </c>
      <c r="C9" s="1851" t="s">
        <v>481</v>
      </c>
      <c r="D9" s="1850" t="s">
        <v>208</v>
      </c>
      <c r="E9" s="1849" t="s">
        <v>800</v>
      </c>
      <c r="F9" s="1849" t="s">
        <v>801</v>
      </c>
      <c r="G9" s="1848" t="s">
        <v>1117</v>
      </c>
      <c r="H9" s="1847" t="s">
        <v>1118</v>
      </c>
    </row>
    <row r="10" spans="1:12" ht="14.25" thickTop="1" thickBot="1" x14ac:dyDescent="0.25">
      <c r="A10" s="1846">
        <v>1</v>
      </c>
      <c r="B10" s="1845">
        <v>2</v>
      </c>
      <c r="C10" s="1845">
        <v>3</v>
      </c>
      <c r="D10" s="1845">
        <v>4</v>
      </c>
      <c r="E10" s="1931">
        <v>5</v>
      </c>
      <c r="F10" s="1931">
        <v>6</v>
      </c>
      <c r="G10" s="1930">
        <v>7</v>
      </c>
      <c r="H10" s="1929" t="s">
        <v>74</v>
      </c>
    </row>
    <row r="11" spans="1:12" ht="16.5" thickTop="1" thickBot="1" x14ac:dyDescent="0.3">
      <c r="A11" s="1879">
        <v>6409</v>
      </c>
      <c r="B11" s="1837">
        <v>5909</v>
      </c>
      <c r="C11" s="1837"/>
      <c r="D11" s="1967" t="s">
        <v>982</v>
      </c>
      <c r="E11" s="1831">
        <v>0</v>
      </c>
      <c r="F11" s="1831">
        <v>0</v>
      </c>
      <c r="G11" s="1830">
        <v>0</v>
      </c>
      <c r="H11" s="1871">
        <v>0</v>
      </c>
    </row>
    <row r="12" spans="1:12" ht="16.5" thickTop="1" thickBot="1" x14ac:dyDescent="0.3">
      <c r="A12" s="1883" t="s">
        <v>961</v>
      </c>
      <c r="B12" s="1882"/>
      <c r="C12" s="1882"/>
      <c r="D12" s="1882"/>
      <c r="E12" s="1825">
        <f>SUM(E11:E11)</f>
        <v>0</v>
      </c>
      <c r="F12" s="1825">
        <f>SUM(F11:F11)</f>
        <v>0</v>
      </c>
      <c r="G12" s="1825">
        <f>SUM(G11:G11)</f>
        <v>0</v>
      </c>
      <c r="H12" s="1890">
        <v>0</v>
      </c>
    </row>
    <row r="13" spans="1:12" ht="13.5" thickTop="1" x14ac:dyDescent="0.2"/>
    <row r="14" spans="1:12" s="1964" customFormat="1" x14ac:dyDescent="0.2">
      <c r="A14" s="1800"/>
      <c r="B14" s="1800"/>
      <c r="C14" s="1800"/>
      <c r="D14" s="1797"/>
      <c r="E14" s="1822"/>
      <c r="F14" s="1822"/>
      <c r="G14" s="1822"/>
      <c r="H14" s="1797"/>
    </row>
    <row r="15" spans="1:12" s="1964" customFormat="1" ht="16.5" x14ac:dyDescent="0.25">
      <c r="A15" s="1821" t="s">
        <v>576</v>
      </c>
      <c r="B15" s="1820"/>
      <c r="C15" s="1819"/>
      <c r="D15" s="1818"/>
      <c r="E15" s="1817">
        <f>SUM(E16:E18)</f>
        <v>0</v>
      </c>
      <c r="F15" s="1817">
        <f>F16+F17+F18+F19</f>
        <v>0</v>
      </c>
      <c r="G15" s="1817">
        <f>G16+G17+G18+G19</f>
        <v>0</v>
      </c>
      <c r="H15" s="1918">
        <v>0</v>
      </c>
      <c r="J15" s="1966">
        <f>J16+J17+J18</f>
        <v>0</v>
      </c>
      <c r="K15" s="1966">
        <f>K16+K17+K18</f>
        <v>0</v>
      </c>
      <c r="L15" s="1966">
        <f>L16+L17+L18</f>
        <v>32.97</v>
      </c>
    </row>
    <row r="16" spans="1:12" s="1964" customFormat="1" ht="15" x14ac:dyDescent="0.2">
      <c r="A16" s="1811" t="s">
        <v>342</v>
      </c>
      <c r="B16" s="1815"/>
      <c r="C16" s="1809"/>
      <c r="D16" s="1814"/>
      <c r="E16" s="1807">
        <f>SUM(E11)</f>
        <v>0</v>
      </c>
      <c r="F16" s="1807">
        <f>SUM(F11)</f>
        <v>0</v>
      </c>
      <c r="G16" s="1807">
        <f>SUM(G11)</f>
        <v>0</v>
      </c>
      <c r="H16" s="1917">
        <v>0</v>
      </c>
      <c r="J16" s="1965">
        <v>0</v>
      </c>
      <c r="K16" s="1965">
        <v>0</v>
      </c>
      <c r="L16" s="1965">
        <v>32.97</v>
      </c>
    </row>
    <row r="17" spans="1:12" ht="15" x14ac:dyDescent="0.2">
      <c r="A17" s="1811" t="s">
        <v>343</v>
      </c>
      <c r="B17" s="1810"/>
      <c r="C17" s="1809"/>
      <c r="D17" s="1808"/>
      <c r="E17" s="1807">
        <v>0</v>
      </c>
      <c r="F17" s="1807">
        <v>0</v>
      </c>
      <c r="G17" s="1807">
        <v>0</v>
      </c>
      <c r="H17" s="1917">
        <v>0</v>
      </c>
      <c r="J17" s="1812">
        <v>0</v>
      </c>
      <c r="K17" s="1812">
        <v>0</v>
      </c>
      <c r="L17" s="1812">
        <v>0</v>
      </c>
    </row>
    <row r="18" spans="1:12" ht="15" x14ac:dyDescent="0.2">
      <c r="A18" s="1811" t="s">
        <v>577</v>
      </c>
      <c r="B18" s="1810"/>
      <c r="C18" s="1809"/>
      <c r="D18" s="1808"/>
      <c r="E18" s="1807">
        <v>0</v>
      </c>
      <c r="F18" s="1807">
        <v>0</v>
      </c>
      <c r="G18" s="1807">
        <v>0</v>
      </c>
      <c r="H18" s="1917">
        <v>0</v>
      </c>
      <c r="J18" s="1812">
        <v>0</v>
      </c>
      <c r="K18" s="1812">
        <v>0</v>
      </c>
      <c r="L18" s="1812">
        <v>0</v>
      </c>
    </row>
    <row r="19" spans="1:12" ht="15" x14ac:dyDescent="0.2">
      <c r="A19" s="1811"/>
      <c r="B19" s="1810"/>
      <c r="C19" s="1809"/>
      <c r="D19" s="1808"/>
      <c r="E19" s="1807"/>
      <c r="F19" s="1807"/>
      <c r="G19" s="1807"/>
      <c r="H19" s="1916"/>
    </row>
    <row r="20" spans="1:12" s="1893" customFormat="1" ht="24" thickBot="1" x14ac:dyDescent="0.4">
      <c r="A20" s="2539" t="s">
        <v>727</v>
      </c>
      <c r="B20" s="2540"/>
      <c r="C20" s="2540"/>
      <c r="D20" s="2540"/>
      <c r="E20" s="1805">
        <f>SUM(E15)</f>
        <v>0</v>
      </c>
      <c r="F20" s="1805">
        <f>SUM(F15)</f>
        <v>0</v>
      </c>
      <c r="G20" s="1805">
        <f>SUM(G15)</f>
        <v>0</v>
      </c>
      <c r="H20" s="1944">
        <v>0</v>
      </c>
    </row>
    <row r="21" spans="1:12" ht="13.5" thickTop="1" x14ac:dyDescent="0.2"/>
    <row r="22" spans="1:12" s="1814" customFormat="1" ht="15" x14ac:dyDescent="0.2">
      <c r="A22" s="1800"/>
      <c r="B22" s="1800"/>
      <c r="C22" s="1800"/>
      <c r="D22" s="1797"/>
      <c r="E22" s="1822"/>
      <c r="F22" s="1822"/>
      <c r="G22" s="1822"/>
      <c r="H22" s="1797"/>
    </row>
    <row r="25" spans="1:12" s="1803" customFormat="1" x14ac:dyDescent="0.2">
      <c r="A25" s="1800"/>
      <c r="B25" s="1800"/>
      <c r="C25" s="1800"/>
      <c r="D25" s="1797"/>
      <c r="E25" s="1822"/>
      <c r="F25" s="1822"/>
      <c r="G25" s="1822"/>
      <c r="H25" s="1797"/>
    </row>
    <row r="26" spans="1:12" s="1802" customFormat="1" x14ac:dyDescent="0.2">
      <c r="A26" s="1800"/>
      <c r="B26" s="1800"/>
      <c r="C26" s="1800"/>
      <c r="D26" s="1797"/>
      <c r="E26" s="1822"/>
      <c r="F26" s="1822"/>
      <c r="G26" s="1822"/>
      <c r="H26" s="1797"/>
    </row>
    <row r="27" spans="1:12" s="1802" customFormat="1" x14ac:dyDescent="0.2">
      <c r="A27" s="1800"/>
      <c r="B27" s="1800"/>
      <c r="C27" s="1800"/>
      <c r="D27" s="1797"/>
      <c r="E27" s="1822"/>
      <c r="F27" s="1822"/>
      <c r="G27" s="1822"/>
      <c r="H27" s="1797"/>
    </row>
    <row r="28" spans="1:12" s="1802" customFormat="1" x14ac:dyDescent="0.2">
      <c r="A28" s="1800"/>
      <c r="B28" s="1800"/>
      <c r="C28" s="1800"/>
      <c r="D28" s="1797"/>
      <c r="E28" s="1822"/>
      <c r="F28" s="1822"/>
      <c r="G28" s="1822"/>
      <c r="H28" s="1797"/>
    </row>
    <row r="29" spans="1:12" s="1802" customFormat="1" x14ac:dyDescent="0.2">
      <c r="A29" s="1800"/>
      <c r="B29" s="1800"/>
      <c r="C29" s="1800"/>
      <c r="D29" s="1797"/>
      <c r="E29" s="1822"/>
      <c r="F29" s="1822"/>
      <c r="G29" s="1822"/>
      <c r="H29" s="1797"/>
    </row>
    <row r="30" spans="1:12" s="1801" customFormat="1" ht="54.75" customHeight="1" x14ac:dyDescent="0.35">
      <c r="A30" s="1800"/>
      <c r="B30" s="1800"/>
      <c r="C30" s="1800"/>
      <c r="D30" s="1797"/>
      <c r="E30" s="1822"/>
      <c r="F30" s="1822"/>
      <c r="G30" s="1822"/>
      <c r="H30" s="1797"/>
    </row>
  </sheetData>
  <mergeCells count="1">
    <mergeCell ref="A20:D20"/>
  </mergeCells>
  <pageMargins left="0.98425196850393704" right="0.78740157480314965" top="0.98425196850393704" bottom="0.98425196850393704" header="0.51181102362204722" footer="0.51181102362204722"/>
  <pageSetup paperSize="9" scale="67" firstPageNumber="137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44"/>
  <sheetViews>
    <sheetView showGridLines="0" zoomScaleNormal="100" workbookViewId="0">
      <selection activeCell="E49" sqref="E49"/>
    </sheetView>
  </sheetViews>
  <sheetFormatPr defaultRowHeight="12.75" x14ac:dyDescent="0.2"/>
  <cols>
    <col min="1" max="1" width="5.85546875" style="1800" customWidth="1"/>
    <col min="2" max="2" width="6.7109375" style="1800" customWidth="1"/>
    <col min="3" max="3" width="9" style="1800" bestFit="1" customWidth="1"/>
    <col min="4" max="4" width="46.42578125" style="1797" customWidth="1"/>
    <col min="5" max="5" width="13.42578125" style="1822" customWidth="1"/>
    <col min="6" max="6" width="14.85546875" style="1822" customWidth="1"/>
    <col min="7" max="7" width="12.85546875" style="1822" customWidth="1"/>
    <col min="8" max="8" width="12" style="1797" customWidth="1"/>
    <col min="9" max="9" width="14.7109375" style="1797" bestFit="1" customWidth="1"/>
    <col min="10" max="11" width="9.28515625" style="1797" bestFit="1" customWidth="1"/>
    <col min="12" max="12" width="12.7109375" style="1797" bestFit="1" customWidth="1"/>
    <col min="13" max="16384" width="9.140625" style="1797"/>
  </cols>
  <sheetData>
    <row r="1" spans="1:8" ht="18.75" thickBot="1" x14ac:dyDescent="0.3">
      <c r="A1" s="1943" t="s">
        <v>585</v>
      </c>
      <c r="B1" s="1942"/>
      <c r="C1" s="1942"/>
      <c r="D1" s="1854"/>
      <c r="E1" s="1854"/>
      <c r="F1" s="1854"/>
      <c r="G1" s="1854"/>
      <c r="H1" s="1941" t="s">
        <v>1655</v>
      </c>
    </row>
    <row r="3" spans="1:8" s="1802" customFormat="1" ht="16.5" customHeight="1" x14ac:dyDescent="0.2">
      <c r="A3" s="1909" t="s">
        <v>470</v>
      </c>
      <c r="B3" s="1906"/>
      <c r="C3" s="1905" t="s">
        <v>445</v>
      </c>
    </row>
    <row r="4" spans="1:8" s="1802" customFormat="1" ht="12.75" customHeight="1" x14ac:dyDescent="0.25">
      <c r="A4" s="1907"/>
      <c r="B4" s="1906"/>
      <c r="C4" s="1905" t="s">
        <v>446</v>
      </c>
    </row>
    <row r="5" spans="1:8" ht="18" x14ac:dyDescent="0.25">
      <c r="A5" s="1823" t="s">
        <v>1656</v>
      </c>
    </row>
    <row r="6" spans="1:8" ht="15" x14ac:dyDescent="0.25">
      <c r="A6" s="1939"/>
    </row>
    <row r="7" spans="1:8" s="1893" customFormat="1" ht="15" hidden="1" x14ac:dyDescent="0.25">
      <c r="A7" s="1853" t="s">
        <v>698</v>
      </c>
      <c r="B7" s="1800"/>
      <c r="C7" s="1800"/>
      <c r="D7" s="1797"/>
      <c r="E7" s="1822"/>
      <c r="F7" s="1822"/>
      <c r="G7" s="1822"/>
      <c r="H7" s="1940"/>
    </row>
    <row r="8" spans="1:8" s="1841" customFormat="1" ht="15" hidden="1" x14ac:dyDescent="0.25">
      <c r="A8" s="1939" t="s">
        <v>322</v>
      </c>
      <c r="B8" s="1800"/>
      <c r="C8" s="1800"/>
      <c r="D8" s="1797"/>
      <c r="E8" s="1822"/>
      <c r="F8" s="1822"/>
      <c r="G8" s="1822"/>
      <c r="H8" s="1932" t="s">
        <v>1555</v>
      </c>
    </row>
    <row r="9" spans="1:8" s="1841" customFormat="1" ht="25.5" hidden="1" thickTop="1" thickBot="1" x14ac:dyDescent="0.25">
      <c r="A9" s="1852" t="s">
        <v>206</v>
      </c>
      <c r="B9" s="1851" t="s">
        <v>959</v>
      </c>
      <c r="C9" s="1851" t="s">
        <v>481</v>
      </c>
      <c r="D9" s="1850" t="s">
        <v>208</v>
      </c>
      <c r="E9" s="1849" t="s">
        <v>800</v>
      </c>
      <c r="F9" s="1849" t="s">
        <v>801</v>
      </c>
      <c r="G9" s="1848" t="s">
        <v>1117</v>
      </c>
      <c r="H9" s="1847" t="s">
        <v>1118</v>
      </c>
    </row>
    <row r="10" spans="1:8" s="1841" customFormat="1" ht="13.5" hidden="1" thickTop="1" thickBot="1" x14ac:dyDescent="0.25">
      <c r="A10" s="1846">
        <v>1</v>
      </c>
      <c r="B10" s="1845">
        <v>2</v>
      </c>
      <c r="C10" s="1845">
        <v>3</v>
      </c>
      <c r="D10" s="1845">
        <v>4</v>
      </c>
      <c r="E10" s="1931">
        <v>5</v>
      </c>
      <c r="F10" s="1931">
        <v>6</v>
      </c>
      <c r="G10" s="1930">
        <v>7</v>
      </c>
      <c r="H10" s="1929" t="s">
        <v>74</v>
      </c>
    </row>
    <row r="11" spans="1:8" s="1841" customFormat="1" ht="15" hidden="1" x14ac:dyDescent="0.2">
      <c r="A11" s="1938">
        <v>6172</v>
      </c>
      <c r="B11" s="1937">
        <v>5139</v>
      </c>
      <c r="C11" s="1936">
        <v>42100880</v>
      </c>
      <c r="D11" s="1835" t="s">
        <v>963</v>
      </c>
      <c r="E11" s="1830">
        <v>0</v>
      </c>
      <c r="F11" s="1830">
        <v>0</v>
      </c>
      <c r="G11" s="1830">
        <v>0</v>
      </c>
      <c r="H11" s="1829" t="e">
        <f>G11/F11*100</f>
        <v>#DIV/0!</v>
      </c>
    </row>
    <row r="12" spans="1:8" s="1841" customFormat="1" ht="15" hidden="1" x14ac:dyDescent="0.2">
      <c r="A12" s="1938">
        <v>6172</v>
      </c>
      <c r="B12" s="1937">
        <v>5139</v>
      </c>
      <c r="C12" s="1837">
        <v>42500881</v>
      </c>
      <c r="D12" s="1835" t="s">
        <v>963</v>
      </c>
      <c r="E12" s="1830">
        <v>0</v>
      </c>
      <c r="F12" s="1830">
        <v>0</v>
      </c>
      <c r="G12" s="1830">
        <v>0</v>
      </c>
      <c r="H12" s="1829" t="e">
        <f>G12/F12*100</f>
        <v>#DIV/0!</v>
      </c>
    </row>
    <row r="13" spans="1:8" s="1841" customFormat="1" ht="15" hidden="1" x14ac:dyDescent="0.2">
      <c r="A13" s="1938">
        <v>6172</v>
      </c>
      <c r="B13" s="1937">
        <v>5164</v>
      </c>
      <c r="C13" s="1936">
        <v>42100880</v>
      </c>
      <c r="D13" s="1835" t="s">
        <v>214</v>
      </c>
      <c r="E13" s="1830">
        <v>0</v>
      </c>
      <c r="F13" s="1830">
        <v>0</v>
      </c>
      <c r="G13" s="1830">
        <v>0</v>
      </c>
      <c r="H13" s="1829">
        <v>0</v>
      </c>
    </row>
    <row r="14" spans="1:8" s="1841" customFormat="1" ht="15" hidden="1" x14ac:dyDescent="0.25">
      <c r="A14" s="1938">
        <v>6172</v>
      </c>
      <c r="B14" s="1837">
        <v>5164</v>
      </c>
      <c r="C14" s="1837">
        <v>42500881</v>
      </c>
      <c r="D14" s="1935" t="s">
        <v>214</v>
      </c>
      <c r="E14" s="1934">
        <v>0</v>
      </c>
      <c r="F14" s="1830">
        <v>0</v>
      </c>
      <c r="G14" s="1830">
        <v>0</v>
      </c>
      <c r="H14" s="1829">
        <v>0</v>
      </c>
    </row>
    <row r="15" spans="1:8" s="1841" customFormat="1" ht="15" hidden="1" x14ac:dyDescent="0.25">
      <c r="A15" s="1938">
        <v>6172</v>
      </c>
      <c r="B15" s="1837">
        <v>5166</v>
      </c>
      <c r="C15" s="1936">
        <v>42100880</v>
      </c>
      <c r="D15" s="1835" t="s">
        <v>776</v>
      </c>
      <c r="E15" s="1934">
        <v>0</v>
      </c>
      <c r="F15" s="1830">
        <v>0</v>
      </c>
      <c r="G15" s="1830">
        <v>0</v>
      </c>
      <c r="H15" s="1829">
        <v>0</v>
      </c>
    </row>
    <row r="16" spans="1:8" s="1841" customFormat="1" ht="15" hidden="1" x14ac:dyDescent="0.25">
      <c r="A16" s="1938">
        <v>6172</v>
      </c>
      <c r="B16" s="1837">
        <v>5166</v>
      </c>
      <c r="C16" s="1837">
        <v>42500881</v>
      </c>
      <c r="D16" s="1835" t="s">
        <v>776</v>
      </c>
      <c r="E16" s="1934">
        <v>0</v>
      </c>
      <c r="F16" s="1830">
        <v>0</v>
      </c>
      <c r="G16" s="1830">
        <v>0</v>
      </c>
      <c r="H16" s="1829">
        <v>0</v>
      </c>
    </row>
    <row r="17" spans="1:8" s="1841" customFormat="1" ht="15" hidden="1" x14ac:dyDescent="0.25">
      <c r="A17" s="1938">
        <v>6172</v>
      </c>
      <c r="B17" s="1937">
        <v>5169</v>
      </c>
      <c r="C17" s="1936">
        <v>42100880</v>
      </c>
      <c r="D17" s="1835" t="s">
        <v>1080</v>
      </c>
      <c r="E17" s="1934">
        <v>0</v>
      </c>
      <c r="F17" s="1830">
        <v>0</v>
      </c>
      <c r="G17" s="1830">
        <v>0</v>
      </c>
      <c r="H17" s="1829" t="e">
        <f t="shared" ref="H17:H23" si="0">G17/F17*100</f>
        <v>#DIV/0!</v>
      </c>
    </row>
    <row r="18" spans="1:8" s="1841" customFormat="1" ht="15" hidden="1" x14ac:dyDescent="0.25">
      <c r="A18" s="1938">
        <v>6172</v>
      </c>
      <c r="B18" s="1937">
        <v>5169</v>
      </c>
      <c r="C18" s="1936">
        <v>42500881</v>
      </c>
      <c r="D18" s="1835" t="s">
        <v>1080</v>
      </c>
      <c r="E18" s="1934">
        <v>0</v>
      </c>
      <c r="F18" s="1830">
        <v>0</v>
      </c>
      <c r="G18" s="1830">
        <v>0</v>
      </c>
      <c r="H18" s="1829" t="e">
        <f t="shared" si="0"/>
        <v>#DIV/0!</v>
      </c>
    </row>
    <row r="19" spans="1:8" s="1841" customFormat="1" ht="15" hidden="1" x14ac:dyDescent="0.25">
      <c r="A19" s="1938">
        <v>6172</v>
      </c>
      <c r="B19" s="1937">
        <v>5173</v>
      </c>
      <c r="C19" s="1936">
        <v>42100880</v>
      </c>
      <c r="D19" s="1835" t="s">
        <v>1462</v>
      </c>
      <c r="E19" s="1934">
        <v>0</v>
      </c>
      <c r="F19" s="1830">
        <v>0</v>
      </c>
      <c r="G19" s="1830">
        <v>0</v>
      </c>
      <c r="H19" s="1829" t="e">
        <f t="shared" si="0"/>
        <v>#DIV/0!</v>
      </c>
    </row>
    <row r="20" spans="1:8" s="1841" customFormat="1" ht="15" hidden="1" x14ac:dyDescent="0.25">
      <c r="A20" s="1938">
        <v>6172</v>
      </c>
      <c r="B20" s="1937">
        <v>5173</v>
      </c>
      <c r="C20" s="1936">
        <v>42500881</v>
      </c>
      <c r="D20" s="1835" t="s">
        <v>1462</v>
      </c>
      <c r="E20" s="1934">
        <v>0</v>
      </c>
      <c r="F20" s="1830">
        <v>0</v>
      </c>
      <c r="G20" s="1830">
        <v>0</v>
      </c>
      <c r="H20" s="1829" t="e">
        <f t="shared" si="0"/>
        <v>#DIV/0!</v>
      </c>
    </row>
    <row r="21" spans="1:8" s="1841" customFormat="1" ht="15" hidden="1" x14ac:dyDescent="0.25">
      <c r="A21" s="1938">
        <v>6172</v>
      </c>
      <c r="B21" s="1937">
        <v>5175</v>
      </c>
      <c r="C21" s="1936">
        <v>42100880</v>
      </c>
      <c r="D21" s="1935" t="s">
        <v>841</v>
      </c>
      <c r="E21" s="1934">
        <v>0</v>
      </c>
      <c r="F21" s="1830">
        <v>0</v>
      </c>
      <c r="G21" s="1830">
        <v>0</v>
      </c>
      <c r="H21" s="1829" t="e">
        <f t="shared" si="0"/>
        <v>#DIV/0!</v>
      </c>
    </row>
    <row r="22" spans="1:8" ht="15.75" hidden="1" thickBot="1" x14ac:dyDescent="0.3">
      <c r="A22" s="1938">
        <v>6172</v>
      </c>
      <c r="B22" s="1937">
        <v>5175</v>
      </c>
      <c r="C22" s="1936">
        <v>42500881</v>
      </c>
      <c r="D22" s="1935" t="s">
        <v>841</v>
      </c>
      <c r="E22" s="1934">
        <v>0</v>
      </c>
      <c r="F22" s="1830">
        <v>0</v>
      </c>
      <c r="G22" s="1830">
        <v>0</v>
      </c>
      <c r="H22" s="1890" t="e">
        <f t="shared" si="0"/>
        <v>#DIV/0!</v>
      </c>
    </row>
    <row r="23" spans="1:8" ht="16.5" hidden="1" thickTop="1" thickBot="1" x14ac:dyDescent="0.3">
      <c r="A23" s="2547" t="s">
        <v>961</v>
      </c>
      <c r="B23" s="2548"/>
      <c r="C23" s="2548"/>
      <c r="D23" s="2548"/>
      <c r="E23" s="1933">
        <f>SUM(E11:E22)</f>
        <v>0</v>
      </c>
      <c r="F23" s="1933">
        <f>SUM(F11:F22)</f>
        <v>0</v>
      </c>
      <c r="G23" s="1933">
        <f>SUM(G11:G22)</f>
        <v>0</v>
      </c>
      <c r="H23" s="1871" t="e">
        <f t="shared" si="0"/>
        <v>#DIV/0!</v>
      </c>
    </row>
    <row r="24" spans="1:8" ht="15" hidden="1" x14ac:dyDescent="0.25">
      <c r="A24" s="1898"/>
      <c r="B24" s="1898"/>
      <c r="C24" s="1898"/>
      <c r="D24" s="1898"/>
      <c r="E24" s="1919"/>
      <c r="F24" s="1919"/>
      <c r="G24" s="1919"/>
      <c r="H24" s="1855"/>
    </row>
    <row r="25" spans="1:8" ht="15" x14ac:dyDescent="0.25">
      <c r="A25" s="1853" t="s">
        <v>159</v>
      </c>
      <c r="B25" s="1898"/>
      <c r="C25" s="1898"/>
      <c r="D25" s="1898"/>
      <c r="E25" s="1919"/>
      <c r="F25" s="1919"/>
      <c r="G25" s="1919"/>
      <c r="H25" s="1855"/>
    </row>
    <row r="26" spans="1:8" ht="15.75" thickBot="1" x14ac:dyDescent="0.3">
      <c r="A26" s="1898"/>
      <c r="B26" s="1898"/>
      <c r="C26" s="1898"/>
      <c r="D26" s="1898"/>
      <c r="E26" s="1919"/>
      <c r="F26" s="1919"/>
      <c r="G26" s="1919"/>
      <c r="H26" s="1932" t="s">
        <v>1555</v>
      </c>
    </row>
    <row r="27" spans="1:8" ht="25.5" thickTop="1" thickBot="1" x14ac:dyDescent="0.25">
      <c r="A27" s="1852" t="s">
        <v>206</v>
      </c>
      <c r="B27" s="1851" t="s">
        <v>959</v>
      </c>
      <c r="C27" s="1851"/>
      <c r="D27" s="1850" t="s">
        <v>208</v>
      </c>
      <c r="E27" s="1849" t="s">
        <v>800</v>
      </c>
      <c r="F27" s="1849" t="s">
        <v>801</v>
      </c>
      <c r="G27" s="1848" t="s">
        <v>1117</v>
      </c>
      <c r="H27" s="1847" t="s">
        <v>1118</v>
      </c>
    </row>
    <row r="28" spans="1:8" ht="14.25" thickTop="1" thickBot="1" x14ac:dyDescent="0.25">
      <c r="A28" s="1846">
        <v>1</v>
      </c>
      <c r="B28" s="1845">
        <v>2</v>
      </c>
      <c r="C28" s="1845">
        <v>3</v>
      </c>
      <c r="D28" s="1845">
        <v>4</v>
      </c>
      <c r="E28" s="1931">
        <v>5</v>
      </c>
      <c r="F28" s="1931">
        <v>6</v>
      </c>
      <c r="G28" s="1930">
        <v>7</v>
      </c>
      <c r="H28" s="1929" t="s">
        <v>74</v>
      </c>
    </row>
    <row r="29" spans="1:8" ht="16.5" thickTop="1" thickBot="1" x14ac:dyDescent="0.25">
      <c r="A29" s="1879">
        <v>6330</v>
      </c>
      <c r="B29" s="1837">
        <v>5345</v>
      </c>
      <c r="C29" s="1837"/>
      <c r="D29" s="1835" t="s">
        <v>965</v>
      </c>
      <c r="E29" s="1876">
        <v>0</v>
      </c>
      <c r="F29" s="1876">
        <v>0</v>
      </c>
      <c r="G29" s="1830">
        <v>939</v>
      </c>
      <c r="H29" s="1829">
        <v>0</v>
      </c>
    </row>
    <row r="30" spans="1:8" ht="15.75" hidden="1" thickBot="1" x14ac:dyDescent="0.25">
      <c r="A30" s="1879">
        <v>2125</v>
      </c>
      <c r="B30" s="1837">
        <v>5901</v>
      </c>
      <c r="C30" s="1837"/>
      <c r="D30" s="1835" t="s">
        <v>769</v>
      </c>
      <c r="E30" s="1876">
        <v>0</v>
      </c>
      <c r="F30" s="1876">
        <v>0</v>
      </c>
      <c r="G30" s="1830">
        <v>0</v>
      </c>
      <c r="H30" s="1829">
        <v>0</v>
      </c>
    </row>
    <row r="31" spans="1:8" ht="15.75" hidden="1" thickBot="1" x14ac:dyDescent="0.25">
      <c r="A31" s="1879">
        <v>6172</v>
      </c>
      <c r="B31" s="1837">
        <v>5901</v>
      </c>
      <c r="C31" s="1837"/>
      <c r="D31" s="1835" t="s">
        <v>769</v>
      </c>
      <c r="E31" s="1876">
        <v>0</v>
      </c>
      <c r="F31" s="1876">
        <v>0</v>
      </c>
      <c r="G31" s="1830">
        <v>0</v>
      </c>
      <c r="H31" s="1829">
        <v>0</v>
      </c>
    </row>
    <row r="32" spans="1:8" ht="16.5" hidden="1" customHeight="1" thickBot="1" x14ac:dyDescent="0.25">
      <c r="A32" s="1879">
        <v>6409</v>
      </c>
      <c r="B32" s="1837">
        <v>5909</v>
      </c>
      <c r="C32" s="1837"/>
      <c r="D32" s="1835" t="s">
        <v>982</v>
      </c>
      <c r="E32" s="1876">
        <v>0</v>
      </c>
      <c r="F32" s="1876">
        <v>0</v>
      </c>
      <c r="G32" s="1830">
        <v>0</v>
      </c>
      <c r="H32" s="1829">
        <v>0</v>
      </c>
    </row>
    <row r="33" spans="1:12" ht="16.5" thickTop="1" thickBot="1" x14ac:dyDescent="0.3">
      <c r="A33" s="1883" t="s">
        <v>961</v>
      </c>
      <c r="B33" s="1882"/>
      <c r="C33" s="1882"/>
      <c r="D33" s="1882"/>
      <c r="E33" s="1825">
        <f>SUM(E29:E32)</f>
        <v>0</v>
      </c>
      <c r="F33" s="1825">
        <f>SUM(F29:F32)</f>
        <v>0</v>
      </c>
      <c r="G33" s="1825">
        <f>SUM(G29:G32)</f>
        <v>939</v>
      </c>
      <c r="H33" s="1871">
        <v>0</v>
      </c>
    </row>
    <row r="34" spans="1:12" ht="15.75" thickTop="1" x14ac:dyDescent="0.25">
      <c r="A34" s="1928" t="s">
        <v>962</v>
      </c>
      <c r="B34" s="1898"/>
      <c r="C34" s="1898"/>
      <c r="D34" s="1927"/>
      <c r="E34" s="1926"/>
      <c r="F34" s="1926"/>
      <c r="G34" s="1926">
        <f>G29</f>
        <v>939</v>
      </c>
      <c r="H34" s="1925">
        <v>0</v>
      </c>
    </row>
    <row r="35" spans="1:12" ht="15.75" thickBot="1" x14ac:dyDescent="0.3">
      <c r="A35" s="1924" t="s">
        <v>967</v>
      </c>
      <c r="B35" s="1923"/>
      <c r="C35" s="1923"/>
      <c r="D35" s="1922"/>
      <c r="E35" s="1921">
        <f>E33-E34</f>
        <v>0</v>
      </c>
      <c r="F35" s="1921">
        <f>F33-F34</f>
        <v>0</v>
      </c>
      <c r="G35" s="1921">
        <f>G33-G34</f>
        <v>0</v>
      </c>
      <c r="H35" s="1920">
        <v>0</v>
      </c>
    </row>
    <row r="36" spans="1:12" ht="15.75" thickTop="1" x14ac:dyDescent="0.25">
      <c r="A36" s="1898"/>
      <c r="B36" s="1898"/>
      <c r="C36" s="1898"/>
      <c r="D36" s="1898"/>
      <c r="E36" s="1919"/>
      <c r="F36" s="1919"/>
      <c r="G36" s="1919"/>
      <c r="H36" s="1855"/>
    </row>
    <row r="38" spans="1:12" s="1803" customFormat="1" ht="16.5" x14ac:dyDescent="0.25">
      <c r="A38" s="1821" t="s">
        <v>576</v>
      </c>
      <c r="B38" s="1820"/>
      <c r="C38" s="1819"/>
      <c r="D38" s="1818"/>
      <c r="E38" s="1817">
        <f>SUM(E39:E41)</f>
        <v>0</v>
      </c>
      <c r="F38" s="1817">
        <f>F39+F40+F41+F42</f>
        <v>0</v>
      </c>
      <c r="G38" s="1817">
        <f>G39+G40+G41+G42</f>
        <v>939</v>
      </c>
      <c r="H38" s="1918">
        <v>0</v>
      </c>
      <c r="J38" s="1816">
        <f>J39+J40+J41</f>
        <v>0</v>
      </c>
      <c r="K38" s="1816">
        <f>K39+K40+K41</f>
        <v>0</v>
      </c>
      <c r="L38" s="1816">
        <f>L39+L40+L41</f>
        <v>938681.7</v>
      </c>
    </row>
    <row r="39" spans="1:12" s="1802" customFormat="1" ht="15" x14ac:dyDescent="0.2">
      <c r="A39" s="1811" t="s">
        <v>342</v>
      </c>
      <c r="B39" s="1815"/>
      <c r="C39" s="1809"/>
      <c r="D39" s="1814"/>
      <c r="E39" s="1807">
        <f>E23+E35</f>
        <v>0</v>
      </c>
      <c r="F39" s="1807">
        <f>F23+F35</f>
        <v>0</v>
      </c>
      <c r="G39" s="1807">
        <f>SUM(G23,G32)</f>
        <v>0</v>
      </c>
      <c r="H39" s="1917">
        <v>0</v>
      </c>
      <c r="J39" s="1812">
        <v>0</v>
      </c>
      <c r="K39" s="1812">
        <v>0</v>
      </c>
      <c r="L39" s="1812">
        <v>0</v>
      </c>
    </row>
    <row r="40" spans="1:12" s="1802" customFormat="1" ht="15" x14ac:dyDescent="0.2">
      <c r="A40" s="1811" t="s">
        <v>343</v>
      </c>
      <c r="B40" s="1810"/>
      <c r="C40" s="1809"/>
      <c r="D40" s="1808"/>
      <c r="E40" s="1807">
        <v>0</v>
      </c>
      <c r="F40" s="1807">
        <v>0</v>
      </c>
      <c r="G40" s="1807">
        <v>0</v>
      </c>
      <c r="H40" s="1917">
        <v>0</v>
      </c>
      <c r="J40" s="1812">
        <v>0</v>
      </c>
      <c r="K40" s="1812">
        <v>0</v>
      </c>
      <c r="L40" s="1812">
        <v>0</v>
      </c>
    </row>
    <row r="41" spans="1:12" s="1802" customFormat="1" ht="15" x14ac:dyDescent="0.2">
      <c r="A41" s="1811" t="s">
        <v>577</v>
      </c>
      <c r="B41" s="1810"/>
      <c r="C41" s="1809"/>
      <c r="D41" s="1808"/>
      <c r="E41" s="1807">
        <v>0</v>
      </c>
      <c r="F41" s="1807">
        <v>0</v>
      </c>
      <c r="G41" s="1807">
        <f>SUM(G34)</f>
        <v>939</v>
      </c>
      <c r="H41" s="1917">
        <v>0</v>
      </c>
      <c r="J41" s="1812">
        <v>0</v>
      </c>
      <c r="K41" s="1812">
        <v>0</v>
      </c>
      <c r="L41" s="1812">
        <v>938681.7</v>
      </c>
    </row>
    <row r="42" spans="1:12" s="1802" customFormat="1" ht="15" x14ac:dyDescent="0.2">
      <c r="A42" s="1811"/>
      <c r="B42" s="1810"/>
      <c r="C42" s="1809"/>
      <c r="D42" s="1808"/>
      <c r="E42" s="1807"/>
      <c r="F42" s="1807"/>
      <c r="G42" s="1807"/>
      <c r="H42" s="1916"/>
    </row>
    <row r="43" spans="1:12" s="1801" customFormat="1" ht="30.75" customHeight="1" thickBot="1" x14ac:dyDescent="0.4">
      <c r="A43" s="2539" t="s">
        <v>756</v>
      </c>
      <c r="B43" s="2540"/>
      <c r="C43" s="2540"/>
      <c r="D43" s="2540"/>
      <c r="E43" s="1805">
        <f>SUM(E38)</f>
        <v>0</v>
      </c>
      <c r="F43" s="1805">
        <f>SUM(F38)</f>
        <v>0</v>
      </c>
      <c r="G43" s="1805">
        <f>SUM(G38)</f>
        <v>939</v>
      </c>
      <c r="H43" s="1944">
        <v>0</v>
      </c>
    </row>
    <row r="44" spans="1:12" ht="13.5" thickTop="1" x14ac:dyDescent="0.2"/>
  </sheetData>
  <mergeCells count="2">
    <mergeCell ref="A23:D23"/>
    <mergeCell ref="A43:D43"/>
  </mergeCells>
  <pageMargins left="0.98425196850393704" right="0.98425196850393704" top="0.98425196850393704" bottom="0.98425196850393704" header="0.51181102362204722" footer="0.51181102362204722"/>
  <pageSetup paperSize="9" scale="67" firstPageNumber="138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I20"/>
  <sheetViews>
    <sheetView showGridLines="0" zoomScaleNormal="100" workbookViewId="0">
      <selection activeCell="F21" sqref="F21"/>
    </sheetView>
  </sheetViews>
  <sheetFormatPr defaultRowHeight="12.75" x14ac:dyDescent="0.2"/>
  <cols>
    <col min="1" max="1" width="4.7109375" style="416" customWidth="1"/>
    <col min="2" max="2" width="6.7109375" style="416" customWidth="1"/>
    <col min="3" max="3" width="9" style="416" bestFit="1" customWidth="1"/>
    <col min="4" max="4" width="46.42578125" style="349" customWidth="1"/>
    <col min="5" max="5" width="13.85546875" style="481" customWidth="1"/>
    <col min="6" max="6" width="14.85546875" style="481" customWidth="1"/>
    <col min="7" max="7" width="13.85546875" style="481" customWidth="1"/>
    <col min="8" max="8" width="6.42578125" style="349" customWidth="1"/>
    <col min="9" max="9" width="19.85546875" style="349" customWidth="1"/>
    <col min="10" max="16384" width="9.140625" style="349"/>
  </cols>
  <sheetData>
    <row r="1" spans="1:9" ht="18" x14ac:dyDescent="0.25">
      <c r="A1" s="509" t="s">
        <v>1052</v>
      </c>
      <c r="B1" s="510"/>
      <c r="C1" s="510"/>
      <c r="D1" s="510"/>
      <c r="E1" s="510"/>
      <c r="F1" s="510"/>
      <c r="G1" s="421"/>
    </row>
    <row r="2" spans="1:9" ht="18" x14ac:dyDescent="0.25">
      <c r="A2" s="665" t="s">
        <v>1004</v>
      </c>
      <c r="B2" s="666"/>
      <c r="C2" s="666"/>
      <c r="D2" s="666"/>
      <c r="E2" s="666"/>
      <c r="F2" s="666"/>
      <c r="G2" s="421"/>
      <c r="H2" s="615" t="s">
        <v>1005</v>
      </c>
    </row>
    <row r="3" spans="1:9" ht="18" x14ac:dyDescent="0.25">
      <c r="B3" s="421"/>
      <c r="C3" s="421"/>
      <c r="D3" s="421"/>
      <c r="E3" s="421"/>
      <c r="F3" s="421"/>
      <c r="G3" s="421"/>
      <c r="H3" s="615"/>
    </row>
    <row r="4" spans="1:9" s="385" customFormat="1" ht="16.5" customHeight="1" x14ac:dyDescent="0.2">
      <c r="A4" s="67" t="s">
        <v>470</v>
      </c>
      <c r="B4" s="28"/>
      <c r="C4" s="571" t="s">
        <v>445</v>
      </c>
    </row>
    <row r="5" spans="1:9" s="385" customFormat="1" ht="12.75" customHeight="1" x14ac:dyDescent="0.25">
      <c r="A5" s="6"/>
      <c r="B5" s="28"/>
      <c r="C5" s="571" t="s">
        <v>446</v>
      </c>
    </row>
    <row r="6" spans="1:9" ht="18" x14ac:dyDescent="0.25">
      <c r="A6" s="422" t="s">
        <v>1006</v>
      </c>
      <c r="B6" s="421"/>
      <c r="C6" s="421"/>
      <c r="D6" s="421"/>
      <c r="E6" s="421"/>
      <c r="F6" s="421"/>
      <c r="G6" s="421"/>
      <c r="H6" s="615"/>
    </row>
    <row r="7" spans="1:9" ht="18.75" thickBot="1" x14ac:dyDescent="0.3">
      <c r="A7" s="422"/>
      <c r="B7" s="421"/>
      <c r="C7" s="421"/>
      <c r="D7" s="421"/>
      <c r="E7" s="421"/>
      <c r="F7" s="421"/>
      <c r="G7" s="421"/>
      <c r="H7" s="650" t="s">
        <v>1555</v>
      </c>
    </row>
    <row r="8" spans="1:9" s="387" customFormat="1" ht="25.5" thickTop="1" thickBot="1" x14ac:dyDescent="0.25">
      <c r="A8" s="575" t="s">
        <v>206</v>
      </c>
      <c r="B8" s="576" t="s">
        <v>959</v>
      </c>
      <c r="C8" s="576" t="s">
        <v>481</v>
      </c>
      <c r="D8" s="577" t="s">
        <v>208</v>
      </c>
      <c r="E8" s="578" t="s">
        <v>800</v>
      </c>
      <c r="F8" s="578" t="s">
        <v>801</v>
      </c>
      <c r="G8" s="579" t="s">
        <v>1117</v>
      </c>
      <c r="H8" s="580" t="s">
        <v>1118</v>
      </c>
    </row>
    <row r="9" spans="1:9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581">
        <v>5</v>
      </c>
      <c r="F9" s="581">
        <v>6</v>
      </c>
      <c r="G9" s="582">
        <v>7</v>
      </c>
      <c r="H9" s="583" t="s">
        <v>74</v>
      </c>
    </row>
    <row r="10" spans="1:9" s="423" customFormat="1" ht="16.5" thickTop="1" thickBot="1" x14ac:dyDescent="0.25">
      <c r="A10" s="424">
        <v>6409</v>
      </c>
      <c r="B10" s="425">
        <v>5909</v>
      </c>
      <c r="C10" s="426"/>
      <c r="D10" s="427" t="s">
        <v>966</v>
      </c>
      <c r="E10" s="419">
        <v>0</v>
      </c>
      <c r="F10" s="419">
        <v>0</v>
      </c>
      <c r="G10" s="430">
        <v>0</v>
      </c>
      <c r="H10" s="670">
        <v>0</v>
      </c>
    </row>
    <row r="11" spans="1:9" s="340" customFormat="1" ht="16.5" thickTop="1" thickBot="1" x14ac:dyDescent="0.3">
      <c r="A11" s="2549" t="s">
        <v>961</v>
      </c>
      <c r="B11" s="2550"/>
      <c r="C11" s="2550"/>
      <c r="D11" s="2550"/>
      <c r="E11" s="613">
        <f>SUM(E10:E10)</f>
        <v>0</v>
      </c>
      <c r="F11" s="613">
        <f>SUM(F10:F10)</f>
        <v>0</v>
      </c>
      <c r="G11" s="667">
        <f>SUM(G10:G10)</f>
        <v>0</v>
      </c>
      <c r="H11" s="461">
        <v>0</v>
      </c>
      <c r="I11" s="621"/>
    </row>
    <row r="12" spans="1:9" ht="13.5" thickTop="1" x14ac:dyDescent="0.2">
      <c r="I12" s="481"/>
    </row>
    <row r="14" spans="1:9" s="644" customFormat="1" ht="16.5" x14ac:dyDescent="0.25">
      <c r="A14" s="622" t="s">
        <v>576</v>
      </c>
      <c r="B14" s="623"/>
      <c r="C14" s="624"/>
      <c r="D14" s="625"/>
      <c r="E14" s="626">
        <f>SUM(E15:E17)</f>
        <v>0</v>
      </c>
      <c r="F14" s="626">
        <f>F15+F16+F17+F18</f>
        <v>0</v>
      </c>
      <c r="G14" s="626">
        <f>G15+G16+G17+G18</f>
        <v>0</v>
      </c>
      <c r="H14" s="627">
        <v>0</v>
      </c>
    </row>
    <row r="15" spans="1:9" s="385" customFormat="1" ht="15" x14ac:dyDescent="0.2">
      <c r="A15" s="598" t="s">
        <v>342</v>
      </c>
      <c r="B15" s="628"/>
      <c r="C15" s="629"/>
      <c r="D15" s="630"/>
      <c r="E15" s="631">
        <f>E11</f>
        <v>0</v>
      </c>
      <c r="F15" s="631">
        <f>F11</f>
        <v>0</v>
      </c>
      <c r="G15" s="631">
        <f>G11</f>
        <v>0</v>
      </c>
      <c r="H15" s="632">
        <v>0</v>
      </c>
    </row>
    <row r="16" spans="1:9" s="385" customFormat="1" ht="15" x14ac:dyDescent="0.2">
      <c r="A16" s="598" t="s">
        <v>343</v>
      </c>
      <c r="B16" s="633"/>
      <c r="C16" s="629"/>
      <c r="D16" s="634"/>
      <c r="E16" s="631">
        <v>0</v>
      </c>
      <c r="F16" s="631">
        <v>0</v>
      </c>
      <c r="G16" s="631">
        <v>0</v>
      </c>
      <c r="H16" s="632">
        <v>0</v>
      </c>
    </row>
    <row r="17" spans="1:8" s="385" customFormat="1" ht="15" x14ac:dyDescent="0.2">
      <c r="A17" s="598" t="s">
        <v>577</v>
      </c>
      <c r="B17" s="633"/>
      <c r="C17" s="629"/>
      <c r="D17" s="634"/>
      <c r="E17" s="631">
        <v>0</v>
      </c>
      <c r="F17" s="631">
        <v>0</v>
      </c>
      <c r="G17" s="631">
        <v>0</v>
      </c>
      <c r="H17" s="649">
        <v>0</v>
      </c>
    </row>
    <row r="18" spans="1:8" s="385" customFormat="1" ht="15" x14ac:dyDescent="0.2">
      <c r="A18" s="598"/>
      <c r="B18" s="633"/>
      <c r="C18" s="629"/>
      <c r="D18" s="634"/>
      <c r="E18" s="631"/>
      <c r="F18" s="631"/>
      <c r="G18" s="631"/>
      <c r="H18" s="635"/>
    </row>
    <row r="19" spans="1:8" s="58" customFormat="1" ht="69" customHeight="1" thickBot="1" x14ac:dyDescent="0.4">
      <c r="A19" s="2451" t="s">
        <v>969</v>
      </c>
      <c r="B19" s="2551"/>
      <c r="C19" s="2551"/>
      <c r="D19" s="2551"/>
      <c r="E19" s="636">
        <f>SUM(E14)</f>
        <v>0</v>
      </c>
      <c r="F19" s="636">
        <f>SUM(F14)</f>
        <v>0</v>
      </c>
      <c r="G19" s="636">
        <f>SUM(G14)</f>
        <v>0</v>
      </c>
      <c r="H19" s="653">
        <v>0</v>
      </c>
    </row>
    <row r="20" spans="1:8" ht="13.5" thickTop="1" x14ac:dyDescent="0.2"/>
  </sheetData>
  <mergeCells count="2">
    <mergeCell ref="A11:D11"/>
    <mergeCell ref="A19:D19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42" orientation="portrait" r:id="rId1"/>
  <headerFooter alignWithMargins="0">
    <oddFooter xml:space="preserve">&amp;L&amp;"Arial,Kurzíva"Zastupitelstvo Olomouckého kraje 28.6.2010
8.- Rozpočet Olomouckého kraje 2009 - závěrečný  účet
Příloha č. 3: Plnění rozpočtu výdajů Olomouckého kraje k 31.12.2009&amp;R&amp;"Arial,Kurzíva"Strana &amp;P (Celkem 464)
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H22"/>
  <sheetViews>
    <sheetView showGridLines="0" zoomScaleNormal="100" workbookViewId="0">
      <selection activeCell="A267" sqref="A267"/>
    </sheetView>
  </sheetViews>
  <sheetFormatPr defaultRowHeight="12.75" x14ac:dyDescent="0.2"/>
  <cols>
    <col min="1" max="1" width="4.7109375" style="416" customWidth="1"/>
    <col min="2" max="2" width="6.7109375" style="416" customWidth="1"/>
    <col min="3" max="3" width="9" style="416" bestFit="1" customWidth="1"/>
    <col min="4" max="4" width="46.42578125" style="349" customWidth="1"/>
    <col min="5" max="5" width="13.85546875" style="428" customWidth="1"/>
    <col min="6" max="6" width="14.85546875" style="428" customWidth="1"/>
    <col min="7" max="7" width="13.85546875" style="428" customWidth="1"/>
    <col min="8" max="8" width="6.5703125" style="428" customWidth="1"/>
    <col min="9" max="9" width="16" style="349" bestFit="1" customWidth="1"/>
    <col min="10" max="16384" width="9.140625" style="349"/>
  </cols>
  <sheetData>
    <row r="1" spans="1:8" ht="18.75" thickBot="1" x14ac:dyDescent="0.3">
      <c r="A1" s="507" t="s">
        <v>970</v>
      </c>
      <c r="B1" s="508"/>
      <c r="C1" s="508"/>
      <c r="D1" s="508"/>
      <c r="E1" s="511"/>
      <c r="G1" s="2552" t="s">
        <v>1007</v>
      </c>
      <c r="H1" s="2553"/>
    </row>
    <row r="2" spans="1:8" ht="18" x14ac:dyDescent="0.25">
      <c r="A2" s="422"/>
      <c r="B2" s="421"/>
      <c r="C2" s="421"/>
      <c r="D2" s="421"/>
    </row>
    <row r="3" spans="1:8" s="385" customFormat="1" ht="16.5" customHeight="1" x14ac:dyDescent="0.2">
      <c r="A3" s="67" t="s">
        <v>470</v>
      </c>
      <c r="B3" s="28"/>
      <c r="C3" s="571" t="s">
        <v>445</v>
      </c>
      <c r="E3" s="661"/>
      <c r="F3" s="661"/>
      <c r="G3" s="661"/>
      <c r="H3" s="661"/>
    </row>
    <row r="4" spans="1:8" s="385" customFormat="1" ht="12.75" customHeight="1" x14ac:dyDescent="0.25">
      <c r="A4" s="6"/>
      <c r="B4" s="28"/>
      <c r="C4" s="571" t="s">
        <v>446</v>
      </c>
      <c r="E4" s="661"/>
      <c r="F4" s="661"/>
      <c r="G4" s="661"/>
      <c r="H4" s="661"/>
    </row>
    <row r="5" spans="1:8" ht="18" x14ac:dyDescent="0.25">
      <c r="A5" s="422" t="s">
        <v>1008</v>
      </c>
      <c r="B5" s="421"/>
      <c r="C5" s="421"/>
      <c r="D5" s="421"/>
      <c r="H5" s="429"/>
    </row>
    <row r="6" spans="1:8" ht="13.5" thickBot="1" x14ac:dyDescent="0.25">
      <c r="H6" s="650" t="s">
        <v>1555</v>
      </c>
    </row>
    <row r="7" spans="1:8" s="387" customFormat="1" ht="25.5" thickTop="1" thickBot="1" x14ac:dyDescent="0.25">
      <c r="A7" s="575" t="s">
        <v>206</v>
      </c>
      <c r="B7" s="576" t="s">
        <v>959</v>
      </c>
      <c r="C7" s="576" t="s">
        <v>481</v>
      </c>
      <c r="D7" s="577" t="s">
        <v>208</v>
      </c>
      <c r="E7" s="662" t="s">
        <v>800</v>
      </c>
      <c r="F7" s="662" t="s">
        <v>801</v>
      </c>
      <c r="G7" s="663" t="s">
        <v>1117</v>
      </c>
      <c r="H7" s="580" t="s">
        <v>1118</v>
      </c>
    </row>
    <row r="8" spans="1:8" s="387" customFormat="1" ht="13.5" thickTop="1" thickBot="1" x14ac:dyDescent="0.25">
      <c r="A8" s="609">
        <v>1</v>
      </c>
      <c r="B8" s="610">
        <v>2</v>
      </c>
      <c r="C8" s="610">
        <v>3</v>
      </c>
      <c r="D8" s="610">
        <v>4</v>
      </c>
      <c r="E8" s="542">
        <v>5</v>
      </c>
      <c r="F8" s="542">
        <v>6</v>
      </c>
      <c r="G8" s="664">
        <v>7</v>
      </c>
      <c r="H8" s="567" t="s">
        <v>74</v>
      </c>
    </row>
    <row r="9" spans="1:8" ht="20.25" customHeight="1" thickTop="1" x14ac:dyDescent="0.2">
      <c r="A9" s="424">
        <v>6330</v>
      </c>
      <c r="B9" s="425">
        <v>5345</v>
      </c>
      <c r="C9" s="426"/>
      <c r="D9" s="427" t="s">
        <v>965</v>
      </c>
      <c r="E9" s="420">
        <v>0</v>
      </c>
      <c r="F9" s="420">
        <v>0</v>
      </c>
      <c r="G9" s="420">
        <v>0</v>
      </c>
      <c r="H9" s="462">
        <v>0</v>
      </c>
    </row>
    <row r="10" spans="1:8" ht="15.75" thickBot="1" x14ac:dyDescent="0.25">
      <c r="A10" s="424">
        <v>6409</v>
      </c>
      <c r="B10" s="425">
        <v>5909</v>
      </c>
      <c r="C10" s="426"/>
      <c r="D10" s="427" t="s">
        <v>966</v>
      </c>
      <c r="E10" s="420">
        <v>0</v>
      </c>
      <c r="F10" s="420">
        <v>0</v>
      </c>
      <c r="G10" s="420">
        <v>0</v>
      </c>
      <c r="H10" s="461">
        <v>0</v>
      </c>
    </row>
    <row r="11" spans="1:8" s="340" customFormat="1" ht="16.5" thickTop="1" thickBot="1" x14ac:dyDescent="0.3">
      <c r="A11" s="2549" t="s">
        <v>961</v>
      </c>
      <c r="B11" s="2550"/>
      <c r="C11" s="2550"/>
      <c r="D11" s="2550"/>
      <c r="E11" s="613">
        <f>SUM(E9:E10)</f>
        <v>0</v>
      </c>
      <c r="F11" s="613">
        <f>SUM(F9:F10)</f>
        <v>0</v>
      </c>
      <c r="G11" s="613">
        <f>SUM(G9:G10)</f>
        <v>0</v>
      </c>
      <c r="H11" s="461">
        <v>0</v>
      </c>
    </row>
    <row r="12" spans="1:8" s="340" customFormat="1" ht="15.75" thickTop="1" x14ac:dyDescent="0.25">
      <c r="A12" s="337" t="s">
        <v>962</v>
      </c>
      <c r="B12" s="338"/>
      <c r="C12" s="338"/>
      <c r="D12" s="339"/>
      <c r="E12" s="352">
        <f>E9</f>
        <v>0</v>
      </c>
      <c r="F12" s="352">
        <f>F9</f>
        <v>0</v>
      </c>
      <c r="G12" s="352">
        <f>G9</f>
        <v>0</v>
      </c>
      <c r="H12" s="376">
        <v>0</v>
      </c>
    </row>
    <row r="13" spans="1:8" s="340" customFormat="1" ht="15.75" thickBot="1" x14ac:dyDescent="0.3">
      <c r="A13" s="638" t="s">
        <v>967</v>
      </c>
      <c r="B13" s="603"/>
      <c r="C13" s="603"/>
      <c r="D13" s="639"/>
      <c r="E13" s="640">
        <f>E11-E12</f>
        <v>0</v>
      </c>
      <c r="F13" s="640">
        <f>F11-F12</f>
        <v>0</v>
      </c>
      <c r="G13" s="640">
        <f>G11-G12</f>
        <v>0</v>
      </c>
      <c r="H13" s="648">
        <v>0</v>
      </c>
    </row>
    <row r="14" spans="1:8" ht="13.5" thickTop="1" x14ac:dyDescent="0.2"/>
    <row r="16" spans="1:8" s="644" customFormat="1" ht="16.5" x14ac:dyDescent="0.25">
      <c r="A16" s="622" t="s">
        <v>576</v>
      </c>
      <c r="B16" s="623"/>
      <c r="C16" s="624"/>
      <c r="D16" s="625"/>
      <c r="E16" s="626">
        <f>SUM(E17:E19)</f>
        <v>0</v>
      </c>
      <c r="F16" s="626">
        <f>F17+F18+F19+F20</f>
        <v>0</v>
      </c>
      <c r="G16" s="626">
        <f>G17+G18+G19+G20</f>
        <v>0</v>
      </c>
      <c r="H16" s="627">
        <v>0</v>
      </c>
    </row>
    <row r="17" spans="1:8" s="385" customFormat="1" ht="15" x14ac:dyDescent="0.2">
      <c r="A17" s="598" t="s">
        <v>342</v>
      </c>
      <c r="B17" s="628"/>
      <c r="C17" s="629"/>
      <c r="D17" s="630"/>
      <c r="E17" s="631">
        <f>E10</f>
        <v>0</v>
      </c>
      <c r="F17" s="631">
        <f>F10</f>
        <v>0</v>
      </c>
      <c r="G17" s="631">
        <f>G10</f>
        <v>0</v>
      </c>
      <c r="H17" s="632">
        <v>0</v>
      </c>
    </row>
    <row r="18" spans="1:8" s="385" customFormat="1" ht="15" x14ac:dyDescent="0.2">
      <c r="A18" s="598" t="s">
        <v>343</v>
      </c>
      <c r="B18" s="633"/>
      <c r="C18" s="629"/>
      <c r="D18" s="634"/>
      <c r="E18" s="631">
        <v>0</v>
      </c>
      <c r="F18" s="631">
        <v>0</v>
      </c>
      <c r="G18" s="631">
        <v>0</v>
      </c>
      <c r="H18" s="649">
        <v>0</v>
      </c>
    </row>
    <row r="19" spans="1:8" s="385" customFormat="1" ht="15" x14ac:dyDescent="0.2">
      <c r="A19" s="598" t="s">
        <v>577</v>
      </c>
      <c r="B19" s="633"/>
      <c r="C19" s="629"/>
      <c r="D19" s="634"/>
      <c r="E19" s="631">
        <f>SUM(E9)</f>
        <v>0</v>
      </c>
      <c r="F19" s="631">
        <f>SUM(F9)</f>
        <v>0</v>
      </c>
      <c r="G19" s="631">
        <f>SUM(G9)</f>
        <v>0</v>
      </c>
      <c r="H19" s="649">
        <v>0</v>
      </c>
    </row>
    <row r="20" spans="1:8" s="385" customFormat="1" ht="15" x14ac:dyDescent="0.2">
      <c r="A20" s="598"/>
      <c r="B20" s="633"/>
      <c r="C20" s="629"/>
      <c r="D20" s="634"/>
      <c r="E20" s="631"/>
      <c r="F20" s="631"/>
      <c r="G20" s="631"/>
      <c r="H20" s="635"/>
    </row>
    <row r="21" spans="1:8" s="58" customFormat="1" ht="45" customHeight="1" thickBot="1" x14ac:dyDescent="0.4">
      <c r="A21" s="2451" t="s">
        <v>971</v>
      </c>
      <c r="B21" s="2551"/>
      <c r="C21" s="2551"/>
      <c r="D21" s="2551"/>
      <c r="E21" s="636">
        <f>SUM(E16)</f>
        <v>0</v>
      </c>
      <c r="F21" s="636">
        <f>SUM(F16)</f>
        <v>0</v>
      </c>
      <c r="G21" s="636">
        <f>SUM(G16)</f>
        <v>0</v>
      </c>
      <c r="H21" s="653">
        <v>0</v>
      </c>
    </row>
    <row r="22" spans="1:8" ht="13.5" thickTop="1" x14ac:dyDescent="0.2"/>
  </sheetData>
  <mergeCells count="3">
    <mergeCell ref="A21:D21"/>
    <mergeCell ref="G1:H1"/>
    <mergeCell ref="A11:D11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43" orientation="portrait" r:id="rId1"/>
  <headerFooter alignWithMargins="0">
    <oddFooter xml:space="preserve">&amp;L&amp;"Arial,Kurzíva"Zastupitelstvo Olomouckého kraje 28.6.2010
8.- Rozpočet Olomouckého kraje 2009 - závěrečný  účet
Příloha č. 3: Plnění rozpočtu výdajů Olomouckého kraje k 31.12.2009&amp;R&amp;"Arial,Kurzíva"Strana &amp;P (Celkem 464)
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K20"/>
  <sheetViews>
    <sheetView showGridLines="0" zoomScaleNormal="100" workbookViewId="0">
      <selection activeCell="A267" sqref="A267"/>
    </sheetView>
  </sheetViews>
  <sheetFormatPr defaultRowHeight="12.75" x14ac:dyDescent="0.2"/>
  <cols>
    <col min="1" max="1" width="4.7109375" style="416" customWidth="1"/>
    <col min="2" max="2" width="6.7109375" style="416" customWidth="1"/>
    <col min="3" max="3" width="9.140625" style="416"/>
    <col min="4" max="4" width="46.42578125" style="349" customWidth="1"/>
    <col min="5" max="5" width="13.85546875" style="481" customWidth="1"/>
    <col min="6" max="6" width="14.85546875" style="481" customWidth="1"/>
    <col min="7" max="7" width="13.85546875" style="481" customWidth="1"/>
    <col min="8" max="8" width="6.42578125" style="654" customWidth="1"/>
    <col min="9" max="16384" width="9.140625" style="349"/>
  </cols>
  <sheetData>
    <row r="1" spans="1:11" ht="18" x14ac:dyDescent="0.25">
      <c r="A1" s="509" t="s">
        <v>1050</v>
      </c>
      <c r="B1" s="510"/>
      <c r="C1" s="510"/>
      <c r="D1" s="510"/>
      <c r="E1" s="510"/>
      <c r="F1" s="510"/>
      <c r="G1" s="421"/>
    </row>
    <row r="2" spans="1:11" ht="18.75" thickBot="1" x14ac:dyDescent="0.3">
      <c r="A2" s="512" t="s">
        <v>1009</v>
      </c>
      <c r="B2" s="508"/>
      <c r="C2" s="508"/>
      <c r="D2" s="508"/>
      <c r="E2" s="508"/>
      <c r="F2" s="508"/>
      <c r="G2" s="421"/>
      <c r="H2" s="655" t="s">
        <v>1010</v>
      </c>
    </row>
    <row r="3" spans="1:11" ht="18" x14ac:dyDescent="0.25">
      <c r="B3" s="421"/>
      <c r="C3" s="421"/>
      <c r="D3" s="421"/>
      <c r="E3" s="421"/>
      <c r="F3" s="421"/>
      <c r="G3" s="421"/>
      <c r="H3" s="656"/>
    </row>
    <row r="4" spans="1:11" s="385" customFormat="1" ht="16.5" customHeight="1" x14ac:dyDescent="0.2">
      <c r="A4" s="67" t="s">
        <v>470</v>
      </c>
      <c r="B4" s="28"/>
      <c r="C4" s="571" t="s">
        <v>445</v>
      </c>
    </row>
    <row r="5" spans="1:11" s="385" customFormat="1" ht="12.75" customHeight="1" x14ac:dyDescent="0.25">
      <c r="A5" s="6"/>
      <c r="B5" s="28"/>
      <c r="C5" s="571" t="s">
        <v>446</v>
      </c>
    </row>
    <row r="6" spans="1:11" ht="18" x14ac:dyDescent="0.25">
      <c r="A6" s="422" t="s">
        <v>1048</v>
      </c>
      <c r="B6" s="421"/>
      <c r="C6" s="421"/>
      <c r="D6" s="421"/>
      <c r="E6" s="421"/>
      <c r="F6" s="421"/>
      <c r="G6" s="421"/>
      <c r="H6" s="656"/>
    </row>
    <row r="7" spans="1:11" ht="18.75" thickBot="1" x14ac:dyDescent="0.3">
      <c r="A7" s="422"/>
      <c r="B7" s="421"/>
      <c r="C7" s="421"/>
      <c r="D7" s="421"/>
      <c r="E7" s="421"/>
      <c r="F7" s="421"/>
      <c r="G7" s="421"/>
      <c r="H7" s="657" t="s">
        <v>1555</v>
      </c>
    </row>
    <row r="8" spans="1:11" s="387" customFormat="1" ht="25.5" thickTop="1" thickBot="1" x14ac:dyDescent="0.25">
      <c r="A8" s="575" t="s">
        <v>206</v>
      </c>
      <c r="B8" s="576" t="s">
        <v>959</v>
      </c>
      <c r="C8" s="576" t="s">
        <v>481</v>
      </c>
      <c r="D8" s="577" t="s">
        <v>208</v>
      </c>
      <c r="E8" s="578" t="s">
        <v>800</v>
      </c>
      <c r="F8" s="578" t="s">
        <v>801</v>
      </c>
      <c r="G8" s="579" t="s">
        <v>1117</v>
      </c>
      <c r="H8" s="658" t="s">
        <v>1118</v>
      </c>
    </row>
    <row r="9" spans="1:11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581">
        <v>5</v>
      </c>
      <c r="F9" s="581">
        <v>6</v>
      </c>
      <c r="G9" s="582">
        <v>7</v>
      </c>
      <c r="H9" s="583" t="s">
        <v>74</v>
      </c>
    </row>
    <row r="10" spans="1:11" s="423" customFormat="1" ht="16.5" thickTop="1" thickBot="1" x14ac:dyDescent="0.25">
      <c r="A10" s="424">
        <v>6409</v>
      </c>
      <c r="B10" s="425">
        <v>5909</v>
      </c>
      <c r="C10" s="426"/>
      <c r="D10" s="427" t="s">
        <v>966</v>
      </c>
      <c r="E10" s="419">
        <v>0</v>
      </c>
      <c r="F10" s="419">
        <v>0</v>
      </c>
      <c r="G10" s="419">
        <v>0</v>
      </c>
      <c r="H10" s="670">
        <v>0</v>
      </c>
      <c r="I10" s="659"/>
      <c r="J10" s="659"/>
      <c r="K10" s="659"/>
    </row>
    <row r="11" spans="1:11" s="340" customFormat="1" ht="16.5" thickTop="1" thickBot="1" x14ac:dyDescent="0.3">
      <c r="A11" s="2549" t="s">
        <v>961</v>
      </c>
      <c r="B11" s="2550"/>
      <c r="C11" s="2550"/>
      <c r="D11" s="2550"/>
      <c r="E11" s="613">
        <f>SUM(,E10:E10)</f>
        <v>0</v>
      </c>
      <c r="F11" s="613">
        <f>SUM(,F10:F10)</f>
        <v>0</v>
      </c>
      <c r="G11" s="613">
        <f>SUM(,G10:G10)</f>
        <v>0</v>
      </c>
      <c r="H11" s="461">
        <v>0</v>
      </c>
      <c r="I11" s="660"/>
    </row>
    <row r="12" spans="1:11" ht="13.5" thickTop="1" x14ac:dyDescent="0.2"/>
    <row r="14" spans="1:11" s="644" customFormat="1" ht="16.5" x14ac:dyDescent="0.25">
      <c r="A14" s="622" t="s">
        <v>576</v>
      </c>
      <c r="B14" s="623"/>
      <c r="C14" s="624"/>
      <c r="D14" s="625"/>
      <c r="E14" s="626">
        <f>SUM(E15:E17)</f>
        <v>0</v>
      </c>
      <c r="F14" s="626">
        <f>F15+F16+F17+F18</f>
        <v>0</v>
      </c>
      <c r="G14" s="626">
        <f>G15+G16+G17+G18</f>
        <v>0</v>
      </c>
      <c r="H14" s="627">
        <v>0</v>
      </c>
    </row>
    <row r="15" spans="1:11" s="385" customFormat="1" ht="15" x14ac:dyDescent="0.2">
      <c r="A15" s="598" t="s">
        <v>342</v>
      </c>
      <c r="B15" s="628"/>
      <c r="C15" s="629"/>
      <c r="D15" s="630"/>
      <c r="E15" s="631">
        <f>SUM(E10:E10)</f>
        <v>0</v>
      </c>
      <c r="F15" s="631">
        <f>SUM(F10:F10)</f>
        <v>0</v>
      </c>
      <c r="G15" s="631">
        <f>SUM(G10:G10)</f>
        <v>0</v>
      </c>
      <c r="H15" s="632">
        <v>0</v>
      </c>
    </row>
    <row r="16" spans="1:11" s="385" customFormat="1" ht="15" x14ac:dyDescent="0.2">
      <c r="A16" s="598" t="s">
        <v>343</v>
      </c>
      <c r="B16" s="633"/>
      <c r="C16" s="629"/>
      <c r="D16" s="634"/>
      <c r="E16" s="631">
        <v>0</v>
      </c>
      <c r="F16" s="631">
        <v>0</v>
      </c>
      <c r="G16" s="631">
        <v>0</v>
      </c>
      <c r="H16" s="632">
        <v>0</v>
      </c>
    </row>
    <row r="17" spans="1:8" s="385" customFormat="1" ht="15" x14ac:dyDescent="0.2">
      <c r="A17" s="598" t="s">
        <v>577</v>
      </c>
      <c r="B17" s="633"/>
      <c r="C17" s="629"/>
      <c r="D17" s="634"/>
      <c r="E17" s="631">
        <v>0</v>
      </c>
      <c r="F17" s="631">
        <v>0</v>
      </c>
      <c r="G17" s="631">
        <v>0</v>
      </c>
      <c r="H17" s="649">
        <v>0</v>
      </c>
    </row>
    <row r="18" spans="1:8" s="385" customFormat="1" ht="15" x14ac:dyDescent="0.2">
      <c r="A18" s="598"/>
      <c r="B18" s="633"/>
      <c r="C18" s="629"/>
      <c r="D18" s="634"/>
      <c r="E18" s="631"/>
      <c r="F18" s="631"/>
      <c r="G18" s="631"/>
      <c r="H18" s="635"/>
    </row>
    <row r="19" spans="1:8" s="58" customFormat="1" ht="69" customHeight="1" thickBot="1" x14ac:dyDescent="0.4">
      <c r="A19" s="2451" t="s">
        <v>1051</v>
      </c>
      <c r="B19" s="2551"/>
      <c r="C19" s="2551"/>
      <c r="D19" s="2551"/>
      <c r="E19" s="636">
        <f>SUM(E14)</f>
        <v>0</v>
      </c>
      <c r="F19" s="636">
        <f>SUM(F14)</f>
        <v>0</v>
      </c>
      <c r="G19" s="636">
        <f>SUM(G14)</f>
        <v>0</v>
      </c>
      <c r="H19" s="653">
        <v>0</v>
      </c>
    </row>
    <row r="20" spans="1:8" ht="13.5" thickTop="1" x14ac:dyDescent="0.2"/>
  </sheetData>
  <mergeCells count="2">
    <mergeCell ref="A11:D11"/>
    <mergeCell ref="A19:D19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46" orientation="portrait" r:id="rId1"/>
  <headerFooter alignWithMargins="0">
    <oddFooter xml:space="preserve">&amp;L&amp;"Arial,Kurzíva"Zastupitelstvo Olomouckého kraje 28.6.2010
8.- Rozpočet Olomouckého kraje 2009 - závěrečný  účet
Příloha č. 3: Plnění rozpočtu výdajů Olomouckého kraje k 31.12.2009&amp;R&amp;"Arial,Kurzíva"Strana &amp;P (Celkem 464)
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4"/>
  </sheetPr>
  <dimension ref="A1:H20"/>
  <sheetViews>
    <sheetView showGridLines="0" zoomScaleNormal="100" workbookViewId="0">
      <selection activeCell="A10" sqref="A10:G10"/>
    </sheetView>
  </sheetViews>
  <sheetFormatPr defaultRowHeight="12.75" x14ac:dyDescent="0.2"/>
  <cols>
    <col min="1" max="1" width="4.7109375" style="416" customWidth="1"/>
    <col min="2" max="2" width="6.7109375" style="416" customWidth="1"/>
    <col min="3" max="3" width="9" style="416" bestFit="1" customWidth="1"/>
    <col min="4" max="4" width="46.42578125" style="349" customWidth="1"/>
    <col min="5" max="5" width="14.7109375" style="481" customWidth="1"/>
    <col min="6" max="6" width="14.5703125" style="481" customWidth="1"/>
    <col min="7" max="7" width="13.85546875" style="481" customWidth="1"/>
    <col min="8" max="8" width="7" style="349" customWidth="1"/>
    <col min="9" max="16384" width="9.140625" style="349"/>
  </cols>
  <sheetData>
    <row r="1" spans="1:8" ht="18" x14ac:dyDescent="0.25">
      <c r="A1" s="509" t="s">
        <v>570</v>
      </c>
      <c r="B1" s="510"/>
      <c r="C1" s="510"/>
      <c r="D1" s="510"/>
      <c r="E1" s="510"/>
      <c r="F1" s="510"/>
      <c r="G1" s="421"/>
    </row>
    <row r="2" spans="1:8" ht="18.75" thickBot="1" x14ac:dyDescent="0.3">
      <c r="A2" s="512" t="s">
        <v>571</v>
      </c>
      <c r="B2" s="508"/>
      <c r="C2" s="508"/>
      <c r="D2" s="508"/>
      <c r="E2" s="508"/>
      <c r="F2" s="508"/>
      <c r="G2" s="421"/>
      <c r="H2" s="615" t="s">
        <v>1545</v>
      </c>
    </row>
    <row r="3" spans="1:8" ht="18" x14ac:dyDescent="0.25">
      <c r="A3" s="422"/>
      <c r="B3" s="421"/>
      <c r="C3" s="421"/>
      <c r="D3" s="421"/>
      <c r="E3" s="421"/>
      <c r="F3" s="421"/>
      <c r="G3" s="421"/>
      <c r="H3" s="615"/>
    </row>
    <row r="4" spans="1:8" s="385" customFormat="1" ht="16.5" customHeight="1" x14ac:dyDescent="0.2">
      <c r="A4" s="67" t="s">
        <v>470</v>
      </c>
      <c r="B4" s="28"/>
      <c r="C4" s="571" t="s">
        <v>445</v>
      </c>
    </row>
    <row r="5" spans="1:8" s="385" customFormat="1" ht="12.75" customHeight="1" x14ac:dyDescent="0.25">
      <c r="A5" s="6"/>
      <c r="B5" s="28"/>
      <c r="C5" s="571" t="s">
        <v>446</v>
      </c>
    </row>
    <row r="6" spans="1:8" ht="18" x14ac:dyDescent="0.25">
      <c r="A6" s="422" t="s">
        <v>852</v>
      </c>
      <c r="B6" s="421"/>
      <c r="C6" s="421"/>
      <c r="D6" s="421"/>
      <c r="E6" s="421"/>
      <c r="F6" s="421"/>
      <c r="G6" s="421"/>
      <c r="H6" s="615"/>
    </row>
    <row r="7" spans="1:8" ht="13.5" thickBot="1" x14ac:dyDescent="0.25">
      <c r="H7" s="349" t="s">
        <v>1555</v>
      </c>
    </row>
    <row r="8" spans="1:8" s="387" customFormat="1" ht="25.5" thickTop="1" thickBot="1" x14ac:dyDescent="0.25">
      <c r="A8" s="575" t="s">
        <v>206</v>
      </c>
      <c r="B8" s="576" t="s">
        <v>959</v>
      </c>
      <c r="C8" s="576" t="s">
        <v>481</v>
      </c>
      <c r="D8" s="577" t="s">
        <v>208</v>
      </c>
      <c r="E8" s="578" t="s">
        <v>800</v>
      </c>
      <c r="F8" s="578" t="s">
        <v>801</v>
      </c>
      <c r="G8" s="579" t="s">
        <v>1117</v>
      </c>
      <c r="H8" s="580" t="s">
        <v>1118</v>
      </c>
    </row>
    <row r="9" spans="1:8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581">
        <v>5</v>
      </c>
      <c r="F9" s="581">
        <v>6</v>
      </c>
      <c r="G9" s="582">
        <v>7</v>
      </c>
      <c r="H9" s="567" t="s">
        <v>74</v>
      </c>
    </row>
    <row r="10" spans="1:8" ht="21.75" customHeight="1" thickTop="1" thickBot="1" x14ac:dyDescent="0.25">
      <c r="A10" s="424">
        <v>6409</v>
      </c>
      <c r="B10" s="425">
        <v>5909</v>
      </c>
      <c r="C10" s="426"/>
      <c r="D10" s="427" t="s">
        <v>1674</v>
      </c>
      <c r="E10" s="419">
        <v>0</v>
      </c>
      <c r="F10" s="419">
        <v>0</v>
      </c>
      <c r="G10" s="419">
        <v>0</v>
      </c>
      <c r="H10" s="670">
        <v>0</v>
      </c>
    </row>
    <row r="11" spans="1:8" s="340" customFormat="1" ht="16.5" thickTop="1" thickBot="1" x14ac:dyDescent="0.3">
      <c r="A11" s="2549" t="s">
        <v>961</v>
      </c>
      <c r="B11" s="2550"/>
      <c r="C11" s="2550"/>
      <c r="D11" s="2550"/>
      <c r="E11" s="619">
        <f>SUM(E10:E10)</f>
        <v>0</v>
      </c>
      <c r="F11" s="619">
        <f>SUM(F10:F10)</f>
        <v>0</v>
      </c>
      <c r="G11" s="643">
        <f>SUM(G10:G10)</f>
        <v>0</v>
      </c>
      <c r="H11" s="620">
        <v>0</v>
      </c>
    </row>
    <row r="12" spans="1:8" ht="13.5" thickTop="1" x14ac:dyDescent="0.2"/>
    <row r="14" spans="1:8" s="644" customFormat="1" ht="16.5" x14ac:dyDescent="0.25">
      <c r="A14" s="622" t="s">
        <v>576</v>
      </c>
      <c r="B14" s="623"/>
      <c r="C14" s="624"/>
      <c r="D14" s="625"/>
      <c r="E14" s="626">
        <f>SUM(E15:E17)</f>
        <v>0</v>
      </c>
      <c r="F14" s="626">
        <f>F15+F16+F17+F18</f>
        <v>0</v>
      </c>
      <c r="G14" s="626">
        <f>G15+G16+G17+G18</f>
        <v>0</v>
      </c>
      <c r="H14" s="627">
        <v>0</v>
      </c>
    </row>
    <row r="15" spans="1:8" s="385" customFormat="1" ht="15" x14ac:dyDescent="0.2">
      <c r="A15" s="598" t="s">
        <v>342</v>
      </c>
      <c r="B15" s="628"/>
      <c r="C15" s="629"/>
      <c r="D15" s="630"/>
      <c r="E15" s="631">
        <f>SUM(E10:E10)</f>
        <v>0</v>
      </c>
      <c r="F15" s="631">
        <f>SUM(F10:F10)</f>
        <v>0</v>
      </c>
      <c r="G15" s="631">
        <f>SUM(G10:G10)</f>
        <v>0</v>
      </c>
      <c r="H15" s="632">
        <v>0</v>
      </c>
    </row>
    <row r="16" spans="1:8" s="385" customFormat="1" ht="15" x14ac:dyDescent="0.2">
      <c r="A16" s="598" t="s">
        <v>343</v>
      </c>
      <c r="B16" s="633"/>
      <c r="C16" s="629"/>
      <c r="D16" s="634"/>
      <c r="E16" s="631">
        <v>0</v>
      </c>
      <c r="F16" s="631">
        <v>0</v>
      </c>
      <c r="G16" s="631">
        <v>0</v>
      </c>
      <c r="H16" s="632">
        <v>0</v>
      </c>
    </row>
    <row r="17" spans="1:8" s="385" customFormat="1" ht="15" x14ac:dyDescent="0.2">
      <c r="A17" s="598" t="s">
        <v>577</v>
      </c>
      <c r="B17" s="633"/>
      <c r="C17" s="629"/>
      <c r="D17" s="634"/>
      <c r="E17" s="631">
        <v>0</v>
      </c>
      <c r="F17" s="631">
        <v>0</v>
      </c>
      <c r="G17" s="631">
        <v>0</v>
      </c>
      <c r="H17" s="649">
        <v>0</v>
      </c>
    </row>
    <row r="18" spans="1:8" s="385" customFormat="1" ht="15" x14ac:dyDescent="0.2">
      <c r="A18" s="598"/>
      <c r="B18" s="633"/>
      <c r="C18" s="629"/>
      <c r="D18" s="634"/>
      <c r="E18" s="631"/>
      <c r="F18" s="631"/>
      <c r="G18" s="631"/>
      <c r="H18" s="635"/>
    </row>
    <row r="19" spans="1:8" s="58" customFormat="1" ht="71.25" customHeight="1" thickBot="1" x14ac:dyDescent="0.4">
      <c r="A19" s="2451" t="s">
        <v>583</v>
      </c>
      <c r="B19" s="2551"/>
      <c r="C19" s="2551"/>
      <c r="D19" s="2551"/>
      <c r="E19" s="636">
        <f>SUM(E14)</f>
        <v>0</v>
      </c>
      <c r="F19" s="636">
        <f>SUM(F14)</f>
        <v>0</v>
      </c>
      <c r="G19" s="636">
        <f>SUM(G14)</f>
        <v>0</v>
      </c>
      <c r="H19" s="651">
        <v>0</v>
      </c>
    </row>
    <row r="20" spans="1:8" ht="13.5" thickTop="1" x14ac:dyDescent="0.2"/>
  </sheetData>
  <mergeCells count="2">
    <mergeCell ref="A11:D11"/>
    <mergeCell ref="A19:D19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65" firstPageNumber="148" orientation="portrait" r:id="rId1"/>
  <headerFooter alignWithMargins="0">
    <oddFooter xml:space="preserve">&amp;L&amp;"Arial,Kurzíva"Zastupitelstvo Olomouckého kraje 28.6.2010
8.- Rozpočet Olomouckého kraje 2009 - závěrečný  účet
Příloha č. 3: Plnění rozpočtu výdajů Olomouckého kraje k 31.12.2009&amp;R&amp;"Arial,Kurzíva"Strana &amp;P (Celkem 464)
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4"/>
  </sheetPr>
  <dimension ref="A1:H26"/>
  <sheetViews>
    <sheetView showGridLines="0" zoomScaleNormal="100" workbookViewId="0">
      <selection activeCell="A10" sqref="A10:G10"/>
    </sheetView>
  </sheetViews>
  <sheetFormatPr defaultRowHeight="12.75" x14ac:dyDescent="0.2"/>
  <cols>
    <col min="1" max="1" width="4.7109375" style="416" customWidth="1"/>
    <col min="2" max="2" width="6.7109375" style="416" customWidth="1"/>
    <col min="3" max="3" width="9" style="416" bestFit="1" customWidth="1"/>
    <col min="4" max="4" width="46.42578125" style="349" customWidth="1"/>
    <col min="5" max="5" width="15" style="481" customWidth="1"/>
    <col min="6" max="6" width="13.5703125" style="481" customWidth="1"/>
    <col min="7" max="7" width="12.28515625" style="481" customWidth="1"/>
    <col min="8" max="8" width="6.42578125" style="349" customWidth="1"/>
    <col min="9" max="9" width="12.7109375" style="349" bestFit="1" customWidth="1"/>
    <col min="10" max="16384" width="9.140625" style="349"/>
  </cols>
  <sheetData>
    <row r="1" spans="1:8" ht="18.75" thickBot="1" x14ac:dyDescent="0.3">
      <c r="A1" s="507" t="s">
        <v>1355</v>
      </c>
      <c r="B1" s="508"/>
      <c r="C1" s="508"/>
      <c r="D1" s="508"/>
      <c r="E1" s="508"/>
      <c r="F1" s="421"/>
      <c r="G1" s="421"/>
    </row>
    <row r="2" spans="1:8" ht="18" x14ac:dyDescent="0.25">
      <c r="B2" s="421"/>
      <c r="C2" s="421"/>
      <c r="D2" s="421"/>
      <c r="E2" s="421"/>
      <c r="F2" s="421"/>
      <c r="G2" s="421"/>
      <c r="H2" s="615" t="s">
        <v>1546</v>
      </c>
    </row>
    <row r="3" spans="1:8" s="385" customFormat="1" ht="16.5" customHeight="1" x14ac:dyDescent="0.2">
      <c r="A3" s="67" t="s">
        <v>470</v>
      </c>
      <c r="B3" s="28"/>
      <c r="C3" s="571" t="s">
        <v>445</v>
      </c>
    </row>
    <row r="4" spans="1:8" s="385" customFormat="1" ht="12.75" customHeight="1" x14ac:dyDescent="0.25">
      <c r="A4" s="6"/>
      <c r="B4" s="28"/>
      <c r="C4" s="571" t="s">
        <v>446</v>
      </c>
    </row>
    <row r="5" spans="1:8" ht="18" x14ac:dyDescent="0.25">
      <c r="A5" s="422" t="s">
        <v>1354</v>
      </c>
      <c r="B5" s="421"/>
      <c r="C5" s="421"/>
      <c r="D5" s="421"/>
      <c r="E5" s="421"/>
      <c r="F5" s="421"/>
      <c r="G5" s="421"/>
      <c r="H5" s="615"/>
    </row>
    <row r="6" spans="1:8" ht="18.75" thickBot="1" x14ac:dyDescent="0.3">
      <c r="A6" s="422"/>
      <c r="B6" s="421"/>
      <c r="C6" s="421"/>
      <c r="D6" s="421"/>
      <c r="E6" s="421"/>
      <c r="F6" s="421"/>
      <c r="G6" s="421"/>
      <c r="H6" s="650" t="s">
        <v>1555</v>
      </c>
    </row>
    <row r="7" spans="1:8" s="387" customFormat="1" ht="25.5" thickTop="1" thickBot="1" x14ac:dyDescent="0.25">
      <c r="A7" s="575" t="s">
        <v>206</v>
      </c>
      <c r="B7" s="576" t="s">
        <v>959</v>
      </c>
      <c r="C7" s="576" t="s">
        <v>481</v>
      </c>
      <c r="D7" s="577" t="s">
        <v>208</v>
      </c>
      <c r="E7" s="578" t="s">
        <v>800</v>
      </c>
      <c r="F7" s="578" t="s">
        <v>801</v>
      </c>
      <c r="G7" s="579" t="s">
        <v>1117</v>
      </c>
      <c r="H7" s="580" t="s">
        <v>1118</v>
      </c>
    </row>
    <row r="8" spans="1:8" s="387" customFormat="1" ht="13.5" thickTop="1" thickBot="1" x14ac:dyDescent="0.25">
      <c r="A8" s="609">
        <v>1</v>
      </c>
      <c r="B8" s="610">
        <v>2</v>
      </c>
      <c r="C8" s="610">
        <v>3</v>
      </c>
      <c r="D8" s="610">
        <v>4</v>
      </c>
      <c r="E8" s="581">
        <v>5</v>
      </c>
      <c r="F8" s="581">
        <v>6</v>
      </c>
      <c r="G8" s="582">
        <v>7</v>
      </c>
      <c r="H8" s="567" t="s">
        <v>74</v>
      </c>
    </row>
    <row r="9" spans="1:8" s="350" customFormat="1" ht="20.25" customHeight="1" thickTop="1" thickBot="1" x14ac:dyDescent="0.25">
      <c r="A9" s="424">
        <v>6409</v>
      </c>
      <c r="B9" s="425">
        <v>5909</v>
      </c>
      <c r="C9" s="426"/>
      <c r="D9" s="427" t="s">
        <v>1674</v>
      </c>
      <c r="E9" s="419">
        <v>0</v>
      </c>
      <c r="F9" s="419">
        <v>0</v>
      </c>
      <c r="G9" s="419">
        <v>0</v>
      </c>
      <c r="H9" s="461">
        <v>0</v>
      </c>
    </row>
    <row r="10" spans="1:8" s="340" customFormat="1" ht="16.5" thickTop="1" thickBot="1" x14ac:dyDescent="0.3">
      <c r="A10" s="2549" t="s">
        <v>961</v>
      </c>
      <c r="B10" s="2550"/>
      <c r="C10" s="2550"/>
      <c r="D10" s="2550"/>
      <c r="E10" s="619">
        <f>SUM(E9:E9)</f>
        <v>0</v>
      </c>
      <c r="F10" s="619">
        <f>SUM(F9:F9)</f>
        <v>0</v>
      </c>
      <c r="G10" s="619">
        <f>SUM(G9:G9)</f>
        <v>0</v>
      </c>
      <c r="H10" s="461">
        <v>0</v>
      </c>
    </row>
    <row r="11" spans="1:8" ht="13.5" thickTop="1" x14ac:dyDescent="0.2"/>
    <row r="13" spans="1:8" s="644" customFormat="1" ht="16.5" x14ac:dyDescent="0.25">
      <c r="A13" s="622" t="s">
        <v>576</v>
      </c>
      <c r="B13" s="623"/>
      <c r="C13" s="624"/>
      <c r="D13" s="625"/>
      <c r="E13" s="626">
        <f>SUM(E14:E16)</f>
        <v>0</v>
      </c>
      <c r="F13" s="626">
        <f>F14+F15+F16+F17</f>
        <v>0</v>
      </c>
      <c r="G13" s="626">
        <f>G14+G15+G16+G17</f>
        <v>0</v>
      </c>
      <c r="H13" s="627">
        <v>0</v>
      </c>
    </row>
    <row r="14" spans="1:8" s="385" customFormat="1" ht="15" x14ac:dyDescent="0.2">
      <c r="A14" s="598" t="s">
        <v>342</v>
      </c>
      <c r="B14" s="628"/>
      <c r="C14" s="629"/>
      <c r="D14" s="630"/>
      <c r="E14" s="631">
        <f>SUM(E10)</f>
        <v>0</v>
      </c>
      <c r="F14" s="631">
        <f>SUM(F10)</f>
        <v>0</v>
      </c>
      <c r="G14" s="631">
        <f>SUM(G10)</f>
        <v>0</v>
      </c>
      <c r="H14" s="632">
        <v>0</v>
      </c>
    </row>
    <row r="15" spans="1:8" s="385" customFormat="1" ht="15" x14ac:dyDescent="0.2">
      <c r="A15" s="598" t="s">
        <v>343</v>
      </c>
      <c r="B15" s="633"/>
      <c r="C15" s="629"/>
      <c r="D15" s="634"/>
      <c r="E15" s="631">
        <v>0</v>
      </c>
      <c r="F15" s="631">
        <v>0</v>
      </c>
      <c r="G15" s="631">
        <v>0</v>
      </c>
      <c r="H15" s="649">
        <v>0</v>
      </c>
    </row>
    <row r="16" spans="1:8" s="385" customFormat="1" ht="15" x14ac:dyDescent="0.2">
      <c r="A16" s="598" t="s">
        <v>577</v>
      </c>
      <c r="B16" s="633"/>
      <c r="C16" s="629"/>
      <c r="D16" s="634"/>
      <c r="E16" s="631">
        <v>0</v>
      </c>
      <c r="F16" s="631">
        <v>0</v>
      </c>
      <c r="G16" s="631">
        <v>0</v>
      </c>
      <c r="H16" s="649">
        <v>0</v>
      </c>
    </row>
    <row r="17" spans="1:8" s="385" customFormat="1" ht="15" x14ac:dyDescent="0.2">
      <c r="A17" s="598"/>
      <c r="B17" s="633"/>
      <c r="C17" s="629"/>
      <c r="D17" s="634"/>
      <c r="E17" s="631"/>
      <c r="F17" s="631"/>
      <c r="G17" s="631"/>
      <c r="H17" s="635"/>
    </row>
    <row r="18" spans="1:8" s="58" customFormat="1" ht="47.25" customHeight="1" thickBot="1" x14ac:dyDescent="0.4">
      <c r="A18" s="2451" t="s">
        <v>1356</v>
      </c>
      <c r="B18" s="2551"/>
      <c r="C18" s="2551"/>
      <c r="D18" s="2551"/>
      <c r="E18" s="636">
        <f>SUM(E13)</f>
        <v>0</v>
      </c>
      <c r="F18" s="636">
        <f>SUM(F13)</f>
        <v>0</v>
      </c>
      <c r="G18" s="636">
        <f>SUM(G13)</f>
        <v>0</v>
      </c>
      <c r="H18" s="651" t="e">
        <f>(G18/F18)*100</f>
        <v>#DIV/0!</v>
      </c>
    </row>
    <row r="19" spans="1:8" ht="13.5" thickTop="1" x14ac:dyDescent="0.2"/>
    <row r="26" spans="1:8" ht="20.25" x14ac:dyDescent="0.3">
      <c r="D26" s="652"/>
    </row>
  </sheetData>
  <mergeCells count="2">
    <mergeCell ref="A10:D10"/>
    <mergeCell ref="A18:D18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49" orientation="portrait" r:id="rId1"/>
  <headerFooter alignWithMargins="0">
    <oddFooter xml:space="preserve">&amp;L&amp;"Arial,Kurzíva"Zastupitelstvo Olomouckého kraje 28.6.2010
8.- Rozpočet Olomouckého kraje 2009 - závěrečný  účet
Příloha č. 3: Plnění rozpočtu výdajů Olomouckého kraje k 31.12.2009&amp;R&amp;"Arial,Kurzíva"Strana &amp;P (Celkem 464)
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4"/>
  </sheetPr>
  <dimension ref="A1:H26"/>
  <sheetViews>
    <sheetView showGridLines="0" zoomScaleNormal="100" workbookViewId="0">
      <selection activeCell="A10" sqref="A10:G10"/>
    </sheetView>
  </sheetViews>
  <sheetFormatPr defaultRowHeight="12.75" x14ac:dyDescent="0.2"/>
  <cols>
    <col min="1" max="1" width="4.7109375" style="416" customWidth="1"/>
    <col min="2" max="2" width="6.7109375" style="416" customWidth="1"/>
    <col min="3" max="3" width="9.28515625" style="416" customWidth="1"/>
    <col min="4" max="4" width="46.42578125" style="349" customWidth="1"/>
    <col min="5" max="5" width="12.140625" style="481" customWidth="1"/>
    <col min="6" max="6" width="16.85546875" style="481" customWidth="1"/>
    <col min="7" max="7" width="13.85546875" style="481" customWidth="1"/>
    <col min="8" max="8" width="6.42578125" style="349" customWidth="1"/>
    <col min="9" max="9" width="11.7109375" style="349" bestFit="1" customWidth="1"/>
    <col min="10" max="16384" width="9.140625" style="349"/>
  </cols>
  <sheetData>
    <row r="1" spans="1:8" ht="36" customHeight="1" thickBot="1" x14ac:dyDescent="0.3">
      <c r="A1" s="2554" t="s">
        <v>551</v>
      </c>
      <c r="B1" s="2555"/>
      <c r="C1" s="2555"/>
      <c r="D1" s="2555"/>
      <c r="E1" s="2555"/>
      <c r="F1" s="2555"/>
      <c r="G1" s="2555"/>
      <c r="H1" s="2555"/>
    </row>
    <row r="2" spans="1:8" ht="18" x14ac:dyDescent="0.25">
      <c r="B2" s="421"/>
      <c r="C2" s="421"/>
      <c r="D2" s="421"/>
      <c r="E2" s="421"/>
      <c r="F2" s="421"/>
      <c r="G2" s="421"/>
      <c r="H2" s="615" t="s">
        <v>1551</v>
      </c>
    </row>
    <row r="3" spans="1:8" s="385" customFormat="1" ht="16.5" customHeight="1" x14ac:dyDescent="0.25">
      <c r="A3" s="67" t="s">
        <v>470</v>
      </c>
      <c r="B3" s="28"/>
      <c r="C3" s="571" t="s">
        <v>445</v>
      </c>
      <c r="E3" s="16"/>
      <c r="G3" s="645"/>
    </row>
    <row r="4" spans="1:8" s="385" customFormat="1" ht="12.75" customHeight="1" x14ac:dyDescent="0.25">
      <c r="A4" s="6"/>
      <c r="B4" s="28"/>
      <c r="C4" s="571" t="s">
        <v>446</v>
      </c>
      <c r="E4" s="16"/>
      <c r="G4" s="645"/>
    </row>
    <row r="5" spans="1:8" ht="18" x14ac:dyDescent="0.25">
      <c r="A5" s="616"/>
      <c r="B5" s="421"/>
      <c r="C5" s="421"/>
      <c r="D5" s="421"/>
      <c r="E5" s="421"/>
      <c r="F5" s="421"/>
      <c r="G5" s="421"/>
      <c r="H5" s="615"/>
    </row>
    <row r="6" spans="1:8" ht="18" x14ac:dyDescent="0.25">
      <c r="A6" s="422" t="s">
        <v>57</v>
      </c>
      <c r="B6" s="421"/>
      <c r="C6" s="421"/>
      <c r="D6" s="421"/>
      <c r="E6" s="421"/>
      <c r="F6" s="421"/>
      <c r="G6" s="421"/>
      <c r="H6" s="615"/>
    </row>
    <row r="7" spans="1:8" ht="15.75" thickBot="1" x14ac:dyDescent="0.3">
      <c r="A7" s="573"/>
      <c r="H7" s="617" t="s">
        <v>1555</v>
      </c>
    </row>
    <row r="8" spans="1:8" s="387" customFormat="1" ht="25.5" thickTop="1" thickBot="1" x14ac:dyDescent="0.25">
      <c r="A8" s="575" t="s">
        <v>206</v>
      </c>
      <c r="B8" s="576" t="s">
        <v>959</v>
      </c>
      <c r="C8" s="576" t="s">
        <v>481</v>
      </c>
      <c r="D8" s="577" t="s">
        <v>208</v>
      </c>
      <c r="E8" s="578" t="s">
        <v>800</v>
      </c>
      <c r="F8" s="578" t="s">
        <v>801</v>
      </c>
      <c r="G8" s="579" t="s">
        <v>1117</v>
      </c>
      <c r="H8" s="580" t="s">
        <v>1118</v>
      </c>
    </row>
    <row r="9" spans="1:8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581">
        <v>5</v>
      </c>
      <c r="F9" s="581">
        <v>6</v>
      </c>
      <c r="G9" s="582">
        <v>7</v>
      </c>
      <c r="H9" s="567" t="s">
        <v>74</v>
      </c>
    </row>
    <row r="10" spans="1:8" ht="16.5" thickTop="1" thickBot="1" x14ac:dyDescent="0.25">
      <c r="A10" s="424">
        <v>6409</v>
      </c>
      <c r="B10" s="425">
        <v>5909</v>
      </c>
      <c r="C10" s="426"/>
      <c r="D10" s="427" t="s">
        <v>912</v>
      </c>
      <c r="E10" s="420"/>
      <c r="F10" s="420">
        <v>0</v>
      </c>
      <c r="G10" s="647">
        <v>0</v>
      </c>
      <c r="H10" s="461">
        <v>0</v>
      </c>
    </row>
    <row r="11" spans="1:8" s="340" customFormat="1" ht="16.5" thickTop="1" thickBot="1" x14ac:dyDescent="0.3">
      <c r="A11" s="2549" t="s">
        <v>961</v>
      </c>
      <c r="B11" s="2550"/>
      <c r="C11" s="2550"/>
      <c r="D11" s="2550"/>
      <c r="E11" s="619">
        <f>SUM(E10:E10)</f>
        <v>0</v>
      </c>
      <c r="F11" s="619">
        <f>SUM(F10:F10)</f>
        <v>0</v>
      </c>
      <c r="G11" s="643">
        <f>SUM(G10:G10)</f>
        <v>0</v>
      </c>
      <c r="H11" s="461">
        <v>0</v>
      </c>
    </row>
    <row r="12" spans="1:8" s="340" customFormat="1" ht="15.75" thickTop="1" x14ac:dyDescent="0.25">
      <c r="A12" s="337" t="s">
        <v>962</v>
      </c>
      <c r="B12" s="338"/>
      <c r="C12" s="338"/>
      <c r="D12" s="339"/>
      <c r="E12" s="352"/>
      <c r="F12" s="352">
        <v>0</v>
      </c>
      <c r="G12" s="352">
        <f>G10</f>
        <v>0</v>
      </c>
      <c r="H12" s="376">
        <v>0</v>
      </c>
    </row>
    <row r="13" spans="1:8" s="340" customFormat="1" ht="15.75" thickBot="1" x14ac:dyDescent="0.3">
      <c r="A13" s="638" t="s">
        <v>967</v>
      </c>
      <c r="B13" s="603"/>
      <c r="C13" s="603"/>
      <c r="D13" s="639"/>
      <c r="E13" s="640">
        <f>E11-E12</f>
        <v>0</v>
      </c>
      <c r="F13" s="640">
        <f>F11-F12</f>
        <v>0</v>
      </c>
      <c r="G13" s="640">
        <f>G11-G12</f>
        <v>0</v>
      </c>
      <c r="H13" s="648">
        <v>0</v>
      </c>
    </row>
    <row r="14" spans="1:8" ht="13.5" thickTop="1" x14ac:dyDescent="0.2"/>
    <row r="20" spans="1:8" s="644" customFormat="1" ht="16.5" x14ac:dyDescent="0.25">
      <c r="A20" s="622" t="s">
        <v>576</v>
      </c>
      <c r="B20" s="623"/>
      <c r="C20" s="624"/>
      <c r="D20" s="625"/>
      <c r="E20" s="626">
        <f>SUM(E21:E23)</f>
        <v>0</v>
      </c>
      <c r="F20" s="626">
        <f>F21+F22+F23+F24</f>
        <v>0</v>
      </c>
      <c r="G20" s="626">
        <f>G21+G22+G23+G24</f>
        <v>0</v>
      </c>
      <c r="H20" s="627">
        <v>0</v>
      </c>
    </row>
    <row r="21" spans="1:8" s="385" customFormat="1" ht="15" x14ac:dyDescent="0.2">
      <c r="A21" s="598" t="s">
        <v>342</v>
      </c>
      <c r="B21" s="628"/>
      <c r="C21" s="629"/>
      <c r="D21" s="630"/>
      <c r="E21" s="631">
        <v>0</v>
      </c>
      <c r="F21" s="631">
        <v>0</v>
      </c>
      <c r="G21" s="631">
        <v>0</v>
      </c>
      <c r="H21" s="632">
        <v>0</v>
      </c>
    </row>
    <row r="22" spans="1:8" s="385" customFormat="1" ht="15" x14ac:dyDescent="0.2">
      <c r="A22" s="598" t="s">
        <v>343</v>
      </c>
      <c r="B22" s="633"/>
      <c r="C22" s="629"/>
      <c r="D22" s="634"/>
      <c r="E22" s="631">
        <v>0</v>
      </c>
      <c r="F22" s="631">
        <v>0</v>
      </c>
      <c r="G22" s="631">
        <v>0</v>
      </c>
      <c r="H22" s="649">
        <v>0</v>
      </c>
    </row>
    <row r="23" spans="1:8" s="385" customFormat="1" ht="15" x14ac:dyDescent="0.2">
      <c r="A23" s="598" t="s">
        <v>577</v>
      </c>
      <c r="B23" s="633"/>
      <c r="C23" s="629"/>
      <c r="D23" s="634"/>
      <c r="E23" s="631">
        <f>E10</f>
        <v>0</v>
      </c>
      <c r="F23" s="631">
        <f>F10</f>
        <v>0</v>
      </c>
      <c r="G23" s="631">
        <f>G10</f>
        <v>0</v>
      </c>
      <c r="H23" s="649">
        <v>0</v>
      </c>
    </row>
    <row r="24" spans="1:8" s="385" customFormat="1" ht="15" x14ac:dyDescent="0.2">
      <c r="A24" s="598"/>
      <c r="B24" s="633"/>
      <c r="C24" s="629"/>
      <c r="D24" s="634"/>
      <c r="E24" s="631"/>
      <c r="F24" s="631"/>
      <c r="G24" s="631"/>
      <c r="H24" s="635"/>
    </row>
    <row r="25" spans="1:8" s="58" customFormat="1" ht="75" customHeight="1" thickBot="1" x14ac:dyDescent="0.4">
      <c r="A25" s="2504" t="s">
        <v>1550</v>
      </c>
      <c r="B25" s="2505"/>
      <c r="C25" s="2505"/>
      <c r="D25" s="2505"/>
      <c r="E25" s="636">
        <f>SUM(E20)</f>
        <v>0</v>
      </c>
      <c r="F25" s="636">
        <f>SUM(F20)</f>
        <v>0</v>
      </c>
      <c r="G25" s="636">
        <f>SUM(G20)</f>
        <v>0</v>
      </c>
      <c r="H25" s="637"/>
    </row>
    <row r="26" spans="1:8" ht="13.5" thickTop="1" x14ac:dyDescent="0.2"/>
  </sheetData>
  <mergeCells count="3">
    <mergeCell ref="A25:D25"/>
    <mergeCell ref="A1:H1"/>
    <mergeCell ref="A11:D11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53" orientation="portrait" r:id="rId1"/>
  <headerFooter alignWithMargins="0">
    <oddFooter xml:space="preserve">&amp;L&amp;"Arial,Kurzíva"Zastupitelstvo Olomouckého kraje 28.6.2010
8.- Rozpočet Olomouckého kraje 2009 - závěrečný  účet
Příloha č. 3: Plnění rozpočtu výdajů Olomouckého kraje k 31.12.2009&amp;R&amp;"Arial,Kurzíva"Strana &amp;P (Celkem 464)
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4"/>
  </sheetPr>
  <dimension ref="A1:H21"/>
  <sheetViews>
    <sheetView showGridLines="0" zoomScaleNormal="100" workbookViewId="0">
      <selection activeCell="A10" sqref="A10:G10"/>
    </sheetView>
  </sheetViews>
  <sheetFormatPr defaultRowHeight="12.75" x14ac:dyDescent="0.2"/>
  <cols>
    <col min="1" max="1" width="4.7109375" style="416" customWidth="1"/>
    <col min="2" max="2" width="6.7109375" style="416" customWidth="1"/>
    <col min="3" max="3" width="9.42578125" style="416" customWidth="1"/>
    <col min="4" max="4" width="46.42578125" style="349" customWidth="1"/>
    <col min="5" max="5" width="12.5703125" style="481" customWidth="1"/>
    <col min="6" max="6" width="16.85546875" style="481" customWidth="1"/>
    <col min="7" max="7" width="13.85546875" style="481" customWidth="1"/>
    <col min="8" max="8" width="6.85546875" style="601" customWidth="1"/>
    <col min="9" max="9" width="15.42578125" style="349" customWidth="1"/>
    <col min="10" max="16384" width="9.140625" style="349"/>
  </cols>
  <sheetData>
    <row r="1" spans="1:8" ht="36" customHeight="1" thickBot="1" x14ac:dyDescent="0.3">
      <c r="A1" s="2554" t="s">
        <v>501</v>
      </c>
      <c r="B1" s="2555"/>
      <c r="C1" s="2555"/>
      <c r="D1" s="2555"/>
      <c r="E1" s="2555"/>
      <c r="F1" s="2555"/>
      <c r="G1" s="2555"/>
      <c r="H1" s="2555"/>
    </row>
    <row r="2" spans="1:8" ht="24" customHeight="1" x14ac:dyDescent="0.25">
      <c r="A2" s="404"/>
      <c r="B2" s="405"/>
      <c r="C2" s="405"/>
      <c r="D2" s="405"/>
      <c r="E2" s="405"/>
      <c r="F2" s="405"/>
      <c r="G2" s="405"/>
      <c r="H2" s="615" t="s">
        <v>52</v>
      </c>
    </row>
    <row r="3" spans="1:8" s="385" customFormat="1" ht="16.5" customHeight="1" x14ac:dyDescent="0.25">
      <c r="A3" s="67" t="s">
        <v>470</v>
      </c>
      <c r="B3" s="28"/>
      <c r="C3" s="571" t="s">
        <v>445</v>
      </c>
      <c r="E3" s="17"/>
      <c r="F3" s="16"/>
      <c r="H3" s="645"/>
    </row>
    <row r="4" spans="1:8" s="385" customFormat="1" ht="12.75" customHeight="1" x14ac:dyDescent="0.25">
      <c r="A4" s="6"/>
      <c r="B4" s="28"/>
      <c r="C4" s="571" t="s">
        <v>446</v>
      </c>
      <c r="E4" s="17"/>
      <c r="F4" s="16"/>
      <c r="H4" s="645"/>
    </row>
    <row r="5" spans="1:8" ht="15.75" x14ac:dyDescent="0.25">
      <c r="A5" s="608"/>
      <c r="B5" s="421"/>
      <c r="C5" s="421"/>
      <c r="D5" s="421"/>
      <c r="E5" s="421"/>
      <c r="F5" s="421"/>
      <c r="G5" s="421"/>
    </row>
    <row r="6" spans="1:8" ht="18" x14ac:dyDescent="0.25">
      <c r="A6" s="422" t="s">
        <v>53</v>
      </c>
      <c r="B6" s="421"/>
      <c r="C6" s="421"/>
      <c r="D6" s="421"/>
      <c r="E6" s="421"/>
      <c r="F6" s="421"/>
      <c r="G6" s="421"/>
      <c r="H6" s="615"/>
    </row>
    <row r="8" spans="1:8" ht="15.75" thickBot="1" x14ac:dyDescent="0.3">
      <c r="A8" s="573"/>
      <c r="H8" s="617" t="s">
        <v>205</v>
      </c>
    </row>
    <row r="9" spans="1:8" s="387" customFormat="1" ht="25.5" thickTop="1" thickBot="1" x14ac:dyDescent="0.25">
      <c r="A9" s="575" t="s">
        <v>206</v>
      </c>
      <c r="B9" s="576" t="s">
        <v>959</v>
      </c>
      <c r="C9" s="576" t="s">
        <v>481</v>
      </c>
      <c r="D9" s="577" t="s">
        <v>208</v>
      </c>
      <c r="E9" s="578" t="s">
        <v>800</v>
      </c>
      <c r="F9" s="578" t="s">
        <v>801</v>
      </c>
      <c r="G9" s="579" t="s">
        <v>1117</v>
      </c>
      <c r="H9" s="580" t="s">
        <v>1118</v>
      </c>
    </row>
    <row r="10" spans="1:8" s="387" customFormat="1" ht="13.5" thickTop="1" thickBot="1" x14ac:dyDescent="0.25">
      <c r="A10" s="609">
        <v>1</v>
      </c>
      <c r="B10" s="610">
        <v>2</v>
      </c>
      <c r="C10" s="610">
        <v>3</v>
      </c>
      <c r="D10" s="610">
        <v>4</v>
      </c>
      <c r="E10" s="581">
        <v>5</v>
      </c>
      <c r="F10" s="581">
        <v>6</v>
      </c>
      <c r="G10" s="582">
        <v>7</v>
      </c>
      <c r="H10" s="567" t="s">
        <v>74</v>
      </c>
    </row>
    <row r="11" spans="1:8" ht="15.75" thickTop="1" x14ac:dyDescent="0.2">
      <c r="A11" s="424">
        <v>6330</v>
      </c>
      <c r="B11" s="425">
        <v>5345</v>
      </c>
      <c r="C11" s="646"/>
      <c r="D11" s="427" t="s">
        <v>965</v>
      </c>
      <c r="E11" s="395"/>
      <c r="F11" s="395">
        <v>0</v>
      </c>
      <c r="G11" s="641">
        <v>0</v>
      </c>
      <c r="H11" s="462">
        <v>0</v>
      </c>
    </row>
    <row r="12" spans="1:8" ht="21" customHeight="1" thickBot="1" x14ac:dyDescent="0.25">
      <c r="A12" s="424">
        <v>6409</v>
      </c>
      <c r="B12" s="425">
        <v>5909</v>
      </c>
      <c r="C12" s="646"/>
      <c r="D12" s="427" t="s">
        <v>982</v>
      </c>
      <c r="E12" s="395"/>
      <c r="F12" s="395">
        <v>0</v>
      </c>
      <c r="G12" s="641">
        <v>0</v>
      </c>
      <c r="H12" s="461">
        <v>0</v>
      </c>
    </row>
    <row r="13" spans="1:8" s="340" customFormat="1" ht="16.5" thickTop="1" thickBot="1" x14ac:dyDescent="0.3">
      <c r="A13" s="2549" t="s">
        <v>961</v>
      </c>
      <c r="B13" s="2550"/>
      <c r="C13" s="2550"/>
      <c r="D13" s="2550"/>
      <c r="E13" s="619">
        <f>SUM(E11:E12)</f>
        <v>0</v>
      </c>
      <c r="F13" s="619">
        <f>SUM(F11:F12)</f>
        <v>0</v>
      </c>
      <c r="G13" s="643">
        <f>SUM(G11:G12)</f>
        <v>0</v>
      </c>
      <c r="H13" s="461">
        <v>0</v>
      </c>
    </row>
    <row r="14" spans="1:8" ht="13.5" thickTop="1" x14ac:dyDescent="0.2"/>
    <row r="15" spans="1:8" s="644" customFormat="1" ht="16.5" x14ac:dyDescent="0.25">
      <c r="A15" s="622" t="s">
        <v>576</v>
      </c>
      <c r="B15" s="623"/>
      <c r="C15" s="624"/>
      <c r="D15" s="625"/>
      <c r="E15" s="626">
        <f>SUM(E16:E18)</f>
        <v>0</v>
      </c>
      <c r="F15" s="626">
        <f>F16+F17+F18+F19</f>
        <v>0</v>
      </c>
      <c r="G15" s="626">
        <f>G16+G17+G18+G19</f>
        <v>0</v>
      </c>
      <c r="H15" s="627">
        <v>0</v>
      </c>
    </row>
    <row r="16" spans="1:8" s="385" customFormat="1" ht="15" x14ac:dyDescent="0.2">
      <c r="A16" s="598" t="s">
        <v>342</v>
      </c>
      <c r="B16" s="628"/>
      <c r="C16" s="629"/>
      <c r="D16" s="630"/>
      <c r="E16" s="631">
        <f>SUM(E12:E12)</f>
        <v>0</v>
      </c>
      <c r="F16" s="631">
        <f>SUM(F12:F12)</f>
        <v>0</v>
      </c>
      <c r="G16" s="631">
        <f>SUM(G12:G12)</f>
        <v>0</v>
      </c>
      <c r="H16" s="632">
        <v>0</v>
      </c>
    </row>
    <row r="17" spans="1:8" s="385" customFormat="1" ht="15" x14ac:dyDescent="0.2">
      <c r="A17" s="598" t="s">
        <v>343</v>
      </c>
      <c r="B17" s="633"/>
      <c r="C17" s="629"/>
      <c r="D17" s="634"/>
      <c r="E17" s="631">
        <v>0</v>
      </c>
      <c r="F17" s="631">
        <v>0</v>
      </c>
      <c r="G17" s="631">
        <v>0</v>
      </c>
      <c r="H17" s="632">
        <v>0</v>
      </c>
    </row>
    <row r="18" spans="1:8" s="385" customFormat="1" ht="15" x14ac:dyDescent="0.2">
      <c r="A18" s="598" t="s">
        <v>577</v>
      </c>
      <c r="B18" s="633"/>
      <c r="C18" s="629"/>
      <c r="D18" s="634"/>
      <c r="E18" s="631">
        <f>E11</f>
        <v>0</v>
      </c>
      <c r="F18" s="631">
        <f>F11</f>
        <v>0</v>
      </c>
      <c r="G18" s="631">
        <f>G11</f>
        <v>0</v>
      </c>
      <c r="H18" s="632">
        <v>0</v>
      </c>
    </row>
    <row r="19" spans="1:8" s="385" customFormat="1" ht="15" x14ac:dyDescent="0.2">
      <c r="A19" s="598"/>
      <c r="B19" s="633"/>
      <c r="C19" s="629"/>
      <c r="D19" s="634"/>
      <c r="E19" s="631"/>
      <c r="F19" s="631"/>
      <c r="G19" s="631"/>
      <c r="H19" s="635"/>
    </row>
    <row r="20" spans="1:8" s="58" customFormat="1" ht="75" customHeight="1" thickBot="1" x14ac:dyDescent="0.4">
      <c r="A20" s="2451" t="s">
        <v>56</v>
      </c>
      <c r="B20" s="2551"/>
      <c r="C20" s="2551"/>
      <c r="D20" s="2551"/>
      <c r="E20" s="636">
        <f>SUM(E15)</f>
        <v>0</v>
      </c>
      <c r="F20" s="636">
        <f>SUM(F15)</f>
        <v>0</v>
      </c>
      <c r="G20" s="636">
        <f>SUM(G15)</f>
        <v>0</v>
      </c>
      <c r="H20" s="637"/>
    </row>
    <row r="21" spans="1:8" ht="13.5" thickTop="1" x14ac:dyDescent="0.2"/>
  </sheetData>
  <mergeCells count="3">
    <mergeCell ref="A20:D20"/>
    <mergeCell ref="A1:H1"/>
    <mergeCell ref="A13:D13"/>
  </mergeCells>
  <phoneticPr fontId="33" type="noConversion"/>
  <pageMargins left="0.78740157480314965" right="0.98425196850393704" top="0.98425196850393704" bottom="0.98425196850393704" header="0.51181102362204722" footer="0.51181102362204722"/>
  <pageSetup paperSize="9" scale="70" firstPageNumber="155" orientation="portrait" r:id="rId1"/>
  <headerFooter alignWithMargins="0">
    <oddFooter xml:space="preserve">&amp;L&amp;"Arial,Kurzíva"Zastupitelstvo Olomouckého kraje 28.6.2010
8.- Rozpočet Olomouckého kraje 2009 - závěrečný  účet
Příloha č. 3: Plnění rozpočtu výdajů Olomouckého kraje k 31.12.2009&amp;R&amp;"Arial,Kurzíva"Strana &amp;P (Celkem 464)
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4"/>
  </sheetPr>
  <dimension ref="A1:I19"/>
  <sheetViews>
    <sheetView showGridLines="0" zoomScaleNormal="100" workbookViewId="0">
      <selection activeCell="E22" sqref="E22"/>
    </sheetView>
  </sheetViews>
  <sheetFormatPr defaultRowHeight="12.75" x14ac:dyDescent="0.2"/>
  <cols>
    <col min="1" max="1" width="4.7109375" style="416" customWidth="1"/>
    <col min="2" max="2" width="6.7109375" style="416" customWidth="1"/>
    <col min="3" max="3" width="8.85546875" style="416" customWidth="1"/>
    <col min="4" max="4" width="46.42578125" style="349" customWidth="1"/>
    <col min="5" max="5" width="12.85546875" style="481" customWidth="1"/>
    <col min="6" max="6" width="16.85546875" style="481" customWidth="1"/>
    <col min="7" max="7" width="13.85546875" style="481" customWidth="1"/>
    <col min="8" max="8" width="6.42578125" style="349" customWidth="1"/>
    <col min="9" max="9" width="12.5703125" style="349" customWidth="1"/>
    <col min="10" max="16384" width="9.140625" style="349"/>
  </cols>
  <sheetData>
    <row r="1" spans="1:9" s="385" customFormat="1" ht="18.75" thickBot="1" x14ac:dyDescent="0.3">
      <c r="A1" s="501" t="s">
        <v>1029</v>
      </c>
      <c r="B1" s="502"/>
      <c r="C1" s="503"/>
      <c r="D1" s="504"/>
      <c r="E1" s="505"/>
      <c r="F1" s="504"/>
      <c r="G1" s="506"/>
      <c r="H1" s="17"/>
      <c r="I1" s="386"/>
    </row>
    <row r="2" spans="1:9" s="385" customFormat="1" ht="21.75" customHeight="1" x14ac:dyDescent="0.25">
      <c r="A2" s="6"/>
      <c r="B2" s="28"/>
      <c r="C2" s="142"/>
      <c r="D2" s="307"/>
      <c r="E2" s="307"/>
      <c r="F2" s="16"/>
      <c r="G2" s="16"/>
      <c r="H2" s="615" t="s">
        <v>1013</v>
      </c>
      <c r="I2" s="386"/>
    </row>
    <row r="3" spans="1:9" s="385" customFormat="1" ht="12.75" customHeight="1" x14ac:dyDescent="0.25">
      <c r="A3" s="67" t="s">
        <v>470</v>
      </c>
      <c r="B3" s="28"/>
      <c r="C3" s="571" t="s">
        <v>574</v>
      </c>
      <c r="D3" s="307"/>
      <c r="E3" s="16"/>
      <c r="F3" s="17"/>
      <c r="G3" s="16"/>
    </row>
    <row r="4" spans="1:9" s="385" customFormat="1" ht="12.75" customHeight="1" x14ac:dyDescent="0.25">
      <c r="A4" s="6"/>
      <c r="B4" s="28"/>
      <c r="C4" s="571" t="s">
        <v>575</v>
      </c>
      <c r="D4" s="307"/>
      <c r="E4" s="16"/>
      <c r="F4" s="17"/>
      <c r="G4" s="16"/>
    </row>
    <row r="5" spans="1:9" ht="18" x14ac:dyDescent="0.25">
      <c r="A5" s="422" t="s">
        <v>1028</v>
      </c>
      <c r="B5" s="421"/>
      <c r="C5" s="421"/>
      <c r="D5" s="421"/>
      <c r="E5" s="421"/>
      <c r="F5" s="421"/>
      <c r="G5" s="421"/>
      <c r="H5" s="615"/>
    </row>
    <row r="6" spans="1:9" ht="15.75" x14ac:dyDescent="0.25">
      <c r="A6" s="616"/>
    </row>
    <row r="7" spans="1:9" ht="15.75" thickBot="1" x14ac:dyDescent="0.3">
      <c r="A7" s="573"/>
      <c r="H7" s="349" t="s">
        <v>1555</v>
      </c>
    </row>
    <row r="8" spans="1:9" s="387" customFormat="1" ht="25.5" thickTop="1" thickBot="1" x14ac:dyDescent="0.25">
      <c r="A8" s="575" t="s">
        <v>206</v>
      </c>
      <c r="B8" s="576" t="s">
        <v>959</v>
      </c>
      <c r="C8" s="576" t="s">
        <v>481</v>
      </c>
      <c r="D8" s="577" t="s">
        <v>208</v>
      </c>
      <c r="E8" s="578" t="s">
        <v>800</v>
      </c>
      <c r="F8" s="578" t="s">
        <v>801</v>
      </c>
      <c r="G8" s="579" t="s">
        <v>1117</v>
      </c>
      <c r="H8" s="580" t="s">
        <v>1118</v>
      </c>
    </row>
    <row r="9" spans="1:9" s="387" customFormat="1" ht="13.5" thickTop="1" thickBot="1" x14ac:dyDescent="0.25">
      <c r="A9" s="609">
        <v>1</v>
      </c>
      <c r="B9" s="610">
        <v>2</v>
      </c>
      <c r="C9" s="610">
        <v>3</v>
      </c>
      <c r="D9" s="610">
        <v>4</v>
      </c>
      <c r="E9" s="581">
        <v>5</v>
      </c>
      <c r="F9" s="581">
        <v>6</v>
      </c>
      <c r="G9" s="582">
        <v>7</v>
      </c>
      <c r="H9" s="567" t="s">
        <v>74</v>
      </c>
    </row>
    <row r="10" spans="1:9" ht="16.5" thickTop="1" thickBot="1" x14ac:dyDescent="0.25">
      <c r="A10" s="424">
        <v>6409</v>
      </c>
      <c r="B10" s="425">
        <v>5909</v>
      </c>
      <c r="C10" s="426">
        <v>0</v>
      </c>
      <c r="D10" s="427" t="s">
        <v>912</v>
      </c>
      <c r="E10" s="395">
        <v>0</v>
      </c>
      <c r="F10" s="395">
        <v>0</v>
      </c>
      <c r="G10" s="641">
        <v>0</v>
      </c>
      <c r="H10" s="618">
        <v>0</v>
      </c>
    </row>
    <row r="11" spans="1:9" s="340" customFormat="1" ht="16.5" thickTop="1" thickBot="1" x14ac:dyDescent="0.3">
      <c r="A11" s="2549" t="s">
        <v>961</v>
      </c>
      <c r="B11" s="2550"/>
      <c r="C11" s="2550"/>
      <c r="D11" s="2550"/>
      <c r="E11" s="619">
        <f>SUM(E10:E10)</f>
        <v>0</v>
      </c>
      <c r="F11" s="619">
        <f>SUM(F10:F10)</f>
        <v>0</v>
      </c>
      <c r="G11" s="643">
        <v>0</v>
      </c>
      <c r="H11" s="620">
        <v>0</v>
      </c>
    </row>
    <row r="12" spans="1:9" ht="13.5" thickTop="1" x14ac:dyDescent="0.2"/>
    <row r="13" spans="1:9" s="644" customFormat="1" ht="16.5" x14ac:dyDescent="0.25">
      <c r="A13" s="622" t="s">
        <v>576</v>
      </c>
      <c r="B13" s="623"/>
      <c r="C13" s="624"/>
      <c r="D13" s="625"/>
      <c r="E13" s="626">
        <f>SUM(E14:E16)</f>
        <v>0</v>
      </c>
      <c r="F13" s="626">
        <f>F14+F15+F16+F17</f>
        <v>0</v>
      </c>
      <c r="G13" s="626">
        <f>G14+G15+G16+G17</f>
        <v>0</v>
      </c>
      <c r="H13" s="627">
        <v>0</v>
      </c>
    </row>
    <row r="14" spans="1:9" s="385" customFormat="1" ht="15" x14ac:dyDescent="0.2">
      <c r="A14" s="598" t="s">
        <v>342</v>
      </c>
      <c r="B14" s="628"/>
      <c r="C14" s="629"/>
      <c r="D14" s="630"/>
      <c r="E14" s="631">
        <f>SUM(E11)</f>
        <v>0</v>
      </c>
      <c r="F14" s="631">
        <f>SUM(F11)</f>
        <v>0</v>
      </c>
      <c r="G14" s="631">
        <f>G10</f>
        <v>0</v>
      </c>
      <c r="H14" s="632">
        <v>0</v>
      </c>
    </row>
    <row r="15" spans="1:9" s="385" customFormat="1" ht="15" x14ac:dyDescent="0.2">
      <c r="A15" s="598" t="s">
        <v>343</v>
      </c>
      <c r="B15" s="633"/>
      <c r="C15" s="629"/>
      <c r="D15" s="634"/>
      <c r="E15" s="631">
        <v>0</v>
      </c>
      <c r="F15" s="631">
        <v>0</v>
      </c>
      <c r="G15" s="631">
        <v>0</v>
      </c>
      <c r="H15" s="632">
        <v>0</v>
      </c>
    </row>
    <row r="16" spans="1:9" s="385" customFormat="1" ht="15" x14ac:dyDescent="0.2">
      <c r="A16" s="598" t="s">
        <v>577</v>
      </c>
      <c r="B16" s="633"/>
      <c r="C16" s="629"/>
      <c r="D16" s="634"/>
      <c r="E16" s="631">
        <v>0</v>
      </c>
      <c r="F16" s="631">
        <v>0</v>
      </c>
      <c r="G16" s="631">
        <v>0</v>
      </c>
      <c r="H16" s="632">
        <v>0</v>
      </c>
    </row>
    <row r="17" spans="1:8" s="385" customFormat="1" ht="15" x14ac:dyDescent="0.2">
      <c r="A17" s="598"/>
      <c r="B17" s="633"/>
      <c r="C17" s="629"/>
      <c r="D17" s="634"/>
      <c r="E17" s="631"/>
      <c r="F17" s="631"/>
      <c r="G17" s="631"/>
      <c r="H17" s="635"/>
    </row>
    <row r="18" spans="1:8" s="58" customFormat="1" ht="69" customHeight="1" thickBot="1" x14ac:dyDescent="0.4">
      <c r="A18" s="2451" t="s">
        <v>51</v>
      </c>
      <c r="B18" s="2551"/>
      <c r="C18" s="2551"/>
      <c r="D18" s="2551"/>
      <c r="E18" s="636">
        <f>SUM(E13)</f>
        <v>0</v>
      </c>
      <c r="F18" s="636">
        <f>SUM(F13)</f>
        <v>0</v>
      </c>
      <c r="G18" s="636">
        <f>SUM(G13)</f>
        <v>0</v>
      </c>
      <c r="H18" s="637"/>
    </row>
    <row r="19" spans="1:8" ht="13.5" thickTop="1" x14ac:dyDescent="0.2"/>
  </sheetData>
  <mergeCells count="2">
    <mergeCell ref="A11:D11"/>
    <mergeCell ref="A18:D18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56" orientation="portrait" r:id="rId1"/>
  <headerFooter alignWithMargins="0">
    <oddFooter xml:space="preserve">&amp;L&amp;"Arial,Kurzíva"Zastupitelstvo Olomouckého kraje 28.6.2010
8.- Rozpočet Olomouckého kraje 2009 - závěrečný  účet
Příloha č. 3: Plnění rozpočtu výdajů Olomouckého kraje k 31.12.2009&amp;R&amp;"Arial,Kurzíva"Strana &amp;P (Celkem 464)
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151"/>
  <sheetViews>
    <sheetView showGridLines="0" zoomScaleNormal="100" workbookViewId="0">
      <selection activeCell="D22" sqref="D22"/>
    </sheetView>
  </sheetViews>
  <sheetFormatPr defaultRowHeight="12.75" x14ac:dyDescent="0.2"/>
  <cols>
    <col min="1" max="1" width="6.140625" style="1800" customWidth="1"/>
    <col min="2" max="2" width="6.7109375" style="1800" customWidth="1"/>
    <col min="3" max="3" width="8.85546875" style="1800" customWidth="1"/>
    <col min="4" max="4" width="46.42578125" style="1800" customWidth="1"/>
    <col min="5" max="5" width="12.85546875" style="1797" customWidth="1"/>
    <col min="6" max="6" width="15.5703125" style="1822" customWidth="1"/>
    <col min="7" max="7" width="15.85546875" style="1822" customWidth="1"/>
    <col min="8" max="8" width="9.42578125" style="1992" customWidth="1"/>
    <col min="9" max="9" width="6.28515625" style="1797" customWidth="1"/>
    <col min="10" max="10" width="7.42578125" style="1797" customWidth="1"/>
    <col min="11" max="11" width="9.140625" style="1797"/>
    <col min="12" max="12" width="17.28515625" style="1797" bestFit="1" customWidth="1"/>
    <col min="13" max="13" width="17.42578125" style="1797" customWidth="1"/>
    <col min="14" max="16384" width="9.140625" style="1797"/>
  </cols>
  <sheetData>
    <row r="1" spans="1:9" ht="18.75" thickBot="1" x14ac:dyDescent="0.3">
      <c r="A1" s="1915" t="s">
        <v>1102</v>
      </c>
      <c r="B1" s="1914"/>
      <c r="C1" s="1913"/>
      <c r="D1" s="1962"/>
      <c r="E1" s="1963"/>
      <c r="F1" s="1962"/>
      <c r="G1" s="1961"/>
      <c r="H1" s="2089"/>
    </row>
    <row r="2" spans="1:9" x14ac:dyDescent="0.2">
      <c r="A2" s="1960"/>
    </row>
    <row r="3" spans="1:9" ht="18" x14ac:dyDescent="0.25">
      <c r="A3" s="1909" t="s">
        <v>470</v>
      </c>
      <c r="C3" s="1905" t="s">
        <v>445</v>
      </c>
      <c r="H3" s="1941" t="s">
        <v>1103</v>
      </c>
    </row>
    <row r="4" spans="1:9" ht="13.5" customHeight="1" x14ac:dyDescent="0.25">
      <c r="A4" s="1823"/>
      <c r="C4" s="1905" t="s">
        <v>446</v>
      </c>
    </row>
    <row r="5" spans="1:9" ht="18.75" customHeight="1" x14ac:dyDescent="0.25">
      <c r="A5" s="1823" t="s">
        <v>1104</v>
      </c>
    </row>
    <row r="6" spans="1:9" ht="13.5" customHeight="1" x14ac:dyDescent="0.25">
      <c r="A6" s="1823"/>
    </row>
    <row r="7" spans="1:9" ht="15.75" customHeight="1" x14ac:dyDescent="0.25">
      <c r="A7" s="1853" t="s">
        <v>1787</v>
      </c>
    </row>
    <row r="8" spans="1:9" ht="16.5" customHeight="1" thickBot="1" x14ac:dyDescent="0.3">
      <c r="A8" s="1853" t="s">
        <v>1786</v>
      </c>
      <c r="H8" s="1992" t="s">
        <v>205</v>
      </c>
    </row>
    <row r="9" spans="1:9" s="1841" customFormat="1" ht="25.5" thickTop="1" thickBot="1" x14ac:dyDescent="0.25">
      <c r="A9" s="1852" t="s">
        <v>206</v>
      </c>
      <c r="B9" s="1851" t="s">
        <v>959</v>
      </c>
      <c r="C9" s="1851" t="s">
        <v>481</v>
      </c>
      <c r="D9" s="1850" t="s">
        <v>208</v>
      </c>
      <c r="E9" s="1849" t="s">
        <v>800</v>
      </c>
      <c r="F9" s="1849" t="s">
        <v>801</v>
      </c>
      <c r="G9" s="1848" t="s">
        <v>1117</v>
      </c>
      <c r="H9" s="2092" t="s">
        <v>1118</v>
      </c>
    </row>
    <row r="10" spans="1:9" s="1841" customFormat="1" ht="13.5" thickTop="1" thickBot="1" x14ac:dyDescent="0.25">
      <c r="A10" s="1846">
        <v>1</v>
      </c>
      <c r="B10" s="1845">
        <v>2</v>
      </c>
      <c r="C10" s="1845">
        <v>3</v>
      </c>
      <c r="D10" s="1845">
        <v>4</v>
      </c>
      <c r="E10" s="1931">
        <v>5</v>
      </c>
      <c r="F10" s="1931">
        <v>6</v>
      </c>
      <c r="G10" s="1930">
        <v>7</v>
      </c>
      <c r="H10" s="2091" t="s">
        <v>74</v>
      </c>
    </row>
    <row r="11" spans="1:9" s="1841" customFormat="1" ht="16.5" thickTop="1" thickBot="1" x14ac:dyDescent="0.25">
      <c r="A11" s="1872">
        <v>2212</v>
      </c>
      <c r="B11" s="1839">
        <v>5171</v>
      </c>
      <c r="C11" s="1839"/>
      <c r="D11" s="1835" t="s">
        <v>1133</v>
      </c>
      <c r="E11" s="1876">
        <v>0</v>
      </c>
      <c r="F11" s="1876">
        <v>3</v>
      </c>
      <c r="G11" s="1948">
        <v>2</v>
      </c>
      <c r="H11" s="1829">
        <f>G11/F11*100</f>
        <v>66.666666666666657</v>
      </c>
    </row>
    <row r="12" spans="1:9" s="1841" customFormat="1" ht="15.75" hidden="1" thickBot="1" x14ac:dyDescent="0.25">
      <c r="A12" s="1879">
        <v>2212</v>
      </c>
      <c r="B12" s="1837">
        <v>6121</v>
      </c>
      <c r="C12" s="1837"/>
      <c r="D12" s="1835" t="s">
        <v>770</v>
      </c>
      <c r="E12" s="1876">
        <v>0</v>
      </c>
      <c r="F12" s="1876"/>
      <c r="G12" s="1948"/>
      <c r="H12" s="1829" t="e">
        <f>G12/F12*100</f>
        <v>#DIV/0!</v>
      </c>
    </row>
    <row r="13" spans="1:9" s="1841" customFormat="1" ht="15.75" hidden="1" thickBot="1" x14ac:dyDescent="0.25">
      <c r="A13" s="1879">
        <v>2212</v>
      </c>
      <c r="B13" s="1837">
        <v>6121</v>
      </c>
      <c r="C13" s="1837"/>
      <c r="D13" s="1835" t="s">
        <v>770</v>
      </c>
      <c r="E13" s="1876">
        <v>0</v>
      </c>
      <c r="F13" s="1876"/>
      <c r="G13" s="1948"/>
      <c r="H13" s="1829" t="e">
        <f>G13/F13*100</f>
        <v>#DIV/0!</v>
      </c>
    </row>
    <row r="14" spans="1:9" s="1841" customFormat="1" ht="15.75" hidden="1" thickBot="1" x14ac:dyDescent="0.25">
      <c r="A14" s="1879">
        <v>2212</v>
      </c>
      <c r="B14" s="1837">
        <v>6121</v>
      </c>
      <c r="C14" s="1837"/>
      <c r="D14" s="1835" t="s">
        <v>770</v>
      </c>
      <c r="E14" s="1876">
        <v>0</v>
      </c>
      <c r="F14" s="1876"/>
      <c r="G14" s="1948"/>
      <c r="H14" s="1829" t="e">
        <f>G14/F14*100</f>
        <v>#DIV/0!</v>
      </c>
    </row>
    <row r="15" spans="1:9" s="1841" customFormat="1" ht="16.5" thickTop="1" thickBot="1" x14ac:dyDescent="0.3">
      <c r="A15" s="1828" t="s">
        <v>961</v>
      </c>
      <c r="B15" s="1827"/>
      <c r="C15" s="1827"/>
      <c r="D15" s="1826"/>
      <c r="E15" s="1825">
        <f>SUM(E11:E14)</f>
        <v>0</v>
      </c>
      <c r="F15" s="1825">
        <f>SUM(F11:F14)</f>
        <v>3</v>
      </c>
      <c r="G15" s="1825">
        <f>SUM(G11:G14)</f>
        <v>2</v>
      </c>
      <c r="H15" s="1871">
        <f>G15/F15*100</f>
        <v>66.666666666666657</v>
      </c>
    </row>
    <row r="16" spans="1:9" s="1841" customFormat="1" ht="15" hidden="1" customHeight="1" thickTop="1" x14ac:dyDescent="0.25">
      <c r="A16" s="1823"/>
      <c r="B16" s="1800"/>
      <c r="C16" s="1800"/>
      <c r="D16" s="1800"/>
      <c r="E16" s="1797"/>
      <c r="F16" s="1822"/>
      <c r="G16" s="1822"/>
      <c r="H16" s="1992"/>
      <c r="I16" s="1797"/>
    </row>
    <row r="17" spans="1:9" s="1841" customFormat="1" ht="18.75" thickTop="1" x14ac:dyDescent="0.25">
      <c r="A17" s="1823"/>
      <c r="B17" s="1800"/>
      <c r="C17" s="1800"/>
      <c r="D17" s="1800"/>
      <c r="E17" s="1797"/>
      <c r="F17" s="1822"/>
      <c r="G17" s="1822"/>
      <c r="H17" s="1992"/>
      <c r="I17" s="1797"/>
    </row>
    <row r="18" spans="1:9" s="1841" customFormat="1" ht="15" x14ac:dyDescent="0.25">
      <c r="A18" s="1853" t="s">
        <v>1105</v>
      </c>
      <c r="B18" s="1800"/>
      <c r="C18" s="1800"/>
      <c r="D18" s="1800"/>
      <c r="E18" s="1797"/>
      <c r="F18" s="1822"/>
      <c r="G18" s="1822"/>
      <c r="H18" s="1992"/>
      <c r="I18" s="1797"/>
    </row>
    <row r="19" spans="1:9" s="1841" customFormat="1" ht="15.75" thickBot="1" x14ac:dyDescent="0.3">
      <c r="A19" s="1853" t="s">
        <v>323</v>
      </c>
      <c r="B19" s="1800"/>
      <c r="C19" s="1800"/>
      <c r="D19" s="1800"/>
      <c r="E19" s="1797"/>
      <c r="F19" s="1822"/>
      <c r="G19" s="1822"/>
      <c r="H19" s="1992" t="s">
        <v>205</v>
      </c>
      <c r="I19" s="1797"/>
    </row>
    <row r="20" spans="1:9" s="1841" customFormat="1" ht="25.5" thickTop="1" thickBot="1" x14ac:dyDescent="0.25">
      <c r="A20" s="1852" t="s">
        <v>206</v>
      </c>
      <c r="B20" s="1851" t="s">
        <v>959</v>
      </c>
      <c r="C20" s="1851" t="s">
        <v>481</v>
      </c>
      <c r="D20" s="1850" t="s">
        <v>208</v>
      </c>
      <c r="E20" s="1849" t="s">
        <v>800</v>
      </c>
      <c r="F20" s="1849" t="s">
        <v>801</v>
      </c>
      <c r="G20" s="1848" t="s">
        <v>1117</v>
      </c>
      <c r="H20" s="2092" t="s">
        <v>1118</v>
      </c>
    </row>
    <row r="21" spans="1:9" s="1841" customFormat="1" ht="13.5" thickTop="1" thickBot="1" x14ac:dyDescent="0.25">
      <c r="A21" s="1846">
        <v>1</v>
      </c>
      <c r="B21" s="1845">
        <v>2</v>
      </c>
      <c r="C21" s="1845">
        <v>3</v>
      </c>
      <c r="D21" s="1845">
        <v>5</v>
      </c>
      <c r="E21" s="1931">
        <v>6</v>
      </c>
      <c r="F21" s="1931">
        <v>7</v>
      </c>
      <c r="G21" s="1930">
        <v>8</v>
      </c>
      <c r="H21" s="1842" t="s">
        <v>960</v>
      </c>
    </row>
    <row r="22" spans="1:9" s="1841" customFormat="1" ht="16.5" thickTop="1" thickBot="1" x14ac:dyDescent="0.25">
      <c r="A22" s="1872">
        <v>2212</v>
      </c>
      <c r="B22" s="1958">
        <v>6121</v>
      </c>
      <c r="C22" s="1958">
        <v>38100874</v>
      </c>
      <c r="D22" s="1835" t="s">
        <v>770</v>
      </c>
      <c r="E22" s="1881">
        <v>0</v>
      </c>
      <c r="F22" s="1881">
        <v>57</v>
      </c>
      <c r="G22" s="1950">
        <v>56</v>
      </c>
      <c r="H22" s="1895">
        <f>G22/F22*100</f>
        <v>98.245614035087712</v>
      </c>
    </row>
    <row r="23" spans="1:9" s="1841" customFormat="1" ht="15.75" hidden="1" thickBot="1" x14ac:dyDescent="0.25">
      <c r="A23" s="1879">
        <v>2212</v>
      </c>
      <c r="B23" s="1956">
        <v>6121</v>
      </c>
      <c r="C23" s="1956">
        <v>38100872</v>
      </c>
      <c r="D23" s="1835" t="s">
        <v>770</v>
      </c>
      <c r="E23" s="1876">
        <v>0</v>
      </c>
      <c r="F23" s="1876"/>
      <c r="G23" s="1948"/>
      <c r="H23" s="1829" t="e">
        <f>G23/F23*100</f>
        <v>#DIV/0!</v>
      </c>
    </row>
    <row r="24" spans="1:9" s="1841" customFormat="1" ht="15.75" hidden="1" thickBot="1" x14ac:dyDescent="0.25">
      <c r="A24" s="1879">
        <v>2212</v>
      </c>
      <c r="B24" s="1956">
        <v>6121</v>
      </c>
      <c r="C24" s="1956">
        <v>38500871</v>
      </c>
      <c r="D24" s="1835" t="s">
        <v>770</v>
      </c>
      <c r="E24" s="1876">
        <v>0</v>
      </c>
      <c r="F24" s="1876"/>
      <c r="G24" s="1948"/>
      <c r="H24" s="1829" t="e">
        <f>G24/F24*100</f>
        <v>#DIV/0!</v>
      </c>
    </row>
    <row r="25" spans="1:9" s="1841" customFormat="1" ht="15.75" hidden="1" thickBot="1" x14ac:dyDescent="0.25">
      <c r="A25" s="1879">
        <v>2212</v>
      </c>
      <c r="B25" s="1956">
        <v>6121</v>
      </c>
      <c r="C25" s="1956">
        <v>38591628</v>
      </c>
      <c r="D25" s="1835" t="s">
        <v>770</v>
      </c>
      <c r="E25" s="1876">
        <v>0</v>
      </c>
      <c r="F25" s="1874"/>
      <c r="G25" s="1874"/>
      <c r="H25" s="1829" t="e">
        <f>G25/F25*100</f>
        <v>#DIV/0!</v>
      </c>
    </row>
    <row r="26" spans="1:9" s="1841" customFormat="1" ht="16.5" thickTop="1" thickBot="1" x14ac:dyDescent="0.3">
      <c r="A26" s="1828" t="s">
        <v>961</v>
      </c>
      <c r="B26" s="1827"/>
      <c r="C26" s="1827"/>
      <c r="D26" s="1826"/>
      <c r="E26" s="1825">
        <f>SUM(E22:E22)</f>
        <v>0</v>
      </c>
      <c r="F26" s="1825">
        <f>SUM(F22:F25)</f>
        <v>57</v>
      </c>
      <c r="G26" s="1825">
        <f>SUM(G22:G25)</f>
        <v>56</v>
      </c>
      <c r="H26" s="1871">
        <f>G26/F26*100</f>
        <v>98.245614035087712</v>
      </c>
    </row>
    <row r="27" spans="1:9" s="1841" customFormat="1" ht="18.75" thickTop="1" x14ac:dyDescent="0.25">
      <c r="A27" s="1823"/>
      <c r="B27" s="1800"/>
      <c r="C27" s="1800"/>
      <c r="D27" s="1800"/>
      <c r="E27" s="1797"/>
      <c r="F27" s="1822"/>
      <c r="G27" s="1822"/>
      <c r="H27" s="1992"/>
      <c r="I27" s="1797"/>
    </row>
    <row r="28" spans="1:9" s="1841" customFormat="1" ht="16.5" hidden="1" customHeight="1" x14ac:dyDescent="0.25">
      <c r="A28" s="1823"/>
      <c r="B28" s="1800"/>
      <c r="C28" s="1800"/>
      <c r="D28" s="1800"/>
      <c r="E28" s="1797"/>
      <c r="F28" s="1822"/>
      <c r="G28" s="1822"/>
      <c r="H28" s="1992"/>
      <c r="I28" s="1797"/>
    </row>
    <row r="29" spans="1:9" s="1841" customFormat="1" ht="15" hidden="1" x14ac:dyDescent="0.25">
      <c r="A29" s="1853" t="s">
        <v>1417</v>
      </c>
      <c r="B29" s="1800"/>
      <c r="C29" s="1800"/>
      <c r="D29" s="1800"/>
      <c r="E29" s="1797"/>
      <c r="F29" s="1822"/>
      <c r="G29" s="1822"/>
      <c r="H29" s="1992"/>
      <c r="I29" s="1797"/>
    </row>
    <row r="30" spans="1:9" ht="15" hidden="1" x14ac:dyDescent="0.25">
      <c r="A30" s="1853" t="s">
        <v>324</v>
      </c>
      <c r="H30" s="1992" t="s">
        <v>205</v>
      </c>
    </row>
    <row r="31" spans="1:9" s="1893" customFormat="1" ht="25.5" hidden="1" thickTop="1" thickBot="1" x14ac:dyDescent="0.3">
      <c r="A31" s="1852" t="s">
        <v>206</v>
      </c>
      <c r="B31" s="1851" t="s">
        <v>959</v>
      </c>
      <c r="C31" s="1851" t="s">
        <v>481</v>
      </c>
      <c r="D31" s="1850" t="s">
        <v>208</v>
      </c>
      <c r="E31" s="1849" t="s">
        <v>800</v>
      </c>
      <c r="F31" s="1849" t="s">
        <v>801</v>
      </c>
      <c r="G31" s="1848" t="s">
        <v>1117</v>
      </c>
      <c r="H31" s="2092" t="s">
        <v>1118</v>
      </c>
    </row>
    <row r="32" spans="1:9" ht="14.25" hidden="1" thickTop="1" thickBot="1" x14ac:dyDescent="0.25">
      <c r="A32" s="1846">
        <v>1</v>
      </c>
      <c r="B32" s="1845">
        <v>2</v>
      </c>
      <c r="C32" s="1845">
        <v>3</v>
      </c>
      <c r="D32" s="1845">
        <v>5</v>
      </c>
      <c r="E32" s="1931">
        <v>6</v>
      </c>
      <c r="F32" s="1931">
        <v>7</v>
      </c>
      <c r="G32" s="1930">
        <v>8</v>
      </c>
      <c r="H32" s="1842" t="s">
        <v>960</v>
      </c>
    </row>
    <row r="33" spans="1:12" ht="15" hidden="1" x14ac:dyDescent="0.2">
      <c r="A33" s="1879">
        <v>2212</v>
      </c>
      <c r="B33" s="1837">
        <v>6121</v>
      </c>
      <c r="C33" s="1837">
        <v>38100870</v>
      </c>
      <c r="D33" s="1835" t="s">
        <v>770</v>
      </c>
      <c r="E33" s="1876">
        <v>0</v>
      </c>
      <c r="F33" s="1876"/>
      <c r="G33" s="1876"/>
      <c r="H33" s="1829" t="e">
        <f>G33/F33*100</f>
        <v>#DIV/0!</v>
      </c>
    </row>
    <row r="34" spans="1:12" ht="15" hidden="1" x14ac:dyDescent="0.2">
      <c r="A34" s="1879">
        <v>2212</v>
      </c>
      <c r="B34" s="1956">
        <v>6121</v>
      </c>
      <c r="C34" s="1956">
        <v>38100872</v>
      </c>
      <c r="D34" s="1835" t="s">
        <v>770</v>
      </c>
      <c r="E34" s="1876">
        <v>0</v>
      </c>
      <c r="F34" s="1876"/>
      <c r="G34" s="1876"/>
      <c r="H34" s="1829">
        <v>0</v>
      </c>
    </row>
    <row r="35" spans="1:12" ht="15" hidden="1" x14ac:dyDescent="0.2">
      <c r="A35" s="1879">
        <v>2212</v>
      </c>
      <c r="B35" s="1956">
        <v>6121</v>
      </c>
      <c r="C35" s="1956">
        <v>38500871</v>
      </c>
      <c r="D35" s="1835" t="s">
        <v>770</v>
      </c>
      <c r="E35" s="1876">
        <v>0</v>
      </c>
      <c r="F35" s="1876"/>
      <c r="G35" s="1876"/>
      <c r="H35" s="1829" t="e">
        <f>G35/F35*100</f>
        <v>#DIV/0!</v>
      </c>
    </row>
    <row r="36" spans="1:12" s="1802" customFormat="1" ht="16.5" hidden="1" thickTop="1" thickBot="1" x14ac:dyDescent="0.3">
      <c r="A36" s="1828" t="s">
        <v>961</v>
      </c>
      <c r="B36" s="1827"/>
      <c r="C36" s="1827"/>
      <c r="D36" s="1826"/>
      <c r="E36" s="1825">
        <f>SUM(E33:E35)</f>
        <v>0</v>
      </c>
      <c r="F36" s="1825">
        <f>SUM(F33:F35)</f>
        <v>0</v>
      </c>
      <c r="G36" s="1825">
        <f>SUM(G33:G35)</f>
        <v>0</v>
      </c>
      <c r="H36" s="1871" t="e">
        <f>G36/F36*100</f>
        <v>#DIV/0!</v>
      </c>
    </row>
    <row r="37" spans="1:12" s="1802" customFormat="1" ht="15" hidden="1" customHeight="1" thickTop="1" x14ac:dyDescent="0.25">
      <c r="A37" s="1823"/>
      <c r="B37" s="1800"/>
      <c r="C37" s="1800"/>
      <c r="D37" s="1800"/>
      <c r="E37" s="1797"/>
      <c r="F37" s="1822"/>
      <c r="G37" s="1822"/>
      <c r="H37" s="1992"/>
      <c r="I37" s="1797"/>
    </row>
    <row r="38" spans="1:12" s="1802" customFormat="1" ht="15" hidden="1" customHeight="1" x14ac:dyDescent="0.25">
      <c r="A38" s="1823"/>
      <c r="B38" s="1800"/>
      <c r="C38" s="1800"/>
      <c r="D38" s="1800"/>
      <c r="E38" s="1797"/>
      <c r="F38" s="1822"/>
      <c r="G38" s="1822"/>
      <c r="H38" s="1992"/>
      <c r="I38" s="1797"/>
    </row>
    <row r="39" spans="1:12" s="1802" customFormat="1" ht="15" hidden="1" customHeight="1" x14ac:dyDescent="0.25">
      <c r="A39" s="1823"/>
      <c r="B39" s="1800"/>
      <c r="C39" s="1800"/>
      <c r="D39" s="1800"/>
      <c r="E39" s="1797"/>
      <c r="F39" s="1822"/>
      <c r="G39" s="1822"/>
      <c r="H39" s="1992"/>
      <c r="I39" s="1797"/>
    </row>
    <row r="40" spans="1:12" s="1889" customFormat="1" ht="15" x14ac:dyDescent="0.25">
      <c r="A40" s="1853" t="s">
        <v>1412</v>
      </c>
      <c r="B40" s="1800"/>
      <c r="C40" s="1800"/>
      <c r="D40" s="1800"/>
      <c r="E40" s="1797"/>
      <c r="F40" s="1822"/>
      <c r="G40" s="1822"/>
      <c r="H40" s="1992"/>
      <c r="I40" s="1797"/>
    </row>
    <row r="41" spans="1:12" s="1802" customFormat="1" ht="15.75" thickBot="1" x14ac:dyDescent="0.3">
      <c r="A41" s="1853" t="s">
        <v>1644</v>
      </c>
      <c r="B41" s="1800"/>
      <c r="C41" s="1800"/>
      <c r="D41" s="1800"/>
      <c r="E41" s="1797"/>
      <c r="F41" s="1822"/>
      <c r="G41" s="1822"/>
      <c r="H41" s="1992" t="s">
        <v>205</v>
      </c>
      <c r="I41" s="1797"/>
    </row>
    <row r="42" spans="1:12" ht="25.5" thickTop="1" thickBot="1" x14ac:dyDescent="0.25">
      <c r="A42" s="1852" t="s">
        <v>206</v>
      </c>
      <c r="B42" s="1851" t="s">
        <v>959</v>
      </c>
      <c r="C42" s="1851" t="s">
        <v>481</v>
      </c>
      <c r="D42" s="1850" t="s">
        <v>208</v>
      </c>
      <c r="E42" s="1849" t="s">
        <v>800</v>
      </c>
      <c r="F42" s="1849" t="s">
        <v>801</v>
      </c>
      <c r="G42" s="1848" t="s">
        <v>1117</v>
      </c>
      <c r="H42" s="2092" t="s">
        <v>1118</v>
      </c>
    </row>
    <row r="43" spans="1:12" ht="14.25" thickTop="1" thickBot="1" x14ac:dyDescent="0.25">
      <c r="A43" s="1846">
        <v>1</v>
      </c>
      <c r="B43" s="1845">
        <v>2</v>
      </c>
      <c r="C43" s="1845">
        <v>3</v>
      </c>
      <c r="D43" s="1845">
        <v>5</v>
      </c>
      <c r="E43" s="1931">
        <v>6</v>
      </c>
      <c r="F43" s="1931">
        <v>7</v>
      </c>
      <c r="G43" s="1930">
        <v>8</v>
      </c>
      <c r="H43" s="1842" t="s">
        <v>960</v>
      </c>
    </row>
    <row r="44" spans="1:12" ht="15.75" thickTop="1" x14ac:dyDescent="0.2">
      <c r="A44" s="1879">
        <v>2212</v>
      </c>
      <c r="B44" s="1837">
        <v>6121</v>
      </c>
      <c r="C44" s="1837">
        <v>38100870</v>
      </c>
      <c r="D44" s="1835" t="s">
        <v>770</v>
      </c>
      <c r="E44" s="1876">
        <v>0</v>
      </c>
      <c r="F44" s="1876">
        <v>1341</v>
      </c>
      <c r="G44" s="1876">
        <v>1234</v>
      </c>
      <c r="H44" s="1829">
        <f>G44/F44*100</f>
        <v>92.020879940343022</v>
      </c>
      <c r="I44" s="1822"/>
    </row>
    <row r="45" spans="1:12" ht="15" x14ac:dyDescent="0.2">
      <c r="A45" s="1879">
        <v>2212</v>
      </c>
      <c r="B45" s="1956">
        <v>6121</v>
      </c>
      <c r="C45" s="1956">
        <v>38100872</v>
      </c>
      <c r="D45" s="1835" t="s">
        <v>770</v>
      </c>
      <c r="E45" s="1876">
        <v>0</v>
      </c>
      <c r="F45" s="1876">
        <v>670</v>
      </c>
      <c r="G45" s="1876">
        <v>617</v>
      </c>
      <c r="H45" s="1829">
        <f>G45/F45*100</f>
        <v>92.089552238805965</v>
      </c>
      <c r="I45" s="1822"/>
      <c r="K45" s="1802"/>
      <c r="L45" s="1802"/>
    </row>
    <row r="46" spans="1:12" ht="15" x14ac:dyDescent="0.2">
      <c r="A46" s="1879">
        <v>2212</v>
      </c>
      <c r="B46" s="1956">
        <v>6121</v>
      </c>
      <c r="C46" s="1956">
        <v>38100874</v>
      </c>
      <c r="D46" s="1835" t="s">
        <v>770</v>
      </c>
      <c r="E46" s="1876">
        <v>0</v>
      </c>
      <c r="F46" s="1876">
        <v>2500</v>
      </c>
      <c r="G46" s="1876">
        <v>2437</v>
      </c>
      <c r="H46" s="1829">
        <f>G46/F46*100</f>
        <v>97.48</v>
      </c>
      <c r="I46" s="1822"/>
    </row>
    <row r="47" spans="1:12" ht="15.75" thickBot="1" x14ac:dyDescent="0.25">
      <c r="A47" s="1879">
        <v>2212</v>
      </c>
      <c r="B47" s="1956">
        <v>6121</v>
      </c>
      <c r="C47" s="1956">
        <v>38500871</v>
      </c>
      <c r="D47" s="1835" t="s">
        <v>770</v>
      </c>
      <c r="E47" s="1876">
        <v>0</v>
      </c>
      <c r="F47" s="1876">
        <v>11394</v>
      </c>
      <c r="G47" s="1876">
        <v>10484</v>
      </c>
      <c r="H47" s="1829">
        <f>G47/F47*100</f>
        <v>92.013340354572577</v>
      </c>
      <c r="I47" s="1822"/>
    </row>
    <row r="48" spans="1:12" ht="16.5" thickTop="1" thickBot="1" x14ac:dyDescent="0.3">
      <c r="A48" s="1828" t="s">
        <v>961</v>
      </c>
      <c r="B48" s="1827"/>
      <c r="C48" s="1827"/>
      <c r="D48" s="1826"/>
      <c r="E48" s="1825">
        <f>SUM(E44:E47)</f>
        <v>0</v>
      </c>
      <c r="F48" s="1825">
        <f>SUM(F44:F47)</f>
        <v>15905</v>
      </c>
      <c r="G48" s="1825">
        <f>SUM(G44:G47)</f>
        <v>14772</v>
      </c>
      <c r="H48" s="1871">
        <f>G48/F48*100</f>
        <v>92.876453945300213</v>
      </c>
      <c r="I48" s="1822"/>
    </row>
    <row r="49" spans="1:10" s="1957" customFormat="1" ht="16.5" customHeight="1" thickTop="1" x14ac:dyDescent="0.25">
      <c r="A49" s="1823"/>
      <c r="B49" s="1800"/>
      <c r="C49" s="1800"/>
      <c r="D49" s="1800"/>
      <c r="E49" s="1797"/>
      <c r="F49" s="1822"/>
      <c r="G49" s="1822"/>
      <c r="H49" s="1992"/>
      <c r="I49" s="1797"/>
      <c r="J49" s="1816"/>
    </row>
    <row r="50" spans="1:10" s="1889" customFormat="1" ht="15" x14ac:dyDescent="0.25">
      <c r="A50" s="1853" t="s">
        <v>699</v>
      </c>
      <c r="B50" s="1800"/>
      <c r="C50" s="1800"/>
      <c r="D50" s="1800"/>
      <c r="E50" s="1797"/>
      <c r="F50" s="1822"/>
      <c r="G50" s="1822"/>
      <c r="H50" s="1992"/>
      <c r="I50" s="1797"/>
    </row>
    <row r="51" spans="1:10" s="1802" customFormat="1" ht="15.75" thickBot="1" x14ac:dyDescent="0.3">
      <c r="A51" s="1853" t="s">
        <v>1645</v>
      </c>
      <c r="B51" s="1800"/>
      <c r="C51" s="1800"/>
      <c r="D51" s="1800"/>
      <c r="E51" s="1797"/>
      <c r="F51" s="1822"/>
      <c r="G51" s="1822"/>
      <c r="H51" s="1992" t="s">
        <v>205</v>
      </c>
      <c r="I51" s="1797"/>
    </row>
    <row r="52" spans="1:10" ht="25.5" thickTop="1" thickBot="1" x14ac:dyDescent="0.25">
      <c r="A52" s="1852" t="s">
        <v>206</v>
      </c>
      <c r="B52" s="1851" t="s">
        <v>959</v>
      </c>
      <c r="C52" s="1851" t="s">
        <v>481</v>
      </c>
      <c r="D52" s="1850" t="s">
        <v>208</v>
      </c>
      <c r="E52" s="1849" t="s">
        <v>800</v>
      </c>
      <c r="F52" s="1849" t="s">
        <v>801</v>
      </c>
      <c r="G52" s="1848" t="s">
        <v>1117</v>
      </c>
      <c r="H52" s="2092" t="s">
        <v>1118</v>
      </c>
    </row>
    <row r="53" spans="1:10" ht="14.25" thickTop="1" thickBot="1" x14ac:dyDescent="0.25">
      <c r="A53" s="1846">
        <v>1</v>
      </c>
      <c r="B53" s="1845">
        <v>2</v>
      </c>
      <c r="C53" s="1845">
        <v>3</v>
      </c>
      <c r="D53" s="1845">
        <v>5</v>
      </c>
      <c r="E53" s="1931">
        <v>6</v>
      </c>
      <c r="F53" s="1931">
        <v>7</v>
      </c>
      <c r="G53" s="1930">
        <v>8</v>
      </c>
      <c r="H53" s="1842" t="s">
        <v>960</v>
      </c>
    </row>
    <row r="54" spans="1:10" ht="15.75" thickTop="1" x14ac:dyDescent="0.2">
      <c r="A54" s="1879">
        <v>2212</v>
      </c>
      <c r="B54" s="1837">
        <v>5166</v>
      </c>
      <c r="C54" s="1837">
        <v>38100870</v>
      </c>
      <c r="D54" s="1835" t="s">
        <v>776</v>
      </c>
      <c r="E54" s="1876">
        <v>0</v>
      </c>
      <c r="F54" s="1876">
        <v>6</v>
      </c>
      <c r="G54" s="1876">
        <v>6</v>
      </c>
      <c r="H54" s="1829">
        <f t="shared" ref="H54:H61" si="0">G54/F54*100</f>
        <v>100</v>
      </c>
    </row>
    <row r="55" spans="1:10" ht="15" x14ac:dyDescent="0.2">
      <c r="A55" s="1879">
        <v>2212</v>
      </c>
      <c r="B55" s="1956">
        <v>5166</v>
      </c>
      <c r="C55" s="1956">
        <v>38100872</v>
      </c>
      <c r="D55" s="1835" t="s">
        <v>776</v>
      </c>
      <c r="E55" s="1876">
        <v>0</v>
      </c>
      <c r="F55" s="1876">
        <v>3</v>
      </c>
      <c r="G55" s="1876">
        <v>3</v>
      </c>
      <c r="H55" s="1829">
        <f t="shared" si="0"/>
        <v>100</v>
      </c>
    </row>
    <row r="56" spans="1:10" ht="15" x14ac:dyDescent="0.2">
      <c r="A56" s="1879">
        <v>2212</v>
      </c>
      <c r="B56" s="1956">
        <v>5166</v>
      </c>
      <c r="C56" s="1956">
        <v>38500871</v>
      </c>
      <c r="D56" s="1835" t="s">
        <v>776</v>
      </c>
      <c r="E56" s="1876">
        <v>0</v>
      </c>
      <c r="F56" s="1876">
        <v>56</v>
      </c>
      <c r="G56" s="1876">
        <v>56</v>
      </c>
      <c r="H56" s="1829">
        <f t="shared" si="0"/>
        <v>100</v>
      </c>
    </row>
    <row r="57" spans="1:10" ht="15" x14ac:dyDescent="0.2">
      <c r="A57" s="1879">
        <v>2212</v>
      </c>
      <c r="B57" s="1837">
        <v>6121</v>
      </c>
      <c r="C57" s="1837">
        <v>38100870</v>
      </c>
      <c r="D57" s="1835" t="s">
        <v>770</v>
      </c>
      <c r="E57" s="1876">
        <v>0</v>
      </c>
      <c r="F57" s="1876">
        <v>4645</v>
      </c>
      <c r="G57" s="1876">
        <v>3869</v>
      </c>
      <c r="H57" s="1829">
        <f t="shared" si="0"/>
        <v>83.293864370290635</v>
      </c>
    </row>
    <row r="58" spans="1:10" ht="15" x14ac:dyDescent="0.2">
      <c r="A58" s="1879">
        <v>2212</v>
      </c>
      <c r="B58" s="1837">
        <v>6121</v>
      </c>
      <c r="C58" s="1837">
        <v>38100872</v>
      </c>
      <c r="D58" s="1835" t="s">
        <v>770</v>
      </c>
      <c r="E58" s="1876">
        <v>0</v>
      </c>
      <c r="F58" s="1876">
        <v>2323</v>
      </c>
      <c r="G58" s="1876">
        <v>1934</v>
      </c>
      <c r="H58" s="1829">
        <f t="shared" si="0"/>
        <v>83.254412397761513</v>
      </c>
      <c r="I58" s="1822"/>
    </row>
    <row r="59" spans="1:10" ht="15" x14ac:dyDescent="0.2">
      <c r="A59" s="1879">
        <v>2212</v>
      </c>
      <c r="B59" s="1956">
        <v>6121</v>
      </c>
      <c r="C59" s="1956">
        <v>38100874</v>
      </c>
      <c r="D59" s="1835" t="s">
        <v>770</v>
      </c>
      <c r="E59" s="1876">
        <v>0</v>
      </c>
      <c r="F59" s="1876">
        <v>987</v>
      </c>
      <c r="G59" s="1876">
        <v>380</v>
      </c>
      <c r="H59" s="1829">
        <f t="shared" si="0"/>
        <v>38.500506585612968</v>
      </c>
      <c r="I59" s="1822"/>
    </row>
    <row r="60" spans="1:10" ht="15.75" thickBot="1" x14ac:dyDescent="0.25">
      <c r="A60" s="1879">
        <v>2212</v>
      </c>
      <c r="B60" s="1956">
        <v>6121</v>
      </c>
      <c r="C60" s="1956">
        <v>38500871</v>
      </c>
      <c r="D60" s="1835" t="s">
        <v>770</v>
      </c>
      <c r="E60" s="1876">
        <v>0</v>
      </c>
      <c r="F60" s="1876">
        <v>39483</v>
      </c>
      <c r="G60" s="1876">
        <v>32883</v>
      </c>
      <c r="H60" s="1829">
        <f t="shared" si="0"/>
        <v>83.283944988982611</v>
      </c>
      <c r="I60" s="1822"/>
    </row>
    <row r="61" spans="1:10" ht="16.5" thickTop="1" thickBot="1" x14ac:dyDescent="0.3">
      <c r="A61" s="1828" t="s">
        <v>961</v>
      </c>
      <c r="B61" s="1827"/>
      <c r="C61" s="1827"/>
      <c r="D61" s="1826"/>
      <c r="E61" s="1825">
        <f>SUM(E54:E60)</f>
        <v>0</v>
      </c>
      <c r="F61" s="1825">
        <f>SUM(F54:F60)</f>
        <v>47503</v>
      </c>
      <c r="G61" s="1825">
        <f>SUM(G54:G60)</f>
        <v>39131</v>
      </c>
      <c r="H61" s="1871">
        <f t="shared" si="0"/>
        <v>82.375849946319178</v>
      </c>
      <c r="I61" s="1822"/>
    </row>
    <row r="62" spans="1:10" ht="15.75" thickTop="1" x14ac:dyDescent="0.25">
      <c r="A62" s="1857"/>
      <c r="B62" s="1857"/>
      <c r="C62" s="1857"/>
      <c r="D62" s="1857"/>
      <c r="E62" s="1856"/>
      <c r="F62" s="1856"/>
      <c r="G62" s="1856"/>
      <c r="H62" s="1897"/>
      <c r="I62" s="1822"/>
    </row>
    <row r="63" spans="1:10" s="1889" customFormat="1" ht="15" x14ac:dyDescent="0.25">
      <c r="A63" s="1853" t="s">
        <v>1216</v>
      </c>
      <c r="B63" s="1800"/>
      <c r="C63" s="1800"/>
      <c r="D63" s="1800"/>
      <c r="E63" s="1797"/>
      <c r="F63" s="1822"/>
      <c r="G63" s="1822"/>
      <c r="H63" s="1992"/>
      <c r="I63" s="1797"/>
    </row>
    <row r="64" spans="1:10" s="1802" customFormat="1" ht="15.75" thickBot="1" x14ac:dyDescent="0.3">
      <c r="A64" s="1853" t="s">
        <v>1778</v>
      </c>
      <c r="B64" s="1800"/>
      <c r="C64" s="1800"/>
      <c r="D64" s="1800"/>
      <c r="E64" s="1797"/>
      <c r="F64" s="1822"/>
      <c r="G64" s="1822"/>
      <c r="H64" s="1992" t="s">
        <v>205</v>
      </c>
      <c r="I64" s="1797"/>
    </row>
    <row r="65" spans="1:10" ht="25.5" thickTop="1" thickBot="1" x14ac:dyDescent="0.25">
      <c r="A65" s="1852" t="s">
        <v>206</v>
      </c>
      <c r="B65" s="1851" t="s">
        <v>959</v>
      </c>
      <c r="C65" s="1851" t="s">
        <v>481</v>
      </c>
      <c r="D65" s="1850" t="s">
        <v>208</v>
      </c>
      <c r="E65" s="1849" t="s">
        <v>800</v>
      </c>
      <c r="F65" s="1849" t="s">
        <v>801</v>
      </c>
      <c r="G65" s="1848" t="s">
        <v>1117</v>
      </c>
      <c r="H65" s="2092" t="s">
        <v>1118</v>
      </c>
    </row>
    <row r="66" spans="1:10" ht="14.25" thickTop="1" thickBot="1" x14ac:dyDescent="0.25">
      <c r="A66" s="1846">
        <v>1</v>
      </c>
      <c r="B66" s="1845">
        <v>2</v>
      </c>
      <c r="C66" s="1845">
        <v>3</v>
      </c>
      <c r="D66" s="1845">
        <v>5</v>
      </c>
      <c r="E66" s="1931">
        <v>6</v>
      </c>
      <c r="F66" s="1931">
        <v>7</v>
      </c>
      <c r="G66" s="1930">
        <v>8</v>
      </c>
      <c r="H66" s="1842" t="s">
        <v>960</v>
      </c>
    </row>
    <row r="67" spans="1:10" ht="15.75" thickTop="1" x14ac:dyDescent="0.2">
      <c r="A67" s="1879">
        <v>2212</v>
      </c>
      <c r="B67" s="1837">
        <v>6121</v>
      </c>
      <c r="C67" s="1837">
        <v>38100870</v>
      </c>
      <c r="D67" s="1835" t="s">
        <v>770</v>
      </c>
      <c r="E67" s="1876">
        <v>0</v>
      </c>
      <c r="F67" s="1876">
        <v>7500</v>
      </c>
      <c r="G67" s="1876">
        <v>0</v>
      </c>
      <c r="H67" s="1829">
        <f>G67/F67*100</f>
        <v>0</v>
      </c>
      <c r="I67" s="1822"/>
    </row>
    <row r="68" spans="1:10" ht="15" x14ac:dyDescent="0.2">
      <c r="A68" s="1879">
        <v>2212</v>
      </c>
      <c r="B68" s="1956">
        <v>6121</v>
      </c>
      <c r="C68" s="1956">
        <v>38100874</v>
      </c>
      <c r="D68" s="1835" t="s">
        <v>770</v>
      </c>
      <c r="E68" s="1876">
        <v>0</v>
      </c>
      <c r="F68" s="1876">
        <v>300</v>
      </c>
      <c r="G68" s="1876">
        <v>0</v>
      </c>
      <c r="H68" s="1829">
        <f>G68/F68*100</f>
        <v>0</v>
      </c>
      <c r="I68" s="1822"/>
    </row>
    <row r="69" spans="1:10" ht="15.75" thickBot="1" x14ac:dyDescent="0.25">
      <c r="A69" s="1879">
        <v>2212</v>
      </c>
      <c r="B69" s="1956">
        <v>6121</v>
      </c>
      <c r="C69" s="1956">
        <v>38500871</v>
      </c>
      <c r="D69" s="1835" t="s">
        <v>770</v>
      </c>
      <c r="E69" s="1876">
        <v>0</v>
      </c>
      <c r="F69" s="1876">
        <v>22500</v>
      </c>
      <c r="G69" s="1876">
        <v>0</v>
      </c>
      <c r="H69" s="1829">
        <f>G69/F69*100</f>
        <v>0</v>
      </c>
      <c r="I69" s="1822"/>
    </row>
    <row r="70" spans="1:10" ht="16.5" thickTop="1" thickBot="1" x14ac:dyDescent="0.3">
      <c r="A70" s="1828" t="s">
        <v>961</v>
      </c>
      <c r="B70" s="1827"/>
      <c r="C70" s="1827"/>
      <c r="D70" s="1826"/>
      <c r="E70" s="1825">
        <f>SUM(E67:E69)</f>
        <v>0</v>
      </c>
      <c r="F70" s="1825">
        <f>SUM(F67:F69)</f>
        <v>30300</v>
      </c>
      <c r="G70" s="1825">
        <f>SUM(G67:G69)</f>
        <v>0</v>
      </c>
      <c r="H70" s="1871">
        <f>G70/F70*100</f>
        <v>0</v>
      </c>
      <c r="I70" s="1822"/>
    </row>
    <row r="71" spans="1:10" s="1957" customFormat="1" ht="16.5" customHeight="1" thickTop="1" x14ac:dyDescent="0.25">
      <c r="A71" s="1823"/>
      <c r="B71" s="1800"/>
      <c r="C71" s="1800"/>
      <c r="D71" s="1800"/>
      <c r="E71" s="1797"/>
      <c r="F71" s="1822"/>
      <c r="G71" s="1822"/>
      <c r="H71" s="1992"/>
      <c r="I71" s="1797"/>
      <c r="J71" s="1816"/>
    </row>
    <row r="72" spans="1:10" s="1889" customFormat="1" ht="15" hidden="1" x14ac:dyDescent="0.25">
      <c r="A72" s="1853" t="s">
        <v>1224</v>
      </c>
      <c r="B72" s="1800"/>
      <c r="C72" s="1800"/>
      <c r="D72" s="1800"/>
      <c r="E72" s="1797"/>
      <c r="F72" s="1822"/>
      <c r="G72" s="1822"/>
      <c r="H72" s="1992"/>
      <c r="I72" s="1797"/>
    </row>
    <row r="73" spans="1:10" s="1802" customFormat="1" ht="15" hidden="1" x14ac:dyDescent="0.25">
      <c r="A73" s="1853" t="s">
        <v>325</v>
      </c>
      <c r="B73" s="1800"/>
      <c r="C73" s="1800"/>
      <c r="D73" s="1800"/>
      <c r="E73" s="1797"/>
      <c r="F73" s="1822"/>
      <c r="G73" s="1822"/>
      <c r="H73" s="1992" t="s">
        <v>205</v>
      </c>
      <c r="I73" s="1797"/>
    </row>
    <row r="74" spans="1:10" ht="25.5" hidden="1" thickTop="1" thickBot="1" x14ac:dyDescent="0.25">
      <c r="A74" s="1852" t="s">
        <v>206</v>
      </c>
      <c r="B74" s="1851" t="s">
        <v>959</v>
      </c>
      <c r="C74" s="1851" t="s">
        <v>481</v>
      </c>
      <c r="D74" s="1850" t="s">
        <v>208</v>
      </c>
      <c r="E74" s="1849" t="s">
        <v>800</v>
      </c>
      <c r="F74" s="1849" t="s">
        <v>801</v>
      </c>
      <c r="G74" s="1848" t="s">
        <v>1117</v>
      </c>
      <c r="H74" s="2092" t="s">
        <v>1118</v>
      </c>
    </row>
    <row r="75" spans="1:10" ht="14.25" hidden="1" thickTop="1" thickBot="1" x14ac:dyDescent="0.25">
      <c r="A75" s="1846">
        <v>1</v>
      </c>
      <c r="B75" s="1845">
        <v>2</v>
      </c>
      <c r="C75" s="1845">
        <v>3</v>
      </c>
      <c r="D75" s="1845">
        <v>5</v>
      </c>
      <c r="E75" s="1931">
        <v>6</v>
      </c>
      <c r="F75" s="1931">
        <v>7</v>
      </c>
      <c r="G75" s="1930">
        <v>8</v>
      </c>
      <c r="H75" s="1842" t="s">
        <v>960</v>
      </c>
    </row>
    <row r="76" spans="1:10" ht="15.75" hidden="1" thickTop="1" x14ac:dyDescent="0.2">
      <c r="A76" s="1872">
        <v>2212</v>
      </c>
      <c r="B76" s="1958">
        <v>5169</v>
      </c>
      <c r="C76" s="1958">
        <v>41100880</v>
      </c>
      <c r="D76" s="1835" t="s">
        <v>1080</v>
      </c>
      <c r="E76" s="1876"/>
      <c r="F76" s="1876"/>
      <c r="G76" s="1876"/>
      <c r="H76" s="1895">
        <v>0</v>
      </c>
      <c r="I76" s="1822"/>
    </row>
    <row r="77" spans="1:10" ht="15" hidden="1" x14ac:dyDescent="0.2">
      <c r="A77" s="1879">
        <v>2212</v>
      </c>
      <c r="B77" s="1956">
        <v>5169</v>
      </c>
      <c r="C77" s="1956">
        <v>41100882</v>
      </c>
      <c r="D77" s="1835" t="s">
        <v>1080</v>
      </c>
      <c r="E77" s="1876"/>
      <c r="F77" s="1876"/>
      <c r="G77" s="1876"/>
      <c r="H77" s="1829">
        <v>0</v>
      </c>
      <c r="I77" s="1822"/>
    </row>
    <row r="78" spans="1:10" ht="14.25" hidden="1" customHeight="1" thickBot="1" x14ac:dyDescent="0.25">
      <c r="A78" s="1879">
        <v>2212</v>
      </c>
      <c r="B78" s="1956">
        <v>5169</v>
      </c>
      <c r="C78" s="1956">
        <v>41500881</v>
      </c>
      <c r="D78" s="1835" t="s">
        <v>1080</v>
      </c>
      <c r="E78" s="1876"/>
      <c r="F78" s="1876"/>
      <c r="G78" s="1876"/>
      <c r="H78" s="1829" t="e">
        <f>G78/F78*100</f>
        <v>#DIV/0!</v>
      </c>
      <c r="I78" s="1822"/>
    </row>
    <row r="79" spans="1:10" ht="16.5" hidden="1" thickTop="1" thickBot="1" x14ac:dyDescent="0.3">
      <c r="A79" s="1828" t="s">
        <v>961</v>
      </c>
      <c r="B79" s="1827"/>
      <c r="C79" s="1827"/>
      <c r="D79" s="1826"/>
      <c r="E79" s="1825">
        <f>SUM(E76:E78)</f>
        <v>0</v>
      </c>
      <c r="F79" s="1825">
        <f>SUM(F76:F78)</f>
        <v>0</v>
      </c>
      <c r="G79" s="1825">
        <f>SUM(G76:G78)</f>
        <v>0</v>
      </c>
      <c r="H79" s="1871" t="e">
        <f>G79/F79*100</f>
        <v>#DIV/0!</v>
      </c>
      <c r="I79" s="1822"/>
    </row>
    <row r="80" spans="1:10" s="1957" customFormat="1" ht="16.5" hidden="1" customHeight="1" thickTop="1" x14ac:dyDescent="0.25">
      <c r="A80" s="1823"/>
      <c r="B80" s="1800"/>
      <c r="C80" s="1800"/>
      <c r="D80" s="1800"/>
      <c r="E80" s="1797"/>
      <c r="F80" s="1822"/>
      <c r="G80" s="1822"/>
      <c r="H80" s="1992"/>
      <c r="I80" s="1797"/>
      <c r="J80" s="1816"/>
    </row>
    <row r="81" spans="1:10" s="1957" customFormat="1" ht="16.5" hidden="1" customHeight="1" x14ac:dyDescent="0.25">
      <c r="A81" s="1823"/>
      <c r="B81" s="1800"/>
      <c r="C81" s="1800"/>
      <c r="D81" s="1800"/>
      <c r="E81" s="1797"/>
      <c r="F81" s="1822"/>
      <c r="G81" s="1822"/>
      <c r="H81" s="1992"/>
      <c r="I81" s="1797"/>
      <c r="J81" s="1816"/>
    </row>
    <row r="82" spans="1:10" ht="15" hidden="1" x14ac:dyDescent="0.25">
      <c r="A82" s="1853" t="s">
        <v>617</v>
      </c>
    </row>
    <row r="83" spans="1:10" ht="15" hidden="1" x14ac:dyDescent="0.25">
      <c r="A83" s="1853" t="s">
        <v>326</v>
      </c>
      <c r="H83" s="1992" t="s">
        <v>205</v>
      </c>
    </row>
    <row r="84" spans="1:10" ht="25.5" hidden="1" thickTop="1" thickBot="1" x14ac:dyDescent="0.25">
      <c r="A84" s="1852" t="s">
        <v>206</v>
      </c>
      <c r="B84" s="1851" t="s">
        <v>959</v>
      </c>
      <c r="C84" s="1851" t="s">
        <v>481</v>
      </c>
      <c r="D84" s="1850" t="s">
        <v>208</v>
      </c>
      <c r="E84" s="1849" t="s">
        <v>800</v>
      </c>
      <c r="F84" s="1849" t="s">
        <v>801</v>
      </c>
      <c r="G84" s="1848" t="s">
        <v>1117</v>
      </c>
      <c r="H84" s="2092" t="s">
        <v>1118</v>
      </c>
    </row>
    <row r="85" spans="1:10" ht="14.25" hidden="1" thickTop="1" thickBot="1" x14ac:dyDescent="0.25">
      <c r="A85" s="1846">
        <v>1</v>
      </c>
      <c r="B85" s="1845">
        <v>2</v>
      </c>
      <c r="C85" s="1845">
        <v>3</v>
      </c>
      <c r="D85" s="1845">
        <v>5</v>
      </c>
      <c r="E85" s="1931">
        <v>6</v>
      </c>
      <c r="F85" s="1931">
        <v>7</v>
      </c>
      <c r="G85" s="1930">
        <v>8</v>
      </c>
      <c r="H85" s="1842" t="s">
        <v>960</v>
      </c>
    </row>
    <row r="86" spans="1:10" ht="15" hidden="1" x14ac:dyDescent="0.2">
      <c r="A86" s="1879">
        <v>2212</v>
      </c>
      <c r="B86" s="1837">
        <v>6121</v>
      </c>
      <c r="C86" s="1956">
        <v>38100870</v>
      </c>
      <c r="D86" s="1835" t="s">
        <v>770</v>
      </c>
      <c r="E86" s="1876"/>
      <c r="F86" s="1876"/>
      <c r="G86" s="1876"/>
      <c r="H86" s="1829">
        <v>0</v>
      </c>
    </row>
    <row r="87" spans="1:10" ht="15" hidden="1" x14ac:dyDescent="0.2">
      <c r="A87" s="1879">
        <v>2212</v>
      </c>
      <c r="B87" s="1956">
        <v>6121</v>
      </c>
      <c r="C87" s="1956">
        <v>38100872</v>
      </c>
      <c r="D87" s="1835" t="s">
        <v>770</v>
      </c>
      <c r="E87" s="1876"/>
      <c r="F87" s="1876"/>
      <c r="G87" s="1948"/>
      <c r="H87" s="1829">
        <v>0</v>
      </c>
    </row>
    <row r="88" spans="1:10" ht="15.75" hidden="1" thickBot="1" x14ac:dyDescent="0.25">
      <c r="A88" s="1879">
        <v>2212</v>
      </c>
      <c r="B88" s="1956">
        <v>6121</v>
      </c>
      <c r="C88" s="1956">
        <v>38500871</v>
      </c>
      <c r="D88" s="1835" t="s">
        <v>770</v>
      </c>
      <c r="E88" s="1876"/>
      <c r="F88" s="1874"/>
      <c r="G88" s="1874"/>
      <c r="H88" s="1829" t="e">
        <f>G88/F88*100</f>
        <v>#DIV/0!</v>
      </c>
    </row>
    <row r="89" spans="1:10" ht="16.5" hidden="1" thickTop="1" thickBot="1" x14ac:dyDescent="0.3">
      <c r="A89" s="1828" t="s">
        <v>961</v>
      </c>
      <c r="B89" s="1827"/>
      <c r="C89" s="1827"/>
      <c r="D89" s="1826"/>
      <c r="E89" s="1825">
        <f>SUM(E86:E88)</f>
        <v>0</v>
      </c>
      <c r="F89" s="1825">
        <f>SUM(F86:F88)</f>
        <v>0</v>
      </c>
      <c r="G89" s="1825">
        <f>SUM(G86:G88)</f>
        <v>0</v>
      </c>
      <c r="H89" s="1871" t="e">
        <f>G89/F89*100</f>
        <v>#DIV/0!</v>
      </c>
    </row>
    <row r="90" spans="1:10" ht="18" hidden="1" x14ac:dyDescent="0.25">
      <c r="A90" s="1823"/>
    </row>
    <row r="91" spans="1:10" ht="18" hidden="1" x14ac:dyDescent="0.25">
      <c r="A91" s="1823"/>
    </row>
    <row r="92" spans="1:10" ht="15" hidden="1" x14ac:dyDescent="0.25">
      <c r="A92" s="1853" t="s">
        <v>618</v>
      </c>
    </row>
    <row r="93" spans="1:10" ht="15" hidden="1" x14ac:dyDescent="0.25">
      <c r="A93" s="1853" t="s">
        <v>327</v>
      </c>
      <c r="H93" s="1992" t="s">
        <v>205</v>
      </c>
    </row>
    <row r="94" spans="1:10" ht="25.5" hidden="1" thickTop="1" thickBot="1" x14ac:dyDescent="0.25">
      <c r="A94" s="1852" t="s">
        <v>206</v>
      </c>
      <c r="B94" s="1851" t="s">
        <v>959</v>
      </c>
      <c r="C94" s="1851" t="s">
        <v>481</v>
      </c>
      <c r="D94" s="1850" t="s">
        <v>208</v>
      </c>
      <c r="E94" s="1849" t="s">
        <v>800</v>
      </c>
      <c r="F94" s="1849" t="s">
        <v>801</v>
      </c>
      <c r="G94" s="1848" t="s">
        <v>1117</v>
      </c>
      <c r="H94" s="2092" t="s">
        <v>1118</v>
      </c>
    </row>
    <row r="95" spans="1:10" ht="14.25" hidden="1" thickTop="1" thickBot="1" x14ac:dyDescent="0.25">
      <c r="A95" s="1846">
        <v>1</v>
      </c>
      <c r="B95" s="1845">
        <v>2</v>
      </c>
      <c r="C95" s="1845">
        <v>3</v>
      </c>
      <c r="D95" s="1845">
        <v>5</v>
      </c>
      <c r="E95" s="1931">
        <v>6</v>
      </c>
      <c r="F95" s="1931">
        <v>7</v>
      </c>
      <c r="G95" s="1930">
        <v>8</v>
      </c>
      <c r="H95" s="1842" t="s">
        <v>960</v>
      </c>
    </row>
    <row r="96" spans="1:10" ht="15" hidden="1" x14ac:dyDescent="0.2">
      <c r="A96" s="1879">
        <v>2212</v>
      </c>
      <c r="B96" s="1837">
        <v>6121</v>
      </c>
      <c r="C96" s="1956">
        <v>38100870</v>
      </c>
      <c r="D96" s="1835" t="s">
        <v>770</v>
      </c>
      <c r="E96" s="1876"/>
      <c r="F96" s="1876"/>
      <c r="G96" s="1876"/>
      <c r="H96" s="1829" t="e">
        <f>G96/F96*100</f>
        <v>#DIV/0!</v>
      </c>
    </row>
    <row r="97" spans="1:9" ht="15" hidden="1" x14ac:dyDescent="0.2">
      <c r="A97" s="1879">
        <v>2212</v>
      </c>
      <c r="B97" s="1956">
        <v>6121</v>
      </c>
      <c r="C97" s="1956">
        <v>38100872</v>
      </c>
      <c r="D97" s="1835" t="s">
        <v>770</v>
      </c>
      <c r="E97" s="1876"/>
      <c r="F97" s="1876"/>
      <c r="G97" s="1948"/>
      <c r="H97" s="1829">
        <v>0</v>
      </c>
    </row>
    <row r="98" spans="1:9" ht="15.75" hidden="1" thickBot="1" x14ac:dyDescent="0.25">
      <c r="A98" s="1879">
        <v>2212</v>
      </c>
      <c r="B98" s="1956">
        <v>6121</v>
      </c>
      <c r="C98" s="1956">
        <v>38500871</v>
      </c>
      <c r="D98" s="1835" t="s">
        <v>770</v>
      </c>
      <c r="E98" s="1876"/>
      <c r="F98" s="1874"/>
      <c r="G98" s="1874"/>
      <c r="H98" s="1829" t="e">
        <f>G98/F98*100</f>
        <v>#DIV/0!</v>
      </c>
    </row>
    <row r="99" spans="1:9" ht="16.5" hidden="1" thickTop="1" thickBot="1" x14ac:dyDescent="0.3">
      <c r="A99" s="1828" t="s">
        <v>961</v>
      </c>
      <c r="B99" s="1827"/>
      <c r="C99" s="1827"/>
      <c r="D99" s="1826"/>
      <c r="E99" s="1825">
        <f>SUM(E96:E98)</f>
        <v>0</v>
      </c>
      <c r="F99" s="1825">
        <f>SUM(F96:F98)</f>
        <v>0</v>
      </c>
      <c r="G99" s="1825">
        <f>SUM(G96:G98)</f>
        <v>0</v>
      </c>
      <c r="H99" s="1871" t="e">
        <f>G99/F99*100</f>
        <v>#DIV/0!</v>
      </c>
    </row>
    <row r="100" spans="1:9" ht="15" hidden="1" customHeight="1" thickTop="1" x14ac:dyDescent="0.25">
      <c r="A100" s="1823"/>
    </row>
    <row r="101" spans="1:9" ht="15" hidden="1" customHeight="1" x14ac:dyDescent="0.25">
      <c r="A101" s="1823"/>
    </row>
    <row r="102" spans="1:9" ht="15" x14ac:dyDescent="0.25">
      <c r="A102" s="1853" t="s">
        <v>700</v>
      </c>
    </row>
    <row r="103" spans="1:9" ht="15.75" thickBot="1" x14ac:dyDescent="0.3">
      <c r="A103" s="1853" t="s">
        <v>1360</v>
      </c>
      <c r="H103" s="1992" t="s">
        <v>205</v>
      </c>
    </row>
    <row r="104" spans="1:9" ht="25.5" thickTop="1" thickBot="1" x14ac:dyDescent="0.25">
      <c r="A104" s="1852" t="s">
        <v>206</v>
      </c>
      <c r="B104" s="1851" t="s">
        <v>959</v>
      </c>
      <c r="C104" s="1851" t="s">
        <v>481</v>
      </c>
      <c r="D104" s="1850" t="s">
        <v>208</v>
      </c>
      <c r="E104" s="1849" t="s">
        <v>800</v>
      </c>
      <c r="F104" s="1849" t="s">
        <v>801</v>
      </c>
      <c r="G104" s="1848" t="s">
        <v>1117</v>
      </c>
      <c r="H104" s="2092" t="s">
        <v>1118</v>
      </c>
    </row>
    <row r="105" spans="1:9" ht="14.25" thickTop="1" thickBot="1" x14ac:dyDescent="0.25">
      <c r="A105" s="1846">
        <v>1</v>
      </c>
      <c r="B105" s="1845">
        <v>2</v>
      </c>
      <c r="C105" s="1845">
        <v>3</v>
      </c>
      <c r="D105" s="1845">
        <v>5</v>
      </c>
      <c r="E105" s="1931">
        <v>6</v>
      </c>
      <c r="F105" s="1931">
        <v>7</v>
      </c>
      <c r="G105" s="1930">
        <v>8</v>
      </c>
      <c r="H105" s="1842" t="s">
        <v>960</v>
      </c>
    </row>
    <row r="106" spans="1:9" ht="15.75" thickTop="1" x14ac:dyDescent="0.2">
      <c r="A106" s="1879">
        <v>2212</v>
      </c>
      <c r="B106" s="1956">
        <v>6121</v>
      </c>
      <c r="C106" s="1956">
        <v>38100870</v>
      </c>
      <c r="D106" s="1835" t="s">
        <v>776</v>
      </c>
      <c r="E106" s="1876">
        <v>0</v>
      </c>
      <c r="F106" s="1876">
        <v>3500</v>
      </c>
      <c r="G106" s="1876">
        <v>3055</v>
      </c>
      <c r="H106" s="1829">
        <f t="shared" ref="H106:H111" si="1">G106/F106*100</f>
        <v>87.285714285714292</v>
      </c>
    </row>
    <row r="107" spans="1:9" ht="15" x14ac:dyDescent="0.2">
      <c r="A107" s="1879">
        <v>2212</v>
      </c>
      <c r="B107" s="1956">
        <v>6121</v>
      </c>
      <c r="C107" s="1956">
        <v>38100872</v>
      </c>
      <c r="D107" s="1835" t="s">
        <v>776</v>
      </c>
      <c r="E107" s="1876">
        <v>0</v>
      </c>
      <c r="F107" s="1876">
        <v>1750</v>
      </c>
      <c r="G107" s="1876">
        <v>1528</v>
      </c>
      <c r="H107" s="1829">
        <f t="shared" si="1"/>
        <v>87.314285714285717</v>
      </c>
    </row>
    <row r="108" spans="1:9" ht="15" x14ac:dyDescent="0.2">
      <c r="A108" s="1879">
        <v>2212</v>
      </c>
      <c r="B108" s="1956">
        <v>6121</v>
      </c>
      <c r="C108" s="1956">
        <v>38100874</v>
      </c>
      <c r="D108" s="1835" t="s">
        <v>776</v>
      </c>
      <c r="E108" s="1876">
        <v>0</v>
      </c>
      <c r="F108" s="1876">
        <v>1000</v>
      </c>
      <c r="G108" s="1876">
        <v>264</v>
      </c>
      <c r="H108" s="1829">
        <f t="shared" si="1"/>
        <v>26.400000000000002</v>
      </c>
    </row>
    <row r="109" spans="1:9" ht="15" x14ac:dyDescent="0.2">
      <c r="A109" s="1879">
        <v>2212</v>
      </c>
      <c r="B109" s="1956">
        <v>6121</v>
      </c>
      <c r="C109" s="1956">
        <v>38500871</v>
      </c>
      <c r="D109" s="1835" t="s">
        <v>770</v>
      </c>
      <c r="E109" s="1876">
        <v>0</v>
      </c>
      <c r="F109" s="1876">
        <v>11250</v>
      </c>
      <c r="G109" s="1876">
        <v>3158</v>
      </c>
      <c r="H109" s="1829">
        <f t="shared" si="1"/>
        <v>28.071111111111115</v>
      </c>
    </row>
    <row r="110" spans="1:9" ht="15.75" thickBot="1" x14ac:dyDescent="0.25">
      <c r="A110" s="1879">
        <v>2212</v>
      </c>
      <c r="B110" s="1956">
        <v>6121</v>
      </c>
      <c r="C110" s="1956">
        <v>38591628</v>
      </c>
      <c r="D110" s="1835" t="s">
        <v>770</v>
      </c>
      <c r="E110" s="1876">
        <v>0</v>
      </c>
      <c r="F110" s="1876">
        <v>22823</v>
      </c>
      <c r="G110" s="1876">
        <v>22810</v>
      </c>
      <c r="H110" s="1829">
        <f t="shared" si="1"/>
        <v>99.943039915874337</v>
      </c>
    </row>
    <row r="111" spans="1:9" ht="16.5" thickTop="1" thickBot="1" x14ac:dyDescent="0.3">
      <c r="A111" s="1828" t="s">
        <v>961</v>
      </c>
      <c r="B111" s="1827"/>
      <c r="C111" s="1827"/>
      <c r="D111" s="1826"/>
      <c r="E111" s="1825">
        <f>SUM(E109:E110)</f>
        <v>0</v>
      </c>
      <c r="F111" s="1825">
        <f>SUM(F106:F110)</f>
        <v>40323</v>
      </c>
      <c r="G111" s="1825">
        <f>SUM(G106:G110)</f>
        <v>30815</v>
      </c>
      <c r="H111" s="1871">
        <f t="shared" si="1"/>
        <v>76.420405227785622</v>
      </c>
    </row>
    <row r="112" spans="1:9" ht="14.25" customHeight="1" thickTop="1" x14ac:dyDescent="0.2">
      <c r="A112" s="1953"/>
      <c r="B112" s="1953"/>
      <c r="C112" s="1953"/>
      <c r="D112" s="1953"/>
      <c r="E112" s="1955"/>
      <c r="F112" s="1954"/>
      <c r="G112" s="1954"/>
      <c r="H112" s="2143"/>
      <c r="I112" s="1953"/>
    </row>
    <row r="113" spans="1:12" s="1889" customFormat="1" ht="15" x14ac:dyDescent="0.25">
      <c r="A113" s="1853" t="s">
        <v>1646</v>
      </c>
      <c r="B113" s="1800"/>
      <c r="C113" s="1800"/>
      <c r="D113" s="1800"/>
      <c r="E113" s="1797"/>
      <c r="F113" s="1822"/>
      <c r="G113" s="1822"/>
      <c r="H113" s="1992"/>
      <c r="I113" s="1797"/>
    </row>
    <row r="114" spans="1:12" s="1802" customFormat="1" ht="15.75" thickBot="1" x14ac:dyDescent="0.3">
      <c r="A114" s="1853" t="s">
        <v>1647</v>
      </c>
      <c r="B114" s="1800"/>
      <c r="C114" s="1800"/>
      <c r="D114" s="1800"/>
      <c r="E114" s="1797"/>
      <c r="F114" s="1822"/>
      <c r="G114" s="1822"/>
      <c r="H114" s="1992" t="s">
        <v>205</v>
      </c>
      <c r="I114" s="1797"/>
    </row>
    <row r="115" spans="1:12" ht="25.5" thickTop="1" thickBot="1" x14ac:dyDescent="0.25">
      <c r="A115" s="1852" t="s">
        <v>206</v>
      </c>
      <c r="B115" s="1851" t="s">
        <v>959</v>
      </c>
      <c r="C115" s="1851" t="s">
        <v>481</v>
      </c>
      <c r="D115" s="1850" t="s">
        <v>208</v>
      </c>
      <c r="E115" s="1849" t="s">
        <v>800</v>
      </c>
      <c r="F115" s="1849" t="s">
        <v>801</v>
      </c>
      <c r="G115" s="1848" t="s">
        <v>1117</v>
      </c>
      <c r="H115" s="2092" t="s">
        <v>1118</v>
      </c>
    </row>
    <row r="116" spans="1:12" ht="14.25" thickTop="1" thickBot="1" x14ac:dyDescent="0.25">
      <c r="A116" s="1846">
        <v>1</v>
      </c>
      <c r="B116" s="1845">
        <v>2</v>
      </c>
      <c r="C116" s="1845">
        <v>3</v>
      </c>
      <c r="D116" s="1845">
        <v>5</v>
      </c>
      <c r="E116" s="1931">
        <v>6</v>
      </c>
      <c r="F116" s="1931">
        <v>7</v>
      </c>
      <c r="G116" s="1930">
        <v>8</v>
      </c>
      <c r="H116" s="1842" t="s">
        <v>960</v>
      </c>
    </row>
    <row r="117" spans="1:12" ht="15.75" thickTop="1" x14ac:dyDescent="0.2">
      <c r="A117" s="1879">
        <v>2212</v>
      </c>
      <c r="B117" s="1837">
        <v>6121</v>
      </c>
      <c r="C117" s="1837">
        <v>38100870</v>
      </c>
      <c r="D117" s="1835" t="s">
        <v>770</v>
      </c>
      <c r="E117" s="1876">
        <v>0</v>
      </c>
      <c r="F117" s="1876">
        <v>1800</v>
      </c>
      <c r="G117" s="1876">
        <v>1093</v>
      </c>
      <c r="H117" s="1829">
        <f>G117/F117*100</f>
        <v>60.722222222222221</v>
      </c>
      <c r="I117" s="1822"/>
    </row>
    <row r="118" spans="1:12" ht="15" x14ac:dyDescent="0.2">
      <c r="A118" s="1879">
        <v>2212</v>
      </c>
      <c r="B118" s="1956">
        <v>6121</v>
      </c>
      <c r="C118" s="1956">
        <v>38100872</v>
      </c>
      <c r="D118" s="1835" t="s">
        <v>770</v>
      </c>
      <c r="E118" s="1876">
        <v>0</v>
      </c>
      <c r="F118" s="1876">
        <v>900</v>
      </c>
      <c r="G118" s="1876">
        <v>547</v>
      </c>
      <c r="H118" s="1829">
        <f>G118/F118*100</f>
        <v>60.777777777777771</v>
      </c>
      <c r="I118" s="1822"/>
      <c r="K118" s="1802"/>
      <c r="L118" s="1802"/>
    </row>
    <row r="119" spans="1:12" ht="15" x14ac:dyDescent="0.2">
      <c r="A119" s="1879">
        <v>2212</v>
      </c>
      <c r="B119" s="1956">
        <v>6121</v>
      </c>
      <c r="C119" s="1956">
        <v>38100874</v>
      </c>
      <c r="D119" s="1835" t="s">
        <v>770</v>
      </c>
      <c r="E119" s="1876">
        <v>0</v>
      </c>
      <c r="F119" s="1876">
        <v>1212</v>
      </c>
      <c r="G119" s="1876">
        <v>1149</v>
      </c>
      <c r="H119" s="1829">
        <f>G119/F119*100</f>
        <v>94.801980198019791</v>
      </c>
      <c r="I119" s="1822"/>
    </row>
    <row r="120" spans="1:12" ht="15.75" thickBot="1" x14ac:dyDescent="0.25">
      <c r="A120" s="1879">
        <v>2212</v>
      </c>
      <c r="B120" s="1956">
        <v>6121</v>
      </c>
      <c r="C120" s="1956">
        <v>38500871</v>
      </c>
      <c r="D120" s="1835" t="s">
        <v>770</v>
      </c>
      <c r="E120" s="1876">
        <v>0</v>
      </c>
      <c r="F120" s="1876">
        <v>15300</v>
      </c>
      <c r="G120" s="1876">
        <v>9291</v>
      </c>
      <c r="H120" s="1829">
        <f>G120/F120*100</f>
        <v>60.725490196078432</v>
      </c>
      <c r="I120" s="1822"/>
    </row>
    <row r="121" spans="1:12" ht="16.5" thickTop="1" thickBot="1" x14ac:dyDescent="0.3">
      <c r="A121" s="1828" t="s">
        <v>961</v>
      </c>
      <c r="B121" s="1827"/>
      <c r="C121" s="1827"/>
      <c r="D121" s="1826"/>
      <c r="E121" s="1825">
        <f>SUM(E117:E120)</f>
        <v>0</v>
      </c>
      <c r="F121" s="1825">
        <f>SUM(F117:F120)</f>
        <v>19212</v>
      </c>
      <c r="G121" s="1825">
        <f>SUM(G117:G120)</f>
        <v>12080</v>
      </c>
      <c r="H121" s="1871">
        <f>G121/F121*100</f>
        <v>62.87736831147199</v>
      </c>
      <c r="I121" s="1822"/>
    </row>
    <row r="122" spans="1:12" ht="14.25" customHeight="1" thickTop="1" x14ac:dyDescent="0.2">
      <c r="A122" s="1953"/>
      <c r="B122" s="1953"/>
      <c r="C122" s="1953"/>
      <c r="D122" s="1953"/>
      <c r="E122" s="1955"/>
      <c r="F122" s="1954"/>
      <c r="G122" s="1954"/>
      <c r="H122" s="2143"/>
      <c r="I122" s="1953"/>
    </row>
    <row r="123" spans="1:12" ht="14.25" customHeight="1" x14ac:dyDescent="0.25">
      <c r="A123" s="1853" t="s">
        <v>1785</v>
      </c>
      <c r="I123" s="1953"/>
    </row>
    <row r="124" spans="1:12" ht="14.25" customHeight="1" thickBot="1" x14ac:dyDescent="0.3">
      <c r="A124" s="1853" t="s">
        <v>324</v>
      </c>
      <c r="H124" s="1992" t="s">
        <v>205</v>
      </c>
      <c r="I124" s="1953"/>
    </row>
    <row r="125" spans="1:12" ht="27" customHeight="1" thickTop="1" thickBot="1" x14ac:dyDescent="0.25">
      <c r="A125" s="1852" t="s">
        <v>206</v>
      </c>
      <c r="B125" s="1851" t="s">
        <v>959</v>
      </c>
      <c r="C125" s="1851" t="s">
        <v>481</v>
      </c>
      <c r="D125" s="1850" t="s">
        <v>208</v>
      </c>
      <c r="E125" s="1849" t="s">
        <v>800</v>
      </c>
      <c r="F125" s="1849" t="s">
        <v>801</v>
      </c>
      <c r="G125" s="1848" t="s">
        <v>1117</v>
      </c>
      <c r="H125" s="2092" t="s">
        <v>1118</v>
      </c>
      <c r="I125" s="1953"/>
    </row>
    <row r="126" spans="1:12" ht="14.25" customHeight="1" thickTop="1" thickBot="1" x14ac:dyDescent="0.25">
      <c r="A126" s="1846">
        <v>1</v>
      </c>
      <c r="B126" s="1845">
        <v>2</v>
      </c>
      <c r="C126" s="1845">
        <v>3</v>
      </c>
      <c r="D126" s="1845">
        <v>5</v>
      </c>
      <c r="E126" s="1931">
        <v>6</v>
      </c>
      <c r="F126" s="1931">
        <v>7</v>
      </c>
      <c r="G126" s="1930">
        <v>8</v>
      </c>
      <c r="H126" s="1842" t="s">
        <v>960</v>
      </c>
      <c r="I126" s="1953"/>
    </row>
    <row r="127" spans="1:12" ht="45.75" customHeight="1" thickTop="1" thickBot="1" x14ac:dyDescent="0.25">
      <c r="A127" s="1938">
        <v>6402</v>
      </c>
      <c r="B127" s="1937">
        <v>5368</v>
      </c>
      <c r="C127" s="1867">
        <v>19</v>
      </c>
      <c r="D127" s="1835" t="s">
        <v>701</v>
      </c>
      <c r="E127" s="1876">
        <v>0</v>
      </c>
      <c r="F127" s="1876">
        <v>484</v>
      </c>
      <c r="G127" s="1876">
        <v>484</v>
      </c>
      <c r="H127" s="1829">
        <f>G127/F127*100</f>
        <v>100</v>
      </c>
      <c r="I127" s="1953"/>
    </row>
    <row r="128" spans="1:12" ht="14.25" customHeight="1" thickTop="1" thickBot="1" x14ac:dyDescent="0.3">
      <c r="A128" s="1828" t="s">
        <v>961</v>
      </c>
      <c r="B128" s="1827"/>
      <c r="C128" s="1827"/>
      <c r="D128" s="1826"/>
      <c r="E128" s="1825">
        <f>SUM(E127:E127)</f>
        <v>0</v>
      </c>
      <c r="F128" s="1825">
        <f>SUM(F127:F127)</f>
        <v>484</v>
      </c>
      <c r="G128" s="1825">
        <f>SUM(G127:G127)</f>
        <v>484</v>
      </c>
      <c r="H128" s="1871">
        <f>G128/F128*100</f>
        <v>100</v>
      </c>
      <c r="I128" s="1953"/>
    </row>
    <row r="129" spans="1:9" ht="14.25" customHeight="1" thickTop="1" x14ac:dyDescent="0.2">
      <c r="A129" s="1953"/>
      <c r="B129" s="1953"/>
      <c r="C129" s="1953"/>
      <c r="D129" s="1953"/>
      <c r="E129" s="1955"/>
      <c r="F129" s="1954"/>
      <c r="G129" s="1954"/>
      <c r="H129" s="2143"/>
      <c r="I129" s="1953"/>
    </row>
    <row r="130" spans="1:9" x14ac:dyDescent="0.2">
      <c r="A130" s="1953"/>
      <c r="B130" s="1953"/>
      <c r="C130" s="1953"/>
      <c r="D130" s="1953"/>
      <c r="E130" s="1955"/>
      <c r="F130" s="1954"/>
      <c r="G130" s="1954"/>
      <c r="H130" s="2143"/>
      <c r="I130" s="1953"/>
    </row>
    <row r="131" spans="1:9" ht="15.75" thickBot="1" x14ac:dyDescent="0.3">
      <c r="A131" s="1853" t="s">
        <v>964</v>
      </c>
      <c r="H131" s="1992" t="s">
        <v>205</v>
      </c>
      <c r="I131" s="1940"/>
    </row>
    <row r="132" spans="1:9" ht="25.5" thickTop="1" thickBot="1" x14ac:dyDescent="0.25">
      <c r="A132" s="1852" t="s">
        <v>206</v>
      </c>
      <c r="B132" s="1851" t="s">
        <v>959</v>
      </c>
      <c r="C132" s="1851" t="s">
        <v>481</v>
      </c>
      <c r="D132" s="1850" t="s">
        <v>208</v>
      </c>
      <c r="E132" s="1849" t="s">
        <v>800</v>
      </c>
      <c r="F132" s="1849" t="s">
        <v>801</v>
      </c>
      <c r="G132" s="1848" t="s">
        <v>1117</v>
      </c>
      <c r="H132" s="2092" t="s">
        <v>1118</v>
      </c>
    </row>
    <row r="133" spans="1:9" ht="14.25" thickTop="1" thickBot="1" x14ac:dyDescent="0.25">
      <c r="A133" s="1846">
        <v>1</v>
      </c>
      <c r="B133" s="1845">
        <v>2</v>
      </c>
      <c r="C133" s="1845">
        <v>3</v>
      </c>
      <c r="D133" s="1845">
        <v>5</v>
      </c>
      <c r="E133" s="1931">
        <v>6</v>
      </c>
      <c r="F133" s="1931">
        <v>7</v>
      </c>
      <c r="G133" s="1930">
        <v>8</v>
      </c>
      <c r="H133" s="1842" t="s">
        <v>960</v>
      </c>
    </row>
    <row r="134" spans="1:9" s="1854" customFormat="1" ht="16.5" thickTop="1" thickBot="1" x14ac:dyDescent="0.3">
      <c r="A134" s="1952">
        <v>6330</v>
      </c>
      <c r="B134" s="1837">
        <v>5345</v>
      </c>
      <c r="C134" s="1951"/>
      <c r="D134" s="1935" t="s">
        <v>965</v>
      </c>
      <c r="E134" s="1881">
        <v>0</v>
      </c>
      <c r="F134" s="1881">
        <v>0</v>
      </c>
      <c r="G134" s="1950">
        <f>11+126+3336+7</f>
        <v>3480</v>
      </c>
      <c r="H134" s="1895">
        <v>0</v>
      </c>
    </row>
    <row r="135" spans="1:9" s="1854" customFormat="1" ht="15.75" hidden="1" thickBot="1" x14ac:dyDescent="0.3">
      <c r="A135" s="1879">
        <v>6409</v>
      </c>
      <c r="B135" s="1837">
        <v>5909</v>
      </c>
      <c r="C135" s="1949"/>
      <c r="D135" s="1935" t="s">
        <v>982</v>
      </c>
      <c r="E135" s="1876">
        <v>0</v>
      </c>
      <c r="F135" s="1876">
        <v>0</v>
      </c>
      <c r="G135" s="1948">
        <v>0</v>
      </c>
      <c r="H135" s="1829">
        <v>0</v>
      </c>
    </row>
    <row r="136" spans="1:9" ht="16.5" thickTop="1" thickBot="1" x14ac:dyDescent="0.3">
      <c r="A136" s="1828" t="s">
        <v>961</v>
      </c>
      <c r="B136" s="1827"/>
      <c r="C136" s="1827"/>
      <c r="D136" s="1826"/>
      <c r="E136" s="1825">
        <f>SUM(E134:E135)</f>
        <v>0</v>
      </c>
      <c r="F136" s="1825">
        <f>SUM(F134:F135)</f>
        <v>0</v>
      </c>
      <c r="G136" s="1825">
        <f>SUM(G134:G135)</f>
        <v>3480</v>
      </c>
      <c r="H136" s="1871">
        <v>0</v>
      </c>
    </row>
    <row r="137" spans="1:9" ht="17.25" customHeight="1" thickTop="1" x14ac:dyDescent="0.2"/>
    <row r="138" spans="1:9" ht="14.25" customHeight="1" x14ac:dyDescent="0.2"/>
    <row r="139" spans="1:9" ht="15.75" customHeight="1" x14ac:dyDescent="0.2"/>
    <row r="140" spans="1:9" ht="12.75" customHeight="1" x14ac:dyDescent="0.2"/>
    <row r="141" spans="1:9" ht="18.75" customHeight="1" x14ac:dyDescent="0.2"/>
    <row r="142" spans="1:9" ht="15" customHeight="1" x14ac:dyDescent="0.2"/>
    <row r="143" spans="1:9" ht="19.5" customHeight="1" x14ac:dyDescent="0.2"/>
    <row r="144" spans="1:9" ht="18.75" customHeight="1" x14ac:dyDescent="0.2"/>
    <row r="145" spans="1:13" ht="16.5" x14ac:dyDescent="0.25">
      <c r="A145" s="1821" t="s">
        <v>576</v>
      </c>
      <c r="B145" s="1820"/>
      <c r="C145" s="1819"/>
      <c r="D145" s="1818"/>
      <c r="E145" s="1817">
        <f>SUM(E146:E148)</f>
        <v>0</v>
      </c>
      <c r="F145" s="1817">
        <f>F146+F147+F148+F149</f>
        <v>153787</v>
      </c>
      <c r="G145" s="1817">
        <f>G146+G147+G148+G149</f>
        <v>100820</v>
      </c>
      <c r="H145" s="1946">
        <f>G145/F145*100</f>
        <v>65.558207130641733</v>
      </c>
      <c r="K145" s="1816">
        <f>K146+K147+K148</f>
        <v>0</v>
      </c>
      <c r="L145" s="1816">
        <f>L146+L147+L148</f>
        <v>153786861.56999999</v>
      </c>
      <c r="M145" s="1816">
        <f>M146+M147+M148</f>
        <v>100819925.27000001</v>
      </c>
    </row>
    <row r="146" spans="1:13" ht="15" x14ac:dyDescent="0.2">
      <c r="A146" s="1811" t="s">
        <v>342</v>
      </c>
      <c r="B146" s="1815"/>
      <c r="C146" s="1809"/>
      <c r="D146" s="1814"/>
      <c r="E146" s="1807">
        <f>E11+E54+E55+E56+E127</f>
        <v>0</v>
      </c>
      <c r="F146" s="1807">
        <f>F11+F54+F55+F56+F127</f>
        <v>552</v>
      </c>
      <c r="G146" s="1807">
        <f>G11+G54+G55+G56+G127</f>
        <v>551</v>
      </c>
      <c r="H146" s="1945">
        <f>G146/F146*100</f>
        <v>99.818840579710141</v>
      </c>
      <c r="K146" s="1812">
        <v>0</v>
      </c>
      <c r="L146" s="1812">
        <v>552039</v>
      </c>
      <c r="M146" s="1812">
        <v>551438.18999999994</v>
      </c>
    </row>
    <row r="147" spans="1:13" ht="15" x14ac:dyDescent="0.2">
      <c r="A147" s="1811" t="s">
        <v>343</v>
      </c>
      <c r="B147" s="1810"/>
      <c r="C147" s="1809"/>
      <c r="D147" s="1808"/>
      <c r="E147" s="1807">
        <f>E22+E44+E45+E46+E47+E57+E58+E59+E60+E67+E68+E69+E106+E107+E108+E109+E110+E117+E118+E119+E120</f>
        <v>0</v>
      </c>
      <c r="F147" s="1807">
        <f>F22+F44+F45+F46+F47+F57+F58+F59+F60+F67+F68+F69+F106+F107+F108+F109+F110+F117+F118+F119+F120</f>
        <v>153235</v>
      </c>
      <c r="G147" s="1807">
        <f>G22+G44+G45+G46+G47+G57+G58+G59+G60+G67+G68+G69+G106+G107+G108+G109+G110+G117+G118+G119+G120</f>
        <v>96789</v>
      </c>
      <c r="H147" s="1945">
        <f>G147/F147*100</f>
        <v>63.163768068652729</v>
      </c>
      <c r="K147" s="1812">
        <v>0</v>
      </c>
      <c r="L147" s="1812">
        <v>153234822.56999999</v>
      </c>
      <c r="M147" s="1812">
        <v>96788766.040000007</v>
      </c>
    </row>
    <row r="148" spans="1:13" ht="15" x14ac:dyDescent="0.2">
      <c r="A148" s="1811" t="s">
        <v>577</v>
      </c>
      <c r="B148" s="1810"/>
      <c r="C148" s="1809"/>
      <c r="D148" s="1808"/>
      <c r="E148" s="1807">
        <f>E134</f>
        <v>0</v>
      </c>
      <c r="F148" s="1807">
        <f>F134</f>
        <v>0</v>
      </c>
      <c r="G148" s="1807">
        <f>G134</f>
        <v>3480</v>
      </c>
      <c r="H148" s="1945">
        <v>0</v>
      </c>
      <c r="K148" s="1812">
        <v>0</v>
      </c>
      <c r="L148" s="1812">
        <v>0</v>
      </c>
      <c r="M148" s="1812">
        <v>3479721.04</v>
      </c>
    </row>
    <row r="149" spans="1:13" ht="15" x14ac:dyDescent="0.2">
      <c r="A149" s="1811"/>
      <c r="B149" s="1810"/>
      <c r="C149" s="1809"/>
      <c r="D149" s="1808"/>
      <c r="E149" s="1807"/>
      <c r="F149" s="1807"/>
      <c r="G149" s="1807"/>
      <c r="H149" s="1916"/>
    </row>
    <row r="150" spans="1:13" ht="51" customHeight="1" thickBot="1" x14ac:dyDescent="0.4">
      <c r="A150" s="2539" t="s">
        <v>619</v>
      </c>
      <c r="B150" s="2540"/>
      <c r="C150" s="2540"/>
      <c r="D150" s="2540"/>
      <c r="E150" s="1805">
        <f>SUM(E145)</f>
        <v>0</v>
      </c>
      <c r="F150" s="1805">
        <f>SUM(F145)</f>
        <v>153787</v>
      </c>
      <c r="G150" s="1805">
        <f>SUM(G145)</f>
        <v>100820</v>
      </c>
      <c r="H150" s="1944">
        <f>(G150/F150)*100</f>
        <v>65.558207130641733</v>
      </c>
    </row>
    <row r="151" spans="1:13" ht="13.5" thickTop="1" x14ac:dyDescent="0.2"/>
  </sheetData>
  <mergeCells count="1">
    <mergeCell ref="A150:D150"/>
  </mergeCells>
  <pageMargins left="0.78740157480314965" right="0.98425196850393704" top="0.98425196850393704" bottom="0.98425196850393704" header="0.51181102362204722" footer="0.51181102362204722"/>
  <pageSetup paperSize="9" scale="68" firstPageNumber="157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  <rowBreaks count="1" manualBreakCount="1">
    <brk id="70" max="7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154"/>
  <sheetViews>
    <sheetView showGridLines="0" zoomScaleNormal="100" workbookViewId="0">
      <selection activeCell="D33" sqref="D33"/>
    </sheetView>
  </sheetViews>
  <sheetFormatPr defaultRowHeight="12.75" x14ac:dyDescent="0.2"/>
  <cols>
    <col min="1" max="1" width="4.7109375" style="1800" customWidth="1"/>
    <col min="2" max="2" width="6.7109375" style="1800" customWidth="1"/>
    <col min="3" max="3" width="8.85546875" style="1800" customWidth="1"/>
    <col min="4" max="4" width="46.85546875" style="1797" customWidth="1"/>
    <col min="5" max="5" width="12.85546875" style="1822" customWidth="1"/>
    <col min="6" max="6" width="15.5703125" style="1822" customWidth="1"/>
    <col min="7" max="7" width="15.85546875" style="1822" customWidth="1"/>
    <col min="8" max="8" width="8.5703125" style="2089" customWidth="1"/>
    <col min="9" max="9" width="14.28515625" style="1797" bestFit="1" customWidth="1"/>
    <col min="10" max="10" width="9.140625" style="1797"/>
    <col min="11" max="11" width="9.140625" style="1797" customWidth="1"/>
    <col min="12" max="16384" width="9.140625" style="1797"/>
  </cols>
  <sheetData>
    <row r="1" spans="1:9" ht="27" customHeight="1" thickBot="1" x14ac:dyDescent="0.3">
      <c r="A1" s="1915" t="s">
        <v>1161</v>
      </c>
      <c r="B1" s="1914"/>
      <c r="C1" s="1913"/>
      <c r="D1" s="1962"/>
      <c r="E1" s="1963"/>
      <c r="F1" s="1962"/>
      <c r="G1" s="1961"/>
      <c r="H1" s="2093"/>
    </row>
    <row r="2" spans="1:9" ht="18" x14ac:dyDescent="0.25">
      <c r="A2" s="1899"/>
      <c r="B2" s="1854"/>
      <c r="C2" s="1854"/>
      <c r="D2" s="1854"/>
      <c r="E2" s="1854"/>
      <c r="F2" s="1854"/>
      <c r="G2" s="1854"/>
      <c r="H2" s="1941"/>
    </row>
    <row r="3" spans="1:9" ht="18" x14ac:dyDescent="0.25">
      <c r="A3" s="1909" t="s">
        <v>470</v>
      </c>
      <c r="B3" s="1854"/>
      <c r="C3" s="1905" t="s">
        <v>270</v>
      </c>
      <c r="D3" s="1854"/>
      <c r="E3" s="1854"/>
      <c r="F3" s="1854"/>
      <c r="G3" s="1854"/>
      <c r="H3" s="1941"/>
    </row>
    <row r="4" spans="1:9" ht="18" x14ac:dyDescent="0.25">
      <c r="B4" s="1854"/>
      <c r="C4" s="1905" t="s">
        <v>664</v>
      </c>
      <c r="D4" s="1854"/>
      <c r="E4" s="1854"/>
      <c r="F4" s="1854"/>
      <c r="G4" s="1854"/>
      <c r="H4" s="1941" t="s">
        <v>1162</v>
      </c>
    </row>
    <row r="5" spans="1:9" ht="18" x14ac:dyDescent="0.25">
      <c r="A5" s="1823" t="s">
        <v>1163</v>
      </c>
      <c r="B5" s="1854"/>
      <c r="C5" s="1854"/>
      <c r="D5" s="1854"/>
      <c r="E5" s="1854"/>
      <c r="F5" s="1854"/>
      <c r="G5" s="1854"/>
      <c r="H5" s="1941"/>
    </row>
    <row r="6" spans="1:9" ht="15.75" x14ac:dyDescent="0.25">
      <c r="A6" s="1899" t="s">
        <v>328</v>
      </c>
    </row>
    <row r="8" spans="1:9" ht="15.75" thickBot="1" x14ac:dyDescent="0.3">
      <c r="A8" s="1939"/>
      <c r="H8" s="1992" t="s">
        <v>205</v>
      </c>
    </row>
    <row r="9" spans="1:9" s="1841" customFormat="1" ht="25.5" thickTop="1" thickBot="1" x14ac:dyDescent="0.25">
      <c r="A9" s="1852" t="s">
        <v>206</v>
      </c>
      <c r="B9" s="1851" t="s">
        <v>959</v>
      </c>
      <c r="C9" s="1851" t="s">
        <v>481</v>
      </c>
      <c r="D9" s="1850" t="s">
        <v>208</v>
      </c>
      <c r="E9" s="1849" t="s">
        <v>800</v>
      </c>
      <c r="F9" s="1849" t="s">
        <v>801</v>
      </c>
      <c r="G9" s="1848" t="s">
        <v>1117</v>
      </c>
      <c r="H9" s="2092" t="s">
        <v>1118</v>
      </c>
    </row>
    <row r="10" spans="1:9" s="1841" customFormat="1" ht="13.5" thickTop="1" thickBot="1" x14ac:dyDescent="0.25">
      <c r="A10" s="1846">
        <v>1</v>
      </c>
      <c r="B10" s="1845">
        <v>2</v>
      </c>
      <c r="C10" s="1845">
        <v>3</v>
      </c>
      <c r="D10" s="1845">
        <v>4</v>
      </c>
      <c r="E10" s="1931">
        <v>5</v>
      </c>
      <c r="F10" s="1931">
        <v>6</v>
      </c>
      <c r="G10" s="1930">
        <v>7</v>
      </c>
      <c r="H10" s="2091" t="s">
        <v>74</v>
      </c>
    </row>
    <row r="11" spans="1:9" ht="15.75" customHeight="1" thickTop="1" thickBot="1" x14ac:dyDescent="0.25">
      <c r="A11" s="1938">
        <v>6409</v>
      </c>
      <c r="B11" s="1937">
        <v>5909</v>
      </c>
      <c r="C11" s="1975"/>
      <c r="D11" s="1835" t="s">
        <v>702</v>
      </c>
      <c r="E11" s="1876">
        <v>0</v>
      </c>
      <c r="F11" s="1876">
        <v>0</v>
      </c>
      <c r="G11" s="1876">
        <v>0</v>
      </c>
      <c r="H11" s="1871">
        <v>0</v>
      </c>
    </row>
    <row r="12" spans="1:9" s="1893" customFormat="1" ht="16.5" thickTop="1" thickBot="1" x14ac:dyDescent="0.3">
      <c r="A12" s="2547" t="s">
        <v>961</v>
      </c>
      <c r="B12" s="2548"/>
      <c r="C12" s="2548"/>
      <c r="D12" s="2548"/>
      <c r="E12" s="1825">
        <f>SUM(E11:E11)</f>
        <v>0</v>
      </c>
      <c r="F12" s="1825">
        <f>SUM(F11:F11)</f>
        <v>0</v>
      </c>
      <c r="G12" s="1825">
        <f>SUM(G11:G11)</f>
        <v>0</v>
      </c>
      <c r="H12" s="1890">
        <v>0</v>
      </c>
      <c r="I12" s="1973"/>
    </row>
    <row r="13" spans="1:9" ht="15.75" thickTop="1" x14ac:dyDescent="0.25">
      <c r="A13" s="1928" t="s">
        <v>962</v>
      </c>
      <c r="B13" s="1898"/>
      <c r="C13" s="1898"/>
      <c r="D13" s="1927"/>
      <c r="E13" s="1926"/>
      <c r="F13" s="1926"/>
      <c r="G13" s="1926">
        <v>0</v>
      </c>
      <c r="H13" s="1925">
        <v>0</v>
      </c>
      <c r="I13" s="1822"/>
    </row>
    <row r="14" spans="1:9" ht="15.75" thickBot="1" x14ac:dyDescent="0.3">
      <c r="A14" s="1924" t="s">
        <v>967</v>
      </c>
      <c r="B14" s="1923"/>
      <c r="C14" s="1923"/>
      <c r="D14" s="1922"/>
      <c r="E14" s="1921">
        <f>E12-E13</f>
        <v>0</v>
      </c>
      <c r="F14" s="1921">
        <f>F12-F13</f>
        <v>0</v>
      </c>
      <c r="G14" s="1921">
        <v>0</v>
      </c>
      <c r="H14" s="1920">
        <v>0</v>
      </c>
      <c r="I14" s="1822"/>
    </row>
    <row r="15" spans="1:9" ht="13.5" thickTop="1" x14ac:dyDescent="0.2">
      <c r="I15" s="1822"/>
    </row>
    <row r="16" spans="1:9" x14ac:dyDescent="0.2">
      <c r="I16" s="1822"/>
    </row>
    <row r="17" spans="1:12" x14ac:dyDescent="0.2">
      <c r="I17" s="1822"/>
    </row>
    <row r="18" spans="1:12" x14ac:dyDescent="0.2">
      <c r="I18" s="1822"/>
    </row>
    <row r="19" spans="1:12" x14ac:dyDescent="0.2">
      <c r="I19" s="1822"/>
    </row>
    <row r="20" spans="1:12" x14ac:dyDescent="0.2">
      <c r="I20" s="1822"/>
    </row>
    <row r="21" spans="1:12" x14ac:dyDescent="0.2">
      <c r="I21" s="1822"/>
    </row>
    <row r="22" spans="1:12" x14ac:dyDescent="0.2">
      <c r="I22" s="1822"/>
    </row>
    <row r="23" spans="1:12" ht="16.5" x14ac:dyDescent="0.25">
      <c r="A23" s="1821" t="s">
        <v>576</v>
      </c>
      <c r="B23" s="1820"/>
      <c r="C23" s="1819"/>
      <c r="D23" s="1818"/>
      <c r="E23" s="1817">
        <f>SUM(E24:E26)</f>
        <v>0</v>
      </c>
      <c r="F23" s="1817">
        <f>F24+F25+F26+F27</f>
        <v>0</v>
      </c>
      <c r="G23" s="1817">
        <f>G24+G25+G26+G27</f>
        <v>0</v>
      </c>
      <c r="H23" s="1918">
        <v>0</v>
      </c>
      <c r="J23" s="1816">
        <f>J24+J25+J26</f>
        <v>0</v>
      </c>
      <c r="K23" s="1816">
        <v>0</v>
      </c>
      <c r="L23" s="1816">
        <v>-262</v>
      </c>
    </row>
    <row r="24" spans="1:12" ht="15" x14ac:dyDescent="0.2">
      <c r="A24" s="1811" t="s">
        <v>342</v>
      </c>
      <c r="B24" s="1815"/>
      <c r="C24" s="1809"/>
      <c r="D24" s="1814"/>
      <c r="E24" s="1807">
        <f>E14</f>
        <v>0</v>
      </c>
      <c r="F24" s="1807">
        <f>F14</f>
        <v>0</v>
      </c>
      <c r="G24" s="1807">
        <f>G14</f>
        <v>0</v>
      </c>
      <c r="H24" s="2090">
        <v>0</v>
      </c>
      <c r="J24" s="1812">
        <v>0</v>
      </c>
      <c r="K24" s="1812">
        <v>0</v>
      </c>
      <c r="L24" s="1812">
        <v>0</v>
      </c>
    </row>
    <row r="25" spans="1:12" ht="15" x14ac:dyDescent="0.2">
      <c r="A25" s="1811" t="s">
        <v>343</v>
      </c>
      <c r="B25" s="1810"/>
      <c r="C25" s="1809"/>
      <c r="D25" s="1808"/>
      <c r="E25" s="1807">
        <v>0</v>
      </c>
      <c r="F25" s="1807">
        <v>0</v>
      </c>
      <c r="G25" s="1807">
        <v>0</v>
      </c>
      <c r="H25" s="2090">
        <v>0</v>
      </c>
      <c r="J25" s="1812">
        <v>0</v>
      </c>
      <c r="K25" s="1812">
        <v>0</v>
      </c>
      <c r="L25" s="1812">
        <v>0</v>
      </c>
    </row>
    <row r="26" spans="1:12" ht="15" x14ac:dyDescent="0.2">
      <c r="A26" s="1811" t="s">
        <v>577</v>
      </c>
      <c r="B26" s="1810"/>
      <c r="C26" s="1809"/>
      <c r="D26" s="1808"/>
      <c r="E26" s="1807">
        <f>E13</f>
        <v>0</v>
      </c>
      <c r="F26" s="1807">
        <f>F13</f>
        <v>0</v>
      </c>
      <c r="G26" s="1807">
        <f>G13</f>
        <v>0</v>
      </c>
      <c r="H26" s="2090">
        <v>0</v>
      </c>
      <c r="J26" s="1812">
        <v>0</v>
      </c>
      <c r="K26" s="1812">
        <v>0</v>
      </c>
      <c r="L26" s="1812">
        <f>SUM(L23:L25)</f>
        <v>-262</v>
      </c>
    </row>
    <row r="27" spans="1:12" ht="15" x14ac:dyDescent="0.2">
      <c r="A27" s="1811"/>
      <c r="B27" s="1810"/>
      <c r="C27" s="1809"/>
      <c r="D27" s="1808"/>
      <c r="E27" s="1807"/>
      <c r="F27" s="1807"/>
      <c r="G27" s="1807"/>
      <c r="H27" s="1916"/>
    </row>
    <row r="28" spans="1:12" ht="51" customHeight="1" thickBot="1" x14ac:dyDescent="0.4">
      <c r="A28" s="2539" t="s">
        <v>1164</v>
      </c>
      <c r="B28" s="2540"/>
      <c r="C28" s="2540"/>
      <c r="D28" s="2540"/>
      <c r="E28" s="1805">
        <f>SUM(E23)</f>
        <v>0</v>
      </c>
      <c r="F28" s="1805">
        <f>SUM(F23)</f>
        <v>0</v>
      </c>
      <c r="G28" s="1805">
        <f>SUM(G23)</f>
        <v>0</v>
      </c>
      <c r="H28" s="1944">
        <v>0</v>
      </c>
    </row>
    <row r="29" spans="1:12" ht="13.5" thickTop="1" x14ac:dyDescent="0.2"/>
    <row r="152" spans="1:5" ht="13.5" thickBot="1" x14ac:dyDescent="0.25">
      <c r="A152" s="1972"/>
      <c r="B152" s="1972"/>
      <c r="C152" s="1972"/>
      <c r="D152" s="1971"/>
      <c r="E152" s="1970"/>
    </row>
    <row r="153" spans="1:5" ht="13.5" thickTop="1" x14ac:dyDescent="0.2">
      <c r="A153" s="1836"/>
      <c r="B153" s="1836"/>
      <c r="C153" s="1836"/>
      <c r="D153" s="1866"/>
      <c r="E153" s="1969"/>
    </row>
    <row r="154" spans="1:5" x14ac:dyDescent="0.2">
      <c r="D154" s="1797" t="e">
        <f>#REF!+#REF!</f>
        <v>#REF!</v>
      </c>
    </row>
  </sheetData>
  <mergeCells count="2">
    <mergeCell ref="A12:D12"/>
    <mergeCell ref="A28:D28"/>
  </mergeCells>
  <pageMargins left="0.78740157480314965" right="0.98425196850393704" top="0.98425196850393704" bottom="0.98425196850393704" header="0.51181102362204722" footer="0.51181102362204722"/>
  <pageSetup paperSize="9" scale="70" firstPageNumber="160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145"/>
  <sheetViews>
    <sheetView showGridLines="0" zoomScaleNormal="100" workbookViewId="0">
      <selection activeCell="H1" sqref="H1:H65536"/>
    </sheetView>
  </sheetViews>
  <sheetFormatPr defaultRowHeight="12.75" x14ac:dyDescent="0.2"/>
  <cols>
    <col min="1" max="1" width="4.7109375" style="1800" customWidth="1"/>
    <col min="2" max="2" width="6.7109375" style="1800" customWidth="1"/>
    <col min="3" max="3" width="8.85546875" style="1800" customWidth="1"/>
    <col min="4" max="4" width="46.42578125" style="1797" customWidth="1"/>
    <col min="5" max="5" width="12.85546875" style="1822" customWidth="1"/>
    <col min="6" max="6" width="15.5703125" style="1822" customWidth="1"/>
    <col min="7" max="7" width="15.85546875" style="1822" customWidth="1"/>
    <col min="8" max="8" width="7.42578125" style="2089" customWidth="1"/>
    <col min="9" max="9" width="14.28515625" style="1797" bestFit="1" customWidth="1"/>
    <col min="10" max="10" width="9.140625" style="1797"/>
    <col min="11" max="11" width="12.7109375" style="1797" bestFit="1" customWidth="1"/>
    <col min="12" max="12" width="10.140625" style="1797" bestFit="1" customWidth="1"/>
    <col min="13" max="16384" width="9.140625" style="1797"/>
  </cols>
  <sheetData>
    <row r="1" spans="1:12" ht="19.5" customHeight="1" thickBot="1" x14ac:dyDescent="0.3">
      <c r="A1" s="1915" t="s">
        <v>1165</v>
      </c>
      <c r="B1" s="1914"/>
      <c r="C1" s="1913"/>
      <c r="D1" s="1962"/>
      <c r="E1" s="1963"/>
      <c r="F1" s="1962"/>
      <c r="G1" s="1961"/>
      <c r="H1" s="2093"/>
    </row>
    <row r="2" spans="1:12" ht="19.5" customHeight="1" x14ac:dyDescent="0.25">
      <c r="A2" s="1823"/>
      <c r="B2" s="1869"/>
      <c r="C2" s="1869"/>
      <c r="D2" s="1869"/>
      <c r="E2" s="1869"/>
      <c r="F2" s="1869"/>
      <c r="G2" s="1869"/>
      <c r="H2" s="2144"/>
    </row>
    <row r="3" spans="1:12" ht="19.5" customHeight="1" x14ac:dyDescent="0.2">
      <c r="A3" s="1909" t="s">
        <v>470</v>
      </c>
      <c r="B3" s="1869"/>
      <c r="C3" s="1905" t="s">
        <v>445</v>
      </c>
      <c r="D3" s="1869"/>
      <c r="E3" s="1869"/>
      <c r="F3" s="1869"/>
      <c r="G3" s="1869"/>
      <c r="H3" s="2144"/>
    </row>
    <row r="4" spans="1:12" ht="18" x14ac:dyDescent="0.25">
      <c r="B4" s="1854"/>
      <c r="C4" s="1905" t="s">
        <v>446</v>
      </c>
      <c r="D4" s="1854"/>
      <c r="E4" s="1854"/>
      <c r="F4" s="1854"/>
      <c r="G4" s="1854"/>
      <c r="H4" s="1941" t="s">
        <v>1166</v>
      </c>
    </row>
    <row r="5" spans="1:12" ht="18" x14ac:dyDescent="0.25">
      <c r="A5" s="1823" t="s">
        <v>1167</v>
      </c>
      <c r="B5" s="1854"/>
      <c r="C5" s="1854"/>
      <c r="D5" s="1854"/>
      <c r="E5" s="1854"/>
      <c r="F5" s="1854"/>
      <c r="G5" s="1854"/>
      <c r="H5" s="1941"/>
    </row>
    <row r="6" spans="1:12" ht="16.5" thickBot="1" x14ac:dyDescent="0.3">
      <c r="A6" s="1899" t="s">
        <v>329</v>
      </c>
      <c r="H6" s="2089" t="s">
        <v>205</v>
      </c>
    </row>
    <row r="7" spans="1:12" s="1841" customFormat="1" ht="25.5" thickTop="1" thickBot="1" x14ac:dyDescent="0.25">
      <c r="A7" s="1852" t="s">
        <v>206</v>
      </c>
      <c r="B7" s="1851" t="s">
        <v>959</v>
      </c>
      <c r="C7" s="1851" t="s">
        <v>481</v>
      </c>
      <c r="D7" s="1850" t="s">
        <v>208</v>
      </c>
      <c r="E7" s="1849" t="s">
        <v>800</v>
      </c>
      <c r="F7" s="1849" t="s">
        <v>801</v>
      </c>
      <c r="G7" s="1848" t="s">
        <v>1117</v>
      </c>
      <c r="H7" s="2092" t="s">
        <v>1118</v>
      </c>
    </row>
    <row r="8" spans="1:12" s="1841" customFormat="1" ht="13.5" thickTop="1" thickBot="1" x14ac:dyDescent="0.25">
      <c r="A8" s="1846">
        <v>1</v>
      </c>
      <c r="B8" s="1845">
        <v>2</v>
      </c>
      <c r="C8" s="1845">
        <v>3</v>
      </c>
      <c r="D8" s="1845">
        <v>4</v>
      </c>
      <c r="E8" s="1931">
        <v>5</v>
      </c>
      <c r="F8" s="1931">
        <v>6</v>
      </c>
      <c r="G8" s="1930">
        <v>7</v>
      </c>
      <c r="H8" s="2091" t="s">
        <v>74</v>
      </c>
    </row>
    <row r="9" spans="1:12" ht="15.75" thickTop="1" x14ac:dyDescent="0.2">
      <c r="A9" s="1938">
        <v>3742</v>
      </c>
      <c r="B9" s="1937">
        <v>5169</v>
      </c>
      <c r="C9" s="1975">
        <v>53190001</v>
      </c>
      <c r="D9" s="1835" t="s">
        <v>1080</v>
      </c>
      <c r="E9" s="1881">
        <v>0</v>
      </c>
      <c r="F9" s="1881">
        <v>134</v>
      </c>
      <c r="G9" s="1881">
        <v>0</v>
      </c>
      <c r="H9" s="1895">
        <f>G9/F9*100</f>
        <v>0</v>
      </c>
    </row>
    <row r="10" spans="1:12" ht="15" x14ac:dyDescent="0.2">
      <c r="A10" s="1938">
        <v>3742</v>
      </c>
      <c r="B10" s="1937">
        <v>5169</v>
      </c>
      <c r="C10" s="1975">
        <v>53515319</v>
      </c>
      <c r="D10" s="1835" t="s">
        <v>1080</v>
      </c>
      <c r="E10" s="1876">
        <v>0</v>
      </c>
      <c r="F10" s="1876">
        <v>761</v>
      </c>
      <c r="G10" s="1876">
        <v>0</v>
      </c>
      <c r="H10" s="1829">
        <f>G10/F10*100</f>
        <v>0</v>
      </c>
    </row>
    <row r="11" spans="1:12" ht="15.75" customHeight="1" thickBot="1" x14ac:dyDescent="0.25">
      <c r="A11" s="1938">
        <v>6330</v>
      </c>
      <c r="B11" s="1937">
        <v>5345</v>
      </c>
      <c r="C11" s="1975"/>
      <c r="D11" s="1835" t="s">
        <v>965</v>
      </c>
      <c r="E11" s="1876">
        <v>0</v>
      </c>
      <c r="F11" s="1876">
        <v>0</v>
      </c>
      <c r="G11" s="1876">
        <v>2</v>
      </c>
      <c r="H11" s="1829">
        <v>0</v>
      </c>
    </row>
    <row r="12" spans="1:12" ht="15.75" hidden="1" thickBot="1" x14ac:dyDescent="0.25">
      <c r="A12" s="1938">
        <v>6330</v>
      </c>
      <c r="B12" s="1937">
        <v>5345</v>
      </c>
      <c r="C12" s="1975"/>
      <c r="D12" s="1835" t="s">
        <v>965</v>
      </c>
      <c r="E12" s="1876">
        <v>0</v>
      </c>
      <c r="F12" s="1876">
        <v>0</v>
      </c>
      <c r="G12" s="1876">
        <v>0</v>
      </c>
      <c r="H12" s="1890">
        <v>0</v>
      </c>
    </row>
    <row r="13" spans="1:12" s="1893" customFormat="1" ht="16.5" thickTop="1" thickBot="1" x14ac:dyDescent="0.3">
      <c r="A13" s="2547" t="s">
        <v>961</v>
      </c>
      <c r="B13" s="2548"/>
      <c r="C13" s="2548"/>
      <c r="D13" s="2548"/>
      <c r="E13" s="1825">
        <f>SUM(E9:E12)</f>
        <v>0</v>
      </c>
      <c r="F13" s="1825">
        <f>SUM(F9:F12)</f>
        <v>895</v>
      </c>
      <c r="G13" s="1825">
        <f>SUM(G9:G12)</f>
        <v>2</v>
      </c>
      <c r="H13" s="1871">
        <f>G13/F13*100</f>
        <v>0.22346368715083798</v>
      </c>
      <c r="I13" s="1973"/>
    </row>
    <row r="14" spans="1:12" ht="13.5" thickTop="1" x14ac:dyDescent="0.2">
      <c r="I14" s="1822"/>
    </row>
    <row r="16" spans="1:12" ht="16.5" x14ac:dyDescent="0.25">
      <c r="A16" s="1821" t="s">
        <v>576</v>
      </c>
      <c r="B16" s="1820"/>
      <c r="C16" s="1819"/>
      <c r="D16" s="1818"/>
      <c r="E16" s="1817">
        <f>SUM(E17:E19)</f>
        <v>0</v>
      </c>
      <c r="F16" s="1817">
        <f>F17+F18+F19+F20</f>
        <v>895</v>
      </c>
      <c r="G16" s="1817">
        <f>G17+G18+G19+G20</f>
        <v>2</v>
      </c>
      <c r="H16" s="1946">
        <f>G16/F16*100</f>
        <v>0.22346368715083798</v>
      </c>
      <c r="J16" s="1816">
        <f>J17+J18+J19</f>
        <v>0</v>
      </c>
      <c r="K16" s="1816">
        <f>K17+K18+K19</f>
        <v>895000</v>
      </c>
      <c r="L16" s="1816">
        <f>L17+L18+L19</f>
        <v>1601.06</v>
      </c>
    </row>
    <row r="17" spans="1:12" ht="15" x14ac:dyDescent="0.2">
      <c r="A17" s="1811" t="s">
        <v>342</v>
      </c>
      <c r="B17" s="1815"/>
      <c r="C17" s="1809"/>
      <c r="D17" s="1814"/>
      <c r="E17" s="1807">
        <f>E9+E10</f>
        <v>0</v>
      </c>
      <c r="F17" s="1807">
        <f>F9+F10</f>
        <v>895</v>
      </c>
      <c r="G17" s="1807">
        <f>G9+G10</f>
        <v>0</v>
      </c>
      <c r="H17" s="1945">
        <f>G17/F17*100</f>
        <v>0</v>
      </c>
      <c r="J17" s="1812">
        <v>0</v>
      </c>
      <c r="K17" s="1812">
        <v>895000</v>
      </c>
      <c r="L17" s="1812">
        <v>0</v>
      </c>
    </row>
    <row r="18" spans="1:12" ht="15" x14ac:dyDescent="0.2">
      <c r="A18" s="1811" t="s">
        <v>343</v>
      </c>
      <c r="B18" s="1810"/>
      <c r="C18" s="1809"/>
      <c r="D18" s="1808"/>
      <c r="E18" s="1807">
        <v>0</v>
      </c>
      <c r="F18" s="1807">
        <v>0</v>
      </c>
      <c r="G18" s="1807">
        <v>0</v>
      </c>
      <c r="H18" s="1945">
        <v>0</v>
      </c>
      <c r="J18" s="1812">
        <v>0</v>
      </c>
      <c r="K18" s="1812">
        <v>0</v>
      </c>
      <c r="L18" s="1812">
        <v>0</v>
      </c>
    </row>
    <row r="19" spans="1:12" ht="15" x14ac:dyDescent="0.2">
      <c r="A19" s="1811" t="s">
        <v>577</v>
      </c>
      <c r="B19" s="1810"/>
      <c r="C19" s="1809"/>
      <c r="D19" s="1808"/>
      <c r="E19" s="1807">
        <f>E11</f>
        <v>0</v>
      </c>
      <c r="F19" s="1807">
        <f>F11</f>
        <v>0</v>
      </c>
      <c r="G19" s="1807">
        <f>G11</f>
        <v>2</v>
      </c>
      <c r="H19" s="1945">
        <v>0</v>
      </c>
      <c r="J19" s="1812">
        <v>0</v>
      </c>
      <c r="K19" s="1812">
        <v>0</v>
      </c>
      <c r="L19" s="1812">
        <v>1601.06</v>
      </c>
    </row>
    <row r="20" spans="1:12" ht="9.75" customHeight="1" x14ac:dyDescent="0.2">
      <c r="A20" s="1811"/>
      <c r="B20" s="1810"/>
      <c r="C20" s="1809"/>
      <c r="D20" s="1808"/>
      <c r="E20" s="1807"/>
      <c r="F20" s="1807"/>
      <c r="G20" s="1807"/>
      <c r="H20" s="1916"/>
    </row>
    <row r="21" spans="1:12" ht="48.75" customHeight="1" thickBot="1" x14ac:dyDescent="0.4">
      <c r="A21" s="2539" t="s">
        <v>1168</v>
      </c>
      <c r="B21" s="2540"/>
      <c r="C21" s="2540"/>
      <c r="D21" s="2540"/>
      <c r="E21" s="1805">
        <f>SUM(E16)</f>
        <v>0</v>
      </c>
      <c r="F21" s="1805">
        <f>SUM(F16)</f>
        <v>895</v>
      </c>
      <c r="G21" s="1805">
        <f>SUM(G16)</f>
        <v>2</v>
      </c>
      <c r="H21" s="1944">
        <f>(G21/F21)*100</f>
        <v>0.22346368715083798</v>
      </c>
    </row>
    <row r="22" spans="1:12" ht="13.5" thickTop="1" x14ac:dyDescent="0.2"/>
    <row r="143" spans="1:5" ht="13.5" thickBot="1" x14ac:dyDescent="0.25">
      <c r="A143" s="1972"/>
      <c r="B143" s="1972"/>
      <c r="C143" s="1972"/>
      <c r="D143" s="1971"/>
      <c r="E143" s="1970"/>
    </row>
    <row r="144" spans="1:5" ht="13.5" thickTop="1" x14ac:dyDescent="0.2">
      <c r="A144" s="1836"/>
      <c r="B144" s="1836"/>
      <c r="C144" s="1836"/>
      <c r="D144" s="1866"/>
      <c r="E144" s="1969"/>
    </row>
    <row r="145" spans="4:4" x14ac:dyDescent="0.2">
      <c r="D145" s="1797" t="e">
        <f>#REF!+#REF!</f>
        <v>#REF!</v>
      </c>
    </row>
  </sheetData>
  <mergeCells count="2">
    <mergeCell ref="A13:D13"/>
    <mergeCell ref="A21:D21"/>
  </mergeCells>
  <pageMargins left="0.78740157480314965" right="0.98425196850393704" top="0.98425196850393704" bottom="0.98425196850393704" header="0.51181102362204722" footer="0.51181102362204722"/>
  <pageSetup paperSize="9" scale="70" firstPageNumber="162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162"/>
  <sheetViews>
    <sheetView showGridLines="0" topLeftCell="A19" zoomScaleNormal="100" workbookViewId="0">
      <selection activeCell="H1" sqref="H1:H65536"/>
    </sheetView>
  </sheetViews>
  <sheetFormatPr defaultRowHeight="12.75" x14ac:dyDescent="0.2"/>
  <cols>
    <col min="1" max="1" width="4.7109375" style="1800" customWidth="1"/>
    <col min="2" max="2" width="6.7109375" style="1800" customWidth="1"/>
    <col min="3" max="3" width="8.85546875" style="1800" customWidth="1"/>
    <col min="4" max="4" width="46.42578125" style="1797" customWidth="1"/>
    <col min="5" max="5" width="12.85546875" style="1822" customWidth="1"/>
    <col min="6" max="6" width="15.5703125" style="1822" customWidth="1"/>
    <col min="7" max="7" width="15.85546875" style="1822" customWidth="1"/>
    <col min="8" max="8" width="8.85546875" style="2089" customWidth="1"/>
    <col min="9" max="9" width="14.28515625" style="1797" bestFit="1" customWidth="1"/>
    <col min="10" max="10" width="9.140625" style="1797"/>
    <col min="11" max="12" width="14.7109375" style="1797" bestFit="1" customWidth="1"/>
    <col min="13" max="16384" width="9.140625" style="1797"/>
  </cols>
  <sheetData>
    <row r="1" spans="1:8" ht="19.5" customHeight="1" thickBot="1" x14ac:dyDescent="0.3">
      <c r="A1" s="1915" t="s">
        <v>1381</v>
      </c>
      <c r="B1" s="1914"/>
      <c r="C1" s="1913"/>
      <c r="D1" s="1962"/>
      <c r="E1" s="1963"/>
      <c r="F1" s="1962"/>
      <c r="G1" s="1961"/>
      <c r="H1" s="2093"/>
    </row>
    <row r="2" spans="1:8" ht="18" x14ac:dyDescent="0.25">
      <c r="A2" s="1899"/>
      <c r="B2" s="1854"/>
      <c r="C2" s="1854"/>
      <c r="D2" s="1854"/>
      <c r="E2" s="1854"/>
      <c r="F2" s="1854"/>
      <c r="G2" s="1854"/>
      <c r="H2" s="1941" t="s">
        <v>1382</v>
      </c>
    </row>
    <row r="3" spans="1:8" ht="18" x14ac:dyDescent="0.25">
      <c r="A3" s="1909" t="s">
        <v>470</v>
      </c>
      <c r="B3" s="1854"/>
      <c r="C3" s="1905" t="s">
        <v>445</v>
      </c>
      <c r="D3" s="1854"/>
      <c r="E3" s="1854"/>
      <c r="F3" s="1854"/>
      <c r="G3" s="1854"/>
      <c r="H3" s="1941"/>
    </row>
    <row r="4" spans="1:8" ht="18" x14ac:dyDescent="0.25">
      <c r="A4" s="1909"/>
      <c r="B4" s="1854"/>
      <c r="C4" s="1905" t="s">
        <v>446</v>
      </c>
      <c r="D4" s="1854"/>
      <c r="E4" s="1854"/>
      <c r="F4" s="1854"/>
      <c r="G4" s="1854"/>
      <c r="H4" s="1941"/>
    </row>
    <row r="5" spans="1:8" ht="18" x14ac:dyDescent="0.25">
      <c r="A5" s="1823" t="s">
        <v>1383</v>
      </c>
      <c r="B5" s="1854"/>
      <c r="C5" s="1854"/>
      <c r="D5" s="1854"/>
      <c r="E5" s="1854"/>
      <c r="F5" s="1854"/>
      <c r="G5" s="1854"/>
      <c r="H5" s="1941"/>
    </row>
    <row r="6" spans="1:8" ht="13.5" thickBot="1" x14ac:dyDescent="0.25">
      <c r="H6" s="2089" t="s">
        <v>205</v>
      </c>
    </row>
    <row r="7" spans="1:8" s="1841" customFormat="1" ht="25.5" thickTop="1" thickBot="1" x14ac:dyDescent="0.25">
      <c r="A7" s="1852" t="s">
        <v>206</v>
      </c>
      <c r="B7" s="1851" t="s">
        <v>959</v>
      </c>
      <c r="C7" s="1851" t="s">
        <v>481</v>
      </c>
      <c r="D7" s="1850" t="s">
        <v>208</v>
      </c>
      <c r="E7" s="1849" t="s">
        <v>800</v>
      </c>
      <c r="F7" s="1849" t="s">
        <v>801</v>
      </c>
      <c r="G7" s="1848" t="s">
        <v>1117</v>
      </c>
      <c r="H7" s="2092" t="s">
        <v>1118</v>
      </c>
    </row>
    <row r="8" spans="1:8" s="1841" customFormat="1" ht="13.5" thickTop="1" thickBot="1" x14ac:dyDescent="0.25">
      <c r="A8" s="1846">
        <v>1</v>
      </c>
      <c r="B8" s="1845">
        <v>2</v>
      </c>
      <c r="C8" s="1845">
        <v>3</v>
      </c>
      <c r="D8" s="1845">
        <v>4</v>
      </c>
      <c r="E8" s="1931">
        <v>5</v>
      </c>
      <c r="F8" s="1931">
        <v>6</v>
      </c>
      <c r="G8" s="1930">
        <v>7</v>
      </c>
      <c r="H8" s="2091" t="s">
        <v>74</v>
      </c>
    </row>
    <row r="9" spans="1:8" ht="15.75" thickTop="1" x14ac:dyDescent="0.25">
      <c r="A9" s="1872">
        <v>3299</v>
      </c>
      <c r="B9" s="1839">
        <v>5011</v>
      </c>
      <c r="C9" s="1982">
        <v>32133007</v>
      </c>
      <c r="D9" s="1887" t="s">
        <v>262</v>
      </c>
      <c r="E9" s="1881">
        <v>0</v>
      </c>
      <c r="F9" s="1881">
        <v>376</v>
      </c>
      <c r="G9" s="1881">
        <v>328</v>
      </c>
      <c r="H9" s="1895">
        <f t="shared" ref="H9:H22" si="0">G9/F9*100</f>
        <v>87.2340425531915</v>
      </c>
    </row>
    <row r="10" spans="1:8" ht="15" x14ac:dyDescent="0.2">
      <c r="A10" s="1938">
        <v>3299</v>
      </c>
      <c r="B10" s="1937">
        <v>5011</v>
      </c>
      <c r="C10" s="1867">
        <v>32533007</v>
      </c>
      <c r="D10" s="1978" t="s">
        <v>262</v>
      </c>
      <c r="E10" s="1876">
        <v>0</v>
      </c>
      <c r="F10" s="1876">
        <v>2131</v>
      </c>
      <c r="G10" s="1876">
        <v>1861</v>
      </c>
      <c r="H10" s="1829">
        <f t="shared" si="0"/>
        <v>87.329892069450963</v>
      </c>
    </row>
    <row r="11" spans="1:8" s="1979" customFormat="1" ht="30" x14ac:dyDescent="0.2">
      <c r="A11" s="1981">
        <v>3299</v>
      </c>
      <c r="B11" s="1980">
        <v>5031</v>
      </c>
      <c r="C11" s="1975">
        <v>32133007</v>
      </c>
      <c r="D11" s="1835" t="s">
        <v>1657</v>
      </c>
      <c r="E11" s="1876">
        <v>0</v>
      </c>
      <c r="F11" s="1876">
        <v>94</v>
      </c>
      <c r="G11" s="1876">
        <v>82</v>
      </c>
      <c r="H11" s="1829">
        <f t="shared" si="0"/>
        <v>87.2340425531915</v>
      </c>
    </row>
    <row r="12" spans="1:8" s="1979" customFormat="1" ht="30" x14ac:dyDescent="0.2">
      <c r="A12" s="1981">
        <v>3299</v>
      </c>
      <c r="B12" s="1980">
        <v>5031</v>
      </c>
      <c r="C12" s="1975">
        <v>32533007</v>
      </c>
      <c r="D12" s="1835" t="s">
        <v>1657</v>
      </c>
      <c r="E12" s="1876">
        <v>0</v>
      </c>
      <c r="F12" s="1876">
        <v>532</v>
      </c>
      <c r="G12" s="1876">
        <v>465</v>
      </c>
      <c r="H12" s="1829">
        <f t="shared" si="0"/>
        <v>87.406015037593988</v>
      </c>
    </row>
    <row r="13" spans="1:8" s="1875" customFormat="1" ht="30" x14ac:dyDescent="0.2">
      <c r="A13" s="1938">
        <v>3299</v>
      </c>
      <c r="B13" s="1937">
        <v>5032</v>
      </c>
      <c r="C13" s="1975">
        <v>32133007</v>
      </c>
      <c r="D13" s="1835" t="s">
        <v>1658</v>
      </c>
      <c r="E13" s="1876">
        <v>0</v>
      </c>
      <c r="F13" s="1876">
        <v>34</v>
      </c>
      <c r="G13" s="1876">
        <v>30</v>
      </c>
      <c r="H13" s="1829">
        <f t="shared" si="0"/>
        <v>88.235294117647058</v>
      </c>
    </row>
    <row r="14" spans="1:8" s="1875" customFormat="1" ht="30" x14ac:dyDescent="0.2">
      <c r="A14" s="1938">
        <v>3299</v>
      </c>
      <c r="B14" s="1937">
        <v>5032</v>
      </c>
      <c r="C14" s="1975">
        <v>32533007</v>
      </c>
      <c r="D14" s="1835" t="s">
        <v>1658</v>
      </c>
      <c r="E14" s="1876">
        <v>0</v>
      </c>
      <c r="F14" s="1876">
        <v>192</v>
      </c>
      <c r="G14" s="1876">
        <v>168</v>
      </c>
      <c r="H14" s="1829">
        <f t="shared" si="0"/>
        <v>87.5</v>
      </c>
    </row>
    <row r="15" spans="1:8" ht="15" x14ac:dyDescent="0.2">
      <c r="A15" s="1938">
        <v>3299</v>
      </c>
      <c r="B15" s="1937">
        <v>5163</v>
      </c>
      <c r="C15" s="1975">
        <v>32133007</v>
      </c>
      <c r="D15" s="1835" t="s">
        <v>1128</v>
      </c>
      <c r="E15" s="1876">
        <v>0</v>
      </c>
      <c r="F15" s="1876">
        <v>6</v>
      </c>
      <c r="G15" s="1876">
        <v>4</v>
      </c>
      <c r="H15" s="1829">
        <f t="shared" si="0"/>
        <v>66.666666666666657</v>
      </c>
    </row>
    <row r="16" spans="1:8" ht="15" x14ac:dyDescent="0.2">
      <c r="A16" s="1938">
        <v>3299</v>
      </c>
      <c r="B16" s="1937">
        <v>5163</v>
      </c>
      <c r="C16" s="1975">
        <v>32533007</v>
      </c>
      <c r="D16" s="1835" t="s">
        <v>1128</v>
      </c>
      <c r="E16" s="1876">
        <v>0</v>
      </c>
      <c r="F16" s="1876">
        <v>32</v>
      </c>
      <c r="G16" s="1876">
        <v>23</v>
      </c>
      <c r="H16" s="1829">
        <f t="shared" si="0"/>
        <v>71.875</v>
      </c>
    </row>
    <row r="17" spans="1:10" ht="15" x14ac:dyDescent="0.2">
      <c r="A17" s="1938">
        <v>3299</v>
      </c>
      <c r="B17" s="1937">
        <v>5164</v>
      </c>
      <c r="C17" s="1975">
        <v>32133007</v>
      </c>
      <c r="D17" s="1835" t="s">
        <v>214</v>
      </c>
      <c r="E17" s="1876">
        <v>0</v>
      </c>
      <c r="F17" s="1876">
        <v>1</v>
      </c>
      <c r="G17" s="1876">
        <v>1</v>
      </c>
      <c r="H17" s="1829">
        <f t="shared" si="0"/>
        <v>100</v>
      </c>
    </row>
    <row r="18" spans="1:10" ht="15" x14ac:dyDescent="0.2">
      <c r="A18" s="1938">
        <v>3299</v>
      </c>
      <c r="B18" s="1937">
        <v>5164</v>
      </c>
      <c r="C18" s="1975">
        <v>32533007</v>
      </c>
      <c r="D18" s="1835" t="s">
        <v>214</v>
      </c>
      <c r="E18" s="1876">
        <v>0</v>
      </c>
      <c r="F18" s="1876">
        <v>2</v>
      </c>
      <c r="G18" s="1876">
        <v>2</v>
      </c>
      <c r="H18" s="1829">
        <f t="shared" si="0"/>
        <v>100</v>
      </c>
    </row>
    <row r="19" spans="1:10" ht="15" x14ac:dyDescent="0.2">
      <c r="A19" s="1938">
        <v>3299</v>
      </c>
      <c r="B19" s="1937">
        <v>5166</v>
      </c>
      <c r="C19" s="1975">
        <v>32133007</v>
      </c>
      <c r="D19" s="1978" t="s">
        <v>776</v>
      </c>
      <c r="E19" s="1876">
        <v>0</v>
      </c>
      <c r="F19" s="1876">
        <v>119</v>
      </c>
      <c r="G19" s="1876">
        <v>105</v>
      </c>
      <c r="H19" s="1829">
        <f t="shared" si="0"/>
        <v>88.235294117647058</v>
      </c>
    </row>
    <row r="20" spans="1:10" ht="15" x14ac:dyDescent="0.2">
      <c r="A20" s="1938">
        <v>3299</v>
      </c>
      <c r="B20" s="1937">
        <v>5166</v>
      </c>
      <c r="C20" s="1975">
        <v>32533007</v>
      </c>
      <c r="D20" s="1978" t="s">
        <v>776</v>
      </c>
      <c r="E20" s="1876">
        <v>0</v>
      </c>
      <c r="F20" s="1876">
        <v>673</v>
      </c>
      <c r="G20" s="1876">
        <v>593</v>
      </c>
      <c r="H20" s="1829">
        <f t="shared" si="0"/>
        <v>88.112927191679049</v>
      </c>
    </row>
    <row r="21" spans="1:10" ht="15" x14ac:dyDescent="0.2">
      <c r="A21" s="1938">
        <v>3299</v>
      </c>
      <c r="B21" s="1937">
        <v>5167</v>
      </c>
      <c r="C21" s="1975">
        <v>32133007</v>
      </c>
      <c r="D21" s="1978" t="s">
        <v>1132</v>
      </c>
      <c r="E21" s="1876">
        <v>0</v>
      </c>
      <c r="F21" s="1876">
        <v>23</v>
      </c>
      <c r="G21" s="1876">
        <v>23</v>
      </c>
      <c r="H21" s="1829">
        <f t="shared" si="0"/>
        <v>100</v>
      </c>
    </row>
    <row r="22" spans="1:10" ht="15" x14ac:dyDescent="0.2">
      <c r="A22" s="1938">
        <v>3299</v>
      </c>
      <c r="B22" s="1937">
        <v>5167</v>
      </c>
      <c r="C22" s="1975">
        <v>32533007</v>
      </c>
      <c r="D22" s="1978" t="s">
        <v>1132</v>
      </c>
      <c r="E22" s="1876">
        <v>0</v>
      </c>
      <c r="F22" s="1876">
        <v>130</v>
      </c>
      <c r="G22" s="1876">
        <v>130</v>
      </c>
      <c r="H22" s="1829">
        <f t="shared" si="0"/>
        <v>100</v>
      </c>
      <c r="J22" s="1977"/>
    </row>
    <row r="23" spans="1:10" s="1854" customFormat="1" ht="15" hidden="1" x14ac:dyDescent="0.2">
      <c r="A23" s="1938">
        <v>3299</v>
      </c>
      <c r="B23" s="1937">
        <v>5169</v>
      </c>
      <c r="C23" s="1975">
        <v>32133007</v>
      </c>
      <c r="D23" s="1835" t="s">
        <v>1080</v>
      </c>
      <c r="E23" s="1876">
        <v>0</v>
      </c>
      <c r="F23" s="1876">
        <v>0</v>
      </c>
      <c r="G23" s="1876">
        <v>0</v>
      </c>
      <c r="H23" s="1829">
        <v>0</v>
      </c>
    </row>
    <row r="24" spans="1:10" s="1854" customFormat="1" ht="15" hidden="1" x14ac:dyDescent="0.2">
      <c r="A24" s="1938">
        <v>3299</v>
      </c>
      <c r="B24" s="1937">
        <v>5169</v>
      </c>
      <c r="C24" s="1975">
        <v>32533007</v>
      </c>
      <c r="D24" s="1835" t="s">
        <v>1080</v>
      </c>
      <c r="E24" s="1876">
        <v>0</v>
      </c>
      <c r="F24" s="1876">
        <v>0</v>
      </c>
      <c r="G24" s="1876">
        <v>0</v>
      </c>
      <c r="H24" s="1829">
        <v>0</v>
      </c>
    </row>
    <row r="25" spans="1:10" ht="15" hidden="1" x14ac:dyDescent="0.2">
      <c r="A25" s="1938">
        <v>3299</v>
      </c>
      <c r="B25" s="1937">
        <v>5172</v>
      </c>
      <c r="C25" s="1975">
        <v>32133007</v>
      </c>
      <c r="D25" s="1835" t="s">
        <v>1134</v>
      </c>
      <c r="E25" s="1876">
        <v>0</v>
      </c>
      <c r="F25" s="1876">
        <v>0</v>
      </c>
      <c r="G25" s="1876">
        <v>0</v>
      </c>
      <c r="H25" s="1829">
        <v>0</v>
      </c>
    </row>
    <row r="26" spans="1:10" ht="15" hidden="1" x14ac:dyDescent="0.2">
      <c r="A26" s="1938">
        <v>3299</v>
      </c>
      <c r="B26" s="1937">
        <v>5172</v>
      </c>
      <c r="C26" s="1975">
        <v>32533007</v>
      </c>
      <c r="D26" s="1835" t="s">
        <v>1134</v>
      </c>
      <c r="E26" s="1876">
        <v>0</v>
      </c>
      <c r="F26" s="1876">
        <v>0</v>
      </c>
      <c r="G26" s="1876">
        <v>0</v>
      </c>
      <c r="H26" s="1829">
        <v>0</v>
      </c>
    </row>
    <row r="27" spans="1:10" ht="15" x14ac:dyDescent="0.2">
      <c r="A27" s="1938">
        <v>3299</v>
      </c>
      <c r="B27" s="1937">
        <v>5175</v>
      </c>
      <c r="C27" s="1975">
        <v>32133007</v>
      </c>
      <c r="D27" s="1835" t="s">
        <v>841</v>
      </c>
      <c r="E27" s="1876">
        <v>0</v>
      </c>
      <c r="F27" s="1876">
        <v>2</v>
      </c>
      <c r="G27" s="1876">
        <v>2</v>
      </c>
      <c r="H27" s="1829">
        <f>G27/F27*100</f>
        <v>100</v>
      </c>
    </row>
    <row r="28" spans="1:10" ht="15" x14ac:dyDescent="0.2">
      <c r="A28" s="1938">
        <v>3299</v>
      </c>
      <c r="B28" s="1937">
        <v>5175</v>
      </c>
      <c r="C28" s="1975">
        <v>32533007</v>
      </c>
      <c r="D28" s="1835" t="s">
        <v>841</v>
      </c>
      <c r="E28" s="1876">
        <v>0</v>
      </c>
      <c r="F28" s="1876">
        <v>10</v>
      </c>
      <c r="G28" s="1876">
        <v>10</v>
      </c>
      <c r="H28" s="1829">
        <f>G28/F28*100</f>
        <v>100</v>
      </c>
    </row>
    <row r="29" spans="1:10" ht="15" x14ac:dyDescent="0.2">
      <c r="A29" s="1938">
        <v>3299</v>
      </c>
      <c r="B29" s="1937">
        <v>5901</v>
      </c>
      <c r="C29" s="1975">
        <v>32133007</v>
      </c>
      <c r="D29" s="1835" t="s">
        <v>769</v>
      </c>
      <c r="E29" s="1876"/>
      <c r="F29" s="1876">
        <v>347</v>
      </c>
      <c r="G29" s="1876">
        <v>0</v>
      </c>
      <c r="H29" s="1829">
        <f>G29/F29*100</f>
        <v>0</v>
      </c>
    </row>
    <row r="30" spans="1:10" ht="15.75" thickBot="1" x14ac:dyDescent="0.25">
      <c r="A30" s="1938">
        <v>3299</v>
      </c>
      <c r="B30" s="1937">
        <v>5901</v>
      </c>
      <c r="C30" s="1975">
        <v>32533007</v>
      </c>
      <c r="D30" s="1835" t="s">
        <v>769</v>
      </c>
      <c r="E30" s="1874"/>
      <c r="F30" s="1874">
        <v>1968</v>
      </c>
      <c r="G30" s="1874">
        <v>0</v>
      </c>
      <c r="H30" s="1890">
        <f>G30/F30*100</f>
        <v>0</v>
      </c>
    </row>
    <row r="31" spans="1:10" s="1893" customFormat="1" ht="16.5" thickTop="1" thickBot="1" x14ac:dyDescent="0.3">
      <c r="A31" s="2547" t="s">
        <v>961</v>
      </c>
      <c r="B31" s="2548"/>
      <c r="C31" s="2548"/>
      <c r="D31" s="2548"/>
      <c r="E31" s="1825">
        <f>SUM(E9:E28)</f>
        <v>0</v>
      </c>
      <c r="F31" s="1825">
        <f>SUM(F9:F30)</f>
        <v>6672</v>
      </c>
      <c r="G31" s="1825">
        <f>SUM(G9:G28)</f>
        <v>3827</v>
      </c>
      <c r="H31" s="1890">
        <f>G31/F31*100</f>
        <v>57.359112709832139</v>
      </c>
      <c r="I31" s="1973"/>
    </row>
    <row r="32" spans="1:10" ht="18" customHeight="1" thickTop="1" x14ac:dyDescent="0.25">
      <c r="A32" s="1898"/>
      <c r="B32" s="1898"/>
      <c r="C32" s="1898"/>
      <c r="D32" s="1898"/>
      <c r="E32" s="1976"/>
      <c r="F32" s="1976"/>
      <c r="G32" s="1976"/>
      <c r="H32" s="1897"/>
      <c r="I32" s="1822"/>
    </row>
    <row r="33" spans="1:12" ht="16.5" x14ac:dyDescent="0.25">
      <c r="A33" s="1821" t="s">
        <v>576</v>
      </c>
      <c r="B33" s="1820"/>
      <c r="C33" s="1819"/>
      <c r="D33" s="1818"/>
      <c r="E33" s="1817">
        <f>SUM(E34:E36)</f>
        <v>0</v>
      </c>
      <c r="F33" s="1817">
        <f>F34+F35+F36+F37</f>
        <v>6672</v>
      </c>
      <c r="G33" s="1817">
        <f>G34+G35+G36+G37</f>
        <v>3827</v>
      </c>
      <c r="H33" s="1946">
        <f>G33/F33*100</f>
        <v>57.359112709832139</v>
      </c>
      <c r="J33" s="1816">
        <f>J34+J35+J36</f>
        <v>0</v>
      </c>
      <c r="K33" s="1816">
        <f>K34+K35+K36</f>
        <v>6672108.6299999999</v>
      </c>
      <c r="L33" s="1816">
        <f>L34+L35+L36</f>
        <v>3826582.35</v>
      </c>
    </row>
    <row r="34" spans="1:12" ht="15" x14ac:dyDescent="0.2">
      <c r="A34" s="1811" t="s">
        <v>342</v>
      </c>
      <c r="B34" s="1815"/>
      <c r="C34" s="1809"/>
      <c r="D34" s="1814"/>
      <c r="E34" s="1807">
        <f>SUM(E31)</f>
        <v>0</v>
      </c>
      <c r="F34" s="1807">
        <f>SUM(F31)</f>
        <v>6672</v>
      </c>
      <c r="G34" s="1807">
        <f>SUM(G31)</f>
        <v>3827</v>
      </c>
      <c r="H34" s="1945">
        <f>G34/F34*100</f>
        <v>57.359112709832139</v>
      </c>
      <c r="J34" s="1812">
        <v>0</v>
      </c>
      <c r="K34" s="1812">
        <v>6672108.6299999999</v>
      </c>
      <c r="L34" s="1812">
        <v>3826582.35</v>
      </c>
    </row>
    <row r="35" spans="1:12" ht="15" x14ac:dyDescent="0.2">
      <c r="A35" s="1811" t="s">
        <v>343</v>
      </c>
      <c r="B35" s="1810"/>
      <c r="C35" s="1809"/>
      <c r="D35" s="1808"/>
      <c r="E35" s="1807">
        <v>0</v>
      </c>
      <c r="F35" s="1807">
        <v>0</v>
      </c>
      <c r="G35" s="1807">
        <v>0</v>
      </c>
      <c r="H35" s="1945">
        <v>0</v>
      </c>
      <c r="J35" s="1812">
        <v>0</v>
      </c>
      <c r="K35" s="1812">
        <v>0</v>
      </c>
      <c r="L35" s="1812">
        <v>0</v>
      </c>
    </row>
    <row r="36" spans="1:12" ht="15" x14ac:dyDescent="0.2">
      <c r="A36" s="1811" t="s">
        <v>577</v>
      </c>
      <c r="B36" s="1810"/>
      <c r="C36" s="1809"/>
      <c r="D36" s="1808"/>
      <c r="E36" s="1807">
        <v>0</v>
      </c>
      <c r="F36" s="1807">
        <v>0</v>
      </c>
      <c r="G36" s="1807">
        <v>0</v>
      </c>
      <c r="H36" s="1945">
        <v>0</v>
      </c>
      <c r="J36" s="1812">
        <v>0</v>
      </c>
      <c r="K36" s="1812">
        <v>0</v>
      </c>
      <c r="L36" s="1812">
        <v>0</v>
      </c>
    </row>
    <row r="37" spans="1:12" ht="15" x14ac:dyDescent="0.2">
      <c r="A37" s="1811"/>
      <c r="B37" s="1810"/>
      <c r="C37" s="1809"/>
      <c r="D37" s="1808"/>
      <c r="E37" s="1807"/>
      <c r="F37" s="1807"/>
      <c r="G37" s="1807"/>
      <c r="H37" s="1916"/>
    </row>
    <row r="38" spans="1:12" ht="71.25" customHeight="1" thickBot="1" x14ac:dyDescent="0.4">
      <c r="A38" s="2539" t="s">
        <v>936</v>
      </c>
      <c r="B38" s="2540"/>
      <c r="C38" s="2540"/>
      <c r="D38" s="2540"/>
      <c r="E38" s="1805">
        <f>SUM(E33)</f>
        <v>0</v>
      </c>
      <c r="F38" s="1805">
        <f>SUM(F33)</f>
        <v>6672</v>
      </c>
      <c r="G38" s="1805">
        <f>SUM(G33)</f>
        <v>3827</v>
      </c>
      <c r="H38" s="1944">
        <f>(G38/F38)*100</f>
        <v>57.359112709832139</v>
      </c>
    </row>
    <row r="39" spans="1:12" ht="13.5" thickTop="1" x14ac:dyDescent="0.2"/>
    <row r="160" spans="1:5" ht="13.5" thickBot="1" x14ac:dyDescent="0.25">
      <c r="A160" s="1972"/>
      <c r="B160" s="1972"/>
      <c r="C160" s="1972"/>
      <c r="D160" s="1971"/>
      <c r="E160" s="1970"/>
    </row>
    <row r="161" spans="1:5" ht="13.5" thickTop="1" x14ac:dyDescent="0.2">
      <c r="A161" s="1836"/>
      <c r="B161" s="1836"/>
      <c r="C161" s="1836"/>
      <c r="D161" s="1866"/>
      <c r="E161" s="1969"/>
    </row>
    <row r="162" spans="1:5" x14ac:dyDescent="0.2">
      <c r="D162" s="1797" t="e">
        <f>#REF!+#REF!</f>
        <v>#REF!</v>
      </c>
    </row>
  </sheetData>
  <mergeCells count="2">
    <mergeCell ref="A31:D31"/>
    <mergeCell ref="A38:D38"/>
  </mergeCells>
  <pageMargins left="0.78740157480314965" right="0.98425196850393704" top="0.98425196850393704" bottom="0.98425196850393704" header="0.51181102362204722" footer="0.51181102362204722"/>
  <pageSetup paperSize="9" scale="70" firstPageNumber="163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148"/>
  <sheetViews>
    <sheetView showGridLines="0" zoomScaleNormal="100" workbookViewId="0">
      <selection activeCell="H1" sqref="H1:H65536"/>
    </sheetView>
  </sheetViews>
  <sheetFormatPr defaultRowHeight="12.75" x14ac:dyDescent="0.2"/>
  <cols>
    <col min="1" max="1" width="4.7109375" style="1800" customWidth="1"/>
    <col min="2" max="2" width="6.7109375" style="1800" customWidth="1"/>
    <col min="3" max="3" width="8.85546875" style="1800" customWidth="1"/>
    <col min="4" max="4" width="46.42578125" style="1797" customWidth="1"/>
    <col min="5" max="5" width="12.85546875" style="1822" customWidth="1"/>
    <col min="6" max="6" width="15.5703125" style="1822" customWidth="1"/>
    <col min="7" max="7" width="15.85546875" style="1822" customWidth="1"/>
    <col min="8" max="8" width="9" style="2089" customWidth="1"/>
    <col min="9" max="9" width="14.28515625" style="1797" bestFit="1" customWidth="1"/>
    <col min="10" max="10" width="9.28515625" style="1797" bestFit="1" customWidth="1"/>
    <col min="11" max="12" width="12.7109375" style="1797" bestFit="1" customWidth="1"/>
    <col min="13" max="16384" width="9.140625" style="1797"/>
  </cols>
  <sheetData>
    <row r="1" spans="1:10" ht="19.5" customHeight="1" thickBot="1" x14ac:dyDescent="0.3">
      <c r="A1" s="1915" t="s">
        <v>937</v>
      </c>
      <c r="B1" s="1914"/>
      <c r="C1" s="1913"/>
      <c r="D1" s="1962"/>
      <c r="E1" s="1963"/>
      <c r="F1" s="1962"/>
      <c r="G1" s="1961"/>
      <c r="H1" s="2093"/>
    </row>
    <row r="2" spans="1:10" ht="18" x14ac:dyDescent="0.25">
      <c r="A2" s="1899"/>
      <c r="B2" s="1854"/>
      <c r="C2" s="1854"/>
      <c r="D2" s="1854"/>
      <c r="E2" s="1854"/>
      <c r="F2" s="1854"/>
      <c r="G2" s="1854"/>
      <c r="H2" s="1941" t="s">
        <v>938</v>
      </c>
    </row>
    <row r="3" spans="1:10" ht="18" x14ac:dyDescent="0.25">
      <c r="A3" s="1909" t="s">
        <v>470</v>
      </c>
      <c r="B3" s="1854"/>
      <c r="C3" s="1905" t="s">
        <v>445</v>
      </c>
      <c r="D3" s="1854"/>
      <c r="E3" s="1854"/>
      <c r="F3" s="1854"/>
      <c r="G3" s="1854"/>
      <c r="H3" s="1941"/>
    </row>
    <row r="4" spans="1:10" ht="18" x14ac:dyDescent="0.25">
      <c r="A4" s="1899"/>
      <c r="B4" s="1854"/>
      <c r="C4" s="1905" t="s">
        <v>446</v>
      </c>
      <c r="D4" s="1854"/>
      <c r="E4" s="1854"/>
      <c r="F4" s="1854"/>
      <c r="G4" s="1854"/>
      <c r="H4" s="1941"/>
    </row>
    <row r="5" spans="1:10" ht="18" x14ac:dyDescent="0.25">
      <c r="A5" s="1823" t="s">
        <v>1383</v>
      </c>
      <c r="B5" s="1854"/>
      <c r="C5" s="1854"/>
      <c r="D5" s="1854"/>
      <c r="E5" s="1854"/>
      <c r="F5" s="1854"/>
      <c r="G5" s="1854"/>
      <c r="H5" s="1941"/>
    </row>
    <row r="6" spans="1:10" ht="18.75" thickBot="1" x14ac:dyDescent="0.3">
      <c r="A6" s="1823"/>
      <c r="B6" s="1854"/>
      <c r="C6" s="1854"/>
      <c r="D6" s="1854"/>
      <c r="E6" s="1854"/>
      <c r="F6" s="1854"/>
      <c r="G6" s="1854"/>
      <c r="H6" s="2089" t="s">
        <v>205</v>
      </c>
    </row>
    <row r="7" spans="1:10" s="1841" customFormat="1" ht="25.5" thickTop="1" thickBot="1" x14ac:dyDescent="0.25">
      <c r="A7" s="1852" t="s">
        <v>206</v>
      </c>
      <c r="B7" s="1851" t="s">
        <v>959</v>
      </c>
      <c r="C7" s="1851" t="s">
        <v>481</v>
      </c>
      <c r="D7" s="1850" t="s">
        <v>208</v>
      </c>
      <c r="E7" s="1849" t="s">
        <v>800</v>
      </c>
      <c r="F7" s="1849" t="s">
        <v>801</v>
      </c>
      <c r="G7" s="1848" t="s">
        <v>1117</v>
      </c>
      <c r="H7" s="2092" t="s">
        <v>1118</v>
      </c>
    </row>
    <row r="8" spans="1:10" s="1841" customFormat="1" ht="13.5" thickTop="1" thickBot="1" x14ac:dyDescent="0.25">
      <c r="A8" s="1846">
        <v>1</v>
      </c>
      <c r="B8" s="1845">
        <v>2</v>
      </c>
      <c r="C8" s="1845">
        <v>3</v>
      </c>
      <c r="D8" s="1845">
        <v>4</v>
      </c>
      <c r="E8" s="1931">
        <v>5</v>
      </c>
      <c r="F8" s="1931">
        <v>6</v>
      </c>
      <c r="G8" s="1930">
        <v>7</v>
      </c>
      <c r="H8" s="2091" t="s">
        <v>74</v>
      </c>
    </row>
    <row r="9" spans="1:10" ht="15.75" thickTop="1" x14ac:dyDescent="0.2">
      <c r="A9" s="1938">
        <v>3299</v>
      </c>
      <c r="B9" s="1937">
        <v>5139</v>
      </c>
      <c r="C9" s="1975">
        <v>32133007</v>
      </c>
      <c r="D9" s="1835" t="s">
        <v>703</v>
      </c>
      <c r="E9" s="1881">
        <v>0</v>
      </c>
      <c r="F9" s="1881">
        <v>53</v>
      </c>
      <c r="G9" s="1881">
        <v>52</v>
      </c>
      <c r="H9" s="1895">
        <f t="shared" ref="H9:H17" si="0">G9/F9*100</f>
        <v>98.113207547169807</v>
      </c>
      <c r="J9" s="1983"/>
    </row>
    <row r="10" spans="1:10" ht="15" x14ac:dyDescent="0.2">
      <c r="A10" s="1938">
        <v>3299</v>
      </c>
      <c r="B10" s="1937">
        <v>5139</v>
      </c>
      <c r="C10" s="1975">
        <v>32533007</v>
      </c>
      <c r="D10" s="1835" t="s">
        <v>703</v>
      </c>
      <c r="E10" s="1876">
        <v>0</v>
      </c>
      <c r="F10" s="1876">
        <v>302</v>
      </c>
      <c r="G10" s="1876">
        <v>299</v>
      </c>
      <c r="H10" s="1829">
        <f t="shared" si="0"/>
        <v>99.006622516556291</v>
      </c>
      <c r="J10" s="1983"/>
    </row>
    <row r="11" spans="1:10" ht="15" x14ac:dyDescent="0.2">
      <c r="A11" s="1938">
        <v>3299</v>
      </c>
      <c r="B11" s="1937">
        <v>5164</v>
      </c>
      <c r="C11" s="1975">
        <v>32133007</v>
      </c>
      <c r="D11" s="1835" t="s">
        <v>214</v>
      </c>
      <c r="E11" s="1876">
        <v>0</v>
      </c>
      <c r="F11" s="1876">
        <v>6</v>
      </c>
      <c r="G11" s="1876">
        <v>2</v>
      </c>
      <c r="H11" s="1829">
        <f t="shared" si="0"/>
        <v>33.333333333333329</v>
      </c>
      <c r="J11" s="1983"/>
    </row>
    <row r="12" spans="1:10" ht="15" x14ac:dyDescent="0.2">
      <c r="A12" s="1938">
        <v>3299</v>
      </c>
      <c r="B12" s="1937">
        <v>5164</v>
      </c>
      <c r="C12" s="1975">
        <v>32533007</v>
      </c>
      <c r="D12" s="1835" t="s">
        <v>214</v>
      </c>
      <c r="E12" s="1876">
        <v>0</v>
      </c>
      <c r="F12" s="1876">
        <v>34</v>
      </c>
      <c r="G12" s="1876">
        <v>9</v>
      </c>
      <c r="H12" s="1829">
        <f t="shared" si="0"/>
        <v>26.47058823529412</v>
      </c>
      <c r="J12" s="1983"/>
    </row>
    <row r="13" spans="1:10" ht="15" x14ac:dyDescent="0.2">
      <c r="A13" s="1938">
        <v>3299</v>
      </c>
      <c r="B13" s="1937">
        <v>5169</v>
      </c>
      <c r="C13" s="1975">
        <v>32133007</v>
      </c>
      <c r="D13" s="1835" t="s">
        <v>1080</v>
      </c>
      <c r="E13" s="1876">
        <v>0</v>
      </c>
      <c r="F13" s="1876">
        <v>24</v>
      </c>
      <c r="G13" s="1876">
        <v>6</v>
      </c>
      <c r="H13" s="1829">
        <f t="shared" si="0"/>
        <v>25</v>
      </c>
      <c r="J13" s="1983"/>
    </row>
    <row r="14" spans="1:10" ht="15" x14ac:dyDescent="0.2">
      <c r="A14" s="1938">
        <v>3299</v>
      </c>
      <c r="B14" s="1937">
        <v>5169</v>
      </c>
      <c r="C14" s="1975">
        <v>32533007</v>
      </c>
      <c r="D14" s="1835" t="s">
        <v>1080</v>
      </c>
      <c r="E14" s="1876">
        <v>0</v>
      </c>
      <c r="F14" s="1876">
        <v>138</v>
      </c>
      <c r="G14" s="1876">
        <v>35</v>
      </c>
      <c r="H14" s="1829">
        <f t="shared" si="0"/>
        <v>25.362318840579711</v>
      </c>
    </row>
    <row r="15" spans="1:10" ht="15" x14ac:dyDescent="0.2">
      <c r="A15" s="1938">
        <v>3299</v>
      </c>
      <c r="B15" s="1937">
        <v>5175</v>
      </c>
      <c r="C15" s="1975">
        <v>32133007</v>
      </c>
      <c r="D15" s="1835" t="s">
        <v>841</v>
      </c>
      <c r="E15" s="1876">
        <v>0</v>
      </c>
      <c r="F15" s="1876">
        <v>3</v>
      </c>
      <c r="G15" s="1876">
        <v>1</v>
      </c>
      <c r="H15" s="1829">
        <f t="shared" si="0"/>
        <v>33.333333333333329</v>
      </c>
    </row>
    <row r="16" spans="1:10" ht="15.75" thickBot="1" x14ac:dyDescent="0.25">
      <c r="A16" s="1938">
        <v>3299</v>
      </c>
      <c r="B16" s="1937">
        <v>5175</v>
      </c>
      <c r="C16" s="1975">
        <v>32533007</v>
      </c>
      <c r="D16" s="1835" t="s">
        <v>841</v>
      </c>
      <c r="E16" s="1876">
        <v>0</v>
      </c>
      <c r="F16" s="1876">
        <v>17</v>
      </c>
      <c r="G16" s="1876">
        <v>3</v>
      </c>
      <c r="H16" s="1890">
        <f t="shared" si="0"/>
        <v>17.647058823529413</v>
      </c>
    </row>
    <row r="17" spans="1:12" s="1893" customFormat="1" ht="16.5" thickTop="1" thickBot="1" x14ac:dyDescent="0.3">
      <c r="A17" s="2547" t="s">
        <v>961</v>
      </c>
      <c r="B17" s="2548"/>
      <c r="C17" s="2548"/>
      <c r="D17" s="2548"/>
      <c r="E17" s="1825">
        <f>SUM(E9:E16)</f>
        <v>0</v>
      </c>
      <c r="F17" s="1825">
        <f>SUM(F9:F16)</f>
        <v>577</v>
      </c>
      <c r="G17" s="1825">
        <f>SUM(G9:G16)</f>
        <v>407</v>
      </c>
      <c r="H17" s="1890">
        <f t="shared" si="0"/>
        <v>70.537261698440219</v>
      </c>
      <c r="I17" s="1973"/>
    </row>
    <row r="18" spans="1:12" ht="13.5" thickTop="1" x14ac:dyDescent="0.2">
      <c r="I18" s="1822"/>
    </row>
    <row r="20" spans="1:12" ht="16.5" x14ac:dyDescent="0.25">
      <c r="A20" s="1821" t="s">
        <v>576</v>
      </c>
      <c r="B20" s="1820"/>
      <c r="C20" s="1819"/>
      <c r="D20" s="1818"/>
      <c r="E20" s="1817">
        <f>SUM(E21:E23)</f>
        <v>0</v>
      </c>
      <c r="F20" s="1817">
        <f>F21+F22+F23+F24</f>
        <v>577</v>
      </c>
      <c r="G20" s="1817">
        <f>G21+G22+G23+G24</f>
        <v>407</v>
      </c>
      <c r="H20" s="1946">
        <f>G20/F20*100</f>
        <v>70.537261698440219</v>
      </c>
      <c r="J20" s="1816">
        <f>J21+J22+J23</f>
        <v>0</v>
      </c>
      <c r="K20" s="1816">
        <f>K21+K22+K23</f>
        <v>577248.66</v>
      </c>
      <c r="L20" s="1816">
        <f>L21+L22+L23</f>
        <v>406997</v>
      </c>
    </row>
    <row r="21" spans="1:12" ht="15" x14ac:dyDescent="0.2">
      <c r="A21" s="1811" t="s">
        <v>342</v>
      </c>
      <c r="B21" s="1815"/>
      <c r="C21" s="1809"/>
      <c r="D21" s="1814"/>
      <c r="E21" s="1807">
        <f>SUM(E17)</f>
        <v>0</v>
      </c>
      <c r="F21" s="1807">
        <f>SUM(F17)</f>
        <v>577</v>
      </c>
      <c r="G21" s="1807">
        <f>SUM(G17)</f>
        <v>407</v>
      </c>
      <c r="H21" s="1945">
        <f>G21/F21*100</f>
        <v>70.537261698440219</v>
      </c>
      <c r="J21" s="1812">
        <v>0</v>
      </c>
      <c r="K21" s="1812">
        <v>577248.66</v>
      </c>
      <c r="L21" s="1812">
        <v>406997</v>
      </c>
    </row>
    <row r="22" spans="1:12" ht="15" x14ac:dyDescent="0.2">
      <c r="A22" s="1811" t="s">
        <v>343</v>
      </c>
      <c r="B22" s="1810"/>
      <c r="C22" s="1809"/>
      <c r="D22" s="1808"/>
      <c r="E22" s="1807">
        <v>0</v>
      </c>
      <c r="F22" s="1807">
        <v>0</v>
      </c>
      <c r="G22" s="1807">
        <v>0</v>
      </c>
      <c r="H22" s="1945">
        <v>0</v>
      </c>
      <c r="J22" s="1812">
        <v>0</v>
      </c>
      <c r="K22" s="1812">
        <v>0</v>
      </c>
      <c r="L22" s="1812">
        <v>0</v>
      </c>
    </row>
    <row r="23" spans="1:12" ht="15" x14ac:dyDescent="0.2">
      <c r="A23" s="1811" t="s">
        <v>577</v>
      </c>
      <c r="B23" s="1810"/>
      <c r="C23" s="1809"/>
      <c r="D23" s="1808"/>
      <c r="E23" s="1807">
        <v>0</v>
      </c>
      <c r="F23" s="1807">
        <v>0</v>
      </c>
      <c r="G23" s="1807">
        <v>0</v>
      </c>
      <c r="H23" s="1945">
        <v>0</v>
      </c>
      <c r="J23" s="1812">
        <v>0</v>
      </c>
      <c r="K23" s="1812">
        <v>0</v>
      </c>
      <c r="L23" s="1812">
        <v>0</v>
      </c>
    </row>
    <row r="24" spans="1:12" ht="15" x14ac:dyDescent="0.2">
      <c r="A24" s="1811"/>
      <c r="B24" s="1810"/>
      <c r="C24" s="1809"/>
      <c r="D24" s="1808"/>
      <c r="E24" s="1807"/>
      <c r="F24" s="1807"/>
      <c r="G24" s="1807"/>
      <c r="H24" s="1916"/>
    </row>
    <row r="25" spans="1:12" ht="46.5" customHeight="1" thickBot="1" x14ac:dyDescent="0.4">
      <c r="A25" s="2539" t="s">
        <v>1219</v>
      </c>
      <c r="B25" s="2540"/>
      <c r="C25" s="2540"/>
      <c r="D25" s="2540"/>
      <c r="E25" s="1805">
        <f>SUM(E20)</f>
        <v>0</v>
      </c>
      <c r="F25" s="1805">
        <f>SUM(F20)</f>
        <v>577</v>
      </c>
      <c r="G25" s="1805">
        <f>SUM(G20)</f>
        <v>407</v>
      </c>
      <c r="H25" s="1944">
        <f>(G25/F25)*100</f>
        <v>70.537261698440219</v>
      </c>
    </row>
    <row r="26" spans="1:12" ht="13.5" thickTop="1" x14ac:dyDescent="0.2"/>
    <row r="146" spans="1:5" ht="13.5" thickBot="1" x14ac:dyDescent="0.25">
      <c r="A146" s="1972"/>
      <c r="B146" s="1972"/>
      <c r="C146" s="1972"/>
      <c r="D146" s="1971"/>
      <c r="E146" s="1970"/>
    </row>
    <row r="147" spans="1:5" ht="13.5" thickTop="1" x14ac:dyDescent="0.2">
      <c r="A147" s="1836"/>
      <c r="B147" s="1836"/>
      <c r="C147" s="1836"/>
      <c r="D147" s="1866"/>
      <c r="E147" s="1969"/>
    </row>
    <row r="148" spans="1:5" x14ac:dyDescent="0.2">
      <c r="D148" s="1797" t="e">
        <f>#REF!+#REF!</f>
        <v>#REF!</v>
      </c>
    </row>
  </sheetData>
  <mergeCells count="2">
    <mergeCell ref="A17:D17"/>
    <mergeCell ref="A25:D25"/>
  </mergeCells>
  <pageMargins left="0.78740157480314965" right="0.98425196850393704" top="0.98425196850393704" bottom="0.98425196850393704" header="0.51181102362204722" footer="0.51181102362204722"/>
  <pageSetup paperSize="9" scale="70" firstPageNumber="164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151"/>
  <sheetViews>
    <sheetView showGridLines="0" topLeftCell="D1" zoomScaleNormal="100" workbookViewId="0">
      <selection activeCell="H1" sqref="H1:H65536"/>
    </sheetView>
  </sheetViews>
  <sheetFormatPr defaultRowHeight="12.75" x14ac:dyDescent="0.2"/>
  <cols>
    <col min="1" max="1" width="4.7109375" style="1800" customWidth="1"/>
    <col min="2" max="2" width="6.7109375" style="1800" customWidth="1"/>
    <col min="3" max="3" width="8.85546875" style="1800" customWidth="1"/>
    <col min="4" max="4" width="46.42578125" style="1797" customWidth="1"/>
    <col min="5" max="5" width="12.85546875" style="1822" customWidth="1"/>
    <col min="6" max="6" width="15.5703125" style="1822" customWidth="1"/>
    <col min="7" max="7" width="15.85546875" style="1822" customWidth="1"/>
    <col min="8" max="8" width="9.28515625" style="2089" customWidth="1"/>
    <col min="9" max="9" width="14.28515625" style="1797" bestFit="1" customWidth="1"/>
    <col min="10" max="10" width="9.140625" style="1797"/>
    <col min="11" max="11" width="12.7109375" style="1797" bestFit="1" customWidth="1"/>
    <col min="12" max="12" width="11.42578125" style="1797" bestFit="1" customWidth="1"/>
    <col min="13" max="16384" width="9.140625" style="1797"/>
  </cols>
  <sheetData>
    <row r="1" spans="1:8" ht="19.5" customHeight="1" thickBot="1" x14ac:dyDescent="0.3">
      <c r="A1" s="1915" t="s">
        <v>1021</v>
      </c>
      <c r="B1" s="1914"/>
      <c r="C1" s="1913"/>
      <c r="D1" s="1962"/>
      <c r="E1" s="1963"/>
      <c r="F1" s="1962"/>
      <c r="G1" s="1961"/>
      <c r="H1" s="2093"/>
    </row>
    <row r="2" spans="1:8" ht="18" x14ac:dyDescent="0.25">
      <c r="A2" s="1899"/>
      <c r="B2" s="1854"/>
      <c r="C2" s="1854"/>
      <c r="D2" s="1854"/>
      <c r="E2" s="1854"/>
      <c r="F2" s="1854"/>
      <c r="G2" s="1854"/>
      <c r="H2" s="1941" t="s">
        <v>1022</v>
      </c>
    </row>
    <row r="3" spans="1:8" ht="18" x14ac:dyDescent="0.25">
      <c r="A3" s="1909" t="s">
        <v>470</v>
      </c>
      <c r="B3" s="1854"/>
      <c r="C3" s="1905" t="s">
        <v>445</v>
      </c>
      <c r="D3" s="1854"/>
      <c r="E3" s="1854"/>
      <c r="F3" s="1854"/>
      <c r="G3" s="1854"/>
      <c r="H3" s="1941"/>
    </row>
    <row r="4" spans="1:8" ht="18" x14ac:dyDescent="0.25">
      <c r="A4" s="1899"/>
      <c r="B4" s="1854"/>
      <c r="C4" s="1905" t="s">
        <v>446</v>
      </c>
      <c r="D4" s="1854"/>
      <c r="E4" s="1854"/>
      <c r="F4" s="1854"/>
      <c r="G4" s="1854"/>
      <c r="H4" s="1941"/>
    </row>
    <row r="5" spans="1:8" ht="18" x14ac:dyDescent="0.25">
      <c r="A5" s="1823" t="s">
        <v>1023</v>
      </c>
      <c r="B5" s="1854"/>
      <c r="C5" s="1854"/>
      <c r="D5" s="1854"/>
      <c r="E5" s="1854"/>
      <c r="F5" s="1854"/>
      <c r="G5" s="1854"/>
      <c r="H5" s="1941"/>
    </row>
    <row r="6" spans="1:8" ht="13.5" thickBot="1" x14ac:dyDescent="0.25">
      <c r="H6" s="2140" t="s">
        <v>205</v>
      </c>
    </row>
    <row r="7" spans="1:8" s="1841" customFormat="1" ht="25.5" thickTop="1" thickBot="1" x14ac:dyDescent="0.25">
      <c r="A7" s="1852" t="s">
        <v>206</v>
      </c>
      <c r="B7" s="1851" t="s">
        <v>959</v>
      </c>
      <c r="C7" s="1851" t="s">
        <v>481</v>
      </c>
      <c r="D7" s="1850" t="s">
        <v>208</v>
      </c>
      <c r="E7" s="1849" t="s">
        <v>800</v>
      </c>
      <c r="F7" s="1849" t="s">
        <v>801</v>
      </c>
      <c r="G7" s="1848" t="s">
        <v>1117</v>
      </c>
      <c r="H7" s="2092" t="s">
        <v>1118</v>
      </c>
    </row>
    <row r="8" spans="1:8" s="1841" customFormat="1" ht="13.5" thickTop="1" thickBot="1" x14ac:dyDescent="0.25">
      <c r="A8" s="1846">
        <v>1</v>
      </c>
      <c r="B8" s="1845">
        <v>2</v>
      </c>
      <c r="C8" s="1845">
        <v>3</v>
      </c>
      <c r="D8" s="1845">
        <v>4</v>
      </c>
      <c r="E8" s="1931">
        <v>5</v>
      </c>
      <c r="F8" s="1931">
        <v>6</v>
      </c>
      <c r="G8" s="1930">
        <v>7</v>
      </c>
      <c r="H8" s="2091" t="s">
        <v>74</v>
      </c>
    </row>
    <row r="9" spans="1:8" ht="15.75" hidden="1" thickTop="1" x14ac:dyDescent="0.2">
      <c r="A9" s="1938">
        <v>3299</v>
      </c>
      <c r="B9" s="1937">
        <v>5021</v>
      </c>
      <c r="C9" s="1975">
        <v>32133007</v>
      </c>
      <c r="D9" s="1835" t="s">
        <v>494</v>
      </c>
      <c r="E9" s="1881">
        <v>0</v>
      </c>
      <c r="F9" s="1881">
        <v>0</v>
      </c>
      <c r="G9" s="1881">
        <v>0</v>
      </c>
      <c r="H9" s="1895" t="e">
        <f>G9/F9*100</f>
        <v>#DIV/0!</v>
      </c>
    </row>
    <row r="10" spans="1:8" ht="15.75" hidden="1" thickTop="1" x14ac:dyDescent="0.2">
      <c r="A10" s="1938">
        <v>3299</v>
      </c>
      <c r="B10" s="1937">
        <v>5021</v>
      </c>
      <c r="C10" s="1975">
        <v>32533007</v>
      </c>
      <c r="D10" s="1835" t="s">
        <v>494</v>
      </c>
      <c r="E10" s="1876">
        <v>0</v>
      </c>
      <c r="F10" s="1876">
        <v>0</v>
      </c>
      <c r="G10" s="1876">
        <v>0</v>
      </c>
      <c r="H10" s="1829">
        <v>0</v>
      </c>
    </row>
    <row r="11" spans="1:8" ht="15.75" customHeight="1" thickTop="1" x14ac:dyDescent="0.2">
      <c r="A11" s="1938">
        <v>3299</v>
      </c>
      <c r="B11" s="1937">
        <v>5164</v>
      </c>
      <c r="C11" s="1975">
        <v>32133007</v>
      </c>
      <c r="D11" s="1835" t="s">
        <v>214</v>
      </c>
      <c r="E11" s="1876">
        <v>0</v>
      </c>
      <c r="F11" s="1876">
        <v>7</v>
      </c>
      <c r="G11" s="1876">
        <v>2</v>
      </c>
      <c r="H11" s="1829">
        <f t="shared" ref="H11:H21" si="0">G11/F11*100</f>
        <v>28.571428571428569</v>
      </c>
    </row>
    <row r="12" spans="1:8" ht="15" x14ac:dyDescent="0.2">
      <c r="A12" s="1938">
        <v>3299</v>
      </c>
      <c r="B12" s="1937">
        <v>5164</v>
      </c>
      <c r="C12" s="1975">
        <v>32533007</v>
      </c>
      <c r="D12" s="1835" t="s">
        <v>214</v>
      </c>
      <c r="E12" s="1876">
        <v>0</v>
      </c>
      <c r="F12" s="1876">
        <v>43</v>
      </c>
      <c r="G12" s="1876">
        <v>13</v>
      </c>
      <c r="H12" s="1829">
        <f t="shared" si="0"/>
        <v>30.232558139534881</v>
      </c>
    </row>
    <row r="13" spans="1:8" ht="15" x14ac:dyDescent="0.2">
      <c r="A13" s="1938">
        <v>3299</v>
      </c>
      <c r="B13" s="1937">
        <v>5166</v>
      </c>
      <c r="C13" s="1975">
        <v>32133007</v>
      </c>
      <c r="D13" s="1835" t="s">
        <v>776</v>
      </c>
      <c r="E13" s="1876">
        <v>0</v>
      </c>
      <c r="F13" s="1876">
        <v>11</v>
      </c>
      <c r="G13" s="1876">
        <v>9</v>
      </c>
      <c r="H13" s="1829">
        <f t="shared" si="0"/>
        <v>81.818181818181827</v>
      </c>
    </row>
    <row r="14" spans="1:8" ht="15" x14ac:dyDescent="0.2">
      <c r="A14" s="1938">
        <v>3299</v>
      </c>
      <c r="B14" s="1937">
        <v>5166</v>
      </c>
      <c r="C14" s="1975">
        <v>32533007</v>
      </c>
      <c r="D14" s="1835" t="s">
        <v>776</v>
      </c>
      <c r="E14" s="1876">
        <v>0</v>
      </c>
      <c r="F14" s="1876">
        <v>59</v>
      </c>
      <c r="G14" s="1876">
        <v>50</v>
      </c>
      <c r="H14" s="1829">
        <f t="shared" si="0"/>
        <v>84.745762711864401</v>
      </c>
    </row>
    <row r="15" spans="1:8" ht="15" x14ac:dyDescent="0.2">
      <c r="A15" s="1938">
        <v>3299</v>
      </c>
      <c r="B15" s="1937">
        <v>5169</v>
      </c>
      <c r="C15" s="1975">
        <v>32133007</v>
      </c>
      <c r="D15" s="1835" t="s">
        <v>1080</v>
      </c>
      <c r="E15" s="1876">
        <v>0</v>
      </c>
      <c r="F15" s="1876">
        <v>2</v>
      </c>
      <c r="G15" s="1876">
        <v>0</v>
      </c>
      <c r="H15" s="1829">
        <f t="shared" si="0"/>
        <v>0</v>
      </c>
    </row>
    <row r="16" spans="1:8" ht="15" x14ac:dyDescent="0.2">
      <c r="A16" s="1938">
        <v>3299</v>
      </c>
      <c r="B16" s="1937">
        <v>5169</v>
      </c>
      <c r="C16" s="1975">
        <v>32533007</v>
      </c>
      <c r="D16" s="1835" t="s">
        <v>1080</v>
      </c>
      <c r="E16" s="1876">
        <v>0</v>
      </c>
      <c r="F16" s="1876">
        <v>11</v>
      </c>
      <c r="G16" s="1876">
        <v>0</v>
      </c>
      <c r="H16" s="1829">
        <f t="shared" si="0"/>
        <v>0</v>
      </c>
    </row>
    <row r="17" spans="1:12" ht="15" x14ac:dyDescent="0.2">
      <c r="A17" s="1938">
        <v>3299</v>
      </c>
      <c r="B17" s="1937">
        <v>5175</v>
      </c>
      <c r="C17" s="1975">
        <v>32133007</v>
      </c>
      <c r="D17" s="1835" t="s">
        <v>841</v>
      </c>
      <c r="E17" s="1876">
        <v>0</v>
      </c>
      <c r="F17" s="1876">
        <v>8</v>
      </c>
      <c r="G17" s="1876">
        <v>4</v>
      </c>
      <c r="H17" s="1829">
        <f t="shared" si="0"/>
        <v>50</v>
      </c>
    </row>
    <row r="18" spans="1:12" ht="15.75" thickBot="1" x14ac:dyDescent="0.25">
      <c r="A18" s="1938">
        <v>3299</v>
      </c>
      <c r="B18" s="1937">
        <v>5175</v>
      </c>
      <c r="C18" s="1975">
        <v>32533007</v>
      </c>
      <c r="D18" s="1835" t="s">
        <v>841</v>
      </c>
      <c r="E18" s="1876">
        <v>0</v>
      </c>
      <c r="F18" s="1876">
        <v>42</v>
      </c>
      <c r="G18" s="1876">
        <v>20</v>
      </c>
      <c r="H18" s="1829">
        <f t="shared" si="0"/>
        <v>47.619047619047613</v>
      </c>
    </row>
    <row r="19" spans="1:12" ht="15.75" hidden="1" thickBot="1" x14ac:dyDescent="0.25">
      <c r="A19" s="1938">
        <v>3299</v>
      </c>
      <c r="B19" s="1937">
        <v>5901</v>
      </c>
      <c r="C19" s="1975">
        <v>32133007</v>
      </c>
      <c r="D19" s="1835" t="s">
        <v>769</v>
      </c>
      <c r="E19" s="1876">
        <v>0</v>
      </c>
      <c r="F19" s="1876">
        <v>0</v>
      </c>
      <c r="G19" s="1876">
        <v>0</v>
      </c>
      <c r="H19" s="1829" t="e">
        <f t="shared" si="0"/>
        <v>#DIV/0!</v>
      </c>
    </row>
    <row r="20" spans="1:12" ht="15.75" hidden="1" thickBot="1" x14ac:dyDescent="0.25">
      <c r="A20" s="1938">
        <v>3299</v>
      </c>
      <c r="B20" s="1937">
        <v>5901</v>
      </c>
      <c r="C20" s="1975">
        <v>32533007</v>
      </c>
      <c r="D20" s="1835" t="s">
        <v>769</v>
      </c>
      <c r="E20" s="1876">
        <v>0</v>
      </c>
      <c r="F20" s="1876">
        <v>0</v>
      </c>
      <c r="G20" s="1876">
        <v>0</v>
      </c>
      <c r="H20" s="1890" t="e">
        <f t="shared" si="0"/>
        <v>#DIV/0!</v>
      </c>
    </row>
    <row r="21" spans="1:12" s="1893" customFormat="1" ht="16.5" thickTop="1" thickBot="1" x14ac:dyDescent="0.3">
      <c r="A21" s="2547" t="s">
        <v>961</v>
      </c>
      <c r="B21" s="2548"/>
      <c r="C21" s="2548"/>
      <c r="D21" s="2548"/>
      <c r="E21" s="1825">
        <f>SUM(E9:E20)</f>
        <v>0</v>
      </c>
      <c r="F21" s="1825">
        <f>SUM(F9:F20)</f>
        <v>183</v>
      </c>
      <c r="G21" s="1825">
        <f>SUM(G9:G20)</f>
        <v>98</v>
      </c>
      <c r="H21" s="1871">
        <f t="shared" si="0"/>
        <v>53.551912568306015</v>
      </c>
      <c r="I21" s="1973"/>
    </row>
    <row r="22" spans="1:12" ht="13.5" thickTop="1" x14ac:dyDescent="0.2">
      <c r="I22" s="1822"/>
    </row>
    <row r="24" spans="1:12" ht="16.5" x14ac:dyDescent="0.25">
      <c r="A24" s="1821" t="s">
        <v>576</v>
      </c>
      <c r="B24" s="1820"/>
      <c r="C24" s="1819"/>
      <c r="D24" s="1818"/>
      <c r="E24" s="1817">
        <f>SUM(E25:E27)</f>
        <v>0</v>
      </c>
      <c r="F24" s="1817">
        <f>F25+F26+F27+F28</f>
        <v>183</v>
      </c>
      <c r="G24" s="1817">
        <f>G25+G26+G27+G28</f>
        <v>98</v>
      </c>
      <c r="H24" s="1946">
        <f>G24/F24*100</f>
        <v>53.551912568306015</v>
      </c>
      <c r="J24" s="1816">
        <f>J25+J26+J27</f>
        <v>0</v>
      </c>
      <c r="K24" s="1816">
        <f>K25+K26+K27</f>
        <v>182837.32</v>
      </c>
      <c r="L24" s="1816">
        <f>L25+L26+L27</f>
        <v>98073</v>
      </c>
    </row>
    <row r="25" spans="1:12" ht="15" x14ac:dyDescent="0.2">
      <c r="A25" s="1811" t="s">
        <v>342</v>
      </c>
      <c r="B25" s="1815"/>
      <c r="C25" s="1809"/>
      <c r="D25" s="1814"/>
      <c r="E25" s="1807">
        <f>SUM(E21)</f>
        <v>0</v>
      </c>
      <c r="F25" s="1807">
        <f>SUM(F21)</f>
        <v>183</v>
      </c>
      <c r="G25" s="1807">
        <f>SUM(G21)</f>
        <v>98</v>
      </c>
      <c r="H25" s="1945">
        <f>G25/F25*100</f>
        <v>53.551912568306015</v>
      </c>
      <c r="J25" s="1812">
        <v>0</v>
      </c>
      <c r="K25" s="1812">
        <v>182837.32</v>
      </c>
      <c r="L25" s="1812">
        <v>98073</v>
      </c>
    </row>
    <row r="26" spans="1:12" ht="15" x14ac:dyDescent="0.2">
      <c r="A26" s="1811" t="s">
        <v>343</v>
      </c>
      <c r="B26" s="1810"/>
      <c r="C26" s="1809"/>
      <c r="D26" s="1808"/>
      <c r="E26" s="1807">
        <v>0</v>
      </c>
      <c r="F26" s="1807">
        <v>0</v>
      </c>
      <c r="G26" s="1807">
        <v>0</v>
      </c>
      <c r="H26" s="1945">
        <v>0</v>
      </c>
      <c r="J26" s="1812">
        <v>0</v>
      </c>
      <c r="K26" s="1812">
        <v>0</v>
      </c>
      <c r="L26" s="1812">
        <v>0</v>
      </c>
    </row>
    <row r="27" spans="1:12" ht="15" x14ac:dyDescent="0.2">
      <c r="A27" s="1811" t="s">
        <v>577</v>
      </c>
      <c r="B27" s="1810"/>
      <c r="C27" s="1809"/>
      <c r="D27" s="1808"/>
      <c r="E27" s="1807">
        <v>0</v>
      </c>
      <c r="F27" s="1807">
        <v>0</v>
      </c>
      <c r="G27" s="1807">
        <v>0</v>
      </c>
      <c r="H27" s="1945">
        <v>0</v>
      </c>
      <c r="J27" s="1812">
        <v>0</v>
      </c>
      <c r="K27" s="1812">
        <v>0</v>
      </c>
      <c r="L27" s="1812">
        <v>0</v>
      </c>
    </row>
    <row r="28" spans="1:12" ht="15" x14ac:dyDescent="0.2">
      <c r="A28" s="1811"/>
      <c r="B28" s="1810"/>
      <c r="C28" s="1809"/>
      <c r="D28" s="1808"/>
      <c r="E28" s="1807"/>
      <c r="F28" s="1807"/>
      <c r="G28" s="1807"/>
      <c r="H28" s="1916"/>
      <c r="J28" s="1812"/>
      <c r="K28" s="1812"/>
      <c r="L28" s="1812"/>
    </row>
    <row r="29" spans="1:12" ht="46.5" customHeight="1" thickBot="1" x14ac:dyDescent="0.4">
      <c r="A29" s="2539" t="s">
        <v>1024</v>
      </c>
      <c r="B29" s="2540"/>
      <c r="C29" s="2540"/>
      <c r="D29" s="2540"/>
      <c r="E29" s="1805">
        <f>SUM(E24)</f>
        <v>0</v>
      </c>
      <c r="F29" s="1805">
        <f>SUM(F24)</f>
        <v>183</v>
      </c>
      <c r="G29" s="1805">
        <f>SUM(G24)</f>
        <v>98</v>
      </c>
      <c r="H29" s="1944">
        <f>(G29/F29)*100</f>
        <v>53.551912568306015</v>
      </c>
    </row>
    <row r="30" spans="1:12" ht="13.5" thickTop="1" x14ac:dyDescent="0.2"/>
    <row r="149" spans="1:5" ht="13.5" thickBot="1" x14ac:dyDescent="0.25">
      <c r="A149" s="1972"/>
      <c r="B149" s="1972"/>
      <c r="C149" s="1972"/>
      <c r="D149" s="1971"/>
      <c r="E149" s="1970"/>
    </row>
    <row r="150" spans="1:5" ht="13.5" thickTop="1" x14ac:dyDescent="0.2">
      <c r="A150" s="1836"/>
      <c r="B150" s="1836"/>
      <c r="C150" s="1836"/>
      <c r="D150" s="1866"/>
      <c r="E150" s="1969"/>
    </row>
    <row r="151" spans="1:5" x14ac:dyDescent="0.2">
      <c r="D151" s="1797" t="e">
        <f>#REF!+#REF!</f>
        <v>#REF!</v>
      </c>
    </row>
  </sheetData>
  <mergeCells count="2">
    <mergeCell ref="A21:D21"/>
    <mergeCell ref="A29:D29"/>
  </mergeCells>
  <pageMargins left="0.78740157480314965" right="0.98425196850393704" top="0.98425196850393704" bottom="0.98425196850393704" header="0.51181102362204722" footer="0.51181102362204722"/>
  <pageSetup paperSize="9" scale="70" firstPageNumber="165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537"/>
  <sheetViews>
    <sheetView showGridLines="0" topLeftCell="A392" zoomScaleNormal="100" workbookViewId="0">
      <selection activeCell="G428" sqref="G428"/>
    </sheetView>
  </sheetViews>
  <sheetFormatPr defaultRowHeight="12.75" x14ac:dyDescent="0.2"/>
  <cols>
    <col min="1" max="1" width="4.7109375" style="1800" customWidth="1"/>
    <col min="2" max="2" width="6.7109375" style="1800" customWidth="1"/>
    <col min="3" max="3" width="8.85546875" style="1800" customWidth="1"/>
    <col min="4" max="4" width="47.85546875" style="1797" customWidth="1"/>
    <col min="5" max="5" width="12.85546875" style="1822" customWidth="1"/>
    <col min="6" max="6" width="15.5703125" style="1822" customWidth="1"/>
    <col min="7" max="7" width="15.85546875" style="1822" customWidth="1"/>
    <col min="8" max="8" width="7.85546875" style="2089" customWidth="1"/>
    <col min="9" max="9" width="9.7109375" style="1797" customWidth="1"/>
    <col min="10" max="10" width="11.42578125" style="1797" bestFit="1" customWidth="1"/>
    <col min="11" max="11" width="17.28515625" style="1797" bestFit="1" customWidth="1"/>
    <col min="12" max="12" width="16" style="1797" bestFit="1" customWidth="1"/>
    <col min="13" max="16384" width="9.140625" style="1797"/>
  </cols>
  <sheetData>
    <row r="1" spans="1:8" ht="19.5" customHeight="1" thickBot="1" x14ac:dyDescent="0.3">
      <c r="A1" s="1915" t="s">
        <v>532</v>
      </c>
      <c r="B1" s="1914"/>
      <c r="C1" s="1913"/>
      <c r="D1" s="1962"/>
      <c r="E1" s="1963"/>
      <c r="F1" s="1962"/>
      <c r="G1" s="1961"/>
      <c r="H1" s="2093"/>
    </row>
    <row r="2" spans="1:8" ht="18" x14ac:dyDescent="0.25">
      <c r="A2" s="1899"/>
      <c r="B2" s="1854"/>
      <c r="C2" s="1854"/>
      <c r="D2" s="1854"/>
      <c r="E2" s="1854"/>
      <c r="F2" s="1854"/>
      <c r="G2" s="1854"/>
      <c r="H2" s="1941" t="s">
        <v>533</v>
      </c>
    </row>
    <row r="3" spans="1:8" ht="18" x14ac:dyDescent="0.25">
      <c r="A3" s="1909" t="s">
        <v>470</v>
      </c>
      <c r="B3" s="1854"/>
      <c r="C3" s="1905" t="s">
        <v>445</v>
      </c>
      <c r="D3" s="1854"/>
      <c r="E3" s="1854"/>
      <c r="F3" s="1854"/>
      <c r="G3" s="1854"/>
      <c r="H3" s="1941"/>
    </row>
    <row r="4" spans="1:8" ht="18" x14ac:dyDescent="0.25">
      <c r="A4" s="1899"/>
      <c r="B4" s="1854"/>
      <c r="C4" s="1905" t="s">
        <v>446</v>
      </c>
      <c r="D4" s="1854"/>
      <c r="E4" s="1854"/>
      <c r="F4" s="1854"/>
      <c r="G4" s="1854"/>
      <c r="H4" s="1941"/>
    </row>
    <row r="5" spans="1:8" ht="18" x14ac:dyDescent="0.25">
      <c r="A5" s="1823" t="s">
        <v>534</v>
      </c>
      <c r="B5" s="1854"/>
      <c r="C5" s="1854"/>
      <c r="D5" s="1854"/>
      <c r="E5" s="1854"/>
      <c r="F5" s="1854"/>
      <c r="G5" s="1854"/>
      <c r="H5" s="1941"/>
    </row>
    <row r="7" spans="1:8" ht="15.75" thickBot="1" x14ac:dyDescent="0.3">
      <c r="A7" s="1853" t="s">
        <v>964</v>
      </c>
      <c r="H7" s="1992" t="s">
        <v>205</v>
      </c>
    </row>
    <row r="8" spans="1:8" s="1841" customFormat="1" ht="25.5" thickTop="1" thickBot="1" x14ac:dyDescent="0.25">
      <c r="A8" s="1852" t="s">
        <v>206</v>
      </c>
      <c r="B8" s="1851" t="s">
        <v>959</v>
      </c>
      <c r="C8" s="1851" t="s">
        <v>481</v>
      </c>
      <c r="D8" s="1850" t="s">
        <v>208</v>
      </c>
      <c r="E8" s="1849" t="s">
        <v>800</v>
      </c>
      <c r="F8" s="1849" t="s">
        <v>801</v>
      </c>
      <c r="G8" s="1848" t="s">
        <v>1117</v>
      </c>
      <c r="H8" s="2092" t="s">
        <v>1118</v>
      </c>
    </row>
    <row r="9" spans="1:8" s="1841" customFormat="1" ht="13.5" thickTop="1" thickBot="1" x14ac:dyDescent="0.25">
      <c r="A9" s="1846">
        <v>1</v>
      </c>
      <c r="B9" s="1845">
        <v>2</v>
      </c>
      <c r="C9" s="1845">
        <v>3</v>
      </c>
      <c r="D9" s="1845">
        <v>4</v>
      </c>
      <c r="E9" s="1931">
        <v>5</v>
      </c>
      <c r="F9" s="1931">
        <v>6</v>
      </c>
      <c r="G9" s="1930">
        <v>7</v>
      </c>
      <c r="H9" s="2091" t="s">
        <v>74</v>
      </c>
    </row>
    <row r="10" spans="1:8" s="1875" customFormat="1" ht="45.75" customHeight="1" thickTop="1" x14ac:dyDescent="0.2">
      <c r="A10" s="1878">
        <v>3299</v>
      </c>
      <c r="B10" s="1877">
        <v>5213</v>
      </c>
      <c r="C10" s="1877">
        <v>32133006</v>
      </c>
      <c r="D10" s="1865" t="s">
        <v>1604</v>
      </c>
      <c r="E10" s="1881">
        <v>0</v>
      </c>
      <c r="F10" s="1881">
        <v>810</v>
      </c>
      <c r="G10" s="1881">
        <v>583</v>
      </c>
      <c r="H10" s="1895">
        <f t="shared" ref="H10:H27" si="0">G10/F10*100</f>
        <v>71.975308641975317</v>
      </c>
    </row>
    <row r="11" spans="1:8" s="1875" customFormat="1" ht="45" x14ac:dyDescent="0.2">
      <c r="A11" s="1938">
        <v>3299</v>
      </c>
      <c r="B11" s="1937">
        <v>5213</v>
      </c>
      <c r="C11" s="1937">
        <v>32533006</v>
      </c>
      <c r="D11" s="1835" t="s">
        <v>1604</v>
      </c>
      <c r="E11" s="1876">
        <v>0</v>
      </c>
      <c r="F11" s="1876">
        <v>4592</v>
      </c>
      <c r="G11" s="1876">
        <v>3301</v>
      </c>
      <c r="H11" s="1829">
        <f t="shared" si="0"/>
        <v>71.885888501742158</v>
      </c>
    </row>
    <row r="12" spans="1:8" s="1875" customFormat="1" ht="30" customHeight="1" x14ac:dyDescent="0.2">
      <c r="A12" s="1938">
        <v>3299</v>
      </c>
      <c r="B12" s="1937">
        <v>5221</v>
      </c>
      <c r="C12" s="1937">
        <v>32133006</v>
      </c>
      <c r="D12" s="1835" t="s">
        <v>1675</v>
      </c>
      <c r="E12" s="1876">
        <v>0</v>
      </c>
      <c r="F12" s="1876">
        <v>600</v>
      </c>
      <c r="G12" s="1876">
        <v>354</v>
      </c>
      <c r="H12" s="1829">
        <f t="shared" si="0"/>
        <v>59</v>
      </c>
    </row>
    <row r="13" spans="1:8" s="1875" customFormat="1" ht="30" x14ac:dyDescent="0.2">
      <c r="A13" s="1938">
        <v>3299</v>
      </c>
      <c r="B13" s="1937">
        <v>5221</v>
      </c>
      <c r="C13" s="1937">
        <v>32533006</v>
      </c>
      <c r="D13" s="1835" t="s">
        <v>1675</v>
      </c>
      <c r="E13" s="1876">
        <v>0</v>
      </c>
      <c r="F13" s="1876">
        <v>3402</v>
      </c>
      <c r="G13" s="1876">
        <v>2005</v>
      </c>
      <c r="H13" s="1829">
        <f t="shared" si="0"/>
        <v>58.935920047031154</v>
      </c>
    </row>
    <row r="14" spans="1:8" s="1875" customFormat="1" ht="30" x14ac:dyDescent="0.2">
      <c r="A14" s="1938">
        <v>3299</v>
      </c>
      <c r="B14" s="1937">
        <v>5223</v>
      </c>
      <c r="C14" s="1937">
        <v>32133006</v>
      </c>
      <c r="D14" s="1835" t="s">
        <v>1049</v>
      </c>
      <c r="E14" s="1876">
        <v>0</v>
      </c>
      <c r="F14" s="1876">
        <v>175</v>
      </c>
      <c r="G14" s="1876">
        <v>38</v>
      </c>
      <c r="H14" s="1829">
        <f t="shared" si="0"/>
        <v>21.714285714285715</v>
      </c>
    </row>
    <row r="15" spans="1:8" s="1875" customFormat="1" ht="30" x14ac:dyDescent="0.2">
      <c r="A15" s="1938">
        <v>3299</v>
      </c>
      <c r="B15" s="1937">
        <v>5223</v>
      </c>
      <c r="C15" s="1937">
        <v>32533006</v>
      </c>
      <c r="D15" s="1835" t="s">
        <v>1049</v>
      </c>
      <c r="E15" s="1876">
        <v>0</v>
      </c>
      <c r="F15" s="1876">
        <v>995</v>
      </c>
      <c r="G15" s="1876">
        <v>217</v>
      </c>
      <c r="H15" s="1829">
        <f t="shared" si="0"/>
        <v>21.809045226130653</v>
      </c>
    </row>
    <row r="16" spans="1:8" ht="15" customHeight="1" x14ac:dyDescent="0.2">
      <c r="A16" s="1938">
        <v>3299</v>
      </c>
      <c r="B16" s="1937">
        <v>5332</v>
      </c>
      <c r="C16" s="1975">
        <v>32133006</v>
      </c>
      <c r="D16" s="1835" t="s">
        <v>787</v>
      </c>
      <c r="E16" s="1876">
        <v>0</v>
      </c>
      <c r="F16" s="1876">
        <v>673</v>
      </c>
      <c r="G16" s="1876">
        <v>628</v>
      </c>
      <c r="H16" s="1829">
        <f t="shared" si="0"/>
        <v>93.31352154531946</v>
      </c>
    </row>
    <row r="17" spans="1:10" ht="15" x14ac:dyDescent="0.2">
      <c r="A17" s="1938">
        <v>3299</v>
      </c>
      <c r="B17" s="1937">
        <v>5332</v>
      </c>
      <c r="C17" s="1975">
        <v>32533006</v>
      </c>
      <c r="D17" s="1835" t="s">
        <v>787</v>
      </c>
      <c r="E17" s="1876">
        <v>0</v>
      </c>
      <c r="F17" s="1876">
        <v>3811</v>
      </c>
      <c r="G17" s="1876">
        <v>3562</v>
      </c>
      <c r="H17" s="1829">
        <f t="shared" si="0"/>
        <v>93.466281815796378</v>
      </c>
    </row>
    <row r="18" spans="1:10" ht="15" x14ac:dyDescent="0.2">
      <c r="A18" s="1938">
        <v>3299</v>
      </c>
      <c r="B18" s="1937">
        <v>5901</v>
      </c>
      <c r="C18" s="1975">
        <v>32133006</v>
      </c>
      <c r="D18" s="1835" t="s">
        <v>769</v>
      </c>
      <c r="E18" s="1876">
        <v>0</v>
      </c>
      <c r="F18" s="1876">
        <v>3675</v>
      </c>
      <c r="G18" s="1876">
        <v>0</v>
      </c>
      <c r="H18" s="1829">
        <f t="shared" si="0"/>
        <v>0</v>
      </c>
    </row>
    <row r="19" spans="1:10" ht="15" x14ac:dyDescent="0.2">
      <c r="A19" s="1938">
        <v>3299</v>
      </c>
      <c r="B19" s="1937">
        <v>5901</v>
      </c>
      <c r="C19" s="1975">
        <v>32533006</v>
      </c>
      <c r="D19" s="1835" t="s">
        <v>769</v>
      </c>
      <c r="E19" s="1876">
        <v>0</v>
      </c>
      <c r="F19" s="1876">
        <v>20828</v>
      </c>
      <c r="G19" s="1876">
        <v>0</v>
      </c>
      <c r="H19" s="1829">
        <f t="shared" si="0"/>
        <v>0</v>
      </c>
    </row>
    <row r="20" spans="1:10" ht="30" customHeight="1" x14ac:dyDescent="0.2">
      <c r="A20" s="1938">
        <v>3299</v>
      </c>
      <c r="B20" s="1937">
        <v>6313</v>
      </c>
      <c r="C20" s="1975">
        <v>32133006</v>
      </c>
      <c r="D20" s="1835" t="s">
        <v>704</v>
      </c>
      <c r="E20" s="1876">
        <v>0</v>
      </c>
      <c r="F20" s="1876">
        <v>6</v>
      </c>
      <c r="G20" s="1876">
        <v>6</v>
      </c>
      <c r="H20" s="1829">
        <f t="shared" si="0"/>
        <v>100</v>
      </c>
    </row>
    <row r="21" spans="1:10" ht="30" customHeight="1" x14ac:dyDescent="0.2">
      <c r="A21" s="1938">
        <v>3299</v>
      </c>
      <c r="B21" s="1937">
        <v>6313</v>
      </c>
      <c r="C21" s="1975">
        <v>32533006</v>
      </c>
      <c r="D21" s="1835" t="s">
        <v>704</v>
      </c>
      <c r="E21" s="1876">
        <v>0</v>
      </c>
      <c r="F21" s="1876">
        <v>35</v>
      </c>
      <c r="G21" s="1876">
        <v>35</v>
      </c>
      <c r="H21" s="1829">
        <f t="shared" si="0"/>
        <v>100</v>
      </c>
    </row>
    <row r="22" spans="1:10" ht="30" x14ac:dyDescent="0.2">
      <c r="A22" s="1938">
        <v>3299</v>
      </c>
      <c r="B22" s="1937">
        <v>6323</v>
      </c>
      <c r="C22" s="1975">
        <v>32133006</v>
      </c>
      <c r="D22" s="1835" t="s">
        <v>705</v>
      </c>
      <c r="E22" s="1876">
        <v>0</v>
      </c>
      <c r="F22" s="1876">
        <v>17</v>
      </c>
      <c r="G22" s="1876">
        <v>0</v>
      </c>
      <c r="H22" s="1829">
        <f t="shared" si="0"/>
        <v>0</v>
      </c>
    </row>
    <row r="23" spans="1:10" ht="30" x14ac:dyDescent="0.2">
      <c r="A23" s="1938">
        <v>3299</v>
      </c>
      <c r="B23" s="1937">
        <v>6323</v>
      </c>
      <c r="C23" s="1975">
        <v>32533006</v>
      </c>
      <c r="D23" s="1835" t="s">
        <v>705</v>
      </c>
      <c r="E23" s="1876">
        <v>0</v>
      </c>
      <c r="F23" s="1876">
        <v>94</v>
      </c>
      <c r="G23" s="1876">
        <v>0</v>
      </c>
      <c r="H23" s="1829">
        <f t="shared" si="0"/>
        <v>0</v>
      </c>
    </row>
    <row r="24" spans="1:10" ht="15" x14ac:dyDescent="0.2">
      <c r="A24" s="1938">
        <v>3636</v>
      </c>
      <c r="B24" s="1937">
        <v>6901</v>
      </c>
      <c r="C24" s="1975">
        <v>32133006</v>
      </c>
      <c r="D24" s="1835" t="s">
        <v>535</v>
      </c>
      <c r="E24" s="1876">
        <v>0</v>
      </c>
      <c r="F24" s="1876">
        <v>708</v>
      </c>
      <c r="G24" s="1876">
        <v>0</v>
      </c>
      <c r="H24" s="1829">
        <f t="shared" si="0"/>
        <v>0</v>
      </c>
    </row>
    <row r="25" spans="1:10" ht="15" x14ac:dyDescent="0.2">
      <c r="A25" s="1938">
        <v>3636</v>
      </c>
      <c r="B25" s="1937">
        <v>6901</v>
      </c>
      <c r="C25" s="1975">
        <v>32533006</v>
      </c>
      <c r="D25" s="1835" t="s">
        <v>535</v>
      </c>
      <c r="E25" s="1876">
        <v>0</v>
      </c>
      <c r="F25" s="1876">
        <v>4013</v>
      </c>
      <c r="G25" s="1876">
        <v>0</v>
      </c>
      <c r="H25" s="1829">
        <f t="shared" si="0"/>
        <v>0</v>
      </c>
      <c r="J25" s="1983"/>
    </row>
    <row r="26" spans="1:10" ht="15.75" thickBot="1" x14ac:dyDescent="0.25">
      <c r="A26" s="1938">
        <v>6402</v>
      </c>
      <c r="B26" s="1937">
        <v>5363</v>
      </c>
      <c r="C26" s="1975">
        <v>19</v>
      </c>
      <c r="D26" s="1835" t="s">
        <v>706</v>
      </c>
      <c r="E26" s="1876">
        <v>0</v>
      </c>
      <c r="F26" s="1876">
        <v>125</v>
      </c>
      <c r="G26" s="1876">
        <v>56</v>
      </c>
      <c r="H26" s="1890">
        <f t="shared" si="0"/>
        <v>44.800000000000004</v>
      </c>
      <c r="J26" s="1983"/>
    </row>
    <row r="27" spans="1:10" s="1893" customFormat="1" ht="16.5" thickTop="1" thickBot="1" x14ac:dyDescent="0.3">
      <c r="A27" s="2547" t="s">
        <v>961</v>
      </c>
      <c r="B27" s="2548"/>
      <c r="C27" s="2548"/>
      <c r="D27" s="2548"/>
      <c r="E27" s="1825">
        <f>SUM(E10:E25)</f>
        <v>0</v>
      </c>
      <c r="F27" s="1825">
        <f>SUM(F10:F26)</f>
        <v>44559</v>
      </c>
      <c r="G27" s="1825">
        <f>SUM(G10:G26)</f>
        <v>10785</v>
      </c>
      <c r="H27" s="1890">
        <f t="shared" si="0"/>
        <v>24.203864539150342</v>
      </c>
      <c r="I27" s="1973"/>
    </row>
    <row r="28" spans="1:10" ht="13.5" thickTop="1" x14ac:dyDescent="0.2">
      <c r="I28" s="1822"/>
    </row>
    <row r="29" spans="1:10" x14ac:dyDescent="0.2">
      <c r="I29" s="1822"/>
    </row>
    <row r="30" spans="1:10" ht="15" x14ac:dyDescent="0.25">
      <c r="A30" s="1853" t="s">
        <v>1662</v>
      </c>
      <c r="D30" s="1800"/>
      <c r="E30" s="1797"/>
      <c r="H30" s="1992"/>
      <c r="I30" s="1822"/>
    </row>
    <row r="31" spans="1:10" ht="15.75" thickBot="1" x14ac:dyDescent="0.3">
      <c r="A31" s="1853" t="s">
        <v>1789</v>
      </c>
      <c r="D31" s="1800"/>
      <c r="E31" s="1797"/>
      <c r="H31" s="1992" t="s">
        <v>205</v>
      </c>
      <c r="I31" s="1822"/>
    </row>
    <row r="32" spans="1:10" ht="25.5" thickTop="1" thickBot="1" x14ac:dyDescent="0.25">
      <c r="A32" s="1852" t="s">
        <v>206</v>
      </c>
      <c r="B32" s="1851" t="s">
        <v>959</v>
      </c>
      <c r="C32" s="1851" t="s">
        <v>481</v>
      </c>
      <c r="D32" s="1850" t="s">
        <v>208</v>
      </c>
      <c r="E32" s="1849" t="s">
        <v>800</v>
      </c>
      <c r="F32" s="1849" t="s">
        <v>801</v>
      </c>
      <c r="G32" s="1848" t="s">
        <v>1117</v>
      </c>
      <c r="H32" s="2092" t="s">
        <v>1118</v>
      </c>
      <c r="I32" s="1822"/>
    </row>
    <row r="33" spans="1:9" ht="14.25" thickTop="1" thickBot="1" x14ac:dyDescent="0.25">
      <c r="A33" s="1846">
        <v>1</v>
      </c>
      <c r="B33" s="1845">
        <v>2</v>
      </c>
      <c r="C33" s="1845">
        <v>3</v>
      </c>
      <c r="D33" s="1845">
        <v>5</v>
      </c>
      <c r="E33" s="1931">
        <v>6</v>
      </c>
      <c r="F33" s="1931">
        <v>7</v>
      </c>
      <c r="G33" s="1930">
        <v>8</v>
      </c>
      <c r="H33" s="1842" t="s">
        <v>960</v>
      </c>
      <c r="I33" s="1822"/>
    </row>
    <row r="34" spans="1:9" ht="30.75" thickTop="1" x14ac:dyDescent="0.2">
      <c r="A34" s="1938">
        <v>3299</v>
      </c>
      <c r="B34" s="1937">
        <v>5336</v>
      </c>
      <c r="C34" s="1937">
        <v>32133006</v>
      </c>
      <c r="D34" s="1835" t="s">
        <v>1788</v>
      </c>
      <c r="E34" s="1881">
        <v>0</v>
      </c>
      <c r="F34" s="1881">
        <v>413</v>
      </c>
      <c r="G34" s="1950">
        <v>367</v>
      </c>
      <c r="H34" s="1895">
        <f>G34/F34*100</f>
        <v>88.861985472154956</v>
      </c>
      <c r="I34" s="1822"/>
    </row>
    <row r="35" spans="1:9" ht="30" x14ac:dyDescent="0.2">
      <c r="A35" s="1938">
        <v>3299</v>
      </c>
      <c r="B35" s="1937">
        <v>5336</v>
      </c>
      <c r="C35" s="1937">
        <v>32533006</v>
      </c>
      <c r="D35" s="1835" t="s">
        <v>1788</v>
      </c>
      <c r="E35" s="1876">
        <v>0</v>
      </c>
      <c r="F35" s="1876">
        <v>2341</v>
      </c>
      <c r="G35" s="1948">
        <v>2079</v>
      </c>
      <c r="H35" s="1829">
        <f>G35/F35*100</f>
        <v>88.808201623237935</v>
      </c>
      <c r="I35" s="1822"/>
    </row>
    <row r="36" spans="1:9" ht="30" x14ac:dyDescent="0.2">
      <c r="A36" s="1938">
        <v>3299</v>
      </c>
      <c r="B36" s="1937">
        <v>6351</v>
      </c>
      <c r="C36" s="1937">
        <v>32133006</v>
      </c>
      <c r="D36" s="1989" t="s">
        <v>1623</v>
      </c>
      <c r="E36" s="1876">
        <v>0</v>
      </c>
      <c r="F36" s="1876">
        <v>12</v>
      </c>
      <c r="G36" s="1948">
        <v>12</v>
      </c>
      <c r="H36" s="1829">
        <f>G36/F36*100</f>
        <v>100</v>
      </c>
      <c r="I36" s="1822"/>
    </row>
    <row r="37" spans="1:9" ht="30.75" thickBot="1" x14ac:dyDescent="0.25">
      <c r="A37" s="1991">
        <v>3299</v>
      </c>
      <c r="B37" s="1990">
        <v>6351</v>
      </c>
      <c r="C37" s="1990">
        <v>32533006</v>
      </c>
      <c r="D37" s="1989" t="s">
        <v>1623</v>
      </c>
      <c r="E37" s="1876">
        <v>0</v>
      </c>
      <c r="F37" s="1876">
        <v>68</v>
      </c>
      <c r="G37" s="1948">
        <v>68</v>
      </c>
      <c r="H37" s="1829">
        <f>G37/F37*100</f>
        <v>100</v>
      </c>
      <c r="I37" s="1822"/>
    </row>
    <row r="38" spans="1:9" ht="16.5" thickTop="1" thickBot="1" x14ac:dyDescent="0.3">
      <c r="A38" s="1828" t="s">
        <v>961</v>
      </c>
      <c r="B38" s="1827"/>
      <c r="C38" s="1827"/>
      <c r="D38" s="1826"/>
      <c r="E38" s="1825">
        <f>SUM(E34:E35)</f>
        <v>0</v>
      </c>
      <c r="F38" s="1825">
        <f>SUM(F34:F37)</f>
        <v>2834</v>
      </c>
      <c r="G38" s="1825">
        <f>SUM(G34:G37)</f>
        <v>2526</v>
      </c>
      <c r="H38" s="1871">
        <f>G38/F38*100</f>
        <v>89.131968948482708</v>
      </c>
      <c r="I38" s="1822"/>
    </row>
    <row r="39" spans="1:9" ht="13.5" thickTop="1" x14ac:dyDescent="0.2">
      <c r="I39" s="1822"/>
    </row>
    <row r="40" spans="1:9" ht="15" x14ac:dyDescent="0.25">
      <c r="A40" s="1853" t="s">
        <v>1605</v>
      </c>
      <c r="D40" s="1800"/>
      <c r="E40" s="1797"/>
      <c r="H40" s="1992"/>
      <c r="I40" s="1822"/>
    </row>
    <row r="41" spans="1:9" ht="15.75" thickBot="1" x14ac:dyDescent="0.3">
      <c r="A41" s="1853" t="s">
        <v>1606</v>
      </c>
      <c r="D41" s="1800"/>
      <c r="E41" s="1797"/>
      <c r="H41" s="1992" t="s">
        <v>205</v>
      </c>
      <c r="I41" s="1822"/>
    </row>
    <row r="42" spans="1:9" ht="25.5" thickTop="1" thickBot="1" x14ac:dyDescent="0.25">
      <c r="A42" s="1852" t="s">
        <v>206</v>
      </c>
      <c r="B42" s="1851" t="s">
        <v>959</v>
      </c>
      <c r="C42" s="1851" t="s">
        <v>481</v>
      </c>
      <c r="D42" s="1850" t="s">
        <v>208</v>
      </c>
      <c r="E42" s="1849" t="s">
        <v>800</v>
      </c>
      <c r="F42" s="1849" t="s">
        <v>801</v>
      </c>
      <c r="G42" s="1848" t="s">
        <v>1117</v>
      </c>
      <c r="H42" s="2092" t="s">
        <v>1118</v>
      </c>
      <c r="I42" s="1822"/>
    </row>
    <row r="43" spans="1:9" ht="14.25" thickTop="1" thickBot="1" x14ac:dyDescent="0.25">
      <c r="A43" s="1846">
        <v>1</v>
      </c>
      <c r="B43" s="1845">
        <v>2</v>
      </c>
      <c r="C43" s="1845">
        <v>3</v>
      </c>
      <c r="D43" s="1845">
        <v>5</v>
      </c>
      <c r="E43" s="1931">
        <v>6</v>
      </c>
      <c r="F43" s="1931">
        <v>7</v>
      </c>
      <c r="G43" s="1930">
        <v>8</v>
      </c>
      <c r="H43" s="1842" t="s">
        <v>960</v>
      </c>
      <c r="I43" s="1822"/>
    </row>
    <row r="44" spans="1:9" ht="30.75" thickTop="1" x14ac:dyDescent="0.2">
      <c r="A44" s="1938">
        <v>3299</v>
      </c>
      <c r="B44" s="1937">
        <v>5336</v>
      </c>
      <c r="C44" s="1937">
        <v>32133006</v>
      </c>
      <c r="D44" s="1835" t="s">
        <v>1788</v>
      </c>
      <c r="E44" s="1881">
        <v>0</v>
      </c>
      <c r="F44" s="1881">
        <v>396</v>
      </c>
      <c r="G44" s="1950">
        <v>366</v>
      </c>
      <c r="H44" s="1895">
        <f>G44/F44*100</f>
        <v>92.424242424242422</v>
      </c>
      <c r="I44" s="1822"/>
    </row>
    <row r="45" spans="1:9" ht="30.75" thickBot="1" x14ac:dyDescent="0.25">
      <c r="A45" s="1938">
        <v>3299</v>
      </c>
      <c r="B45" s="1937">
        <v>5336</v>
      </c>
      <c r="C45" s="1937">
        <v>32533006</v>
      </c>
      <c r="D45" s="1835" t="s">
        <v>1788</v>
      </c>
      <c r="E45" s="1876">
        <v>0</v>
      </c>
      <c r="F45" s="1876">
        <v>2245</v>
      </c>
      <c r="G45" s="1948">
        <v>2072</v>
      </c>
      <c r="H45" s="1829">
        <f>G45/F45*100</f>
        <v>92.293986636971042</v>
      </c>
      <c r="I45" s="1822"/>
    </row>
    <row r="46" spans="1:9" ht="30.75" hidden="1" thickBot="1" x14ac:dyDescent="0.25">
      <c r="A46" s="1938">
        <v>3299</v>
      </c>
      <c r="B46" s="1937">
        <v>6351</v>
      </c>
      <c r="C46" s="1937">
        <v>32133006</v>
      </c>
      <c r="D46" s="1989" t="s">
        <v>1623</v>
      </c>
      <c r="E46" s="1876">
        <v>0</v>
      </c>
      <c r="F46" s="1876">
        <v>0</v>
      </c>
      <c r="G46" s="1948">
        <v>0</v>
      </c>
      <c r="H46" s="1829" t="e">
        <f>G46/F46*100</f>
        <v>#DIV/0!</v>
      </c>
      <c r="I46" s="1822"/>
    </row>
    <row r="47" spans="1:9" ht="30.75" hidden="1" thickBot="1" x14ac:dyDescent="0.25">
      <c r="A47" s="1991">
        <v>3299</v>
      </c>
      <c r="B47" s="1990">
        <v>6351</v>
      </c>
      <c r="C47" s="1990">
        <v>32533006</v>
      </c>
      <c r="D47" s="1989" t="s">
        <v>1623</v>
      </c>
      <c r="E47" s="1876">
        <v>0</v>
      </c>
      <c r="F47" s="1876">
        <v>0</v>
      </c>
      <c r="G47" s="1948">
        <v>0</v>
      </c>
      <c r="H47" s="1829" t="e">
        <f>G47/F47*100</f>
        <v>#DIV/0!</v>
      </c>
      <c r="I47" s="1822"/>
    </row>
    <row r="48" spans="1:9" ht="16.5" thickTop="1" thickBot="1" x14ac:dyDescent="0.3">
      <c r="A48" s="1828" t="s">
        <v>961</v>
      </c>
      <c r="B48" s="1827"/>
      <c r="C48" s="1827"/>
      <c r="D48" s="1826"/>
      <c r="E48" s="1825">
        <f>SUM(E44:E45)</f>
        <v>0</v>
      </c>
      <c r="F48" s="1825">
        <f>SUM(F44:F47)</f>
        <v>2641</v>
      </c>
      <c r="G48" s="1825">
        <f>SUM(G44:G47)</f>
        <v>2438</v>
      </c>
      <c r="H48" s="1871">
        <f>G48/F48*100</f>
        <v>92.313517606967054</v>
      </c>
      <c r="I48" s="1822"/>
    </row>
    <row r="49" spans="1:9" ht="13.5" thickTop="1" x14ac:dyDescent="0.2">
      <c r="I49" s="1822"/>
    </row>
    <row r="50" spans="1:9" ht="15" x14ac:dyDescent="0.25">
      <c r="A50" s="1853" t="s">
        <v>1608</v>
      </c>
      <c r="D50" s="1800"/>
      <c r="E50" s="1797"/>
      <c r="H50" s="1992"/>
      <c r="I50" s="1822"/>
    </row>
    <row r="51" spans="1:9" ht="15.75" thickBot="1" x14ac:dyDescent="0.3">
      <c r="A51" s="1853" t="s">
        <v>1609</v>
      </c>
      <c r="D51" s="1800"/>
      <c r="E51" s="1797"/>
      <c r="H51" s="1992" t="s">
        <v>205</v>
      </c>
      <c r="I51" s="1822"/>
    </row>
    <row r="52" spans="1:9" ht="25.5" thickTop="1" thickBot="1" x14ac:dyDescent="0.25">
      <c r="A52" s="1852" t="s">
        <v>206</v>
      </c>
      <c r="B52" s="1851" t="s">
        <v>959</v>
      </c>
      <c r="C52" s="1851" t="s">
        <v>481</v>
      </c>
      <c r="D52" s="1850" t="s">
        <v>208</v>
      </c>
      <c r="E52" s="1849" t="s">
        <v>800</v>
      </c>
      <c r="F52" s="1849" t="s">
        <v>801</v>
      </c>
      <c r="G52" s="1848" t="s">
        <v>1117</v>
      </c>
      <c r="H52" s="2092" t="s">
        <v>1118</v>
      </c>
      <c r="I52" s="1822"/>
    </row>
    <row r="53" spans="1:9" ht="14.25" thickTop="1" thickBot="1" x14ac:dyDescent="0.25">
      <c r="A53" s="1846">
        <v>1</v>
      </c>
      <c r="B53" s="1845">
        <v>2</v>
      </c>
      <c r="C53" s="1845">
        <v>3</v>
      </c>
      <c r="D53" s="1845">
        <v>5</v>
      </c>
      <c r="E53" s="1931">
        <v>6</v>
      </c>
      <c r="F53" s="1931">
        <v>7</v>
      </c>
      <c r="G53" s="1930">
        <v>8</v>
      </c>
      <c r="H53" s="1842" t="s">
        <v>960</v>
      </c>
      <c r="I53" s="1822"/>
    </row>
    <row r="54" spans="1:9" ht="30.75" thickTop="1" x14ac:dyDescent="0.2">
      <c r="A54" s="1938">
        <v>3299</v>
      </c>
      <c r="B54" s="1937">
        <v>5336</v>
      </c>
      <c r="C54" s="1937">
        <v>32133006</v>
      </c>
      <c r="D54" s="1835" t="s">
        <v>1788</v>
      </c>
      <c r="E54" s="1881">
        <v>0</v>
      </c>
      <c r="F54" s="1881">
        <v>113</v>
      </c>
      <c r="G54" s="1950">
        <v>104</v>
      </c>
      <c r="H54" s="1895">
        <f>G54/F54*100</f>
        <v>92.035398230088489</v>
      </c>
      <c r="I54" s="1822"/>
    </row>
    <row r="55" spans="1:9" ht="30.75" thickBot="1" x14ac:dyDescent="0.25">
      <c r="A55" s="1938">
        <v>3299</v>
      </c>
      <c r="B55" s="1937">
        <v>5336</v>
      </c>
      <c r="C55" s="1937">
        <v>32533006</v>
      </c>
      <c r="D55" s="1835" t="s">
        <v>1788</v>
      </c>
      <c r="E55" s="1876">
        <v>0</v>
      </c>
      <c r="F55" s="1876">
        <v>642</v>
      </c>
      <c r="G55" s="1948">
        <v>589</v>
      </c>
      <c r="H55" s="1829">
        <f>G55/F55*100</f>
        <v>91.74454828660437</v>
      </c>
      <c r="I55" s="1822"/>
    </row>
    <row r="56" spans="1:9" ht="16.5" thickTop="1" thickBot="1" x14ac:dyDescent="0.3">
      <c r="A56" s="1828" t="s">
        <v>961</v>
      </c>
      <c r="B56" s="1827"/>
      <c r="C56" s="1827"/>
      <c r="D56" s="1826"/>
      <c r="E56" s="1825">
        <f>SUM(E54:E55)</f>
        <v>0</v>
      </c>
      <c r="F56" s="1825">
        <f>SUM(F54:F55)</f>
        <v>755</v>
      </c>
      <c r="G56" s="1825">
        <f>SUM(G54:G55)</f>
        <v>693</v>
      </c>
      <c r="H56" s="1871">
        <f>G56/F56*100</f>
        <v>91.788079470198682</v>
      </c>
      <c r="I56" s="1822"/>
    </row>
    <row r="57" spans="1:9" ht="15.75" thickTop="1" x14ac:dyDescent="0.25">
      <c r="A57" s="1857"/>
      <c r="B57" s="1857"/>
      <c r="C57" s="1857"/>
      <c r="D57" s="1857"/>
      <c r="E57" s="1856"/>
      <c r="F57" s="1856"/>
      <c r="G57" s="1856"/>
      <c r="H57" s="1897"/>
      <c r="I57" s="1822"/>
    </row>
    <row r="58" spans="1:9" ht="15" x14ac:dyDescent="0.25">
      <c r="A58" s="1853" t="s">
        <v>429</v>
      </c>
      <c r="D58" s="1800"/>
      <c r="E58" s="1797"/>
      <c r="H58" s="1992"/>
      <c r="I58" s="1822"/>
    </row>
    <row r="59" spans="1:9" ht="15.75" thickBot="1" x14ac:dyDescent="0.3">
      <c r="A59" s="1853" t="s">
        <v>707</v>
      </c>
      <c r="D59" s="1800"/>
      <c r="E59" s="1797"/>
      <c r="H59" s="1992" t="s">
        <v>205</v>
      </c>
      <c r="I59" s="1822"/>
    </row>
    <row r="60" spans="1:9" ht="25.5" thickTop="1" thickBot="1" x14ac:dyDescent="0.25">
      <c r="A60" s="1852" t="s">
        <v>206</v>
      </c>
      <c r="B60" s="1851" t="s">
        <v>959</v>
      </c>
      <c r="C60" s="1851" t="s">
        <v>481</v>
      </c>
      <c r="D60" s="1850" t="s">
        <v>208</v>
      </c>
      <c r="E60" s="1849" t="s">
        <v>800</v>
      </c>
      <c r="F60" s="1849" t="s">
        <v>801</v>
      </c>
      <c r="G60" s="1848" t="s">
        <v>1117</v>
      </c>
      <c r="H60" s="2092" t="s">
        <v>1118</v>
      </c>
      <c r="I60" s="1822"/>
    </row>
    <row r="61" spans="1:9" ht="14.25" thickTop="1" thickBot="1" x14ac:dyDescent="0.25">
      <c r="A61" s="1846">
        <v>1</v>
      </c>
      <c r="B61" s="1845">
        <v>2</v>
      </c>
      <c r="C61" s="1845">
        <v>3</v>
      </c>
      <c r="D61" s="1845">
        <v>5</v>
      </c>
      <c r="E61" s="1931">
        <v>6</v>
      </c>
      <c r="F61" s="1931">
        <v>7</v>
      </c>
      <c r="G61" s="1930">
        <v>8</v>
      </c>
      <c r="H61" s="1842" t="s">
        <v>960</v>
      </c>
      <c r="I61" s="1822"/>
    </row>
    <row r="62" spans="1:9" ht="30.75" thickTop="1" x14ac:dyDescent="0.2">
      <c r="A62" s="1938">
        <v>3299</v>
      </c>
      <c r="B62" s="1937">
        <v>5336</v>
      </c>
      <c r="C62" s="1937">
        <v>32133006</v>
      </c>
      <c r="D62" s="1835" t="s">
        <v>1788</v>
      </c>
      <c r="E62" s="1881">
        <v>0</v>
      </c>
      <c r="F62" s="1881">
        <v>149</v>
      </c>
      <c r="G62" s="1950">
        <v>118</v>
      </c>
      <c r="H62" s="1895">
        <f>G62/F62*100</f>
        <v>79.194630872483216</v>
      </c>
      <c r="I62" s="1822"/>
    </row>
    <row r="63" spans="1:9" ht="30.75" thickBot="1" x14ac:dyDescent="0.25">
      <c r="A63" s="1938">
        <v>3299</v>
      </c>
      <c r="B63" s="1937">
        <v>5336</v>
      </c>
      <c r="C63" s="1937">
        <v>32533006</v>
      </c>
      <c r="D63" s="1835" t="s">
        <v>1788</v>
      </c>
      <c r="E63" s="1876">
        <v>0</v>
      </c>
      <c r="F63" s="1876">
        <v>844</v>
      </c>
      <c r="G63" s="1948">
        <v>672</v>
      </c>
      <c r="H63" s="1829">
        <f>G63/F63*100</f>
        <v>79.620853080568722</v>
      </c>
      <c r="I63" s="1822"/>
    </row>
    <row r="64" spans="1:9" ht="30.75" hidden="1" thickBot="1" x14ac:dyDescent="0.25">
      <c r="A64" s="1938">
        <v>3299</v>
      </c>
      <c r="B64" s="1937">
        <v>6351</v>
      </c>
      <c r="C64" s="1937">
        <v>32133006</v>
      </c>
      <c r="D64" s="1989" t="s">
        <v>1623</v>
      </c>
      <c r="E64" s="1876">
        <v>0</v>
      </c>
      <c r="F64" s="1876">
        <v>0</v>
      </c>
      <c r="G64" s="1948">
        <v>0</v>
      </c>
      <c r="H64" s="1829" t="e">
        <f>G64/F64*100</f>
        <v>#DIV/0!</v>
      </c>
      <c r="I64" s="1822"/>
    </row>
    <row r="65" spans="1:9" ht="30.75" hidden="1" thickBot="1" x14ac:dyDescent="0.25">
      <c r="A65" s="1991">
        <v>3299</v>
      </c>
      <c r="B65" s="1990">
        <v>6351</v>
      </c>
      <c r="C65" s="1990">
        <v>32533006</v>
      </c>
      <c r="D65" s="1989" t="s">
        <v>1623</v>
      </c>
      <c r="E65" s="1876">
        <v>0</v>
      </c>
      <c r="F65" s="1876">
        <v>0</v>
      </c>
      <c r="G65" s="1948">
        <v>0</v>
      </c>
      <c r="H65" s="1829" t="e">
        <f>G65/F65*100</f>
        <v>#DIV/0!</v>
      </c>
      <c r="I65" s="1822"/>
    </row>
    <row r="66" spans="1:9" ht="16.5" thickTop="1" thickBot="1" x14ac:dyDescent="0.3">
      <c r="A66" s="1828" t="s">
        <v>961</v>
      </c>
      <c r="B66" s="1827"/>
      <c r="C66" s="1827"/>
      <c r="D66" s="1826"/>
      <c r="E66" s="1825">
        <f>SUM(E62:E63)</f>
        <v>0</v>
      </c>
      <c r="F66" s="1825">
        <f>SUM(F62:F65)</f>
        <v>993</v>
      </c>
      <c r="G66" s="1825">
        <f>SUM(G62:G65)</f>
        <v>790</v>
      </c>
      <c r="H66" s="1871">
        <f>G66/F66*100</f>
        <v>79.556898288016114</v>
      </c>
      <c r="I66" s="1822"/>
    </row>
    <row r="67" spans="1:9" ht="15.75" customHeight="1" thickTop="1" x14ac:dyDescent="0.2">
      <c r="I67" s="1822"/>
    </row>
    <row r="68" spans="1:9" ht="15" x14ac:dyDescent="0.25">
      <c r="A68" s="1853" t="s">
        <v>1610</v>
      </c>
      <c r="D68" s="1800"/>
      <c r="E68" s="1797"/>
      <c r="H68" s="1992"/>
      <c r="I68" s="1822"/>
    </row>
    <row r="69" spans="1:9" ht="15.75" thickBot="1" x14ac:dyDescent="0.3">
      <c r="A69" s="1853" t="s">
        <v>1611</v>
      </c>
      <c r="D69" s="1800"/>
      <c r="E69" s="1797"/>
      <c r="H69" s="1992" t="s">
        <v>205</v>
      </c>
      <c r="I69" s="1822"/>
    </row>
    <row r="70" spans="1:9" ht="25.5" thickTop="1" thickBot="1" x14ac:dyDescent="0.25">
      <c r="A70" s="1852" t="s">
        <v>206</v>
      </c>
      <c r="B70" s="1851" t="s">
        <v>959</v>
      </c>
      <c r="C70" s="1851" t="s">
        <v>481</v>
      </c>
      <c r="D70" s="1850" t="s">
        <v>208</v>
      </c>
      <c r="E70" s="1849" t="s">
        <v>800</v>
      </c>
      <c r="F70" s="1849" t="s">
        <v>801</v>
      </c>
      <c r="G70" s="1848" t="s">
        <v>1117</v>
      </c>
      <c r="H70" s="2092" t="s">
        <v>1118</v>
      </c>
      <c r="I70" s="1822"/>
    </row>
    <row r="71" spans="1:9" ht="14.25" thickTop="1" thickBot="1" x14ac:dyDescent="0.25">
      <c r="A71" s="1846">
        <v>1</v>
      </c>
      <c r="B71" s="1845">
        <v>2</v>
      </c>
      <c r="C71" s="1845">
        <v>3</v>
      </c>
      <c r="D71" s="1845">
        <v>5</v>
      </c>
      <c r="E71" s="1931">
        <v>6</v>
      </c>
      <c r="F71" s="1931">
        <v>7</v>
      </c>
      <c r="G71" s="1930">
        <v>8</v>
      </c>
      <c r="H71" s="1842" t="s">
        <v>960</v>
      </c>
      <c r="I71" s="1822"/>
    </row>
    <row r="72" spans="1:9" ht="30.75" thickTop="1" x14ac:dyDescent="0.2">
      <c r="A72" s="1938">
        <v>3299</v>
      </c>
      <c r="B72" s="1937">
        <v>5336</v>
      </c>
      <c r="C72" s="1937">
        <v>32133006</v>
      </c>
      <c r="D72" s="1835" t="s">
        <v>1788</v>
      </c>
      <c r="E72" s="1881">
        <v>0</v>
      </c>
      <c r="F72" s="1881">
        <v>256</v>
      </c>
      <c r="G72" s="1950">
        <v>256</v>
      </c>
      <c r="H72" s="1895">
        <f>G72/F72*100</f>
        <v>100</v>
      </c>
      <c r="I72" s="1822"/>
    </row>
    <row r="73" spans="1:9" ht="30.75" thickBot="1" x14ac:dyDescent="0.25">
      <c r="A73" s="1938">
        <v>3299</v>
      </c>
      <c r="B73" s="1937">
        <v>5336</v>
      </c>
      <c r="C73" s="1937">
        <v>32533006</v>
      </c>
      <c r="D73" s="1835" t="s">
        <v>1788</v>
      </c>
      <c r="E73" s="1876">
        <v>0</v>
      </c>
      <c r="F73" s="1876">
        <v>1451</v>
      </c>
      <c r="G73" s="1948">
        <v>1450</v>
      </c>
      <c r="H73" s="1829">
        <f>G73/F73*100</f>
        <v>99.931082012405241</v>
      </c>
      <c r="I73" s="1822"/>
    </row>
    <row r="74" spans="1:9" ht="16.5" thickTop="1" thickBot="1" x14ac:dyDescent="0.3">
      <c r="A74" s="1828" t="s">
        <v>961</v>
      </c>
      <c r="B74" s="1827"/>
      <c r="C74" s="1827"/>
      <c r="D74" s="1826"/>
      <c r="E74" s="1825">
        <f>SUM(E72:E73)</f>
        <v>0</v>
      </c>
      <c r="F74" s="1825">
        <f>SUM(F72:F73)</f>
        <v>1707</v>
      </c>
      <c r="G74" s="1825">
        <f>SUM(G72:G73)</f>
        <v>1706</v>
      </c>
      <c r="H74" s="1871">
        <f>G74/F74*100</f>
        <v>99.941417691857055</v>
      </c>
      <c r="I74" s="1822"/>
    </row>
    <row r="75" spans="1:9" ht="13.5" thickTop="1" x14ac:dyDescent="0.2">
      <c r="I75" s="1822"/>
    </row>
    <row r="76" spans="1:9" ht="15" x14ac:dyDescent="0.25">
      <c r="A76" s="1853" t="s">
        <v>1565</v>
      </c>
      <c r="D76" s="1800"/>
      <c r="E76" s="1797"/>
      <c r="H76" s="1992"/>
      <c r="I76" s="1822"/>
    </row>
    <row r="77" spans="1:9" ht="15.75" thickBot="1" x14ac:dyDescent="0.3">
      <c r="A77" s="1853" t="s">
        <v>708</v>
      </c>
      <c r="D77" s="1800"/>
      <c r="E77" s="1797"/>
      <c r="H77" s="1992" t="s">
        <v>205</v>
      </c>
      <c r="I77" s="1822"/>
    </row>
    <row r="78" spans="1:9" ht="25.5" thickTop="1" thickBot="1" x14ac:dyDescent="0.25">
      <c r="A78" s="1852" t="s">
        <v>206</v>
      </c>
      <c r="B78" s="1851" t="s">
        <v>959</v>
      </c>
      <c r="C78" s="1851" t="s">
        <v>481</v>
      </c>
      <c r="D78" s="1850" t="s">
        <v>208</v>
      </c>
      <c r="E78" s="1849" t="s">
        <v>800</v>
      </c>
      <c r="F78" s="1849" t="s">
        <v>801</v>
      </c>
      <c r="G78" s="1848" t="s">
        <v>1117</v>
      </c>
      <c r="H78" s="2092" t="s">
        <v>1118</v>
      </c>
      <c r="I78" s="1822"/>
    </row>
    <row r="79" spans="1:9" ht="14.25" thickTop="1" thickBot="1" x14ac:dyDescent="0.25">
      <c r="A79" s="1846">
        <v>1</v>
      </c>
      <c r="B79" s="1845">
        <v>2</v>
      </c>
      <c r="C79" s="1845">
        <v>3</v>
      </c>
      <c r="D79" s="1845">
        <v>5</v>
      </c>
      <c r="E79" s="1931">
        <v>6</v>
      </c>
      <c r="F79" s="1931">
        <v>7</v>
      </c>
      <c r="G79" s="1930">
        <v>8</v>
      </c>
      <c r="H79" s="1842" t="s">
        <v>960</v>
      </c>
      <c r="I79" s="1822"/>
    </row>
    <row r="80" spans="1:9" ht="30.75" thickTop="1" x14ac:dyDescent="0.2">
      <c r="A80" s="1938">
        <v>3299</v>
      </c>
      <c r="B80" s="1937">
        <v>5336</v>
      </c>
      <c r="C80" s="1937">
        <v>32133006</v>
      </c>
      <c r="D80" s="1835" t="s">
        <v>1788</v>
      </c>
      <c r="E80" s="1881">
        <v>0</v>
      </c>
      <c r="F80" s="1881">
        <v>295</v>
      </c>
      <c r="G80" s="1950">
        <v>175</v>
      </c>
      <c r="H80" s="1895">
        <f>G80/F80*100</f>
        <v>59.322033898305079</v>
      </c>
      <c r="I80" s="1822"/>
    </row>
    <row r="81" spans="1:9" ht="30" x14ac:dyDescent="0.2">
      <c r="A81" s="1938">
        <v>3299</v>
      </c>
      <c r="B81" s="1937">
        <v>5336</v>
      </c>
      <c r="C81" s="1937">
        <v>32533006</v>
      </c>
      <c r="D81" s="1835" t="s">
        <v>1788</v>
      </c>
      <c r="E81" s="1876">
        <v>0</v>
      </c>
      <c r="F81" s="1876">
        <v>1672</v>
      </c>
      <c r="G81" s="1948">
        <v>992</v>
      </c>
      <c r="H81" s="1829">
        <f>G81/F81*100</f>
        <v>59.330143540669852</v>
      </c>
      <c r="I81" s="1822"/>
    </row>
    <row r="82" spans="1:9" ht="30" x14ac:dyDescent="0.2">
      <c r="A82" s="1938">
        <v>3299</v>
      </c>
      <c r="B82" s="1937">
        <v>6351</v>
      </c>
      <c r="C82" s="1937">
        <v>32133006</v>
      </c>
      <c r="D82" s="1989" t="s">
        <v>1623</v>
      </c>
      <c r="E82" s="1876">
        <v>0</v>
      </c>
      <c r="F82" s="1876">
        <v>16</v>
      </c>
      <c r="G82" s="1948">
        <v>0</v>
      </c>
      <c r="H82" s="1829">
        <f>G82/F82*100</f>
        <v>0</v>
      </c>
      <c r="I82" s="1822"/>
    </row>
    <row r="83" spans="1:9" ht="30.75" thickBot="1" x14ac:dyDescent="0.25">
      <c r="A83" s="1991">
        <v>3299</v>
      </c>
      <c r="B83" s="1990">
        <v>6351</v>
      </c>
      <c r="C83" s="1990">
        <v>32533006</v>
      </c>
      <c r="D83" s="1989" t="s">
        <v>1623</v>
      </c>
      <c r="E83" s="1876">
        <v>0</v>
      </c>
      <c r="F83" s="1876">
        <v>94</v>
      </c>
      <c r="G83" s="1948">
        <v>0</v>
      </c>
      <c r="H83" s="1829">
        <f>G83/F83*100</f>
        <v>0</v>
      </c>
      <c r="I83" s="1822"/>
    </row>
    <row r="84" spans="1:9" ht="16.5" thickTop="1" thickBot="1" x14ac:dyDescent="0.3">
      <c r="A84" s="1828" t="s">
        <v>961</v>
      </c>
      <c r="B84" s="1827"/>
      <c r="C84" s="1827"/>
      <c r="D84" s="1826"/>
      <c r="E84" s="1825">
        <f>SUM(E80:E81)</f>
        <v>0</v>
      </c>
      <c r="F84" s="1825">
        <f>SUM(F80:F83)</f>
        <v>2077</v>
      </c>
      <c r="G84" s="1825">
        <f>SUM(G80:G83)</f>
        <v>1167</v>
      </c>
      <c r="H84" s="1871">
        <f>G84/F84*100</f>
        <v>56.186807896003856</v>
      </c>
      <c r="I84" s="1822"/>
    </row>
    <row r="85" spans="1:9" ht="13.5" thickTop="1" x14ac:dyDescent="0.2">
      <c r="I85" s="1822"/>
    </row>
    <row r="86" spans="1:9" ht="15" x14ac:dyDescent="0.25">
      <c r="A86" s="1853" t="s">
        <v>709</v>
      </c>
      <c r="D86" s="1800"/>
      <c r="E86" s="1797"/>
      <c r="H86" s="1992"/>
      <c r="I86" s="1822"/>
    </row>
    <row r="87" spans="1:9" ht="15.75" thickBot="1" x14ac:dyDescent="0.3">
      <c r="A87" s="1853" t="s">
        <v>710</v>
      </c>
      <c r="D87" s="1800"/>
      <c r="E87" s="1797"/>
      <c r="H87" s="1992" t="s">
        <v>205</v>
      </c>
      <c r="I87" s="1822"/>
    </row>
    <row r="88" spans="1:9" ht="25.5" thickTop="1" thickBot="1" x14ac:dyDescent="0.25">
      <c r="A88" s="1852" t="s">
        <v>206</v>
      </c>
      <c r="B88" s="1851" t="s">
        <v>959</v>
      </c>
      <c r="C88" s="1851" t="s">
        <v>481</v>
      </c>
      <c r="D88" s="1850" t="s">
        <v>208</v>
      </c>
      <c r="E88" s="1849" t="s">
        <v>800</v>
      </c>
      <c r="F88" s="1849" t="s">
        <v>801</v>
      </c>
      <c r="G88" s="1848" t="s">
        <v>1117</v>
      </c>
      <c r="H88" s="2092" t="s">
        <v>1118</v>
      </c>
      <c r="I88" s="1822"/>
    </row>
    <row r="89" spans="1:9" ht="14.25" thickTop="1" thickBot="1" x14ac:dyDescent="0.25">
      <c r="A89" s="1846">
        <v>1</v>
      </c>
      <c r="B89" s="1845">
        <v>2</v>
      </c>
      <c r="C89" s="1845">
        <v>3</v>
      </c>
      <c r="D89" s="1845">
        <v>5</v>
      </c>
      <c r="E89" s="1931">
        <v>6</v>
      </c>
      <c r="F89" s="1931">
        <v>7</v>
      </c>
      <c r="G89" s="1930">
        <v>8</v>
      </c>
      <c r="H89" s="1842" t="s">
        <v>960</v>
      </c>
      <c r="I89" s="1822"/>
    </row>
    <row r="90" spans="1:9" ht="30.75" thickTop="1" x14ac:dyDescent="0.2">
      <c r="A90" s="1938">
        <v>3299</v>
      </c>
      <c r="B90" s="1937">
        <v>5336</v>
      </c>
      <c r="C90" s="1937">
        <v>32133006</v>
      </c>
      <c r="D90" s="1835" t="s">
        <v>1788</v>
      </c>
      <c r="E90" s="1881">
        <v>0</v>
      </c>
      <c r="F90" s="1881">
        <v>279</v>
      </c>
      <c r="G90" s="1950">
        <v>279</v>
      </c>
      <c r="H90" s="1895">
        <f>G90/F90*100</f>
        <v>100</v>
      </c>
      <c r="I90" s="1822"/>
    </row>
    <row r="91" spans="1:9" ht="30.75" thickBot="1" x14ac:dyDescent="0.25">
      <c r="A91" s="1938">
        <v>3299</v>
      </c>
      <c r="B91" s="1937">
        <v>5336</v>
      </c>
      <c r="C91" s="1937">
        <v>32533006</v>
      </c>
      <c r="D91" s="1835" t="s">
        <v>1788</v>
      </c>
      <c r="E91" s="1876">
        <v>0</v>
      </c>
      <c r="F91" s="1876">
        <v>1580</v>
      </c>
      <c r="G91" s="1948">
        <v>1580</v>
      </c>
      <c r="H91" s="1829">
        <f>G91/F91*100</f>
        <v>100</v>
      </c>
      <c r="I91" s="1822"/>
    </row>
    <row r="92" spans="1:9" ht="16.5" thickTop="1" thickBot="1" x14ac:dyDescent="0.3">
      <c r="A92" s="1828" t="s">
        <v>961</v>
      </c>
      <c r="B92" s="1827"/>
      <c r="C92" s="1827"/>
      <c r="D92" s="1826"/>
      <c r="E92" s="1825">
        <f>SUM(E90:E91)</f>
        <v>0</v>
      </c>
      <c r="F92" s="1825">
        <f>SUM(F90:F91)</f>
        <v>1859</v>
      </c>
      <c r="G92" s="1825">
        <f>SUM(G90:G91)</f>
        <v>1859</v>
      </c>
      <c r="H92" s="1871">
        <f>G92/F92*100</f>
        <v>100</v>
      </c>
      <c r="I92" s="1822"/>
    </row>
    <row r="93" spans="1:9" ht="13.5" thickTop="1" x14ac:dyDescent="0.2">
      <c r="I93" s="1822"/>
    </row>
    <row r="94" spans="1:9" ht="15" x14ac:dyDescent="0.25">
      <c r="A94" s="1853" t="s">
        <v>1612</v>
      </c>
      <c r="D94" s="1800"/>
      <c r="E94" s="1797"/>
      <c r="H94" s="1992"/>
      <c r="I94" s="1822"/>
    </row>
    <row r="95" spans="1:9" ht="15.75" thickBot="1" x14ac:dyDescent="0.3">
      <c r="A95" s="1853" t="s">
        <v>1613</v>
      </c>
      <c r="D95" s="1800"/>
      <c r="E95" s="1797"/>
      <c r="H95" s="1992" t="s">
        <v>205</v>
      </c>
      <c r="I95" s="1822"/>
    </row>
    <row r="96" spans="1:9" ht="25.5" thickTop="1" thickBot="1" x14ac:dyDescent="0.25">
      <c r="A96" s="1852" t="s">
        <v>206</v>
      </c>
      <c r="B96" s="1851" t="s">
        <v>959</v>
      </c>
      <c r="C96" s="1851" t="s">
        <v>481</v>
      </c>
      <c r="D96" s="1850" t="s">
        <v>208</v>
      </c>
      <c r="E96" s="1849" t="s">
        <v>800</v>
      </c>
      <c r="F96" s="1849" t="s">
        <v>801</v>
      </c>
      <c r="G96" s="1848" t="s">
        <v>1117</v>
      </c>
      <c r="H96" s="2092" t="s">
        <v>1118</v>
      </c>
      <c r="I96" s="1822"/>
    </row>
    <row r="97" spans="1:9" ht="14.25" thickTop="1" thickBot="1" x14ac:dyDescent="0.25">
      <c r="A97" s="1846">
        <v>1</v>
      </c>
      <c r="B97" s="1845">
        <v>2</v>
      </c>
      <c r="C97" s="1845">
        <v>3</v>
      </c>
      <c r="D97" s="1845">
        <v>5</v>
      </c>
      <c r="E97" s="1931">
        <v>6</v>
      </c>
      <c r="F97" s="1931">
        <v>7</v>
      </c>
      <c r="G97" s="1930">
        <v>8</v>
      </c>
      <c r="H97" s="1842" t="s">
        <v>960</v>
      </c>
      <c r="I97" s="1822"/>
    </row>
    <row r="98" spans="1:9" ht="30.75" thickTop="1" x14ac:dyDescent="0.2">
      <c r="A98" s="1938">
        <v>3299</v>
      </c>
      <c r="B98" s="1988">
        <v>5336</v>
      </c>
      <c r="C98" s="1937">
        <v>32133006</v>
      </c>
      <c r="D98" s="1835" t="s">
        <v>1788</v>
      </c>
      <c r="E98" s="1881">
        <v>0</v>
      </c>
      <c r="F98" s="1881">
        <v>9</v>
      </c>
      <c r="G98" s="1950">
        <v>9</v>
      </c>
      <c r="H98" s="1895">
        <f>G98/F98*100</f>
        <v>100</v>
      </c>
      <c r="I98" s="1822"/>
    </row>
    <row r="99" spans="1:9" ht="30.75" thickBot="1" x14ac:dyDescent="0.25">
      <c r="A99" s="1938">
        <v>3299</v>
      </c>
      <c r="B99" s="1988">
        <v>5336</v>
      </c>
      <c r="C99" s="1937">
        <v>32533006</v>
      </c>
      <c r="D99" s="1835" t="s">
        <v>1788</v>
      </c>
      <c r="E99" s="1876">
        <v>0</v>
      </c>
      <c r="F99" s="1876">
        <v>49</v>
      </c>
      <c r="G99" s="1948">
        <v>49</v>
      </c>
      <c r="H99" s="1829">
        <f>G99/F99*100</f>
        <v>100</v>
      </c>
      <c r="I99" s="1822"/>
    </row>
    <row r="100" spans="1:9" ht="16.5" thickTop="1" thickBot="1" x14ac:dyDescent="0.3">
      <c r="A100" s="1828" t="s">
        <v>961</v>
      </c>
      <c r="B100" s="1827"/>
      <c r="C100" s="1827"/>
      <c r="D100" s="1826"/>
      <c r="E100" s="1825">
        <f>SUM(E98:E99)</f>
        <v>0</v>
      </c>
      <c r="F100" s="1825">
        <f>SUM(F98:F99)</f>
        <v>58</v>
      </c>
      <c r="G100" s="1825">
        <f>SUM(G98:G99)</f>
        <v>58</v>
      </c>
      <c r="H100" s="1871">
        <f>G100/F100*100</f>
        <v>100</v>
      </c>
      <c r="I100" s="1822"/>
    </row>
    <row r="101" spans="1:9" ht="13.5" thickTop="1" x14ac:dyDescent="0.2">
      <c r="I101" s="1822"/>
    </row>
    <row r="102" spans="1:9" ht="15" x14ac:dyDescent="0.25">
      <c r="A102" s="1853" t="s">
        <v>1614</v>
      </c>
      <c r="D102" s="1800"/>
      <c r="E102" s="1797"/>
      <c r="H102" s="1992"/>
      <c r="I102" s="1822"/>
    </row>
    <row r="103" spans="1:9" ht="15.75" thickBot="1" x14ac:dyDescent="0.3">
      <c r="A103" s="1853" t="s">
        <v>1615</v>
      </c>
      <c r="D103" s="1800"/>
      <c r="E103" s="1797"/>
      <c r="H103" s="1992" t="s">
        <v>205</v>
      </c>
      <c r="I103" s="1822"/>
    </row>
    <row r="104" spans="1:9" ht="25.5" thickTop="1" thickBot="1" x14ac:dyDescent="0.25">
      <c r="A104" s="1852" t="s">
        <v>206</v>
      </c>
      <c r="B104" s="1851" t="s">
        <v>959</v>
      </c>
      <c r="C104" s="1851" t="s">
        <v>481</v>
      </c>
      <c r="D104" s="1850" t="s">
        <v>208</v>
      </c>
      <c r="E104" s="1849" t="s">
        <v>800</v>
      </c>
      <c r="F104" s="1849" t="s">
        <v>801</v>
      </c>
      <c r="G104" s="1848" t="s">
        <v>1117</v>
      </c>
      <c r="H104" s="2092" t="s">
        <v>1118</v>
      </c>
      <c r="I104" s="1822"/>
    </row>
    <row r="105" spans="1:9" ht="14.25" thickTop="1" thickBot="1" x14ac:dyDescent="0.25">
      <c r="A105" s="1846">
        <v>1</v>
      </c>
      <c r="B105" s="1845">
        <v>2</v>
      </c>
      <c r="C105" s="1845">
        <v>3</v>
      </c>
      <c r="D105" s="1845">
        <v>5</v>
      </c>
      <c r="E105" s="1931">
        <v>6</v>
      </c>
      <c r="F105" s="1931">
        <v>7</v>
      </c>
      <c r="G105" s="1930">
        <v>8</v>
      </c>
      <c r="H105" s="1842" t="s">
        <v>960</v>
      </c>
      <c r="I105" s="1822"/>
    </row>
    <row r="106" spans="1:9" ht="30.75" thickTop="1" x14ac:dyDescent="0.2">
      <c r="A106" s="1938">
        <v>3299</v>
      </c>
      <c r="B106" s="1988">
        <v>5336</v>
      </c>
      <c r="C106" s="1937">
        <v>32133006</v>
      </c>
      <c r="D106" s="1835" t="s">
        <v>1788</v>
      </c>
      <c r="E106" s="1881">
        <v>0</v>
      </c>
      <c r="F106" s="1881">
        <v>314</v>
      </c>
      <c r="G106" s="1950">
        <v>309</v>
      </c>
      <c r="H106" s="1895">
        <f>G106/F106*100</f>
        <v>98.407643312101911</v>
      </c>
      <c r="I106" s="1822"/>
    </row>
    <row r="107" spans="1:9" ht="30.75" thickBot="1" x14ac:dyDescent="0.25">
      <c r="A107" s="1938">
        <v>3299</v>
      </c>
      <c r="B107" s="1988">
        <v>5336</v>
      </c>
      <c r="C107" s="1937">
        <v>32533006</v>
      </c>
      <c r="D107" s="1835" t="s">
        <v>1788</v>
      </c>
      <c r="E107" s="1876">
        <v>0</v>
      </c>
      <c r="F107" s="1876">
        <v>1780</v>
      </c>
      <c r="G107" s="1948">
        <v>1749</v>
      </c>
      <c r="H107" s="1829">
        <f>G107/F107*100</f>
        <v>98.258426966292134</v>
      </c>
      <c r="I107" s="1822"/>
    </row>
    <row r="108" spans="1:9" ht="16.5" thickTop="1" thickBot="1" x14ac:dyDescent="0.3">
      <c r="A108" s="1828" t="s">
        <v>961</v>
      </c>
      <c r="B108" s="1827"/>
      <c r="C108" s="1827"/>
      <c r="D108" s="1826"/>
      <c r="E108" s="1825">
        <f>SUM(E106:E107)</f>
        <v>0</v>
      </c>
      <c r="F108" s="1825">
        <f>SUM(F106:F107)</f>
        <v>2094</v>
      </c>
      <c r="G108" s="1825">
        <f>SUM(G106:G107)</f>
        <v>2058</v>
      </c>
      <c r="H108" s="1871">
        <f>G108/F108*100</f>
        <v>98.280802292263616</v>
      </c>
      <c r="I108" s="1822"/>
    </row>
    <row r="109" spans="1:9" ht="13.5" thickTop="1" x14ac:dyDescent="0.2">
      <c r="I109" s="1822"/>
    </row>
    <row r="110" spans="1:9" ht="15" x14ac:dyDescent="0.25">
      <c r="A110" s="1853" t="s">
        <v>1616</v>
      </c>
      <c r="D110" s="1800"/>
      <c r="E110" s="1797"/>
      <c r="H110" s="1992"/>
      <c r="I110" s="1822"/>
    </row>
    <row r="111" spans="1:9" ht="15.75" thickBot="1" x14ac:dyDescent="0.3">
      <c r="A111" s="1853" t="s">
        <v>1617</v>
      </c>
      <c r="D111" s="1800"/>
      <c r="E111" s="1797"/>
      <c r="H111" s="1992" t="s">
        <v>205</v>
      </c>
      <c r="I111" s="1822"/>
    </row>
    <row r="112" spans="1:9" ht="25.5" thickTop="1" thickBot="1" x14ac:dyDescent="0.25">
      <c r="A112" s="1852" t="s">
        <v>206</v>
      </c>
      <c r="B112" s="1851" t="s">
        <v>959</v>
      </c>
      <c r="C112" s="1851" t="s">
        <v>481</v>
      </c>
      <c r="D112" s="1850" t="s">
        <v>208</v>
      </c>
      <c r="E112" s="1849" t="s">
        <v>800</v>
      </c>
      <c r="F112" s="1849" t="s">
        <v>801</v>
      </c>
      <c r="G112" s="1848" t="s">
        <v>1117</v>
      </c>
      <c r="H112" s="2092" t="s">
        <v>1118</v>
      </c>
      <c r="I112" s="1822"/>
    </row>
    <row r="113" spans="1:9" ht="14.25" thickTop="1" thickBot="1" x14ac:dyDescent="0.25">
      <c r="A113" s="1846">
        <v>1</v>
      </c>
      <c r="B113" s="1845">
        <v>2</v>
      </c>
      <c r="C113" s="1845">
        <v>3</v>
      </c>
      <c r="D113" s="1845">
        <v>5</v>
      </c>
      <c r="E113" s="1931">
        <v>6</v>
      </c>
      <c r="F113" s="1931">
        <v>7</v>
      </c>
      <c r="G113" s="1930">
        <v>8</v>
      </c>
      <c r="H113" s="1842" t="s">
        <v>960</v>
      </c>
      <c r="I113" s="1822"/>
    </row>
    <row r="114" spans="1:9" ht="30.75" thickTop="1" x14ac:dyDescent="0.2">
      <c r="A114" s="1938">
        <v>3299</v>
      </c>
      <c r="B114" s="1988">
        <v>5336</v>
      </c>
      <c r="C114" s="1937">
        <v>32133006</v>
      </c>
      <c r="D114" s="1835" t="s">
        <v>1788</v>
      </c>
      <c r="E114" s="1881">
        <v>0</v>
      </c>
      <c r="F114" s="1881">
        <v>73</v>
      </c>
      <c r="G114" s="1950">
        <v>73</v>
      </c>
      <c r="H114" s="1895">
        <f>G114/F114*100</f>
        <v>100</v>
      </c>
      <c r="I114" s="1822"/>
    </row>
    <row r="115" spans="1:9" ht="30.75" thickBot="1" x14ac:dyDescent="0.25">
      <c r="A115" s="1938">
        <v>3299</v>
      </c>
      <c r="B115" s="1988">
        <v>5336</v>
      </c>
      <c r="C115" s="1937">
        <v>32533006</v>
      </c>
      <c r="D115" s="1835" t="s">
        <v>1788</v>
      </c>
      <c r="E115" s="1876">
        <v>0</v>
      </c>
      <c r="F115" s="1876">
        <v>417</v>
      </c>
      <c r="G115" s="1948">
        <v>417</v>
      </c>
      <c r="H115" s="1829">
        <f>G115/F115*100</f>
        <v>100</v>
      </c>
      <c r="I115" s="1822"/>
    </row>
    <row r="116" spans="1:9" ht="16.5" thickTop="1" thickBot="1" x14ac:dyDescent="0.3">
      <c r="A116" s="1828" t="s">
        <v>961</v>
      </c>
      <c r="B116" s="1827"/>
      <c r="C116" s="1827"/>
      <c r="D116" s="1826"/>
      <c r="E116" s="1825">
        <f>SUM(E114:E115)</f>
        <v>0</v>
      </c>
      <c r="F116" s="1825">
        <f>SUM(F114:F115)</f>
        <v>490</v>
      </c>
      <c r="G116" s="1825">
        <f>SUM(G114:G115)</f>
        <v>490</v>
      </c>
      <c r="H116" s="1871">
        <f>G116/F116*100</f>
        <v>100</v>
      </c>
      <c r="I116" s="1822"/>
    </row>
    <row r="117" spans="1:9" ht="13.5" thickTop="1" x14ac:dyDescent="0.2">
      <c r="I117" s="1822"/>
    </row>
    <row r="118" spans="1:9" ht="15" x14ac:dyDescent="0.25">
      <c r="A118" s="1853" t="s">
        <v>1618</v>
      </c>
      <c r="D118" s="1800"/>
      <c r="E118" s="1797"/>
      <c r="H118" s="1992"/>
      <c r="I118" s="1822"/>
    </row>
    <row r="119" spans="1:9" ht="15.75" thickBot="1" x14ac:dyDescent="0.3">
      <c r="A119" s="1853" t="s">
        <v>1619</v>
      </c>
      <c r="D119" s="1800"/>
      <c r="E119" s="1797"/>
      <c r="H119" s="1992" t="s">
        <v>205</v>
      </c>
      <c r="I119" s="1822"/>
    </row>
    <row r="120" spans="1:9" ht="25.5" thickTop="1" thickBot="1" x14ac:dyDescent="0.25">
      <c r="A120" s="1852" t="s">
        <v>206</v>
      </c>
      <c r="B120" s="1851" t="s">
        <v>959</v>
      </c>
      <c r="C120" s="1851" t="s">
        <v>481</v>
      </c>
      <c r="D120" s="1850" t="s">
        <v>208</v>
      </c>
      <c r="E120" s="1849" t="s">
        <v>800</v>
      </c>
      <c r="F120" s="1849" t="s">
        <v>801</v>
      </c>
      <c r="G120" s="1848" t="s">
        <v>1117</v>
      </c>
      <c r="H120" s="2092" t="s">
        <v>1118</v>
      </c>
      <c r="I120" s="1822"/>
    </row>
    <row r="121" spans="1:9" ht="14.25" thickTop="1" thickBot="1" x14ac:dyDescent="0.25">
      <c r="A121" s="1846">
        <v>1</v>
      </c>
      <c r="B121" s="1845">
        <v>2</v>
      </c>
      <c r="C121" s="1845">
        <v>3</v>
      </c>
      <c r="D121" s="1845">
        <v>5</v>
      </c>
      <c r="E121" s="1931">
        <v>6</v>
      </c>
      <c r="F121" s="1931">
        <v>7</v>
      </c>
      <c r="G121" s="1930">
        <v>8</v>
      </c>
      <c r="H121" s="1842" t="s">
        <v>960</v>
      </c>
      <c r="I121" s="1822"/>
    </row>
    <row r="122" spans="1:9" ht="30.75" thickTop="1" x14ac:dyDescent="0.2">
      <c r="A122" s="1938">
        <v>3299</v>
      </c>
      <c r="B122" s="1988">
        <v>5336</v>
      </c>
      <c r="C122" s="1937">
        <v>32133006</v>
      </c>
      <c r="D122" s="1835" t="s">
        <v>1788</v>
      </c>
      <c r="E122" s="1881">
        <v>0</v>
      </c>
      <c r="F122" s="1881">
        <v>193</v>
      </c>
      <c r="G122" s="1950">
        <v>193</v>
      </c>
      <c r="H122" s="1895">
        <f>G122/F122*100</f>
        <v>100</v>
      </c>
      <c r="I122" s="1822"/>
    </row>
    <row r="123" spans="1:9" ht="30.75" thickBot="1" x14ac:dyDescent="0.25">
      <c r="A123" s="1938">
        <v>3299</v>
      </c>
      <c r="B123" s="1988">
        <v>5336</v>
      </c>
      <c r="C123" s="1937">
        <v>32533006</v>
      </c>
      <c r="D123" s="1835" t="s">
        <v>1788</v>
      </c>
      <c r="E123" s="1876">
        <v>0</v>
      </c>
      <c r="F123" s="1876">
        <v>1094</v>
      </c>
      <c r="G123" s="1948">
        <v>1093</v>
      </c>
      <c r="H123" s="1829">
        <f>G123/F123*100</f>
        <v>99.908592321755023</v>
      </c>
      <c r="I123" s="1822"/>
    </row>
    <row r="124" spans="1:9" ht="16.5" thickTop="1" thickBot="1" x14ac:dyDescent="0.3">
      <c r="A124" s="1828" t="s">
        <v>961</v>
      </c>
      <c r="B124" s="1827"/>
      <c r="C124" s="1827"/>
      <c r="D124" s="1826"/>
      <c r="E124" s="1825">
        <f>SUM(E122:E123)</f>
        <v>0</v>
      </c>
      <c r="F124" s="1825">
        <f>SUM(F122:F123)</f>
        <v>1287</v>
      </c>
      <c r="G124" s="1825">
        <f>SUM(G122:G123)</f>
        <v>1286</v>
      </c>
      <c r="H124" s="1871">
        <f>G124/F124*100</f>
        <v>99.922299922299914</v>
      </c>
      <c r="I124" s="1822"/>
    </row>
    <row r="125" spans="1:9" ht="13.5" thickTop="1" x14ac:dyDescent="0.2">
      <c r="I125" s="1822"/>
    </row>
    <row r="126" spans="1:9" ht="15" x14ac:dyDescent="0.25">
      <c r="A126" s="1853" t="s">
        <v>587</v>
      </c>
      <c r="D126" s="1800"/>
      <c r="E126" s="1797"/>
      <c r="H126" s="1992"/>
      <c r="I126" s="1822"/>
    </row>
    <row r="127" spans="1:9" ht="15.75" thickBot="1" x14ac:dyDescent="0.3">
      <c r="A127" s="1853" t="s">
        <v>711</v>
      </c>
      <c r="D127" s="1800"/>
      <c r="E127" s="1797"/>
      <c r="H127" s="1992" t="s">
        <v>205</v>
      </c>
      <c r="I127" s="1822"/>
    </row>
    <row r="128" spans="1:9" ht="25.5" thickTop="1" thickBot="1" x14ac:dyDescent="0.25">
      <c r="A128" s="1852" t="s">
        <v>206</v>
      </c>
      <c r="B128" s="1851" t="s">
        <v>959</v>
      </c>
      <c r="C128" s="1851" t="s">
        <v>481</v>
      </c>
      <c r="D128" s="1850" t="s">
        <v>208</v>
      </c>
      <c r="E128" s="1849" t="s">
        <v>800</v>
      </c>
      <c r="F128" s="1849" t="s">
        <v>801</v>
      </c>
      <c r="G128" s="1848" t="s">
        <v>1117</v>
      </c>
      <c r="H128" s="2092" t="s">
        <v>1118</v>
      </c>
      <c r="I128" s="1822"/>
    </row>
    <row r="129" spans="1:9" ht="14.25" thickTop="1" thickBot="1" x14ac:dyDescent="0.25">
      <c r="A129" s="1846">
        <v>1</v>
      </c>
      <c r="B129" s="1845">
        <v>2</v>
      </c>
      <c r="C129" s="1845">
        <v>3</v>
      </c>
      <c r="D129" s="1845">
        <v>5</v>
      </c>
      <c r="E129" s="1931">
        <v>6</v>
      </c>
      <c r="F129" s="1931">
        <v>7</v>
      </c>
      <c r="G129" s="1930">
        <v>8</v>
      </c>
      <c r="H129" s="1842" t="s">
        <v>960</v>
      </c>
      <c r="I129" s="1822"/>
    </row>
    <row r="130" spans="1:9" ht="30.75" thickTop="1" x14ac:dyDescent="0.2">
      <c r="A130" s="1938">
        <v>3299</v>
      </c>
      <c r="B130" s="1988">
        <v>5336</v>
      </c>
      <c r="C130" s="1937">
        <v>32133006</v>
      </c>
      <c r="D130" s="1835" t="s">
        <v>1788</v>
      </c>
      <c r="E130" s="1881">
        <v>0</v>
      </c>
      <c r="F130" s="1881">
        <v>223</v>
      </c>
      <c r="G130" s="1950">
        <v>20</v>
      </c>
      <c r="H130" s="1895">
        <f>G130/F130*100</f>
        <v>8.9686098654708513</v>
      </c>
      <c r="I130" s="1822"/>
    </row>
    <row r="131" spans="1:9" ht="30.75" thickBot="1" x14ac:dyDescent="0.25">
      <c r="A131" s="1938">
        <v>3299</v>
      </c>
      <c r="B131" s="1988">
        <v>5336</v>
      </c>
      <c r="C131" s="1937">
        <v>32533006</v>
      </c>
      <c r="D131" s="1835" t="s">
        <v>1788</v>
      </c>
      <c r="E131" s="1876">
        <v>0</v>
      </c>
      <c r="F131" s="1876">
        <v>1262</v>
      </c>
      <c r="G131" s="1948">
        <v>111</v>
      </c>
      <c r="H131" s="1829">
        <f>G131/F131*100</f>
        <v>8.7955625990491288</v>
      </c>
      <c r="I131" s="1822"/>
    </row>
    <row r="132" spans="1:9" ht="30.75" hidden="1" thickBot="1" x14ac:dyDescent="0.25">
      <c r="A132" s="1938">
        <v>3299</v>
      </c>
      <c r="B132" s="1937">
        <v>6351</v>
      </c>
      <c r="C132" s="1937">
        <v>32133006</v>
      </c>
      <c r="D132" s="1989" t="s">
        <v>1623</v>
      </c>
      <c r="E132" s="1876">
        <v>0</v>
      </c>
      <c r="F132" s="1876">
        <v>0</v>
      </c>
      <c r="G132" s="1948">
        <v>0</v>
      </c>
      <c r="H132" s="1829" t="e">
        <f>G132/F132*100</f>
        <v>#DIV/0!</v>
      </c>
      <c r="I132" s="1822"/>
    </row>
    <row r="133" spans="1:9" ht="30.75" hidden="1" thickBot="1" x14ac:dyDescent="0.25">
      <c r="A133" s="1991">
        <v>3299</v>
      </c>
      <c r="B133" s="1990">
        <v>6351</v>
      </c>
      <c r="C133" s="1990">
        <v>32533006</v>
      </c>
      <c r="D133" s="1989" t="s">
        <v>1623</v>
      </c>
      <c r="E133" s="1876">
        <v>0</v>
      </c>
      <c r="F133" s="1876">
        <v>0</v>
      </c>
      <c r="G133" s="1948">
        <v>0</v>
      </c>
      <c r="H133" s="1829" t="e">
        <f>G133/F133*100</f>
        <v>#DIV/0!</v>
      </c>
      <c r="I133" s="1822"/>
    </row>
    <row r="134" spans="1:9" ht="16.5" thickTop="1" thickBot="1" x14ac:dyDescent="0.3">
      <c r="A134" s="1828" t="s">
        <v>961</v>
      </c>
      <c r="B134" s="1827"/>
      <c r="C134" s="1827"/>
      <c r="D134" s="1826"/>
      <c r="E134" s="1825">
        <f>SUM(E130:E131)</f>
        <v>0</v>
      </c>
      <c r="F134" s="1825">
        <f>SUM(F130:F133)</f>
        <v>1485</v>
      </c>
      <c r="G134" s="1825">
        <f>SUM(G130:G133)</f>
        <v>131</v>
      </c>
      <c r="H134" s="1871">
        <f>G134/F134*100</f>
        <v>8.8215488215488218</v>
      </c>
      <c r="I134" s="1822"/>
    </row>
    <row r="135" spans="1:9" ht="13.5" thickTop="1" x14ac:dyDescent="0.2">
      <c r="I135" s="1822"/>
    </row>
    <row r="136" spans="1:9" ht="15" x14ac:dyDescent="0.25">
      <c r="A136" s="1853" t="s">
        <v>242</v>
      </c>
      <c r="D136" s="1800"/>
      <c r="E136" s="1797"/>
      <c r="H136" s="1992"/>
      <c r="I136" s="1822"/>
    </row>
    <row r="137" spans="1:9" ht="15.75" thickBot="1" x14ac:dyDescent="0.3">
      <c r="A137" s="1853" t="s">
        <v>243</v>
      </c>
      <c r="D137" s="1800"/>
      <c r="E137" s="1797"/>
      <c r="H137" s="1992" t="s">
        <v>205</v>
      </c>
      <c r="I137" s="1822"/>
    </row>
    <row r="138" spans="1:9" ht="25.5" thickTop="1" thickBot="1" x14ac:dyDescent="0.25">
      <c r="A138" s="1852" t="s">
        <v>206</v>
      </c>
      <c r="B138" s="1851" t="s">
        <v>959</v>
      </c>
      <c r="C138" s="1851" t="s">
        <v>481</v>
      </c>
      <c r="D138" s="1850" t="s">
        <v>208</v>
      </c>
      <c r="E138" s="1849" t="s">
        <v>800</v>
      </c>
      <c r="F138" s="1849" t="s">
        <v>801</v>
      </c>
      <c r="G138" s="1848" t="s">
        <v>1117</v>
      </c>
      <c r="H138" s="2092" t="s">
        <v>1118</v>
      </c>
      <c r="I138" s="1822"/>
    </row>
    <row r="139" spans="1:9" ht="14.25" thickTop="1" thickBot="1" x14ac:dyDescent="0.25">
      <c r="A139" s="1846">
        <v>1</v>
      </c>
      <c r="B139" s="1845">
        <v>2</v>
      </c>
      <c r="C139" s="1845">
        <v>3</v>
      </c>
      <c r="D139" s="1845">
        <v>5</v>
      </c>
      <c r="E139" s="1931">
        <v>6</v>
      </c>
      <c r="F139" s="1931">
        <v>7</v>
      </c>
      <c r="G139" s="1930">
        <v>8</v>
      </c>
      <c r="H139" s="1842" t="s">
        <v>960</v>
      </c>
      <c r="I139" s="1822"/>
    </row>
    <row r="140" spans="1:9" ht="30.75" thickTop="1" x14ac:dyDescent="0.2">
      <c r="A140" s="1938">
        <v>3299</v>
      </c>
      <c r="B140" s="1988">
        <v>5336</v>
      </c>
      <c r="C140" s="1937">
        <v>32133006</v>
      </c>
      <c r="D140" s="1835" t="s">
        <v>1788</v>
      </c>
      <c r="E140" s="1881">
        <v>0</v>
      </c>
      <c r="F140" s="1881">
        <v>69</v>
      </c>
      <c r="G140" s="1950">
        <v>20</v>
      </c>
      <c r="H140" s="1895">
        <f>G140/F140*100</f>
        <v>28.985507246376812</v>
      </c>
      <c r="I140" s="1822"/>
    </row>
    <row r="141" spans="1:9" ht="30.75" thickBot="1" x14ac:dyDescent="0.25">
      <c r="A141" s="1938">
        <v>3299</v>
      </c>
      <c r="B141" s="1988">
        <v>5336</v>
      </c>
      <c r="C141" s="1937">
        <v>32533006</v>
      </c>
      <c r="D141" s="1835" t="s">
        <v>1788</v>
      </c>
      <c r="E141" s="1876">
        <v>0</v>
      </c>
      <c r="F141" s="1876">
        <v>392</v>
      </c>
      <c r="G141" s="1948">
        <v>114</v>
      </c>
      <c r="H141" s="1829">
        <f>G141/F141*100</f>
        <v>29.081632653061224</v>
      </c>
      <c r="I141" s="1822"/>
    </row>
    <row r="142" spans="1:9" ht="30.75" hidden="1" thickBot="1" x14ac:dyDescent="0.25">
      <c r="A142" s="1938">
        <v>3299</v>
      </c>
      <c r="B142" s="1937">
        <v>6351</v>
      </c>
      <c r="C142" s="1937">
        <v>32133006</v>
      </c>
      <c r="D142" s="1989" t="s">
        <v>1623</v>
      </c>
      <c r="E142" s="1876">
        <v>0</v>
      </c>
      <c r="F142" s="1876">
        <v>0</v>
      </c>
      <c r="G142" s="1948">
        <v>0</v>
      </c>
      <c r="H142" s="1829" t="e">
        <f>G142/F142*100</f>
        <v>#DIV/0!</v>
      </c>
      <c r="I142" s="1822"/>
    </row>
    <row r="143" spans="1:9" ht="30.75" hidden="1" thickBot="1" x14ac:dyDescent="0.25">
      <c r="A143" s="1991">
        <v>3299</v>
      </c>
      <c r="B143" s="1990">
        <v>6351</v>
      </c>
      <c r="C143" s="1990">
        <v>32533006</v>
      </c>
      <c r="D143" s="1989" t="s">
        <v>1623</v>
      </c>
      <c r="E143" s="1876">
        <v>0</v>
      </c>
      <c r="F143" s="1876">
        <v>0</v>
      </c>
      <c r="G143" s="1948">
        <v>0</v>
      </c>
      <c r="H143" s="1829" t="e">
        <f>G143/F143*100</f>
        <v>#DIV/0!</v>
      </c>
      <c r="I143" s="1822"/>
    </row>
    <row r="144" spans="1:9" ht="16.5" thickTop="1" thickBot="1" x14ac:dyDescent="0.3">
      <c r="A144" s="1828" t="s">
        <v>961</v>
      </c>
      <c r="B144" s="1827"/>
      <c r="C144" s="1827"/>
      <c r="D144" s="1826"/>
      <c r="E144" s="1825">
        <f>SUM(E140:E141)</f>
        <v>0</v>
      </c>
      <c r="F144" s="1825">
        <f>SUM(F140:F143)</f>
        <v>461</v>
      </c>
      <c r="G144" s="1825">
        <f>SUM(G140:G143)</f>
        <v>134</v>
      </c>
      <c r="H144" s="1871">
        <f>G144/F144*100</f>
        <v>29.067245119305856</v>
      </c>
      <c r="I144" s="1822"/>
    </row>
    <row r="145" spans="1:9" ht="13.5" thickTop="1" x14ac:dyDescent="0.2">
      <c r="I145" s="1822"/>
    </row>
    <row r="146" spans="1:9" ht="15" x14ac:dyDescent="0.25">
      <c r="A146" s="1853" t="s">
        <v>65</v>
      </c>
      <c r="D146" s="1800"/>
      <c r="E146" s="1797"/>
      <c r="H146" s="1992"/>
      <c r="I146" s="1822"/>
    </row>
    <row r="147" spans="1:9" ht="15.75" thickBot="1" x14ac:dyDescent="0.3">
      <c r="A147" s="1853" t="s">
        <v>712</v>
      </c>
      <c r="D147" s="1800"/>
      <c r="E147" s="1797"/>
      <c r="H147" s="1992" t="s">
        <v>205</v>
      </c>
      <c r="I147" s="1822"/>
    </row>
    <row r="148" spans="1:9" ht="25.5" thickTop="1" thickBot="1" x14ac:dyDescent="0.25">
      <c r="A148" s="1852" t="s">
        <v>206</v>
      </c>
      <c r="B148" s="1851" t="s">
        <v>959</v>
      </c>
      <c r="C148" s="1851" t="s">
        <v>481</v>
      </c>
      <c r="D148" s="1850" t="s">
        <v>208</v>
      </c>
      <c r="E148" s="1849" t="s">
        <v>800</v>
      </c>
      <c r="F148" s="1849" t="s">
        <v>801</v>
      </c>
      <c r="G148" s="1848" t="s">
        <v>1117</v>
      </c>
      <c r="H148" s="2092" t="s">
        <v>1118</v>
      </c>
      <c r="I148" s="1822"/>
    </row>
    <row r="149" spans="1:9" ht="14.25" thickTop="1" thickBot="1" x14ac:dyDescent="0.25">
      <c r="A149" s="1846">
        <v>1</v>
      </c>
      <c r="B149" s="1845">
        <v>2</v>
      </c>
      <c r="C149" s="1845">
        <v>3</v>
      </c>
      <c r="D149" s="1845">
        <v>5</v>
      </c>
      <c r="E149" s="1931">
        <v>6</v>
      </c>
      <c r="F149" s="1931">
        <v>7</v>
      </c>
      <c r="G149" s="1930">
        <v>8</v>
      </c>
      <c r="H149" s="1842" t="s">
        <v>960</v>
      </c>
      <c r="I149" s="1822"/>
    </row>
    <row r="150" spans="1:9" ht="30.75" thickTop="1" x14ac:dyDescent="0.2">
      <c r="A150" s="1938">
        <v>3299</v>
      </c>
      <c r="B150" s="1988">
        <v>5336</v>
      </c>
      <c r="C150" s="1937">
        <v>32133006</v>
      </c>
      <c r="D150" s="1835" t="s">
        <v>1788</v>
      </c>
      <c r="E150" s="1881">
        <v>0</v>
      </c>
      <c r="F150" s="1881">
        <v>303</v>
      </c>
      <c r="G150" s="1950">
        <v>168</v>
      </c>
      <c r="H150" s="1895">
        <f>G150/F150*100</f>
        <v>55.445544554455452</v>
      </c>
      <c r="I150" s="1822"/>
    </row>
    <row r="151" spans="1:9" ht="30.75" thickBot="1" x14ac:dyDescent="0.25">
      <c r="A151" s="1938">
        <v>3299</v>
      </c>
      <c r="B151" s="1988">
        <v>5336</v>
      </c>
      <c r="C151" s="1937">
        <v>32533006</v>
      </c>
      <c r="D151" s="1835" t="s">
        <v>1788</v>
      </c>
      <c r="E151" s="1876">
        <v>0</v>
      </c>
      <c r="F151" s="1876">
        <v>1716</v>
      </c>
      <c r="G151" s="1948">
        <v>951</v>
      </c>
      <c r="H151" s="1829">
        <f>G151/F151*100</f>
        <v>55.419580419580413</v>
      </c>
      <c r="I151" s="1822"/>
    </row>
    <row r="152" spans="1:9" ht="30.75" hidden="1" thickBot="1" x14ac:dyDescent="0.25">
      <c r="A152" s="1938">
        <v>3299</v>
      </c>
      <c r="B152" s="1937">
        <v>6351</v>
      </c>
      <c r="C152" s="1937">
        <v>32133006</v>
      </c>
      <c r="D152" s="1989" t="s">
        <v>1623</v>
      </c>
      <c r="E152" s="1876">
        <v>0</v>
      </c>
      <c r="F152" s="1876">
        <v>0</v>
      </c>
      <c r="G152" s="1948">
        <v>0</v>
      </c>
      <c r="H152" s="1829" t="e">
        <f>G152/F152*100</f>
        <v>#DIV/0!</v>
      </c>
      <c r="I152" s="1822"/>
    </row>
    <row r="153" spans="1:9" ht="30.75" hidden="1" thickBot="1" x14ac:dyDescent="0.25">
      <c r="A153" s="1991">
        <v>3299</v>
      </c>
      <c r="B153" s="1990">
        <v>6351</v>
      </c>
      <c r="C153" s="1990">
        <v>32533006</v>
      </c>
      <c r="D153" s="1989" t="s">
        <v>1623</v>
      </c>
      <c r="E153" s="1876">
        <v>0</v>
      </c>
      <c r="F153" s="1876">
        <v>0</v>
      </c>
      <c r="G153" s="1948">
        <v>0</v>
      </c>
      <c r="H153" s="1829" t="e">
        <f>G153/F153*100</f>
        <v>#DIV/0!</v>
      </c>
      <c r="I153" s="1822"/>
    </row>
    <row r="154" spans="1:9" ht="16.5" thickTop="1" thickBot="1" x14ac:dyDescent="0.3">
      <c r="A154" s="1828" t="s">
        <v>961</v>
      </c>
      <c r="B154" s="1827"/>
      <c r="C154" s="1827"/>
      <c r="D154" s="1826"/>
      <c r="E154" s="1825">
        <f>SUM(E150:E151)</f>
        <v>0</v>
      </c>
      <c r="F154" s="1825">
        <f>SUM(F150:F153)</f>
        <v>2019</v>
      </c>
      <c r="G154" s="1825">
        <f>SUM(G150:G153)</f>
        <v>1119</v>
      </c>
      <c r="H154" s="1871">
        <f>G154/F154*100</f>
        <v>55.423476968796436</v>
      </c>
      <c r="I154" s="1822"/>
    </row>
    <row r="155" spans="1:9" ht="13.5" thickTop="1" x14ac:dyDescent="0.2">
      <c r="I155" s="1822"/>
    </row>
    <row r="156" spans="1:9" ht="15" x14ac:dyDescent="0.25">
      <c r="A156" s="1853" t="s">
        <v>713</v>
      </c>
      <c r="D156" s="1800"/>
      <c r="E156" s="1797"/>
      <c r="H156" s="1992"/>
      <c r="I156" s="1822"/>
    </row>
    <row r="157" spans="1:9" ht="15.75" thickBot="1" x14ac:dyDescent="0.3">
      <c r="A157" s="1853" t="s">
        <v>245</v>
      </c>
      <c r="D157" s="1800"/>
      <c r="E157" s="1797"/>
      <c r="H157" s="1992" t="s">
        <v>205</v>
      </c>
      <c r="I157" s="1822"/>
    </row>
    <row r="158" spans="1:9" ht="25.5" thickTop="1" thickBot="1" x14ac:dyDescent="0.25">
      <c r="A158" s="1852" t="s">
        <v>206</v>
      </c>
      <c r="B158" s="1851" t="s">
        <v>959</v>
      </c>
      <c r="C158" s="1851" t="s">
        <v>481</v>
      </c>
      <c r="D158" s="1850" t="s">
        <v>208</v>
      </c>
      <c r="E158" s="1849" t="s">
        <v>800</v>
      </c>
      <c r="F158" s="1849" t="s">
        <v>801</v>
      </c>
      <c r="G158" s="1848" t="s">
        <v>1117</v>
      </c>
      <c r="H158" s="2092" t="s">
        <v>1118</v>
      </c>
      <c r="I158" s="1822"/>
    </row>
    <row r="159" spans="1:9" ht="14.25" thickTop="1" thickBot="1" x14ac:dyDescent="0.25">
      <c r="A159" s="1846">
        <v>1</v>
      </c>
      <c r="B159" s="1845">
        <v>2</v>
      </c>
      <c r="C159" s="1845">
        <v>3</v>
      </c>
      <c r="D159" s="1845">
        <v>5</v>
      </c>
      <c r="E159" s="1931">
        <v>6</v>
      </c>
      <c r="F159" s="1931">
        <v>7</v>
      </c>
      <c r="G159" s="1930">
        <v>8</v>
      </c>
      <c r="H159" s="1842" t="s">
        <v>960</v>
      </c>
      <c r="I159" s="1822"/>
    </row>
    <row r="160" spans="1:9" ht="30.75" thickTop="1" x14ac:dyDescent="0.2">
      <c r="A160" s="1938">
        <v>3299</v>
      </c>
      <c r="B160" s="1988">
        <v>5336</v>
      </c>
      <c r="C160" s="1937">
        <v>32133006</v>
      </c>
      <c r="D160" s="1835" t="s">
        <v>1788</v>
      </c>
      <c r="E160" s="1881">
        <v>0</v>
      </c>
      <c r="F160" s="1881">
        <v>316</v>
      </c>
      <c r="G160" s="1950">
        <v>263</v>
      </c>
      <c r="H160" s="1895">
        <f>G160/F160*100</f>
        <v>83.22784810126582</v>
      </c>
      <c r="I160" s="1822"/>
    </row>
    <row r="161" spans="1:9" ht="30.75" thickBot="1" x14ac:dyDescent="0.25">
      <c r="A161" s="1938">
        <v>3299</v>
      </c>
      <c r="B161" s="1988">
        <v>5336</v>
      </c>
      <c r="C161" s="1937">
        <v>32533006</v>
      </c>
      <c r="D161" s="1835" t="s">
        <v>1788</v>
      </c>
      <c r="E161" s="1876">
        <v>0</v>
      </c>
      <c r="F161" s="1876">
        <v>1792</v>
      </c>
      <c r="G161" s="1948">
        <v>1491</v>
      </c>
      <c r="H161" s="1829">
        <f>G161/F161*100</f>
        <v>83.203125</v>
      </c>
      <c r="I161" s="1822"/>
    </row>
    <row r="162" spans="1:9" ht="16.5" thickTop="1" thickBot="1" x14ac:dyDescent="0.3">
      <c r="A162" s="1828" t="s">
        <v>961</v>
      </c>
      <c r="B162" s="1827"/>
      <c r="C162" s="1827"/>
      <c r="D162" s="1826"/>
      <c r="E162" s="1825">
        <f>SUM(E160:E161)</f>
        <v>0</v>
      </c>
      <c r="F162" s="1825">
        <f>SUM(F160:F161)</f>
        <v>2108</v>
      </c>
      <c r="G162" s="1825">
        <f>SUM(G160:G161)</f>
        <v>1754</v>
      </c>
      <c r="H162" s="1871">
        <f>G162/F162*100</f>
        <v>83.206831119544589</v>
      </c>
      <c r="I162" s="1822"/>
    </row>
    <row r="163" spans="1:9" ht="13.5" thickTop="1" x14ac:dyDescent="0.2">
      <c r="I163" s="1822"/>
    </row>
    <row r="164" spans="1:9" ht="15" x14ac:dyDescent="0.25">
      <c r="A164" s="1853" t="s">
        <v>714</v>
      </c>
      <c r="D164" s="1800"/>
      <c r="E164" s="1797"/>
      <c r="H164" s="1992"/>
      <c r="I164" s="1822"/>
    </row>
    <row r="165" spans="1:9" ht="15.75" thickBot="1" x14ac:dyDescent="0.3">
      <c r="A165" s="1853" t="s">
        <v>715</v>
      </c>
      <c r="D165" s="1800"/>
      <c r="E165" s="1797"/>
      <c r="H165" s="1992" t="s">
        <v>205</v>
      </c>
      <c r="I165" s="1822"/>
    </row>
    <row r="166" spans="1:9" ht="25.5" thickTop="1" thickBot="1" x14ac:dyDescent="0.25">
      <c r="A166" s="1852" t="s">
        <v>206</v>
      </c>
      <c r="B166" s="1851" t="s">
        <v>959</v>
      </c>
      <c r="C166" s="1851" t="s">
        <v>481</v>
      </c>
      <c r="D166" s="1850" t="s">
        <v>208</v>
      </c>
      <c r="E166" s="1849" t="s">
        <v>800</v>
      </c>
      <c r="F166" s="1849" t="s">
        <v>801</v>
      </c>
      <c r="G166" s="1848" t="s">
        <v>1117</v>
      </c>
      <c r="H166" s="2092" t="s">
        <v>1118</v>
      </c>
      <c r="I166" s="1822"/>
    </row>
    <row r="167" spans="1:9" ht="14.25" thickTop="1" thickBot="1" x14ac:dyDescent="0.25">
      <c r="A167" s="1846">
        <v>1</v>
      </c>
      <c r="B167" s="1845">
        <v>2</v>
      </c>
      <c r="C167" s="1845">
        <v>3</v>
      </c>
      <c r="D167" s="1845">
        <v>5</v>
      </c>
      <c r="E167" s="1931">
        <v>6</v>
      </c>
      <c r="F167" s="1931">
        <v>7</v>
      </c>
      <c r="G167" s="1930">
        <v>8</v>
      </c>
      <c r="H167" s="1842" t="s">
        <v>960</v>
      </c>
      <c r="I167" s="1822"/>
    </row>
    <row r="168" spans="1:9" ht="30.75" thickTop="1" x14ac:dyDescent="0.2">
      <c r="A168" s="1938">
        <v>3299</v>
      </c>
      <c r="B168" s="1988">
        <v>5336</v>
      </c>
      <c r="C168" s="1937">
        <v>32133006</v>
      </c>
      <c r="D168" s="1835" t="s">
        <v>1788</v>
      </c>
      <c r="E168" s="1881">
        <v>0</v>
      </c>
      <c r="F168" s="1881">
        <v>225</v>
      </c>
      <c r="G168" s="1950">
        <v>180</v>
      </c>
      <c r="H168" s="1895">
        <f>G168/F168*100</f>
        <v>80</v>
      </c>
      <c r="I168" s="1822"/>
    </row>
    <row r="169" spans="1:9" ht="30.75" thickBot="1" x14ac:dyDescent="0.25">
      <c r="A169" s="1938">
        <v>3299</v>
      </c>
      <c r="B169" s="1988">
        <v>5336</v>
      </c>
      <c r="C169" s="1937">
        <v>32533006</v>
      </c>
      <c r="D169" s="1835" t="s">
        <v>1788</v>
      </c>
      <c r="E169" s="1876">
        <v>0</v>
      </c>
      <c r="F169" s="1876">
        <v>1277</v>
      </c>
      <c r="G169" s="1948">
        <v>1017</v>
      </c>
      <c r="H169" s="1829">
        <f>G169/F169*100</f>
        <v>79.639780736100235</v>
      </c>
      <c r="I169" s="1822"/>
    </row>
    <row r="170" spans="1:9" ht="16.5" thickTop="1" thickBot="1" x14ac:dyDescent="0.3">
      <c r="A170" s="1828" t="s">
        <v>961</v>
      </c>
      <c r="B170" s="1827"/>
      <c r="C170" s="1827"/>
      <c r="D170" s="1826"/>
      <c r="E170" s="1825">
        <f>SUM(E168:E169)</f>
        <v>0</v>
      </c>
      <c r="F170" s="1825">
        <f>SUM(F168:F169)</f>
        <v>1502</v>
      </c>
      <c r="G170" s="1825">
        <f>SUM(G168:G169)</f>
        <v>1197</v>
      </c>
      <c r="H170" s="1871">
        <f>G170/F170*100</f>
        <v>79.693741677762986</v>
      </c>
      <c r="I170" s="1822"/>
    </row>
    <row r="171" spans="1:9" ht="13.5" thickTop="1" x14ac:dyDescent="0.2">
      <c r="I171" s="1822"/>
    </row>
    <row r="172" spans="1:9" ht="15" x14ac:dyDescent="0.25">
      <c r="A172" s="1853" t="s">
        <v>716</v>
      </c>
      <c r="D172" s="1800"/>
      <c r="E172" s="1797"/>
      <c r="H172" s="1992"/>
      <c r="I172" s="1822"/>
    </row>
    <row r="173" spans="1:9" ht="15.75" thickBot="1" x14ac:dyDescent="0.3">
      <c r="A173" s="1853" t="s">
        <v>717</v>
      </c>
      <c r="D173" s="1800"/>
      <c r="E173" s="1797"/>
      <c r="H173" s="1992" t="s">
        <v>205</v>
      </c>
      <c r="I173" s="1822"/>
    </row>
    <row r="174" spans="1:9" ht="25.5" thickTop="1" thickBot="1" x14ac:dyDescent="0.25">
      <c r="A174" s="1852" t="s">
        <v>206</v>
      </c>
      <c r="B174" s="1851" t="s">
        <v>959</v>
      </c>
      <c r="C174" s="1851" t="s">
        <v>481</v>
      </c>
      <c r="D174" s="1850" t="s">
        <v>208</v>
      </c>
      <c r="E174" s="1849" t="s">
        <v>800</v>
      </c>
      <c r="F174" s="1849" t="s">
        <v>801</v>
      </c>
      <c r="G174" s="1848" t="s">
        <v>1117</v>
      </c>
      <c r="H174" s="2092" t="s">
        <v>1118</v>
      </c>
      <c r="I174" s="1822"/>
    </row>
    <row r="175" spans="1:9" ht="14.25" thickTop="1" thickBot="1" x14ac:dyDescent="0.25">
      <c r="A175" s="1846">
        <v>1</v>
      </c>
      <c r="B175" s="1845">
        <v>2</v>
      </c>
      <c r="C175" s="1845">
        <v>3</v>
      </c>
      <c r="D175" s="1845">
        <v>5</v>
      </c>
      <c r="E175" s="1931">
        <v>6</v>
      </c>
      <c r="F175" s="1931">
        <v>7</v>
      </c>
      <c r="G175" s="1930">
        <v>8</v>
      </c>
      <c r="H175" s="1842" t="s">
        <v>960</v>
      </c>
      <c r="I175" s="1822"/>
    </row>
    <row r="176" spans="1:9" ht="30.75" thickTop="1" x14ac:dyDescent="0.2">
      <c r="A176" s="1938">
        <v>3299</v>
      </c>
      <c r="B176" s="1988">
        <v>5336</v>
      </c>
      <c r="C176" s="1937">
        <v>32133006</v>
      </c>
      <c r="D176" s="1835" t="s">
        <v>1788</v>
      </c>
      <c r="E176" s="1881">
        <v>0</v>
      </c>
      <c r="F176" s="1881">
        <v>102</v>
      </c>
      <c r="G176" s="1950">
        <v>98</v>
      </c>
      <c r="H176" s="1895">
        <f>G176/F176*100</f>
        <v>96.078431372549019</v>
      </c>
      <c r="I176" s="1822"/>
    </row>
    <row r="177" spans="1:9" ht="30.75" thickBot="1" x14ac:dyDescent="0.25">
      <c r="A177" s="1938">
        <v>3299</v>
      </c>
      <c r="B177" s="1988">
        <v>5336</v>
      </c>
      <c r="C177" s="1937">
        <v>32533006</v>
      </c>
      <c r="D177" s="1835" t="s">
        <v>1788</v>
      </c>
      <c r="E177" s="1876">
        <v>0</v>
      </c>
      <c r="F177" s="1876">
        <v>578</v>
      </c>
      <c r="G177" s="1948">
        <v>556</v>
      </c>
      <c r="H177" s="1829">
        <f>G177/F177*100</f>
        <v>96.193771626297575</v>
      </c>
      <c r="I177" s="1822"/>
    </row>
    <row r="178" spans="1:9" ht="16.5" thickTop="1" thickBot="1" x14ac:dyDescent="0.3">
      <c r="A178" s="1828" t="s">
        <v>961</v>
      </c>
      <c r="B178" s="1827"/>
      <c r="C178" s="1827"/>
      <c r="D178" s="1826"/>
      <c r="E178" s="1825">
        <f>SUM(E176:E177)</f>
        <v>0</v>
      </c>
      <c r="F178" s="1825">
        <f>SUM(F176:F177)</f>
        <v>680</v>
      </c>
      <c r="G178" s="1825">
        <f>SUM(G176:G177)</f>
        <v>654</v>
      </c>
      <c r="H178" s="1871">
        <f>G178/F178*100</f>
        <v>96.17647058823529</v>
      </c>
      <c r="I178" s="1822"/>
    </row>
    <row r="179" spans="1:9" ht="13.5" thickTop="1" x14ac:dyDescent="0.2">
      <c r="I179" s="1822"/>
    </row>
    <row r="180" spans="1:9" ht="15" x14ac:dyDescent="0.25">
      <c r="A180" s="1853" t="s">
        <v>718</v>
      </c>
      <c r="D180" s="1800"/>
      <c r="E180" s="1797"/>
      <c r="H180" s="1992"/>
      <c r="I180" s="1822"/>
    </row>
    <row r="181" spans="1:9" ht="15.75" thickBot="1" x14ac:dyDescent="0.3">
      <c r="A181" s="1853" t="s">
        <v>1620</v>
      </c>
      <c r="D181" s="1800"/>
      <c r="E181" s="1797"/>
      <c r="H181" s="1992" t="s">
        <v>205</v>
      </c>
      <c r="I181" s="1822"/>
    </row>
    <row r="182" spans="1:9" ht="25.5" thickTop="1" thickBot="1" x14ac:dyDescent="0.25">
      <c r="A182" s="1852" t="s">
        <v>206</v>
      </c>
      <c r="B182" s="1851" t="s">
        <v>959</v>
      </c>
      <c r="C182" s="1851" t="s">
        <v>481</v>
      </c>
      <c r="D182" s="1850" t="s">
        <v>208</v>
      </c>
      <c r="E182" s="1849" t="s">
        <v>800</v>
      </c>
      <c r="F182" s="1849" t="s">
        <v>801</v>
      </c>
      <c r="G182" s="1848" t="s">
        <v>1117</v>
      </c>
      <c r="H182" s="2092" t="s">
        <v>1118</v>
      </c>
      <c r="I182" s="1822"/>
    </row>
    <row r="183" spans="1:9" ht="14.25" thickTop="1" thickBot="1" x14ac:dyDescent="0.25">
      <c r="A183" s="1846">
        <v>1</v>
      </c>
      <c r="B183" s="1845">
        <v>2</v>
      </c>
      <c r="C183" s="1845">
        <v>3</v>
      </c>
      <c r="D183" s="1845">
        <v>5</v>
      </c>
      <c r="E183" s="1931">
        <v>6</v>
      </c>
      <c r="F183" s="1931">
        <v>7</v>
      </c>
      <c r="G183" s="1930">
        <v>8</v>
      </c>
      <c r="H183" s="1842" t="s">
        <v>960</v>
      </c>
      <c r="I183" s="1822"/>
    </row>
    <row r="184" spans="1:9" ht="30.75" thickTop="1" x14ac:dyDescent="0.2">
      <c r="A184" s="1938">
        <v>3299</v>
      </c>
      <c r="B184" s="1988">
        <v>5336</v>
      </c>
      <c r="C184" s="1937">
        <v>32133006</v>
      </c>
      <c r="D184" s="1987" t="s">
        <v>1788</v>
      </c>
      <c r="E184" s="1881">
        <v>0</v>
      </c>
      <c r="F184" s="1881">
        <v>395</v>
      </c>
      <c r="G184" s="1950">
        <v>357</v>
      </c>
      <c r="H184" s="1895">
        <f>G184/F184*100</f>
        <v>90.379746835443044</v>
      </c>
      <c r="I184" s="1822"/>
    </row>
    <row r="185" spans="1:9" ht="30.75" thickBot="1" x14ac:dyDescent="0.25">
      <c r="A185" s="1938">
        <v>3299</v>
      </c>
      <c r="B185" s="1988">
        <v>5336</v>
      </c>
      <c r="C185" s="1937">
        <v>32533006</v>
      </c>
      <c r="D185" s="1835" t="s">
        <v>1607</v>
      </c>
      <c r="E185" s="1876">
        <v>0</v>
      </c>
      <c r="F185" s="1876">
        <v>2240</v>
      </c>
      <c r="G185" s="1948">
        <v>2024</v>
      </c>
      <c r="H185" s="1829">
        <f>G185/F185*100</f>
        <v>90.357142857142861</v>
      </c>
      <c r="I185" s="1822"/>
    </row>
    <row r="186" spans="1:9" ht="16.5" thickTop="1" thickBot="1" x14ac:dyDescent="0.3">
      <c r="A186" s="1828" t="s">
        <v>961</v>
      </c>
      <c r="B186" s="1827"/>
      <c r="C186" s="1827"/>
      <c r="D186" s="1826"/>
      <c r="E186" s="1825">
        <f>SUM(E184:E185)</f>
        <v>0</v>
      </c>
      <c r="F186" s="1825">
        <f>SUM(F184:F185)</f>
        <v>2635</v>
      </c>
      <c r="G186" s="1825">
        <f>SUM(G184:G185)</f>
        <v>2381</v>
      </c>
      <c r="H186" s="1871">
        <f>G186/F186*100</f>
        <v>90.360531309297912</v>
      </c>
      <c r="I186" s="1822"/>
    </row>
    <row r="187" spans="1:9" ht="13.5" thickTop="1" x14ac:dyDescent="0.2">
      <c r="I187" s="1822"/>
    </row>
    <row r="188" spans="1:9" ht="15" x14ac:dyDescent="0.25">
      <c r="A188" s="1853" t="s">
        <v>1621</v>
      </c>
      <c r="D188" s="1800"/>
      <c r="E188" s="1797"/>
      <c r="H188" s="1992"/>
      <c r="I188" s="1822"/>
    </row>
    <row r="189" spans="1:9" ht="15.75" thickBot="1" x14ac:dyDescent="0.3">
      <c r="A189" s="1853" t="s">
        <v>1622</v>
      </c>
      <c r="D189" s="1800"/>
      <c r="E189" s="1797"/>
      <c r="H189" s="1992" t="s">
        <v>205</v>
      </c>
      <c r="I189" s="1822"/>
    </row>
    <row r="190" spans="1:9" ht="25.5" thickTop="1" thickBot="1" x14ac:dyDescent="0.25">
      <c r="A190" s="1852" t="s">
        <v>206</v>
      </c>
      <c r="B190" s="1851" t="s">
        <v>959</v>
      </c>
      <c r="C190" s="1851" t="s">
        <v>481</v>
      </c>
      <c r="D190" s="1850" t="s">
        <v>208</v>
      </c>
      <c r="E190" s="1849" t="s">
        <v>800</v>
      </c>
      <c r="F190" s="1849" t="s">
        <v>801</v>
      </c>
      <c r="G190" s="1848" t="s">
        <v>1117</v>
      </c>
      <c r="H190" s="2092" t="s">
        <v>1118</v>
      </c>
      <c r="I190" s="1822"/>
    </row>
    <row r="191" spans="1:9" ht="14.25" thickTop="1" thickBot="1" x14ac:dyDescent="0.25">
      <c r="A191" s="1846">
        <v>1</v>
      </c>
      <c r="B191" s="1845">
        <v>2</v>
      </c>
      <c r="C191" s="1845">
        <v>3</v>
      </c>
      <c r="D191" s="1845">
        <v>5</v>
      </c>
      <c r="E191" s="1931">
        <v>6</v>
      </c>
      <c r="F191" s="1931">
        <v>7</v>
      </c>
      <c r="G191" s="1930">
        <v>8</v>
      </c>
      <c r="H191" s="1842" t="s">
        <v>960</v>
      </c>
      <c r="I191" s="1822"/>
    </row>
    <row r="192" spans="1:9" ht="30.75" thickTop="1" x14ac:dyDescent="0.2">
      <c r="A192" s="1938">
        <v>3299</v>
      </c>
      <c r="B192" s="1988">
        <v>5336</v>
      </c>
      <c r="C192" s="1937">
        <v>32133006</v>
      </c>
      <c r="D192" s="1987" t="s">
        <v>1788</v>
      </c>
      <c r="E192" s="1881">
        <v>0</v>
      </c>
      <c r="F192" s="1881">
        <v>149</v>
      </c>
      <c r="G192" s="1950">
        <v>138</v>
      </c>
      <c r="H192" s="1895">
        <f>G192/F192*100</f>
        <v>92.617449664429529</v>
      </c>
      <c r="I192" s="1822"/>
    </row>
    <row r="193" spans="1:9" ht="30.75" thickBot="1" x14ac:dyDescent="0.25">
      <c r="A193" s="1938">
        <v>3299</v>
      </c>
      <c r="B193" s="1988">
        <v>5336</v>
      </c>
      <c r="C193" s="1937">
        <v>32533006</v>
      </c>
      <c r="D193" s="1835" t="s">
        <v>1607</v>
      </c>
      <c r="E193" s="1876">
        <v>0</v>
      </c>
      <c r="F193" s="1876">
        <v>843</v>
      </c>
      <c r="G193" s="1948">
        <v>784</v>
      </c>
      <c r="H193" s="1829">
        <f>G193/F193*100</f>
        <v>93.001186239620409</v>
      </c>
      <c r="I193" s="1822"/>
    </row>
    <row r="194" spans="1:9" ht="30.75" hidden="1" thickBot="1" x14ac:dyDescent="0.25">
      <c r="A194" s="1938">
        <v>3299</v>
      </c>
      <c r="B194" s="1937">
        <v>6351</v>
      </c>
      <c r="C194" s="1937">
        <v>32133006</v>
      </c>
      <c r="D194" s="1835" t="s">
        <v>1623</v>
      </c>
      <c r="E194" s="1876">
        <v>0</v>
      </c>
      <c r="F194" s="1876">
        <v>0</v>
      </c>
      <c r="G194" s="1948">
        <v>0</v>
      </c>
      <c r="H194" s="1829" t="e">
        <f>G194/F194*100</f>
        <v>#DIV/0!</v>
      </c>
      <c r="I194" s="1822"/>
    </row>
    <row r="195" spans="1:9" ht="30.75" hidden="1" thickBot="1" x14ac:dyDescent="0.25">
      <c r="A195" s="1938">
        <v>3299</v>
      </c>
      <c r="B195" s="1937">
        <v>6351</v>
      </c>
      <c r="C195" s="1937">
        <v>32533006</v>
      </c>
      <c r="D195" s="1835" t="s">
        <v>1623</v>
      </c>
      <c r="E195" s="1876">
        <v>0</v>
      </c>
      <c r="F195" s="1876">
        <v>0</v>
      </c>
      <c r="G195" s="1948">
        <v>0</v>
      </c>
      <c r="H195" s="1829" t="e">
        <f>G195/F195*100</f>
        <v>#DIV/0!</v>
      </c>
      <c r="I195" s="1822"/>
    </row>
    <row r="196" spans="1:9" ht="16.5" thickTop="1" thickBot="1" x14ac:dyDescent="0.3">
      <c r="A196" s="1828" t="s">
        <v>961</v>
      </c>
      <c r="B196" s="1827"/>
      <c r="C196" s="1827"/>
      <c r="D196" s="1826"/>
      <c r="E196" s="1825">
        <f>SUM(E192:E195)</f>
        <v>0</v>
      </c>
      <c r="F196" s="1825">
        <f>SUM(F192:F195)</f>
        <v>992</v>
      </c>
      <c r="G196" s="1825">
        <f>SUM(G192:G195)</f>
        <v>922</v>
      </c>
      <c r="H196" s="1871">
        <f>G196/F196*100</f>
        <v>92.943548387096769</v>
      </c>
      <c r="I196" s="1822"/>
    </row>
    <row r="197" spans="1:9" ht="13.5" thickTop="1" x14ac:dyDescent="0.2">
      <c r="I197" s="1822"/>
    </row>
    <row r="198" spans="1:9" ht="15" hidden="1" x14ac:dyDescent="0.25">
      <c r="A198" s="1853" t="s">
        <v>719</v>
      </c>
      <c r="D198" s="1800"/>
      <c r="E198" s="1797"/>
      <c r="H198" s="1992"/>
      <c r="I198" s="1822"/>
    </row>
    <row r="199" spans="1:9" ht="15" hidden="1" x14ac:dyDescent="0.25">
      <c r="A199" s="1853" t="s">
        <v>720</v>
      </c>
      <c r="D199" s="1800"/>
      <c r="E199" s="1797"/>
      <c r="H199" s="1992" t="s">
        <v>205</v>
      </c>
      <c r="I199" s="1822"/>
    </row>
    <row r="200" spans="1:9" ht="25.5" hidden="1" thickTop="1" thickBot="1" x14ac:dyDescent="0.25">
      <c r="A200" s="1852" t="s">
        <v>206</v>
      </c>
      <c r="B200" s="1851" t="s">
        <v>959</v>
      </c>
      <c r="C200" s="1851" t="s">
        <v>481</v>
      </c>
      <c r="D200" s="1850" t="s">
        <v>208</v>
      </c>
      <c r="E200" s="1849" t="s">
        <v>800</v>
      </c>
      <c r="F200" s="1849" t="s">
        <v>801</v>
      </c>
      <c r="G200" s="1848" t="s">
        <v>1117</v>
      </c>
      <c r="H200" s="2092" t="s">
        <v>1118</v>
      </c>
      <c r="I200" s="1822"/>
    </row>
    <row r="201" spans="1:9" ht="14.25" hidden="1" thickTop="1" thickBot="1" x14ac:dyDescent="0.25">
      <c r="A201" s="1846">
        <v>1</v>
      </c>
      <c r="B201" s="1845">
        <v>2</v>
      </c>
      <c r="C201" s="1845">
        <v>3</v>
      </c>
      <c r="D201" s="1845">
        <v>5</v>
      </c>
      <c r="E201" s="1931">
        <v>6</v>
      </c>
      <c r="F201" s="1931">
        <v>7</v>
      </c>
      <c r="G201" s="1930">
        <v>8</v>
      </c>
      <c r="H201" s="1842" t="s">
        <v>960</v>
      </c>
      <c r="I201" s="1822"/>
    </row>
    <row r="202" spans="1:9" ht="30.75" hidden="1" thickTop="1" x14ac:dyDescent="0.2">
      <c r="A202" s="1938">
        <v>3299</v>
      </c>
      <c r="B202" s="1937">
        <v>6351</v>
      </c>
      <c r="C202" s="1937">
        <v>32133006</v>
      </c>
      <c r="D202" s="1835" t="s">
        <v>1623</v>
      </c>
      <c r="E202" s="1881">
        <v>0</v>
      </c>
      <c r="F202" s="1881">
        <v>0</v>
      </c>
      <c r="G202" s="1950">
        <v>0</v>
      </c>
      <c r="H202" s="1895" t="e">
        <f>G202/F202*100</f>
        <v>#DIV/0!</v>
      </c>
      <c r="I202" s="1822"/>
    </row>
    <row r="203" spans="1:9" ht="30" hidden="1" x14ac:dyDescent="0.2">
      <c r="A203" s="1938">
        <v>3299</v>
      </c>
      <c r="B203" s="1937">
        <v>6351</v>
      </c>
      <c r="C203" s="1937">
        <v>32533006</v>
      </c>
      <c r="D203" s="1835" t="s">
        <v>1623</v>
      </c>
      <c r="E203" s="1876">
        <v>0</v>
      </c>
      <c r="F203" s="1876">
        <v>0</v>
      </c>
      <c r="G203" s="1948">
        <v>0</v>
      </c>
      <c r="H203" s="1829" t="e">
        <f>G203/F203*100</f>
        <v>#DIV/0!</v>
      </c>
      <c r="I203" s="1822"/>
    </row>
    <row r="204" spans="1:9" ht="16.5" hidden="1" thickTop="1" thickBot="1" x14ac:dyDescent="0.3">
      <c r="A204" s="1828" t="s">
        <v>961</v>
      </c>
      <c r="B204" s="1827"/>
      <c r="C204" s="1827"/>
      <c r="D204" s="1826"/>
      <c r="E204" s="1825">
        <f>SUM(E202:E203)</f>
        <v>0</v>
      </c>
      <c r="F204" s="1825">
        <f>SUM(F202:F203)</f>
        <v>0</v>
      </c>
      <c r="G204" s="1825">
        <f>SUM(G202:G203)</f>
        <v>0</v>
      </c>
      <c r="H204" s="1871" t="e">
        <f>G204/F204*100</f>
        <v>#DIV/0!</v>
      </c>
      <c r="I204" s="1822"/>
    </row>
    <row r="205" spans="1:9" hidden="1" x14ac:dyDescent="0.2">
      <c r="I205" s="1822"/>
    </row>
    <row r="206" spans="1:9" ht="15" x14ac:dyDescent="0.25">
      <c r="A206" s="1853" t="s">
        <v>1096</v>
      </c>
      <c r="D206" s="1800"/>
      <c r="E206" s="1797"/>
      <c r="H206" s="1992"/>
      <c r="I206" s="1822"/>
    </row>
    <row r="207" spans="1:9" ht="15.75" thickBot="1" x14ac:dyDescent="0.3">
      <c r="A207" s="1853" t="s">
        <v>1097</v>
      </c>
      <c r="D207" s="1800"/>
      <c r="E207" s="1797"/>
      <c r="H207" s="1992" t="s">
        <v>205</v>
      </c>
      <c r="I207" s="1822"/>
    </row>
    <row r="208" spans="1:9" ht="25.5" thickTop="1" thickBot="1" x14ac:dyDescent="0.25">
      <c r="A208" s="1852" t="s">
        <v>206</v>
      </c>
      <c r="B208" s="1851" t="s">
        <v>959</v>
      </c>
      <c r="C208" s="1851" t="s">
        <v>481</v>
      </c>
      <c r="D208" s="1850" t="s">
        <v>208</v>
      </c>
      <c r="E208" s="1849" t="s">
        <v>800</v>
      </c>
      <c r="F208" s="1849" t="s">
        <v>801</v>
      </c>
      <c r="G208" s="1848" t="s">
        <v>1117</v>
      </c>
      <c r="H208" s="2092" t="s">
        <v>1118</v>
      </c>
      <c r="I208" s="1822"/>
    </row>
    <row r="209" spans="1:9" ht="14.25" thickTop="1" thickBot="1" x14ac:dyDescent="0.25">
      <c r="A209" s="1846">
        <v>1</v>
      </c>
      <c r="B209" s="1845">
        <v>2</v>
      </c>
      <c r="C209" s="1845">
        <v>3</v>
      </c>
      <c r="D209" s="1845">
        <v>5</v>
      </c>
      <c r="E209" s="1931">
        <v>6</v>
      </c>
      <c r="F209" s="1931">
        <v>7</v>
      </c>
      <c r="G209" s="1930">
        <v>8</v>
      </c>
      <c r="H209" s="1842" t="s">
        <v>960</v>
      </c>
      <c r="I209" s="1822"/>
    </row>
    <row r="210" spans="1:9" ht="30.75" thickTop="1" x14ac:dyDescent="0.2">
      <c r="A210" s="1938">
        <v>3299</v>
      </c>
      <c r="B210" s="1988">
        <v>5336</v>
      </c>
      <c r="C210" s="1937">
        <v>32133006</v>
      </c>
      <c r="D210" s="1987" t="s">
        <v>1788</v>
      </c>
      <c r="E210" s="1881">
        <v>0</v>
      </c>
      <c r="F210" s="1881">
        <v>292</v>
      </c>
      <c r="G210" s="1950">
        <v>277</v>
      </c>
      <c r="H210" s="1895">
        <f>G210/F210*100</f>
        <v>94.863013698630141</v>
      </c>
      <c r="I210" s="1822"/>
    </row>
    <row r="211" spans="1:9" ht="30.75" thickBot="1" x14ac:dyDescent="0.25">
      <c r="A211" s="1938">
        <v>3299</v>
      </c>
      <c r="B211" s="1988">
        <v>5336</v>
      </c>
      <c r="C211" s="1937">
        <v>32533006</v>
      </c>
      <c r="D211" s="1835" t="s">
        <v>1607</v>
      </c>
      <c r="E211" s="1876">
        <v>0</v>
      </c>
      <c r="F211" s="1876">
        <v>1655</v>
      </c>
      <c r="G211" s="1948">
        <v>1568</v>
      </c>
      <c r="H211" s="1829">
        <f>G211/F211*100</f>
        <v>94.743202416918422</v>
      </c>
      <c r="I211" s="1822"/>
    </row>
    <row r="212" spans="1:9" ht="16.5" thickTop="1" thickBot="1" x14ac:dyDescent="0.3">
      <c r="A212" s="1828" t="s">
        <v>961</v>
      </c>
      <c r="B212" s="1827"/>
      <c r="C212" s="1827"/>
      <c r="D212" s="1826"/>
      <c r="E212" s="1825">
        <f>SUM(E210:E211)</f>
        <v>0</v>
      </c>
      <c r="F212" s="1825">
        <f>SUM(F210:F211)</f>
        <v>1947</v>
      </c>
      <c r="G212" s="1825">
        <f>SUM(G210:G211)</f>
        <v>1845</v>
      </c>
      <c r="H212" s="1871">
        <f>G212/F212*100</f>
        <v>94.761171032357467</v>
      </c>
      <c r="I212" s="1822"/>
    </row>
    <row r="213" spans="1:9" ht="13.5" thickTop="1" x14ac:dyDescent="0.2">
      <c r="I213" s="1822"/>
    </row>
    <row r="214" spans="1:9" ht="15" x14ac:dyDescent="0.25">
      <c r="A214" s="1853" t="s">
        <v>721</v>
      </c>
      <c r="D214" s="1800"/>
      <c r="E214" s="1797"/>
      <c r="H214" s="1992"/>
      <c r="I214" s="1822"/>
    </row>
    <row r="215" spans="1:9" ht="15.75" thickBot="1" x14ac:dyDescent="0.3">
      <c r="A215" s="1853" t="s">
        <v>722</v>
      </c>
      <c r="D215" s="1800"/>
      <c r="E215" s="1797"/>
      <c r="H215" s="1992" t="s">
        <v>205</v>
      </c>
      <c r="I215" s="1822"/>
    </row>
    <row r="216" spans="1:9" ht="25.5" thickTop="1" thickBot="1" x14ac:dyDescent="0.25">
      <c r="A216" s="1852" t="s">
        <v>206</v>
      </c>
      <c r="B216" s="1851" t="s">
        <v>959</v>
      </c>
      <c r="C216" s="1851" t="s">
        <v>481</v>
      </c>
      <c r="D216" s="1850" t="s">
        <v>208</v>
      </c>
      <c r="E216" s="1849" t="s">
        <v>800</v>
      </c>
      <c r="F216" s="1849" t="s">
        <v>801</v>
      </c>
      <c r="G216" s="1848" t="s">
        <v>1117</v>
      </c>
      <c r="H216" s="2092" t="s">
        <v>1118</v>
      </c>
      <c r="I216" s="1822"/>
    </row>
    <row r="217" spans="1:9" ht="14.25" thickTop="1" thickBot="1" x14ac:dyDescent="0.25">
      <c r="A217" s="1846">
        <v>1</v>
      </c>
      <c r="B217" s="1845">
        <v>2</v>
      </c>
      <c r="C217" s="1845">
        <v>3</v>
      </c>
      <c r="D217" s="1845">
        <v>5</v>
      </c>
      <c r="E217" s="1931">
        <v>6</v>
      </c>
      <c r="F217" s="1931">
        <v>7</v>
      </c>
      <c r="G217" s="1930">
        <v>8</v>
      </c>
      <c r="H217" s="1842" t="s">
        <v>960</v>
      </c>
      <c r="I217" s="1822"/>
    </row>
    <row r="218" spans="1:9" ht="30.75" thickTop="1" x14ac:dyDescent="0.2">
      <c r="A218" s="1938">
        <v>3299</v>
      </c>
      <c r="B218" s="1988">
        <v>5336</v>
      </c>
      <c r="C218" s="1937">
        <v>32133006</v>
      </c>
      <c r="D218" s="1987" t="s">
        <v>1788</v>
      </c>
      <c r="E218" s="1881">
        <v>0</v>
      </c>
      <c r="F218" s="1881">
        <v>587</v>
      </c>
      <c r="G218" s="1950">
        <v>416</v>
      </c>
      <c r="H218" s="1895">
        <f>G218/F218*100</f>
        <v>70.868824531516182</v>
      </c>
      <c r="I218" s="1822"/>
    </row>
    <row r="219" spans="1:9" ht="30.75" thickBot="1" x14ac:dyDescent="0.25">
      <c r="A219" s="1938">
        <v>3299</v>
      </c>
      <c r="B219" s="1988">
        <v>5336</v>
      </c>
      <c r="C219" s="1937">
        <v>32533006</v>
      </c>
      <c r="D219" s="1835" t="s">
        <v>1607</v>
      </c>
      <c r="E219" s="1876">
        <v>0</v>
      </c>
      <c r="F219" s="1876">
        <v>3326</v>
      </c>
      <c r="G219" s="1948">
        <v>2358</v>
      </c>
      <c r="H219" s="1829">
        <f>G219/F219*100</f>
        <v>70.895971136500307</v>
      </c>
      <c r="I219" s="1822"/>
    </row>
    <row r="220" spans="1:9" ht="16.5" thickTop="1" thickBot="1" x14ac:dyDescent="0.3">
      <c r="A220" s="1828" t="s">
        <v>961</v>
      </c>
      <c r="B220" s="1827"/>
      <c r="C220" s="1827"/>
      <c r="D220" s="1826"/>
      <c r="E220" s="1825">
        <f>SUM(E218:E219)</f>
        <v>0</v>
      </c>
      <c r="F220" s="1825">
        <f>SUM(F218:F219)</f>
        <v>3913</v>
      </c>
      <c r="G220" s="1825">
        <f>SUM(G218:G219)</f>
        <v>2774</v>
      </c>
      <c r="H220" s="1871">
        <f>G220/F220*100</f>
        <v>70.891898798875545</v>
      </c>
      <c r="I220" s="1822"/>
    </row>
    <row r="221" spans="1:9" ht="13.5" thickTop="1" x14ac:dyDescent="0.2">
      <c r="I221" s="1822"/>
    </row>
    <row r="222" spans="1:9" ht="15" x14ac:dyDescent="0.25">
      <c r="A222" s="1853" t="s">
        <v>1285</v>
      </c>
      <c r="D222" s="1800"/>
      <c r="E222" s="1797"/>
      <c r="H222" s="1992"/>
      <c r="I222" s="1822"/>
    </row>
    <row r="223" spans="1:9" ht="15.75" thickBot="1" x14ac:dyDescent="0.3">
      <c r="A223" s="1853" t="s">
        <v>1098</v>
      </c>
      <c r="D223" s="1800"/>
      <c r="E223" s="1797"/>
      <c r="H223" s="1992" t="s">
        <v>205</v>
      </c>
      <c r="I223" s="1822"/>
    </row>
    <row r="224" spans="1:9" ht="25.5" thickTop="1" thickBot="1" x14ac:dyDescent="0.25">
      <c r="A224" s="1852" t="s">
        <v>206</v>
      </c>
      <c r="B224" s="1851" t="s">
        <v>959</v>
      </c>
      <c r="C224" s="1851" t="s">
        <v>481</v>
      </c>
      <c r="D224" s="1850" t="s">
        <v>208</v>
      </c>
      <c r="E224" s="1849" t="s">
        <v>800</v>
      </c>
      <c r="F224" s="1849" t="s">
        <v>801</v>
      </c>
      <c r="G224" s="1848" t="s">
        <v>1117</v>
      </c>
      <c r="H224" s="2092" t="s">
        <v>1118</v>
      </c>
      <c r="I224" s="1822"/>
    </row>
    <row r="225" spans="1:9" ht="14.25" thickTop="1" thickBot="1" x14ac:dyDescent="0.25">
      <c r="A225" s="1846">
        <v>1</v>
      </c>
      <c r="B225" s="1845">
        <v>2</v>
      </c>
      <c r="C225" s="1845">
        <v>3</v>
      </c>
      <c r="D225" s="1845">
        <v>5</v>
      </c>
      <c r="E225" s="1931">
        <v>6</v>
      </c>
      <c r="F225" s="1931">
        <v>7</v>
      </c>
      <c r="G225" s="1930">
        <v>8</v>
      </c>
      <c r="H225" s="1842" t="s">
        <v>960</v>
      </c>
      <c r="I225" s="1822"/>
    </row>
    <row r="226" spans="1:9" ht="30.75" thickTop="1" x14ac:dyDescent="0.2">
      <c r="A226" s="1938">
        <v>3299</v>
      </c>
      <c r="B226" s="1988">
        <v>5336</v>
      </c>
      <c r="C226" s="1937">
        <v>32133006</v>
      </c>
      <c r="D226" s="1987" t="s">
        <v>1788</v>
      </c>
      <c r="E226" s="1881">
        <v>0</v>
      </c>
      <c r="F226" s="1881">
        <v>47</v>
      </c>
      <c r="G226" s="1950">
        <v>47</v>
      </c>
      <c r="H226" s="1895">
        <f>G226/F226*100</f>
        <v>100</v>
      </c>
      <c r="I226" s="1822"/>
    </row>
    <row r="227" spans="1:9" ht="30.75" thickBot="1" x14ac:dyDescent="0.25">
      <c r="A227" s="1938">
        <v>3299</v>
      </c>
      <c r="B227" s="1988">
        <v>5336</v>
      </c>
      <c r="C227" s="1937">
        <v>32533006</v>
      </c>
      <c r="D227" s="1835" t="s">
        <v>1607</v>
      </c>
      <c r="E227" s="1876">
        <v>0</v>
      </c>
      <c r="F227" s="1876">
        <v>266</v>
      </c>
      <c r="G227" s="1948">
        <v>266</v>
      </c>
      <c r="H227" s="1829">
        <f>G227/F227*100</f>
        <v>100</v>
      </c>
      <c r="I227" s="1822"/>
    </row>
    <row r="228" spans="1:9" ht="30.75" hidden="1" thickBot="1" x14ac:dyDescent="0.25">
      <c r="A228" s="1938">
        <v>3299</v>
      </c>
      <c r="B228" s="1937">
        <v>6351</v>
      </c>
      <c r="C228" s="1937">
        <v>32133006</v>
      </c>
      <c r="D228" s="1835" t="s">
        <v>1623</v>
      </c>
      <c r="E228" s="1876">
        <v>0</v>
      </c>
      <c r="F228" s="1876">
        <v>0</v>
      </c>
      <c r="G228" s="1948">
        <v>0</v>
      </c>
      <c r="H228" s="1829" t="e">
        <f>G228/F228*100</f>
        <v>#DIV/0!</v>
      </c>
      <c r="I228" s="1822"/>
    </row>
    <row r="229" spans="1:9" ht="30.75" hidden="1" thickBot="1" x14ac:dyDescent="0.25">
      <c r="A229" s="1938">
        <v>3299</v>
      </c>
      <c r="B229" s="1937">
        <v>6351</v>
      </c>
      <c r="C229" s="1937">
        <v>32533006</v>
      </c>
      <c r="D229" s="1835" t="s">
        <v>1623</v>
      </c>
      <c r="E229" s="1876">
        <v>0</v>
      </c>
      <c r="F229" s="1876">
        <v>0</v>
      </c>
      <c r="G229" s="1948">
        <v>0</v>
      </c>
      <c r="H229" s="1829" t="e">
        <f>G229/F229*100</f>
        <v>#DIV/0!</v>
      </c>
      <c r="I229" s="1822"/>
    </row>
    <row r="230" spans="1:9" ht="16.5" thickTop="1" thickBot="1" x14ac:dyDescent="0.3">
      <c r="A230" s="1828" t="s">
        <v>961</v>
      </c>
      <c r="B230" s="1827"/>
      <c r="C230" s="1827"/>
      <c r="D230" s="1826"/>
      <c r="E230" s="1825">
        <f>SUM(E226:E229)</f>
        <v>0</v>
      </c>
      <c r="F230" s="1825">
        <f>SUM(F226:F229)</f>
        <v>313</v>
      </c>
      <c r="G230" s="1825">
        <f>SUM(G226:G229)</f>
        <v>313</v>
      </c>
      <c r="H230" s="1871">
        <f>G230/F230*100</f>
        <v>100</v>
      </c>
      <c r="I230" s="1822"/>
    </row>
    <row r="231" spans="1:9" ht="13.5" thickTop="1" x14ac:dyDescent="0.2">
      <c r="I231" s="1822"/>
    </row>
    <row r="232" spans="1:9" ht="15" x14ac:dyDescent="0.25">
      <c r="A232" s="1853" t="s">
        <v>414</v>
      </c>
      <c r="D232" s="1800"/>
      <c r="E232" s="1797"/>
      <c r="H232" s="1992"/>
      <c r="I232" s="1822"/>
    </row>
    <row r="233" spans="1:9" ht="15.75" thickBot="1" x14ac:dyDescent="0.3">
      <c r="A233" s="1853" t="s">
        <v>723</v>
      </c>
      <c r="D233" s="1800"/>
      <c r="E233" s="1797"/>
      <c r="H233" s="1992" t="s">
        <v>205</v>
      </c>
      <c r="I233" s="1822"/>
    </row>
    <row r="234" spans="1:9" ht="25.5" thickTop="1" thickBot="1" x14ac:dyDescent="0.25">
      <c r="A234" s="1852" t="s">
        <v>206</v>
      </c>
      <c r="B234" s="1851" t="s">
        <v>959</v>
      </c>
      <c r="C234" s="1851" t="s">
        <v>481</v>
      </c>
      <c r="D234" s="1850" t="s">
        <v>208</v>
      </c>
      <c r="E234" s="1849" t="s">
        <v>800</v>
      </c>
      <c r="F234" s="1849" t="s">
        <v>801</v>
      </c>
      <c r="G234" s="1848" t="s">
        <v>1117</v>
      </c>
      <c r="H234" s="2092" t="s">
        <v>1118</v>
      </c>
      <c r="I234" s="1822"/>
    </row>
    <row r="235" spans="1:9" ht="14.25" thickTop="1" thickBot="1" x14ac:dyDescent="0.25">
      <c r="A235" s="1846">
        <v>1</v>
      </c>
      <c r="B235" s="1845">
        <v>2</v>
      </c>
      <c r="C235" s="1845">
        <v>3</v>
      </c>
      <c r="D235" s="1845">
        <v>5</v>
      </c>
      <c r="E235" s="1931">
        <v>6</v>
      </c>
      <c r="F235" s="1931">
        <v>7</v>
      </c>
      <c r="G235" s="1930">
        <v>8</v>
      </c>
      <c r="H235" s="1842" t="s">
        <v>960</v>
      </c>
      <c r="I235" s="1822"/>
    </row>
    <row r="236" spans="1:9" ht="30.75" thickTop="1" x14ac:dyDescent="0.2">
      <c r="A236" s="1938">
        <v>3299</v>
      </c>
      <c r="B236" s="1988">
        <v>5336</v>
      </c>
      <c r="C236" s="1937">
        <v>32133006</v>
      </c>
      <c r="D236" s="1987" t="s">
        <v>1788</v>
      </c>
      <c r="E236" s="1881">
        <v>0</v>
      </c>
      <c r="F236" s="1881">
        <v>505</v>
      </c>
      <c r="G236" s="1950">
        <v>475</v>
      </c>
      <c r="H236" s="1895">
        <f>G236/F236*100</f>
        <v>94.059405940594047</v>
      </c>
      <c r="I236" s="1822"/>
    </row>
    <row r="237" spans="1:9" ht="30.75" thickBot="1" x14ac:dyDescent="0.25">
      <c r="A237" s="1938">
        <v>3299</v>
      </c>
      <c r="B237" s="1988">
        <v>5336</v>
      </c>
      <c r="C237" s="1937">
        <v>32533006</v>
      </c>
      <c r="D237" s="1835" t="s">
        <v>1607</v>
      </c>
      <c r="E237" s="1876">
        <v>0</v>
      </c>
      <c r="F237" s="1876">
        <v>2861</v>
      </c>
      <c r="G237" s="1948">
        <v>2690</v>
      </c>
      <c r="H237" s="1829">
        <f>G237/F237*100</f>
        <v>94.023068857042986</v>
      </c>
      <c r="I237" s="1822"/>
    </row>
    <row r="238" spans="1:9" ht="30.75" hidden="1" thickBot="1" x14ac:dyDescent="0.25">
      <c r="A238" s="1938">
        <v>3299</v>
      </c>
      <c r="B238" s="1937">
        <v>6351</v>
      </c>
      <c r="C238" s="1937">
        <v>32133006</v>
      </c>
      <c r="D238" s="1835" t="s">
        <v>1623</v>
      </c>
      <c r="E238" s="1876">
        <v>0</v>
      </c>
      <c r="F238" s="1876">
        <v>0</v>
      </c>
      <c r="G238" s="1948">
        <v>0</v>
      </c>
      <c r="H238" s="1829" t="e">
        <f>G238/F238*100</f>
        <v>#DIV/0!</v>
      </c>
      <c r="I238" s="1822"/>
    </row>
    <row r="239" spans="1:9" ht="30.75" hidden="1" thickBot="1" x14ac:dyDescent="0.25">
      <c r="A239" s="1938">
        <v>3299</v>
      </c>
      <c r="B239" s="1937">
        <v>6351</v>
      </c>
      <c r="C239" s="1937">
        <v>32533006</v>
      </c>
      <c r="D239" s="1835" t="s">
        <v>1623</v>
      </c>
      <c r="E239" s="1876">
        <v>0</v>
      </c>
      <c r="F239" s="1876">
        <v>0</v>
      </c>
      <c r="G239" s="1948">
        <v>0</v>
      </c>
      <c r="H239" s="1829" t="e">
        <f>G239/F239*100</f>
        <v>#DIV/0!</v>
      </c>
      <c r="I239" s="1822"/>
    </row>
    <row r="240" spans="1:9" ht="16.5" thickTop="1" thickBot="1" x14ac:dyDescent="0.3">
      <c r="A240" s="1828" t="s">
        <v>961</v>
      </c>
      <c r="B240" s="1827"/>
      <c r="C240" s="1827"/>
      <c r="D240" s="1826"/>
      <c r="E240" s="1825">
        <f>SUM(E236:E239)</f>
        <v>0</v>
      </c>
      <c r="F240" s="1825">
        <f>SUM(F236:F239)</f>
        <v>3366</v>
      </c>
      <c r="G240" s="1825">
        <f>SUM(G236:G239)</f>
        <v>3165</v>
      </c>
      <c r="H240" s="1871">
        <f>G240/F240*100</f>
        <v>94.028520499108737</v>
      </c>
      <c r="I240" s="1822"/>
    </row>
    <row r="241" spans="1:9" ht="13.5" thickTop="1" x14ac:dyDescent="0.2">
      <c r="I241" s="1822"/>
    </row>
    <row r="242" spans="1:9" ht="15" x14ac:dyDescent="0.25">
      <c r="A242" s="1853" t="s">
        <v>724</v>
      </c>
      <c r="D242" s="1800"/>
      <c r="E242" s="1797"/>
      <c r="H242" s="1992"/>
      <c r="I242" s="1822"/>
    </row>
    <row r="243" spans="1:9" ht="15.75" thickBot="1" x14ac:dyDescent="0.3">
      <c r="A243" s="1853" t="s">
        <v>725</v>
      </c>
      <c r="D243" s="1800"/>
      <c r="E243" s="1797"/>
      <c r="H243" s="1992" t="s">
        <v>205</v>
      </c>
      <c r="I243" s="1822"/>
    </row>
    <row r="244" spans="1:9" ht="25.5" thickTop="1" thickBot="1" x14ac:dyDescent="0.25">
      <c r="A244" s="1852" t="s">
        <v>206</v>
      </c>
      <c r="B244" s="1851" t="s">
        <v>959</v>
      </c>
      <c r="C244" s="1851" t="s">
        <v>481</v>
      </c>
      <c r="D244" s="1850" t="s">
        <v>208</v>
      </c>
      <c r="E244" s="1849" t="s">
        <v>800</v>
      </c>
      <c r="F244" s="1849" t="s">
        <v>801</v>
      </c>
      <c r="G244" s="1848" t="s">
        <v>1117</v>
      </c>
      <c r="H244" s="2092" t="s">
        <v>1118</v>
      </c>
      <c r="I244" s="1822"/>
    </row>
    <row r="245" spans="1:9" ht="14.25" thickTop="1" thickBot="1" x14ac:dyDescent="0.25">
      <c r="A245" s="1846">
        <v>1</v>
      </c>
      <c r="B245" s="1845">
        <v>2</v>
      </c>
      <c r="C245" s="1845">
        <v>3</v>
      </c>
      <c r="D245" s="1845">
        <v>5</v>
      </c>
      <c r="E245" s="1931">
        <v>6</v>
      </c>
      <c r="F245" s="1931">
        <v>7</v>
      </c>
      <c r="G245" s="1930">
        <v>8</v>
      </c>
      <c r="H245" s="1842" t="s">
        <v>960</v>
      </c>
      <c r="I245" s="1822"/>
    </row>
    <row r="246" spans="1:9" ht="30.75" thickTop="1" x14ac:dyDescent="0.2">
      <c r="A246" s="1938">
        <v>3299</v>
      </c>
      <c r="B246" s="1988">
        <v>5336</v>
      </c>
      <c r="C246" s="1937">
        <v>32133006</v>
      </c>
      <c r="D246" s="1987" t="s">
        <v>1788</v>
      </c>
      <c r="E246" s="1881">
        <v>0</v>
      </c>
      <c r="F246" s="1881">
        <v>131</v>
      </c>
      <c r="G246" s="1950">
        <v>65</v>
      </c>
      <c r="H246" s="1895">
        <f>G246/F246*100</f>
        <v>49.618320610687022</v>
      </c>
      <c r="I246" s="1822"/>
    </row>
    <row r="247" spans="1:9" ht="30.75" thickBot="1" x14ac:dyDescent="0.25">
      <c r="A247" s="1938">
        <v>3299</v>
      </c>
      <c r="B247" s="1988">
        <v>5336</v>
      </c>
      <c r="C247" s="1937">
        <v>32533006</v>
      </c>
      <c r="D247" s="1835" t="s">
        <v>1607</v>
      </c>
      <c r="E247" s="1876">
        <v>0</v>
      </c>
      <c r="F247" s="1876">
        <v>744</v>
      </c>
      <c r="G247" s="1948">
        <v>371</v>
      </c>
      <c r="H247" s="1829">
        <f>G247/F247*100</f>
        <v>49.865591397849464</v>
      </c>
      <c r="I247" s="1822"/>
    </row>
    <row r="248" spans="1:9" ht="30.75" hidden="1" thickBot="1" x14ac:dyDescent="0.25">
      <c r="A248" s="1938">
        <v>3299</v>
      </c>
      <c r="B248" s="1937">
        <v>6351</v>
      </c>
      <c r="C248" s="1937">
        <v>32133006</v>
      </c>
      <c r="D248" s="1835" t="s">
        <v>1623</v>
      </c>
      <c r="E248" s="1876">
        <v>0</v>
      </c>
      <c r="F248" s="1876">
        <v>0</v>
      </c>
      <c r="G248" s="1948">
        <v>0</v>
      </c>
      <c r="H248" s="1829" t="e">
        <f>G248/F248*100</f>
        <v>#DIV/0!</v>
      </c>
      <c r="I248" s="1822"/>
    </row>
    <row r="249" spans="1:9" ht="30.75" hidden="1" thickBot="1" x14ac:dyDescent="0.25">
      <c r="A249" s="1938">
        <v>3299</v>
      </c>
      <c r="B249" s="1937">
        <v>6351</v>
      </c>
      <c r="C249" s="1937">
        <v>32533006</v>
      </c>
      <c r="D249" s="1835" t="s">
        <v>1623</v>
      </c>
      <c r="E249" s="1876">
        <v>0</v>
      </c>
      <c r="F249" s="1876">
        <v>0</v>
      </c>
      <c r="G249" s="1948">
        <v>0</v>
      </c>
      <c r="H249" s="1829" t="e">
        <f>G249/F249*100</f>
        <v>#DIV/0!</v>
      </c>
      <c r="I249" s="1822"/>
    </row>
    <row r="250" spans="1:9" ht="16.5" thickTop="1" thickBot="1" x14ac:dyDescent="0.3">
      <c r="A250" s="1828" t="s">
        <v>961</v>
      </c>
      <c r="B250" s="1827"/>
      <c r="C250" s="1827"/>
      <c r="D250" s="1826"/>
      <c r="E250" s="1825">
        <f>SUM(E246:E249)</f>
        <v>0</v>
      </c>
      <c r="F250" s="1825">
        <f>SUM(F246:F249)</f>
        <v>875</v>
      </c>
      <c r="G250" s="1825">
        <f>SUM(G246:G249)</f>
        <v>436</v>
      </c>
      <c r="H250" s="1871">
        <f>G250/F250*100</f>
        <v>49.828571428571429</v>
      </c>
      <c r="I250" s="1822"/>
    </row>
    <row r="251" spans="1:9" ht="13.5" thickTop="1" x14ac:dyDescent="0.2">
      <c r="I251" s="1822"/>
    </row>
    <row r="252" spans="1:9" ht="15" x14ac:dyDescent="0.25">
      <c r="A252" s="1853" t="s">
        <v>726</v>
      </c>
      <c r="D252" s="1800"/>
      <c r="E252" s="1797"/>
      <c r="H252" s="1992"/>
      <c r="I252" s="1822"/>
    </row>
    <row r="253" spans="1:9" ht="15.75" thickBot="1" x14ac:dyDescent="0.3">
      <c r="A253" s="1853" t="s">
        <v>1099</v>
      </c>
      <c r="D253" s="1800"/>
      <c r="E253" s="1797"/>
      <c r="H253" s="1992" t="s">
        <v>205</v>
      </c>
      <c r="I253" s="1822"/>
    </row>
    <row r="254" spans="1:9" ht="25.5" thickTop="1" thickBot="1" x14ac:dyDescent="0.25">
      <c r="A254" s="1852" t="s">
        <v>206</v>
      </c>
      <c r="B254" s="1851" t="s">
        <v>959</v>
      </c>
      <c r="C254" s="1851" t="s">
        <v>481</v>
      </c>
      <c r="D254" s="1850" t="s">
        <v>208</v>
      </c>
      <c r="E254" s="1849" t="s">
        <v>800</v>
      </c>
      <c r="F254" s="1849" t="s">
        <v>801</v>
      </c>
      <c r="G254" s="1848" t="s">
        <v>1117</v>
      </c>
      <c r="H254" s="2092" t="s">
        <v>1118</v>
      </c>
      <c r="I254" s="1822"/>
    </row>
    <row r="255" spans="1:9" ht="14.25" thickTop="1" thickBot="1" x14ac:dyDescent="0.25">
      <c r="A255" s="1846">
        <v>1</v>
      </c>
      <c r="B255" s="1845">
        <v>2</v>
      </c>
      <c r="C255" s="1845">
        <v>3</v>
      </c>
      <c r="D255" s="1845">
        <v>5</v>
      </c>
      <c r="E255" s="1931">
        <v>6</v>
      </c>
      <c r="F255" s="1931">
        <v>7</v>
      </c>
      <c r="G255" s="1930">
        <v>8</v>
      </c>
      <c r="H255" s="1842" t="s">
        <v>960</v>
      </c>
      <c r="I255" s="1822"/>
    </row>
    <row r="256" spans="1:9" ht="30.75" thickTop="1" x14ac:dyDescent="0.2">
      <c r="A256" s="1938">
        <v>3299</v>
      </c>
      <c r="B256" s="1988">
        <v>5336</v>
      </c>
      <c r="C256" s="1937">
        <v>32133006</v>
      </c>
      <c r="D256" s="1987" t="s">
        <v>1788</v>
      </c>
      <c r="E256" s="1881">
        <v>0</v>
      </c>
      <c r="F256" s="1881">
        <v>234</v>
      </c>
      <c r="G256" s="1950">
        <v>234</v>
      </c>
      <c r="H256" s="1895">
        <f>G256/F256*100</f>
        <v>100</v>
      </c>
      <c r="I256" s="1822"/>
    </row>
    <row r="257" spans="1:9" ht="30.75" thickBot="1" x14ac:dyDescent="0.25">
      <c r="A257" s="1938">
        <v>3299</v>
      </c>
      <c r="B257" s="1988">
        <v>5336</v>
      </c>
      <c r="C257" s="1937">
        <v>32533006</v>
      </c>
      <c r="D257" s="1835" t="s">
        <v>1607</v>
      </c>
      <c r="E257" s="1876">
        <v>0</v>
      </c>
      <c r="F257" s="1876">
        <v>1324</v>
      </c>
      <c r="G257" s="1948">
        <v>1324</v>
      </c>
      <c r="H257" s="1829">
        <f>G257/F257*100</f>
        <v>100</v>
      </c>
      <c r="I257" s="1822"/>
    </row>
    <row r="258" spans="1:9" ht="16.5" thickTop="1" thickBot="1" x14ac:dyDescent="0.3">
      <c r="A258" s="1828" t="s">
        <v>961</v>
      </c>
      <c r="B258" s="1827"/>
      <c r="C258" s="1827"/>
      <c r="D258" s="1826"/>
      <c r="E258" s="1825">
        <f>SUM(E256:E257)</f>
        <v>0</v>
      </c>
      <c r="F258" s="1825">
        <f>SUM(F256:F257)</f>
        <v>1558</v>
      </c>
      <c r="G258" s="1825">
        <f>SUM(G256:G257)</f>
        <v>1558</v>
      </c>
      <c r="H258" s="1871">
        <f>G258/F258*100</f>
        <v>100</v>
      </c>
      <c r="I258" s="1822"/>
    </row>
    <row r="259" spans="1:9" ht="13.5" thickTop="1" x14ac:dyDescent="0.2">
      <c r="I259" s="1822"/>
    </row>
    <row r="260" spans="1:9" ht="15" x14ac:dyDescent="0.25">
      <c r="A260" s="1853" t="s">
        <v>1230</v>
      </c>
      <c r="D260" s="1800"/>
      <c r="E260" s="1797"/>
      <c r="H260" s="1992"/>
      <c r="I260" s="1822"/>
    </row>
    <row r="261" spans="1:9" ht="15.75" thickBot="1" x14ac:dyDescent="0.3">
      <c r="A261" s="1853" t="s">
        <v>1231</v>
      </c>
      <c r="D261" s="1800"/>
      <c r="E261" s="1797"/>
      <c r="H261" s="1992" t="s">
        <v>205</v>
      </c>
      <c r="I261" s="1822"/>
    </row>
    <row r="262" spans="1:9" ht="25.5" thickTop="1" thickBot="1" x14ac:dyDescent="0.25">
      <c r="A262" s="1852" t="s">
        <v>206</v>
      </c>
      <c r="B262" s="1851" t="s">
        <v>959</v>
      </c>
      <c r="C262" s="1851" t="s">
        <v>481</v>
      </c>
      <c r="D262" s="1850" t="s">
        <v>208</v>
      </c>
      <c r="E262" s="1849" t="s">
        <v>800</v>
      </c>
      <c r="F262" s="1849" t="s">
        <v>801</v>
      </c>
      <c r="G262" s="1848" t="s">
        <v>1117</v>
      </c>
      <c r="H262" s="2092" t="s">
        <v>1118</v>
      </c>
      <c r="I262" s="1822"/>
    </row>
    <row r="263" spans="1:9" ht="14.25" thickTop="1" thickBot="1" x14ac:dyDescent="0.25">
      <c r="A263" s="1846">
        <v>1</v>
      </c>
      <c r="B263" s="1845">
        <v>2</v>
      </c>
      <c r="C263" s="1845">
        <v>3</v>
      </c>
      <c r="D263" s="1845">
        <v>5</v>
      </c>
      <c r="E263" s="1931">
        <v>6</v>
      </c>
      <c r="F263" s="1931">
        <v>7</v>
      </c>
      <c r="G263" s="1930">
        <v>8</v>
      </c>
      <c r="H263" s="1842" t="s">
        <v>960</v>
      </c>
      <c r="I263" s="1822"/>
    </row>
    <row r="264" spans="1:9" ht="45.75" thickTop="1" x14ac:dyDescent="0.2">
      <c r="A264" s="1938">
        <v>3299</v>
      </c>
      <c r="B264" s="1937">
        <v>5213</v>
      </c>
      <c r="C264" s="1937">
        <v>32133006</v>
      </c>
      <c r="D264" s="1986" t="s">
        <v>1604</v>
      </c>
      <c r="E264" s="1881">
        <v>0</v>
      </c>
      <c r="F264" s="1881">
        <v>190</v>
      </c>
      <c r="G264" s="1950">
        <v>118</v>
      </c>
      <c r="H264" s="1895">
        <f>G264/F264*100</f>
        <v>62.10526315789474</v>
      </c>
      <c r="I264" s="1822"/>
    </row>
    <row r="265" spans="1:9" ht="45.75" thickBot="1" x14ac:dyDescent="0.25">
      <c r="A265" s="1938">
        <v>3299</v>
      </c>
      <c r="B265" s="1937">
        <v>5213</v>
      </c>
      <c r="C265" s="1937">
        <v>32533006</v>
      </c>
      <c r="D265" s="1987" t="s">
        <v>1604</v>
      </c>
      <c r="E265" s="1876">
        <v>0</v>
      </c>
      <c r="F265" s="1876">
        <v>1079</v>
      </c>
      <c r="G265" s="1948">
        <v>672</v>
      </c>
      <c r="H265" s="1829">
        <f>G265/F265*100</f>
        <v>62.279888785912888</v>
      </c>
      <c r="I265" s="1822"/>
    </row>
    <row r="266" spans="1:9" ht="16.5" thickTop="1" thickBot="1" x14ac:dyDescent="0.3">
      <c r="A266" s="1828" t="s">
        <v>961</v>
      </c>
      <c r="B266" s="1827"/>
      <c r="C266" s="1827"/>
      <c r="D266" s="1826"/>
      <c r="E266" s="1825">
        <f>SUM(E264:E265)</f>
        <v>0</v>
      </c>
      <c r="F266" s="1825">
        <f>SUM(F264:F265)</f>
        <v>1269</v>
      </c>
      <c r="G266" s="1825">
        <f>SUM(G264:G265)</f>
        <v>790</v>
      </c>
      <c r="H266" s="1871">
        <f>G266/F266*100</f>
        <v>62.253743104806937</v>
      </c>
      <c r="I266" s="1822"/>
    </row>
    <row r="267" spans="1:9" ht="13.5" thickTop="1" x14ac:dyDescent="0.2">
      <c r="I267" s="1822"/>
    </row>
    <row r="268" spans="1:9" ht="15" x14ac:dyDescent="0.25">
      <c r="A268" s="1853" t="s">
        <v>1232</v>
      </c>
      <c r="D268" s="1800"/>
      <c r="E268" s="1797"/>
      <c r="H268" s="1992"/>
      <c r="I268" s="1822"/>
    </row>
    <row r="269" spans="1:9" ht="15.75" thickBot="1" x14ac:dyDescent="0.3">
      <c r="A269" s="1853" t="s">
        <v>111</v>
      </c>
      <c r="D269" s="1800"/>
      <c r="E269" s="1797"/>
      <c r="H269" s="1992" t="s">
        <v>205</v>
      </c>
      <c r="I269" s="1822"/>
    </row>
    <row r="270" spans="1:9" ht="25.5" thickTop="1" thickBot="1" x14ac:dyDescent="0.25">
      <c r="A270" s="1852" t="s">
        <v>206</v>
      </c>
      <c r="B270" s="1851" t="s">
        <v>959</v>
      </c>
      <c r="C270" s="1851" t="s">
        <v>481</v>
      </c>
      <c r="D270" s="1850" t="s">
        <v>208</v>
      </c>
      <c r="E270" s="1849" t="s">
        <v>800</v>
      </c>
      <c r="F270" s="1849" t="s">
        <v>801</v>
      </c>
      <c r="G270" s="1848" t="s">
        <v>1117</v>
      </c>
      <c r="H270" s="2092" t="s">
        <v>1118</v>
      </c>
      <c r="I270" s="1822"/>
    </row>
    <row r="271" spans="1:9" ht="14.25" thickTop="1" thickBot="1" x14ac:dyDescent="0.25">
      <c r="A271" s="1846">
        <v>1</v>
      </c>
      <c r="B271" s="1845">
        <v>2</v>
      </c>
      <c r="C271" s="1845">
        <v>3</v>
      </c>
      <c r="D271" s="1845">
        <v>5</v>
      </c>
      <c r="E271" s="1931">
        <v>6</v>
      </c>
      <c r="F271" s="1931">
        <v>7</v>
      </c>
      <c r="G271" s="1930">
        <v>8</v>
      </c>
      <c r="H271" s="1842" t="s">
        <v>960</v>
      </c>
      <c r="I271" s="1822"/>
    </row>
    <row r="272" spans="1:9" ht="45.75" thickTop="1" x14ac:dyDescent="0.2">
      <c r="A272" s="1878">
        <v>3299</v>
      </c>
      <c r="B272" s="1877">
        <v>5213</v>
      </c>
      <c r="C272" s="1877">
        <v>32133006</v>
      </c>
      <c r="D272" s="1865" t="s">
        <v>1604</v>
      </c>
      <c r="E272" s="1881">
        <v>0</v>
      </c>
      <c r="F272" s="1881">
        <v>219</v>
      </c>
      <c r="G272" s="1950">
        <v>219</v>
      </c>
      <c r="H272" s="1895">
        <f>G272/F272*100</f>
        <v>100</v>
      </c>
      <c r="I272" s="1822"/>
    </row>
    <row r="273" spans="1:9" ht="45.75" thickBot="1" x14ac:dyDescent="0.25">
      <c r="A273" s="1938">
        <v>3299</v>
      </c>
      <c r="B273" s="1937">
        <v>5213</v>
      </c>
      <c r="C273" s="1937">
        <v>32533006</v>
      </c>
      <c r="D273" s="1835" t="s">
        <v>1604</v>
      </c>
      <c r="E273" s="1876">
        <v>0</v>
      </c>
      <c r="F273" s="1876">
        <v>1244</v>
      </c>
      <c r="G273" s="1948">
        <v>1241</v>
      </c>
      <c r="H273" s="1829">
        <f>G273/F273*100</f>
        <v>99.758842443729904</v>
      </c>
      <c r="I273" s="1822"/>
    </row>
    <row r="274" spans="1:9" ht="45.75" hidden="1" thickBot="1" x14ac:dyDescent="0.25">
      <c r="A274" s="1938">
        <v>3299</v>
      </c>
      <c r="B274" s="1937">
        <v>6313</v>
      </c>
      <c r="C274" s="1937">
        <v>32133006</v>
      </c>
      <c r="D274" s="1835" t="s">
        <v>112</v>
      </c>
      <c r="E274" s="1876">
        <v>0</v>
      </c>
      <c r="F274" s="1876">
        <v>0</v>
      </c>
      <c r="G274" s="1948">
        <v>0</v>
      </c>
      <c r="H274" s="1829" t="e">
        <f>G274/F274*100</f>
        <v>#DIV/0!</v>
      </c>
      <c r="I274" s="1822"/>
    </row>
    <row r="275" spans="1:9" ht="45.75" hidden="1" thickBot="1" x14ac:dyDescent="0.25">
      <c r="A275" s="1938">
        <v>3299</v>
      </c>
      <c r="B275" s="1937">
        <v>6313</v>
      </c>
      <c r="C275" s="1937">
        <v>32533006</v>
      </c>
      <c r="D275" s="1835" t="s">
        <v>112</v>
      </c>
      <c r="E275" s="1876">
        <v>0</v>
      </c>
      <c r="F275" s="1876">
        <v>0</v>
      </c>
      <c r="G275" s="1948">
        <v>0</v>
      </c>
      <c r="H275" s="1829" t="e">
        <f>G275/F275*100</f>
        <v>#DIV/0!</v>
      </c>
      <c r="I275" s="1822"/>
    </row>
    <row r="276" spans="1:9" ht="16.5" thickTop="1" thickBot="1" x14ac:dyDescent="0.3">
      <c r="A276" s="1828" t="s">
        <v>961</v>
      </c>
      <c r="B276" s="1827"/>
      <c r="C276" s="1827"/>
      <c r="D276" s="1826"/>
      <c r="E276" s="1825">
        <f>SUM(E272:E275)</f>
        <v>0</v>
      </c>
      <c r="F276" s="1825">
        <f>SUM(F272:F275)</f>
        <v>1463</v>
      </c>
      <c r="G276" s="1825">
        <f>SUM(G272:G275)</f>
        <v>1460</v>
      </c>
      <c r="H276" s="1871">
        <f>G276/F276*100</f>
        <v>99.79494190020506</v>
      </c>
      <c r="I276" s="1822"/>
    </row>
    <row r="277" spans="1:9" ht="13.5" thickTop="1" x14ac:dyDescent="0.2">
      <c r="I277" s="1822"/>
    </row>
    <row r="278" spans="1:9" ht="15" x14ac:dyDescent="0.25">
      <c r="A278" s="1853" t="s">
        <v>1196</v>
      </c>
      <c r="D278" s="1800"/>
      <c r="E278" s="1797"/>
      <c r="H278" s="1992"/>
      <c r="I278" s="1822"/>
    </row>
    <row r="279" spans="1:9" ht="15.75" thickBot="1" x14ac:dyDescent="0.3">
      <c r="A279" s="1853" t="s">
        <v>1233</v>
      </c>
      <c r="D279" s="1800"/>
      <c r="E279" s="1797"/>
      <c r="H279" s="1992" t="s">
        <v>205</v>
      </c>
      <c r="I279" s="1822"/>
    </row>
    <row r="280" spans="1:9" ht="25.5" thickTop="1" thickBot="1" x14ac:dyDescent="0.25">
      <c r="A280" s="1852" t="s">
        <v>206</v>
      </c>
      <c r="B280" s="1851" t="s">
        <v>959</v>
      </c>
      <c r="C280" s="1851" t="s">
        <v>481</v>
      </c>
      <c r="D280" s="1850" t="s">
        <v>208</v>
      </c>
      <c r="E280" s="1849" t="s">
        <v>800</v>
      </c>
      <c r="F280" s="1849" t="s">
        <v>801</v>
      </c>
      <c r="G280" s="1848" t="s">
        <v>1117</v>
      </c>
      <c r="H280" s="2092" t="s">
        <v>1118</v>
      </c>
      <c r="I280" s="1822"/>
    </row>
    <row r="281" spans="1:9" ht="14.25" thickTop="1" thickBot="1" x14ac:dyDescent="0.25">
      <c r="A281" s="1846">
        <v>1</v>
      </c>
      <c r="B281" s="1845">
        <v>2</v>
      </c>
      <c r="C281" s="1845">
        <v>3</v>
      </c>
      <c r="D281" s="1845">
        <v>5</v>
      </c>
      <c r="E281" s="1931">
        <v>6</v>
      </c>
      <c r="F281" s="1931">
        <v>7</v>
      </c>
      <c r="G281" s="1930">
        <v>8</v>
      </c>
      <c r="H281" s="1842" t="s">
        <v>960</v>
      </c>
      <c r="I281" s="1822"/>
    </row>
    <row r="282" spans="1:9" ht="45.75" thickTop="1" x14ac:dyDescent="0.2">
      <c r="A282" s="1938">
        <v>3299</v>
      </c>
      <c r="B282" s="1937">
        <v>5213</v>
      </c>
      <c r="C282" s="1937">
        <v>32133006</v>
      </c>
      <c r="D282" s="1986" t="s">
        <v>1604</v>
      </c>
      <c r="E282" s="1881">
        <v>0</v>
      </c>
      <c r="F282" s="1881">
        <v>313</v>
      </c>
      <c r="G282" s="1950">
        <v>217</v>
      </c>
      <c r="H282" s="1895">
        <f>G282/F282*100</f>
        <v>69.329073482428115</v>
      </c>
      <c r="I282" s="1822"/>
    </row>
    <row r="283" spans="1:9" ht="45.75" thickBot="1" x14ac:dyDescent="0.25">
      <c r="A283" s="1938">
        <v>3299</v>
      </c>
      <c r="B283" s="1937">
        <v>5213</v>
      </c>
      <c r="C283" s="1937">
        <v>32533006</v>
      </c>
      <c r="D283" s="1985" t="s">
        <v>1604</v>
      </c>
      <c r="E283" s="1876">
        <v>0</v>
      </c>
      <c r="F283" s="1876">
        <v>1775</v>
      </c>
      <c r="G283" s="1948">
        <v>1232</v>
      </c>
      <c r="H283" s="1829">
        <f>G283/F283*100</f>
        <v>69.408450704225359</v>
      </c>
      <c r="I283" s="1822"/>
    </row>
    <row r="284" spans="1:9" ht="16.5" thickTop="1" thickBot="1" x14ac:dyDescent="0.3">
      <c r="A284" s="1828" t="s">
        <v>961</v>
      </c>
      <c r="B284" s="1827"/>
      <c r="C284" s="1827"/>
      <c r="D284" s="1826"/>
      <c r="E284" s="1825">
        <f>SUM(E282:E283)</f>
        <v>0</v>
      </c>
      <c r="F284" s="1825">
        <f>SUM(F282:F283)</f>
        <v>2088</v>
      </c>
      <c r="G284" s="1825">
        <f>SUM(G282:G283)</f>
        <v>1449</v>
      </c>
      <c r="H284" s="1871">
        <f>G284/F284*100</f>
        <v>69.396551724137936</v>
      </c>
      <c r="I284" s="1822"/>
    </row>
    <row r="285" spans="1:9" ht="13.5" thickTop="1" x14ac:dyDescent="0.2">
      <c r="I285" s="1822"/>
    </row>
    <row r="286" spans="1:9" ht="15" x14ac:dyDescent="0.25">
      <c r="A286" s="1853" t="s">
        <v>1234</v>
      </c>
      <c r="D286" s="1800"/>
      <c r="E286" s="1797"/>
      <c r="H286" s="1992"/>
      <c r="I286" s="1822"/>
    </row>
    <row r="287" spans="1:9" ht="15.75" thickBot="1" x14ac:dyDescent="0.3">
      <c r="A287" s="1853" t="s">
        <v>1235</v>
      </c>
      <c r="D287" s="1800"/>
      <c r="E287" s="1797"/>
      <c r="H287" s="1992" t="s">
        <v>205</v>
      </c>
      <c r="I287" s="1822"/>
    </row>
    <row r="288" spans="1:9" ht="25.5" thickTop="1" thickBot="1" x14ac:dyDescent="0.25">
      <c r="A288" s="1852" t="s">
        <v>206</v>
      </c>
      <c r="B288" s="1851" t="s">
        <v>959</v>
      </c>
      <c r="C288" s="1851" t="s">
        <v>481</v>
      </c>
      <c r="D288" s="1850" t="s">
        <v>208</v>
      </c>
      <c r="E288" s="1849" t="s">
        <v>800</v>
      </c>
      <c r="F288" s="1849" t="s">
        <v>801</v>
      </c>
      <c r="G288" s="1848" t="s">
        <v>1117</v>
      </c>
      <c r="H288" s="2092" t="s">
        <v>1118</v>
      </c>
      <c r="I288" s="1822"/>
    </row>
    <row r="289" spans="1:9" ht="14.25" thickTop="1" thickBot="1" x14ac:dyDescent="0.25">
      <c r="A289" s="1846">
        <v>1</v>
      </c>
      <c r="B289" s="1845">
        <v>2</v>
      </c>
      <c r="C289" s="1845">
        <v>3</v>
      </c>
      <c r="D289" s="1845">
        <v>5</v>
      </c>
      <c r="E289" s="1931">
        <v>6</v>
      </c>
      <c r="F289" s="1931">
        <v>7</v>
      </c>
      <c r="G289" s="1930">
        <v>8</v>
      </c>
      <c r="H289" s="1842" t="s">
        <v>960</v>
      </c>
      <c r="I289" s="1822"/>
    </row>
    <row r="290" spans="1:9" ht="30.75" thickTop="1" x14ac:dyDescent="0.2">
      <c r="A290" s="1938">
        <v>3299</v>
      </c>
      <c r="B290" s="1937">
        <v>5229</v>
      </c>
      <c r="C290" s="1937">
        <v>32133006</v>
      </c>
      <c r="D290" s="1835" t="s">
        <v>1236</v>
      </c>
      <c r="E290" s="1881">
        <v>0</v>
      </c>
      <c r="F290" s="1881">
        <v>191</v>
      </c>
      <c r="G290" s="1950">
        <v>191</v>
      </c>
      <c r="H290" s="1895">
        <f>G290/F290*100</f>
        <v>100</v>
      </c>
      <c r="I290" s="1822"/>
    </row>
    <row r="291" spans="1:9" ht="30.75" thickBot="1" x14ac:dyDescent="0.25">
      <c r="A291" s="1938">
        <v>3299</v>
      </c>
      <c r="B291" s="1937">
        <v>5229</v>
      </c>
      <c r="C291" s="1937">
        <v>32533006</v>
      </c>
      <c r="D291" s="1835" t="s">
        <v>1236</v>
      </c>
      <c r="E291" s="1876">
        <v>0</v>
      </c>
      <c r="F291" s="1876">
        <v>1082</v>
      </c>
      <c r="G291" s="1948">
        <v>1082</v>
      </c>
      <c r="H291" s="1829">
        <f>G291/F291*100</f>
        <v>100</v>
      </c>
      <c r="I291" s="1822"/>
    </row>
    <row r="292" spans="1:9" ht="16.5" thickTop="1" thickBot="1" x14ac:dyDescent="0.3">
      <c r="A292" s="1828" t="s">
        <v>961</v>
      </c>
      <c r="B292" s="1827"/>
      <c r="C292" s="1827"/>
      <c r="D292" s="1826"/>
      <c r="E292" s="1825">
        <f>SUM(E290:E291)</f>
        <v>0</v>
      </c>
      <c r="F292" s="1825">
        <f>SUM(F290:F291)</f>
        <v>1273</v>
      </c>
      <c r="G292" s="1825">
        <f>SUM(G290:G291)</f>
        <v>1273</v>
      </c>
      <c r="H292" s="1871">
        <f>G292/F292*100</f>
        <v>100</v>
      </c>
      <c r="I292" s="1822"/>
    </row>
    <row r="293" spans="1:9" ht="13.5" thickTop="1" x14ac:dyDescent="0.2">
      <c r="I293" s="1822"/>
    </row>
    <row r="294" spans="1:9" ht="15" x14ac:dyDescent="0.25">
      <c r="A294" s="1853" t="s">
        <v>113</v>
      </c>
      <c r="D294" s="1800"/>
      <c r="E294" s="1797"/>
      <c r="H294" s="1992"/>
      <c r="I294" s="1822"/>
    </row>
    <row r="295" spans="1:9" ht="15.75" thickBot="1" x14ac:dyDescent="0.3">
      <c r="A295" s="1853" t="s">
        <v>290</v>
      </c>
      <c r="D295" s="1800"/>
      <c r="E295" s="1797"/>
      <c r="H295" s="1992" t="s">
        <v>205</v>
      </c>
      <c r="I295" s="1822"/>
    </row>
    <row r="296" spans="1:9" ht="25.5" thickTop="1" thickBot="1" x14ac:dyDescent="0.25">
      <c r="A296" s="1852" t="s">
        <v>206</v>
      </c>
      <c r="B296" s="1851" t="s">
        <v>959</v>
      </c>
      <c r="C296" s="1851" t="s">
        <v>481</v>
      </c>
      <c r="D296" s="1850" t="s">
        <v>208</v>
      </c>
      <c r="E296" s="1849" t="s">
        <v>800</v>
      </c>
      <c r="F296" s="1849" t="s">
        <v>801</v>
      </c>
      <c r="G296" s="1848" t="s">
        <v>1117</v>
      </c>
      <c r="H296" s="2092" t="s">
        <v>1118</v>
      </c>
      <c r="I296" s="1822"/>
    </row>
    <row r="297" spans="1:9" ht="14.25" thickTop="1" thickBot="1" x14ac:dyDescent="0.25">
      <c r="A297" s="1846">
        <v>1</v>
      </c>
      <c r="B297" s="1845">
        <v>2</v>
      </c>
      <c r="C297" s="1845">
        <v>3</v>
      </c>
      <c r="D297" s="1845">
        <v>5</v>
      </c>
      <c r="E297" s="1931">
        <v>6</v>
      </c>
      <c r="F297" s="1931">
        <v>7</v>
      </c>
      <c r="G297" s="1930">
        <v>8</v>
      </c>
      <c r="H297" s="1842" t="s">
        <v>960</v>
      </c>
      <c r="I297" s="1822"/>
    </row>
    <row r="298" spans="1:9" ht="15.75" thickTop="1" x14ac:dyDescent="0.25">
      <c r="A298" s="1879">
        <v>3299</v>
      </c>
      <c r="B298" s="1837">
        <v>5321</v>
      </c>
      <c r="C298" s="1837">
        <v>32133006</v>
      </c>
      <c r="D298" s="1935" t="s">
        <v>1517</v>
      </c>
      <c r="E298" s="1881">
        <v>0</v>
      </c>
      <c r="F298" s="1881">
        <v>334</v>
      </c>
      <c r="G298" s="1950">
        <v>214</v>
      </c>
      <c r="H298" s="1895">
        <f>G298/F298*100</f>
        <v>64.071856287425149</v>
      </c>
      <c r="I298" s="1822"/>
    </row>
    <row r="299" spans="1:9" ht="15.75" thickBot="1" x14ac:dyDescent="0.3">
      <c r="A299" s="1879">
        <v>3299</v>
      </c>
      <c r="B299" s="1837">
        <v>5321</v>
      </c>
      <c r="C299" s="1837">
        <v>32533006</v>
      </c>
      <c r="D299" s="1935" t="s">
        <v>1517</v>
      </c>
      <c r="E299" s="1876">
        <v>0</v>
      </c>
      <c r="F299" s="1876">
        <v>1895</v>
      </c>
      <c r="G299" s="1948">
        <v>1213</v>
      </c>
      <c r="H299" s="1829">
        <f>G299/F299*100</f>
        <v>64.010554089709757</v>
      </c>
      <c r="I299" s="1822"/>
    </row>
    <row r="300" spans="1:9" ht="15.75" hidden="1" thickBot="1" x14ac:dyDescent="0.3">
      <c r="A300" s="1879">
        <v>3299</v>
      </c>
      <c r="B300" s="1837">
        <v>6341</v>
      </c>
      <c r="C300" s="1837">
        <v>32133006</v>
      </c>
      <c r="D300" s="1935" t="s">
        <v>318</v>
      </c>
      <c r="E300" s="1876">
        <v>0</v>
      </c>
      <c r="F300" s="1876">
        <v>0</v>
      </c>
      <c r="G300" s="1948">
        <v>0</v>
      </c>
      <c r="H300" s="1829" t="e">
        <f>G300/F300*100</f>
        <v>#DIV/0!</v>
      </c>
      <c r="I300" s="1822"/>
    </row>
    <row r="301" spans="1:9" ht="15.75" hidden="1" thickBot="1" x14ac:dyDescent="0.3">
      <c r="A301" s="1879">
        <v>3299</v>
      </c>
      <c r="B301" s="1837">
        <v>6341</v>
      </c>
      <c r="C301" s="1837">
        <v>32533006</v>
      </c>
      <c r="D301" s="1935" t="s">
        <v>318</v>
      </c>
      <c r="E301" s="1876">
        <v>0</v>
      </c>
      <c r="F301" s="1876">
        <v>0</v>
      </c>
      <c r="G301" s="1948">
        <v>0</v>
      </c>
      <c r="H301" s="1829" t="e">
        <f>G301/F301*100</f>
        <v>#DIV/0!</v>
      </c>
      <c r="I301" s="1822"/>
    </row>
    <row r="302" spans="1:9" ht="16.5" thickTop="1" thickBot="1" x14ac:dyDescent="0.3">
      <c r="A302" s="1828" t="s">
        <v>961</v>
      </c>
      <c r="B302" s="1827"/>
      <c r="C302" s="1827"/>
      <c r="D302" s="1826"/>
      <c r="E302" s="1825">
        <f>SUM(E298:E301)</f>
        <v>0</v>
      </c>
      <c r="F302" s="1825">
        <f>SUM(F298:F301)</f>
        <v>2229</v>
      </c>
      <c r="G302" s="1825">
        <f>SUM(G298:G301)</f>
        <v>1427</v>
      </c>
      <c r="H302" s="1871">
        <f>G302/F302*100</f>
        <v>64.019739793629427</v>
      </c>
      <c r="I302" s="1822"/>
    </row>
    <row r="303" spans="1:9" ht="13.5" thickTop="1" x14ac:dyDescent="0.2">
      <c r="I303" s="1822"/>
    </row>
    <row r="304" spans="1:9" ht="15" x14ac:dyDescent="0.25">
      <c r="A304" s="1853" t="s">
        <v>1237</v>
      </c>
      <c r="D304" s="1800"/>
      <c r="E304" s="1797"/>
      <c r="H304" s="1992"/>
      <c r="I304" s="1822"/>
    </row>
    <row r="305" spans="1:9" ht="15.75" thickBot="1" x14ac:dyDescent="0.3">
      <c r="A305" s="1853" t="s">
        <v>1238</v>
      </c>
      <c r="D305" s="1800"/>
      <c r="E305" s="1797"/>
      <c r="H305" s="1992" t="s">
        <v>205</v>
      </c>
      <c r="I305" s="1822"/>
    </row>
    <row r="306" spans="1:9" ht="25.5" thickTop="1" thickBot="1" x14ac:dyDescent="0.25">
      <c r="A306" s="1852" t="s">
        <v>206</v>
      </c>
      <c r="B306" s="1851" t="s">
        <v>959</v>
      </c>
      <c r="C306" s="1851" t="s">
        <v>481</v>
      </c>
      <c r="D306" s="1850" t="s">
        <v>208</v>
      </c>
      <c r="E306" s="1849" t="s">
        <v>800</v>
      </c>
      <c r="F306" s="1849" t="s">
        <v>801</v>
      </c>
      <c r="G306" s="1848" t="s">
        <v>1117</v>
      </c>
      <c r="H306" s="2092" t="s">
        <v>1118</v>
      </c>
      <c r="I306" s="1822"/>
    </row>
    <row r="307" spans="1:9" ht="14.25" thickTop="1" thickBot="1" x14ac:dyDescent="0.25">
      <c r="A307" s="1846">
        <v>1</v>
      </c>
      <c r="B307" s="1845">
        <v>2</v>
      </c>
      <c r="C307" s="1845">
        <v>3</v>
      </c>
      <c r="D307" s="1845">
        <v>5</v>
      </c>
      <c r="E307" s="1931">
        <v>6</v>
      </c>
      <c r="F307" s="1931">
        <v>7</v>
      </c>
      <c r="G307" s="1930">
        <v>8</v>
      </c>
      <c r="H307" s="1842" t="s">
        <v>960</v>
      </c>
      <c r="I307" s="1822"/>
    </row>
    <row r="308" spans="1:9" ht="15.75" thickTop="1" x14ac:dyDescent="0.25">
      <c r="A308" s="1879">
        <v>3299</v>
      </c>
      <c r="B308" s="1837">
        <v>5321</v>
      </c>
      <c r="C308" s="1837">
        <v>32133006</v>
      </c>
      <c r="D308" s="1935" t="s">
        <v>1517</v>
      </c>
      <c r="E308" s="1881">
        <v>0</v>
      </c>
      <c r="F308" s="1881">
        <v>122</v>
      </c>
      <c r="G308" s="1950">
        <v>96</v>
      </c>
      <c r="H308" s="1895">
        <f>G308/F308*100</f>
        <v>78.688524590163937</v>
      </c>
      <c r="I308" s="1822"/>
    </row>
    <row r="309" spans="1:9" ht="15.75" thickBot="1" x14ac:dyDescent="0.3">
      <c r="A309" s="1879">
        <v>3299</v>
      </c>
      <c r="B309" s="1837">
        <v>5321</v>
      </c>
      <c r="C309" s="1837">
        <v>32533006</v>
      </c>
      <c r="D309" s="1935" t="s">
        <v>1517</v>
      </c>
      <c r="E309" s="1876">
        <v>0</v>
      </c>
      <c r="F309" s="1876">
        <v>691</v>
      </c>
      <c r="G309" s="1948">
        <v>542</v>
      </c>
      <c r="H309" s="1829">
        <f>G309/F309*100</f>
        <v>78.437047756874108</v>
      </c>
      <c r="I309" s="1822"/>
    </row>
    <row r="310" spans="1:9" ht="15.75" hidden="1" thickBot="1" x14ac:dyDescent="0.3">
      <c r="A310" s="1879">
        <v>3299</v>
      </c>
      <c r="B310" s="1837">
        <v>6341</v>
      </c>
      <c r="C310" s="1837">
        <v>32133006</v>
      </c>
      <c r="D310" s="1935" t="s">
        <v>318</v>
      </c>
      <c r="E310" s="1876">
        <v>0</v>
      </c>
      <c r="F310" s="1876">
        <v>0</v>
      </c>
      <c r="G310" s="1948">
        <v>0</v>
      </c>
      <c r="H310" s="1829" t="e">
        <f>G310/F310*100</f>
        <v>#DIV/0!</v>
      </c>
      <c r="I310" s="1822"/>
    </row>
    <row r="311" spans="1:9" ht="15.75" hidden="1" thickBot="1" x14ac:dyDescent="0.3">
      <c r="A311" s="1879">
        <v>3299</v>
      </c>
      <c r="B311" s="1837">
        <v>6341</v>
      </c>
      <c r="C311" s="1837">
        <v>32533006</v>
      </c>
      <c r="D311" s="1935" t="s">
        <v>318</v>
      </c>
      <c r="E311" s="1876">
        <v>0</v>
      </c>
      <c r="F311" s="1876">
        <v>0</v>
      </c>
      <c r="G311" s="1948">
        <v>0</v>
      </c>
      <c r="H311" s="1829" t="e">
        <f>G311/F311*100</f>
        <v>#DIV/0!</v>
      </c>
      <c r="I311" s="1822"/>
    </row>
    <row r="312" spans="1:9" ht="16.5" thickTop="1" thickBot="1" x14ac:dyDescent="0.3">
      <c r="A312" s="1828" t="s">
        <v>961</v>
      </c>
      <c r="B312" s="1827"/>
      <c r="C312" s="1827"/>
      <c r="D312" s="1826"/>
      <c r="E312" s="1825">
        <f>SUM(E308:E311)</f>
        <v>0</v>
      </c>
      <c r="F312" s="1825">
        <f>SUM(F308:F311)</f>
        <v>813</v>
      </c>
      <c r="G312" s="1825">
        <f>SUM(G308:G311)</f>
        <v>638</v>
      </c>
      <c r="H312" s="1871">
        <f>G312/F312*100</f>
        <v>78.47478474784748</v>
      </c>
      <c r="I312" s="1822"/>
    </row>
    <row r="313" spans="1:9" ht="13.5" thickTop="1" x14ac:dyDescent="0.2">
      <c r="I313" s="1822"/>
    </row>
    <row r="314" spans="1:9" ht="15" x14ac:dyDescent="0.25">
      <c r="A314" s="1853" t="s">
        <v>291</v>
      </c>
      <c r="D314" s="1800"/>
      <c r="E314" s="1797"/>
      <c r="H314" s="1992"/>
      <c r="I314" s="1822"/>
    </row>
    <row r="315" spans="1:9" ht="15.75" thickBot="1" x14ac:dyDescent="0.3">
      <c r="A315" s="1853" t="s">
        <v>292</v>
      </c>
      <c r="D315" s="1800"/>
      <c r="E315" s="1797"/>
      <c r="H315" s="1992" t="s">
        <v>205</v>
      </c>
      <c r="I315" s="1822"/>
    </row>
    <row r="316" spans="1:9" ht="25.5" thickTop="1" thickBot="1" x14ac:dyDescent="0.25">
      <c r="A316" s="1852" t="s">
        <v>206</v>
      </c>
      <c r="B316" s="1851" t="s">
        <v>959</v>
      </c>
      <c r="C316" s="1851" t="s">
        <v>481</v>
      </c>
      <c r="D316" s="1850" t="s">
        <v>208</v>
      </c>
      <c r="E316" s="1849" t="s">
        <v>800</v>
      </c>
      <c r="F316" s="1849" t="s">
        <v>801</v>
      </c>
      <c r="G316" s="1848" t="s">
        <v>1117</v>
      </c>
      <c r="H316" s="2092" t="s">
        <v>1118</v>
      </c>
      <c r="I316" s="1822"/>
    </row>
    <row r="317" spans="1:9" ht="14.25" thickTop="1" thickBot="1" x14ac:dyDescent="0.25">
      <c r="A317" s="1846">
        <v>1</v>
      </c>
      <c r="B317" s="1845">
        <v>2</v>
      </c>
      <c r="C317" s="1845">
        <v>3</v>
      </c>
      <c r="D317" s="1845">
        <v>5</v>
      </c>
      <c r="E317" s="1931">
        <v>6</v>
      </c>
      <c r="F317" s="1931">
        <v>7</v>
      </c>
      <c r="G317" s="1930">
        <v>8</v>
      </c>
      <c r="H317" s="1842" t="s">
        <v>960</v>
      </c>
      <c r="I317" s="1822"/>
    </row>
    <row r="318" spans="1:9" ht="15.75" thickTop="1" x14ac:dyDescent="0.25">
      <c r="A318" s="1879">
        <v>3299</v>
      </c>
      <c r="B318" s="1837">
        <v>5321</v>
      </c>
      <c r="C318" s="1837">
        <v>32133006</v>
      </c>
      <c r="D318" s="1935" t="s">
        <v>1517</v>
      </c>
      <c r="E318" s="1881">
        <v>0</v>
      </c>
      <c r="F318" s="1881">
        <v>24</v>
      </c>
      <c r="G318" s="1950">
        <v>24</v>
      </c>
      <c r="H318" s="1895">
        <f>G318/F318*100</f>
        <v>100</v>
      </c>
      <c r="I318" s="1822"/>
    </row>
    <row r="319" spans="1:9" ht="15.75" thickBot="1" x14ac:dyDescent="0.3">
      <c r="A319" s="1879">
        <v>3299</v>
      </c>
      <c r="B319" s="1837">
        <v>5321</v>
      </c>
      <c r="C319" s="1837">
        <v>32533006</v>
      </c>
      <c r="D319" s="1935" t="s">
        <v>1517</v>
      </c>
      <c r="E319" s="1876">
        <v>0</v>
      </c>
      <c r="F319" s="1876">
        <v>133</v>
      </c>
      <c r="G319" s="1948">
        <v>133</v>
      </c>
      <c r="H319" s="1829">
        <f>G319/F319*100</f>
        <v>100</v>
      </c>
      <c r="I319" s="1822"/>
    </row>
    <row r="320" spans="1:9" ht="16.5" thickTop="1" thickBot="1" x14ac:dyDescent="0.3">
      <c r="A320" s="1828" t="s">
        <v>961</v>
      </c>
      <c r="B320" s="1827"/>
      <c r="C320" s="1827"/>
      <c r="D320" s="1826"/>
      <c r="E320" s="1825">
        <f>SUM(E318:E319)</f>
        <v>0</v>
      </c>
      <c r="F320" s="1825">
        <f>SUM(F318:F319)</f>
        <v>157</v>
      </c>
      <c r="G320" s="1825">
        <f>SUM(G318:G319)</f>
        <v>157</v>
      </c>
      <c r="H320" s="1871">
        <f>G320/F320*100</f>
        <v>100</v>
      </c>
      <c r="I320" s="1822"/>
    </row>
    <row r="321" spans="1:9" ht="13.5" thickTop="1" x14ac:dyDescent="0.2">
      <c r="I321" s="1822"/>
    </row>
    <row r="322" spans="1:9" ht="15" x14ac:dyDescent="0.25">
      <c r="A322" s="1853" t="s">
        <v>1239</v>
      </c>
      <c r="D322" s="1800"/>
      <c r="E322" s="1797"/>
      <c r="H322" s="1992"/>
      <c r="I322" s="1822"/>
    </row>
    <row r="323" spans="1:9" ht="15.75" thickBot="1" x14ac:dyDescent="0.3">
      <c r="A323" s="1853" t="s">
        <v>1240</v>
      </c>
      <c r="D323" s="1800"/>
      <c r="E323" s="1797"/>
      <c r="H323" s="1992" t="s">
        <v>205</v>
      </c>
      <c r="I323" s="1822"/>
    </row>
    <row r="324" spans="1:9" ht="25.5" thickTop="1" thickBot="1" x14ac:dyDescent="0.25">
      <c r="A324" s="1852" t="s">
        <v>206</v>
      </c>
      <c r="B324" s="1851" t="s">
        <v>959</v>
      </c>
      <c r="C324" s="1851" t="s">
        <v>481</v>
      </c>
      <c r="D324" s="1850" t="s">
        <v>208</v>
      </c>
      <c r="E324" s="1849" t="s">
        <v>800</v>
      </c>
      <c r="F324" s="1849" t="s">
        <v>801</v>
      </c>
      <c r="G324" s="1848" t="s">
        <v>1117</v>
      </c>
      <c r="H324" s="2092" t="s">
        <v>1118</v>
      </c>
      <c r="I324" s="1822"/>
    </row>
    <row r="325" spans="1:9" ht="14.25" thickTop="1" thickBot="1" x14ac:dyDescent="0.25">
      <c r="A325" s="1846">
        <v>1</v>
      </c>
      <c r="B325" s="1845">
        <v>2</v>
      </c>
      <c r="C325" s="1845">
        <v>3</v>
      </c>
      <c r="D325" s="1845">
        <v>5</v>
      </c>
      <c r="E325" s="1931">
        <v>6</v>
      </c>
      <c r="F325" s="1931">
        <v>7</v>
      </c>
      <c r="G325" s="1930">
        <v>8</v>
      </c>
      <c r="H325" s="1842" t="s">
        <v>960</v>
      </c>
      <c r="I325" s="1822"/>
    </row>
    <row r="326" spans="1:9" ht="15.75" thickTop="1" x14ac:dyDescent="0.25">
      <c r="A326" s="1879">
        <v>3299</v>
      </c>
      <c r="B326" s="1837">
        <v>5321</v>
      </c>
      <c r="C326" s="1837">
        <v>32133006</v>
      </c>
      <c r="D326" s="1935" t="s">
        <v>1517</v>
      </c>
      <c r="E326" s="1881">
        <v>0</v>
      </c>
      <c r="F326" s="1881">
        <v>131</v>
      </c>
      <c r="G326" s="1950">
        <v>78</v>
      </c>
      <c r="H326" s="1895">
        <f>G326/F326*100</f>
        <v>59.541984732824424</v>
      </c>
      <c r="I326" s="1822"/>
    </row>
    <row r="327" spans="1:9" ht="15.75" thickBot="1" x14ac:dyDescent="0.3">
      <c r="A327" s="1879">
        <v>3299</v>
      </c>
      <c r="B327" s="1837">
        <v>5321</v>
      </c>
      <c r="C327" s="1837">
        <v>32533006</v>
      </c>
      <c r="D327" s="1935" t="s">
        <v>1517</v>
      </c>
      <c r="E327" s="1876">
        <v>0</v>
      </c>
      <c r="F327" s="1876">
        <v>740</v>
      </c>
      <c r="G327" s="1948">
        <v>444</v>
      </c>
      <c r="H327" s="1829">
        <f>G327/F327*100</f>
        <v>60</v>
      </c>
      <c r="I327" s="1822"/>
    </row>
    <row r="328" spans="1:9" ht="15.75" hidden="1" thickBot="1" x14ac:dyDescent="0.3">
      <c r="A328" s="1879">
        <v>3299</v>
      </c>
      <c r="B328" s="1837">
        <v>6341</v>
      </c>
      <c r="C328" s="1837">
        <v>32133006</v>
      </c>
      <c r="D328" s="1935" t="s">
        <v>318</v>
      </c>
      <c r="E328" s="1876">
        <v>0</v>
      </c>
      <c r="F328" s="1876">
        <v>0</v>
      </c>
      <c r="G328" s="1948">
        <v>0</v>
      </c>
      <c r="H328" s="1829" t="e">
        <f>G328/F328*100</f>
        <v>#DIV/0!</v>
      </c>
      <c r="I328" s="1822"/>
    </row>
    <row r="329" spans="1:9" ht="15.75" hidden="1" thickBot="1" x14ac:dyDescent="0.3">
      <c r="A329" s="1879">
        <v>3299</v>
      </c>
      <c r="B329" s="1837">
        <v>6341</v>
      </c>
      <c r="C329" s="1837">
        <v>32533006</v>
      </c>
      <c r="D329" s="1935" t="s">
        <v>318</v>
      </c>
      <c r="E329" s="1876">
        <v>0</v>
      </c>
      <c r="F329" s="1876">
        <v>0</v>
      </c>
      <c r="G329" s="1948">
        <v>0</v>
      </c>
      <c r="H329" s="1829" t="e">
        <f>G329/F329*100</f>
        <v>#DIV/0!</v>
      </c>
      <c r="I329" s="1822"/>
    </row>
    <row r="330" spans="1:9" ht="16.5" thickTop="1" thickBot="1" x14ac:dyDescent="0.3">
      <c r="A330" s="1828" t="s">
        <v>961</v>
      </c>
      <c r="B330" s="1827"/>
      <c r="C330" s="1827"/>
      <c r="D330" s="1826"/>
      <c r="E330" s="1825">
        <f>SUM(E326:E329)</f>
        <v>0</v>
      </c>
      <c r="F330" s="1825">
        <f>SUM(F326:F329)</f>
        <v>871</v>
      </c>
      <c r="G330" s="1825">
        <f>SUM(G326:G329)</f>
        <v>522</v>
      </c>
      <c r="H330" s="1871">
        <f>G330/F330*100</f>
        <v>59.931113662456944</v>
      </c>
      <c r="I330" s="1822"/>
    </row>
    <row r="331" spans="1:9" ht="13.5" thickTop="1" x14ac:dyDescent="0.2">
      <c r="I331" s="1822"/>
    </row>
    <row r="332" spans="1:9" ht="15" x14ac:dyDescent="0.25">
      <c r="A332" s="1853" t="s">
        <v>1241</v>
      </c>
      <c r="D332" s="1800"/>
      <c r="E332" s="1797"/>
      <c r="H332" s="1992"/>
      <c r="I332" s="1822"/>
    </row>
    <row r="333" spans="1:9" ht="15.75" thickBot="1" x14ac:dyDescent="0.3">
      <c r="A333" s="1853" t="s">
        <v>1242</v>
      </c>
      <c r="D333" s="1800"/>
      <c r="E333" s="1797"/>
      <c r="H333" s="1992" t="s">
        <v>205</v>
      </c>
      <c r="I333" s="1822"/>
    </row>
    <row r="334" spans="1:9" ht="25.5" thickTop="1" thickBot="1" x14ac:dyDescent="0.25">
      <c r="A334" s="1852" t="s">
        <v>206</v>
      </c>
      <c r="B334" s="1851" t="s">
        <v>959</v>
      </c>
      <c r="C334" s="1851" t="s">
        <v>481</v>
      </c>
      <c r="D334" s="1850" t="s">
        <v>208</v>
      </c>
      <c r="E334" s="1849" t="s">
        <v>800</v>
      </c>
      <c r="F334" s="1849" t="s">
        <v>801</v>
      </c>
      <c r="G334" s="1848" t="s">
        <v>1117</v>
      </c>
      <c r="H334" s="2092" t="s">
        <v>1118</v>
      </c>
      <c r="I334" s="1822"/>
    </row>
    <row r="335" spans="1:9" ht="14.25" thickTop="1" thickBot="1" x14ac:dyDescent="0.25">
      <c r="A335" s="1846">
        <v>1</v>
      </c>
      <c r="B335" s="1845">
        <v>2</v>
      </c>
      <c r="C335" s="1845">
        <v>3</v>
      </c>
      <c r="D335" s="1845">
        <v>5</v>
      </c>
      <c r="E335" s="1931">
        <v>6</v>
      </c>
      <c r="F335" s="1931">
        <v>7</v>
      </c>
      <c r="G335" s="1930">
        <v>8</v>
      </c>
      <c r="H335" s="1842" t="s">
        <v>960</v>
      </c>
      <c r="I335" s="1822"/>
    </row>
    <row r="336" spans="1:9" ht="30.75" thickTop="1" x14ac:dyDescent="0.25">
      <c r="A336" s="1938">
        <v>3299</v>
      </c>
      <c r="B336" s="1937">
        <v>5329</v>
      </c>
      <c r="C336" s="1937">
        <v>32133006</v>
      </c>
      <c r="D336" s="1984" t="s">
        <v>1243</v>
      </c>
      <c r="E336" s="1881">
        <v>0</v>
      </c>
      <c r="F336" s="1881">
        <v>416</v>
      </c>
      <c r="G336" s="1950">
        <v>298</v>
      </c>
      <c r="H336" s="1895">
        <f>G336/F336*100</f>
        <v>71.634615384615387</v>
      </c>
      <c r="I336" s="1822"/>
    </row>
    <row r="337" spans="1:9" ht="30.75" thickBot="1" x14ac:dyDescent="0.3">
      <c r="A337" s="1938">
        <v>3299</v>
      </c>
      <c r="B337" s="1937">
        <v>5329</v>
      </c>
      <c r="C337" s="1937">
        <v>32533006</v>
      </c>
      <c r="D337" s="1984" t="s">
        <v>1243</v>
      </c>
      <c r="E337" s="1876">
        <v>0</v>
      </c>
      <c r="F337" s="1876">
        <v>2356</v>
      </c>
      <c r="G337" s="1948">
        <v>1687</v>
      </c>
      <c r="H337" s="1829">
        <f>G337/F337*100</f>
        <v>71.604414261460107</v>
      </c>
      <c r="I337" s="1822"/>
    </row>
    <row r="338" spans="1:9" ht="30.75" hidden="1" thickBot="1" x14ac:dyDescent="0.3">
      <c r="A338" s="1938">
        <v>3299</v>
      </c>
      <c r="B338" s="1937">
        <v>6329</v>
      </c>
      <c r="C338" s="1937">
        <v>32133006</v>
      </c>
      <c r="D338" s="1984" t="s">
        <v>1244</v>
      </c>
      <c r="E338" s="1876">
        <v>0</v>
      </c>
      <c r="F338" s="1876">
        <v>0</v>
      </c>
      <c r="G338" s="1948">
        <v>0</v>
      </c>
      <c r="H338" s="1829" t="e">
        <f>G338/F338*100</f>
        <v>#DIV/0!</v>
      </c>
      <c r="I338" s="1822"/>
    </row>
    <row r="339" spans="1:9" ht="30.75" hidden="1" thickBot="1" x14ac:dyDescent="0.3">
      <c r="A339" s="1938">
        <v>3299</v>
      </c>
      <c r="B339" s="1937">
        <v>6329</v>
      </c>
      <c r="C339" s="1937">
        <v>32533006</v>
      </c>
      <c r="D339" s="1984" t="s">
        <v>1244</v>
      </c>
      <c r="E339" s="1876"/>
      <c r="F339" s="1876">
        <v>0</v>
      </c>
      <c r="G339" s="1948">
        <v>0</v>
      </c>
      <c r="H339" s="1829" t="e">
        <f>G339/F339*100</f>
        <v>#DIV/0!</v>
      </c>
      <c r="I339" s="1822"/>
    </row>
    <row r="340" spans="1:9" ht="30.75" hidden="1" thickBot="1" x14ac:dyDescent="0.3">
      <c r="A340" s="1938">
        <v>3299</v>
      </c>
      <c r="B340" s="1937">
        <v>6349</v>
      </c>
      <c r="C340" s="1937">
        <v>32133006</v>
      </c>
      <c r="D340" s="1984" t="s">
        <v>1245</v>
      </c>
      <c r="E340" s="1876">
        <v>0</v>
      </c>
      <c r="F340" s="1876">
        <v>0</v>
      </c>
      <c r="G340" s="1948">
        <v>0</v>
      </c>
      <c r="H340" s="1829">
        <v>0</v>
      </c>
      <c r="I340" s="1822"/>
    </row>
    <row r="341" spans="1:9" ht="30.75" hidden="1" thickBot="1" x14ac:dyDescent="0.3">
      <c r="A341" s="1938">
        <v>3299</v>
      </c>
      <c r="B341" s="1937">
        <v>6349</v>
      </c>
      <c r="C341" s="1937">
        <v>32533006</v>
      </c>
      <c r="D341" s="1984" t="s">
        <v>1245</v>
      </c>
      <c r="E341" s="1876">
        <v>0</v>
      </c>
      <c r="F341" s="1876">
        <v>0</v>
      </c>
      <c r="G341" s="1948">
        <v>0</v>
      </c>
      <c r="H341" s="1829">
        <v>0</v>
      </c>
      <c r="I341" s="1822"/>
    </row>
    <row r="342" spans="1:9" ht="16.5" thickTop="1" thickBot="1" x14ac:dyDescent="0.3">
      <c r="A342" s="1828" t="s">
        <v>961</v>
      </c>
      <c r="B342" s="1827"/>
      <c r="C342" s="1827"/>
      <c r="D342" s="1826"/>
      <c r="E342" s="1825">
        <f>SUM(E336:E341)</f>
        <v>0</v>
      </c>
      <c r="F342" s="1825">
        <f>SUM(F336:F341)</f>
        <v>2772</v>
      </c>
      <c r="G342" s="1825">
        <f>SUM(G336:G341)</f>
        <v>1985</v>
      </c>
      <c r="H342" s="1871">
        <f>G342/F342*100</f>
        <v>71.60894660894661</v>
      </c>
      <c r="I342" s="1822"/>
    </row>
    <row r="343" spans="1:9" ht="15.75" thickTop="1" x14ac:dyDescent="0.25">
      <c r="A343" s="1857"/>
      <c r="B343" s="1857"/>
      <c r="C343" s="1857"/>
      <c r="D343" s="1857"/>
      <c r="E343" s="1856"/>
      <c r="F343" s="1856"/>
      <c r="G343" s="1856"/>
      <c r="H343" s="1897"/>
      <c r="I343" s="1822"/>
    </row>
    <row r="344" spans="1:9" ht="15" x14ac:dyDescent="0.25">
      <c r="A344" s="1853" t="s">
        <v>293</v>
      </c>
      <c r="D344" s="1800"/>
      <c r="E344" s="1797"/>
      <c r="H344" s="1992"/>
      <c r="I344" s="1822"/>
    </row>
    <row r="345" spans="1:9" ht="15.75" thickBot="1" x14ac:dyDescent="0.3">
      <c r="A345" s="1853" t="s">
        <v>294</v>
      </c>
      <c r="D345" s="1800"/>
      <c r="E345" s="1797"/>
      <c r="H345" s="1992" t="s">
        <v>205</v>
      </c>
      <c r="I345" s="1822"/>
    </row>
    <row r="346" spans="1:9" ht="25.5" thickTop="1" thickBot="1" x14ac:dyDescent="0.25">
      <c r="A346" s="1852" t="s">
        <v>206</v>
      </c>
      <c r="B346" s="1851" t="s">
        <v>959</v>
      </c>
      <c r="C346" s="1851" t="s">
        <v>481</v>
      </c>
      <c r="D346" s="1850" t="s">
        <v>208</v>
      </c>
      <c r="E346" s="1849" t="s">
        <v>800</v>
      </c>
      <c r="F346" s="1849" t="s">
        <v>801</v>
      </c>
      <c r="G346" s="1848" t="s">
        <v>1117</v>
      </c>
      <c r="H346" s="2092" t="s">
        <v>1118</v>
      </c>
      <c r="I346" s="1822"/>
    </row>
    <row r="347" spans="1:9" ht="14.25" thickTop="1" thickBot="1" x14ac:dyDescent="0.25">
      <c r="A347" s="1846">
        <v>1</v>
      </c>
      <c r="B347" s="1845">
        <v>2</v>
      </c>
      <c r="C347" s="1845">
        <v>3</v>
      </c>
      <c r="D347" s="1845">
        <v>5</v>
      </c>
      <c r="E347" s="1931">
        <v>6</v>
      </c>
      <c r="F347" s="1931">
        <v>7</v>
      </c>
      <c r="G347" s="1930">
        <v>8</v>
      </c>
      <c r="H347" s="1842" t="s">
        <v>960</v>
      </c>
      <c r="I347" s="1822"/>
    </row>
    <row r="348" spans="1:9" ht="15.75" thickTop="1" x14ac:dyDescent="0.25">
      <c r="A348" s="1879">
        <v>3299</v>
      </c>
      <c r="B348" s="1837">
        <v>5321</v>
      </c>
      <c r="C348" s="1837">
        <v>32133006</v>
      </c>
      <c r="D348" s="1935" t="s">
        <v>1517</v>
      </c>
      <c r="E348" s="1881">
        <v>0</v>
      </c>
      <c r="F348" s="1881">
        <v>76</v>
      </c>
      <c r="G348" s="1950">
        <v>42</v>
      </c>
      <c r="H348" s="1895">
        <f>G348/F348*100</f>
        <v>55.26315789473685</v>
      </c>
      <c r="I348" s="1822"/>
    </row>
    <row r="349" spans="1:9" ht="15.75" thickBot="1" x14ac:dyDescent="0.3">
      <c r="A349" s="1879">
        <v>3299</v>
      </c>
      <c r="B349" s="1837">
        <v>5321</v>
      </c>
      <c r="C349" s="1837">
        <v>32533006</v>
      </c>
      <c r="D349" s="1935" t="s">
        <v>1517</v>
      </c>
      <c r="E349" s="1876">
        <v>0</v>
      </c>
      <c r="F349" s="1876">
        <v>431</v>
      </c>
      <c r="G349" s="1948">
        <v>241</v>
      </c>
      <c r="H349" s="1829">
        <f>G349/F349*100</f>
        <v>55.916473317865432</v>
      </c>
      <c r="I349" s="1822"/>
    </row>
    <row r="350" spans="1:9" ht="15.75" hidden="1" thickBot="1" x14ac:dyDescent="0.3">
      <c r="A350" s="1879">
        <v>3299</v>
      </c>
      <c r="B350" s="1837">
        <v>6341</v>
      </c>
      <c r="C350" s="1837">
        <v>32133006</v>
      </c>
      <c r="D350" s="1935" t="s">
        <v>318</v>
      </c>
      <c r="E350" s="1876">
        <v>0</v>
      </c>
      <c r="F350" s="1876">
        <v>0</v>
      </c>
      <c r="G350" s="1948">
        <v>0</v>
      </c>
      <c r="H350" s="1829" t="e">
        <f>G350/F350*100</f>
        <v>#DIV/0!</v>
      </c>
      <c r="I350" s="1822"/>
    </row>
    <row r="351" spans="1:9" ht="15.75" hidden="1" thickBot="1" x14ac:dyDescent="0.3">
      <c r="A351" s="1879">
        <v>3299</v>
      </c>
      <c r="B351" s="1837">
        <v>6341</v>
      </c>
      <c r="C351" s="1837">
        <v>32533006</v>
      </c>
      <c r="D351" s="1935" t="s">
        <v>318</v>
      </c>
      <c r="E351" s="1876">
        <v>0</v>
      </c>
      <c r="F351" s="1876">
        <v>0</v>
      </c>
      <c r="G351" s="1948">
        <v>0</v>
      </c>
      <c r="H351" s="1829" t="e">
        <f>G351/F351*100</f>
        <v>#DIV/0!</v>
      </c>
      <c r="I351" s="1822"/>
    </row>
    <row r="352" spans="1:9" ht="16.5" thickTop="1" thickBot="1" x14ac:dyDescent="0.3">
      <c r="A352" s="1828" t="s">
        <v>961</v>
      </c>
      <c r="B352" s="1827"/>
      <c r="C352" s="1827"/>
      <c r="D352" s="1826"/>
      <c r="E352" s="1825">
        <f>SUM(E348:E351)</f>
        <v>0</v>
      </c>
      <c r="F352" s="1825">
        <f>SUM(F348:F351)</f>
        <v>507</v>
      </c>
      <c r="G352" s="1825">
        <f>SUM(G348:G351)</f>
        <v>283</v>
      </c>
      <c r="H352" s="1871">
        <f>G352/F352*100</f>
        <v>55.818540433925044</v>
      </c>
      <c r="I352" s="1822"/>
    </row>
    <row r="353" spans="1:9" ht="15.75" thickTop="1" x14ac:dyDescent="0.25">
      <c r="A353" s="1857"/>
      <c r="B353" s="1857"/>
      <c r="C353" s="1857"/>
      <c r="D353" s="1857"/>
      <c r="E353" s="1856"/>
      <c r="F353" s="1856"/>
      <c r="G353" s="1856"/>
      <c r="H353" s="1897"/>
      <c r="I353" s="1822"/>
    </row>
    <row r="354" spans="1:9" ht="15" x14ac:dyDescent="0.25">
      <c r="A354" s="1853" t="s">
        <v>1246</v>
      </c>
      <c r="D354" s="1800"/>
      <c r="E354" s="1797"/>
      <c r="H354" s="1992"/>
      <c r="I354" s="1822"/>
    </row>
    <row r="355" spans="1:9" ht="15.75" thickBot="1" x14ac:dyDescent="0.3">
      <c r="A355" s="1853" t="s">
        <v>1247</v>
      </c>
      <c r="D355" s="1800"/>
      <c r="E355" s="1797"/>
      <c r="H355" s="1992" t="s">
        <v>205</v>
      </c>
      <c r="I355" s="1822"/>
    </row>
    <row r="356" spans="1:9" ht="25.5" thickTop="1" thickBot="1" x14ac:dyDescent="0.25">
      <c r="A356" s="1852" t="s">
        <v>206</v>
      </c>
      <c r="B356" s="1851" t="s">
        <v>959</v>
      </c>
      <c r="C356" s="1851" t="s">
        <v>481</v>
      </c>
      <c r="D356" s="1850" t="s">
        <v>208</v>
      </c>
      <c r="E356" s="1849" t="s">
        <v>800</v>
      </c>
      <c r="F356" s="1849" t="s">
        <v>801</v>
      </c>
      <c r="G356" s="1848" t="s">
        <v>1117</v>
      </c>
      <c r="H356" s="2092" t="s">
        <v>1118</v>
      </c>
      <c r="I356" s="1822"/>
    </row>
    <row r="357" spans="1:9" ht="14.25" thickTop="1" thickBot="1" x14ac:dyDescent="0.25">
      <c r="A357" s="1846">
        <v>1</v>
      </c>
      <c r="B357" s="1845">
        <v>2</v>
      </c>
      <c r="C357" s="1845">
        <v>3</v>
      </c>
      <c r="D357" s="1845">
        <v>5</v>
      </c>
      <c r="E357" s="1931">
        <v>6</v>
      </c>
      <c r="F357" s="1931">
        <v>7</v>
      </c>
      <c r="G357" s="1930">
        <v>8</v>
      </c>
      <c r="H357" s="1842" t="s">
        <v>960</v>
      </c>
      <c r="I357" s="1822"/>
    </row>
    <row r="358" spans="1:9" ht="15.75" thickTop="1" x14ac:dyDescent="0.25">
      <c r="A358" s="1879">
        <v>3299</v>
      </c>
      <c r="B358" s="1837">
        <v>5321</v>
      </c>
      <c r="C358" s="1837">
        <v>32133006</v>
      </c>
      <c r="D358" s="1935" t="s">
        <v>1517</v>
      </c>
      <c r="E358" s="1881">
        <v>0</v>
      </c>
      <c r="F358" s="1881">
        <v>271</v>
      </c>
      <c r="G358" s="1950">
        <v>61</v>
      </c>
      <c r="H358" s="1895">
        <f>G358/F358*100</f>
        <v>22.509225092250922</v>
      </c>
      <c r="I358" s="1822"/>
    </row>
    <row r="359" spans="1:9" ht="15.75" thickBot="1" x14ac:dyDescent="0.3">
      <c r="A359" s="1879">
        <v>3299</v>
      </c>
      <c r="B359" s="1837">
        <v>5321</v>
      </c>
      <c r="C359" s="1837">
        <v>32533006</v>
      </c>
      <c r="D359" s="1935" t="s">
        <v>1517</v>
      </c>
      <c r="E359" s="1876">
        <v>0</v>
      </c>
      <c r="F359" s="1876">
        <v>1539</v>
      </c>
      <c r="G359" s="1948">
        <v>344</v>
      </c>
      <c r="H359" s="1829">
        <f>G359/F359*100</f>
        <v>22.352176738141651</v>
      </c>
      <c r="I359" s="1822"/>
    </row>
    <row r="360" spans="1:9" ht="16.5" thickTop="1" thickBot="1" x14ac:dyDescent="0.3">
      <c r="A360" s="1828" t="s">
        <v>961</v>
      </c>
      <c r="B360" s="1827"/>
      <c r="C360" s="1827"/>
      <c r="D360" s="1826"/>
      <c r="E360" s="1825">
        <f>SUM(E358:E359)</f>
        <v>0</v>
      </c>
      <c r="F360" s="1825">
        <f>SUM(F358:F359)</f>
        <v>1810</v>
      </c>
      <c r="G360" s="1825">
        <f>SUM(G358:G359)</f>
        <v>405</v>
      </c>
      <c r="H360" s="1871">
        <f>G360/F360*100</f>
        <v>22.375690607734807</v>
      </c>
      <c r="I360" s="1822"/>
    </row>
    <row r="361" spans="1:9" ht="15.75" thickTop="1" x14ac:dyDescent="0.25">
      <c r="A361" s="1857"/>
      <c r="B361" s="1857"/>
      <c r="C361" s="1857"/>
      <c r="D361" s="1857"/>
      <c r="E361" s="1856"/>
      <c r="F361" s="1856"/>
      <c r="G361" s="1856"/>
      <c r="H361" s="1897"/>
      <c r="I361" s="1822"/>
    </row>
    <row r="362" spans="1:9" ht="15" x14ac:dyDescent="0.25">
      <c r="A362" s="1853" t="s">
        <v>1248</v>
      </c>
      <c r="D362" s="1800"/>
      <c r="E362" s="1797"/>
      <c r="H362" s="1992"/>
      <c r="I362" s="1822"/>
    </row>
    <row r="363" spans="1:9" ht="15.75" thickBot="1" x14ac:dyDescent="0.3">
      <c r="A363" s="1853" t="s">
        <v>1249</v>
      </c>
      <c r="D363" s="1800"/>
      <c r="E363" s="1797"/>
      <c r="H363" s="1992" t="s">
        <v>205</v>
      </c>
      <c r="I363" s="1822"/>
    </row>
    <row r="364" spans="1:9" ht="25.5" thickTop="1" thickBot="1" x14ac:dyDescent="0.25">
      <c r="A364" s="1852" t="s">
        <v>206</v>
      </c>
      <c r="B364" s="1851" t="s">
        <v>959</v>
      </c>
      <c r="C364" s="1851" t="s">
        <v>481</v>
      </c>
      <c r="D364" s="1850" t="s">
        <v>208</v>
      </c>
      <c r="E364" s="1849" t="s">
        <v>800</v>
      </c>
      <c r="F364" s="1849" t="s">
        <v>801</v>
      </c>
      <c r="G364" s="1848" t="s">
        <v>1117</v>
      </c>
      <c r="H364" s="2092" t="s">
        <v>1118</v>
      </c>
      <c r="I364" s="1822"/>
    </row>
    <row r="365" spans="1:9" ht="14.25" thickTop="1" thickBot="1" x14ac:dyDescent="0.25">
      <c r="A365" s="1846">
        <v>1</v>
      </c>
      <c r="B365" s="1845">
        <v>2</v>
      </c>
      <c r="C365" s="1845">
        <v>3</v>
      </c>
      <c r="D365" s="1845">
        <v>5</v>
      </c>
      <c r="E365" s="1931">
        <v>6</v>
      </c>
      <c r="F365" s="1931">
        <v>7</v>
      </c>
      <c r="G365" s="1930">
        <v>8</v>
      </c>
      <c r="H365" s="1842" t="s">
        <v>960</v>
      </c>
      <c r="I365" s="1822"/>
    </row>
    <row r="366" spans="1:9" ht="15.75" thickTop="1" x14ac:dyDescent="0.25">
      <c r="A366" s="1879">
        <v>3299</v>
      </c>
      <c r="B366" s="1837">
        <v>5321</v>
      </c>
      <c r="C366" s="1837">
        <v>32133006</v>
      </c>
      <c r="D366" s="1935" t="s">
        <v>1517</v>
      </c>
      <c r="E366" s="1881">
        <v>0</v>
      </c>
      <c r="F366" s="1881">
        <v>585</v>
      </c>
      <c r="G366" s="1950">
        <v>584</v>
      </c>
      <c r="H366" s="1895">
        <f>G366/F366*100</f>
        <v>99.82905982905983</v>
      </c>
      <c r="I366" s="1822"/>
    </row>
    <row r="367" spans="1:9" ht="15.75" thickBot="1" x14ac:dyDescent="0.3">
      <c r="A367" s="1879">
        <v>3299</v>
      </c>
      <c r="B367" s="1837">
        <v>5321</v>
      </c>
      <c r="C367" s="1837">
        <v>32533006</v>
      </c>
      <c r="D367" s="1935" t="s">
        <v>1517</v>
      </c>
      <c r="E367" s="1876">
        <v>0</v>
      </c>
      <c r="F367" s="1876">
        <v>3312</v>
      </c>
      <c r="G367" s="1948">
        <v>3312</v>
      </c>
      <c r="H367" s="1829">
        <f>G367/F367*100</f>
        <v>100</v>
      </c>
      <c r="I367" s="1822"/>
    </row>
    <row r="368" spans="1:9" ht="15.75" hidden="1" thickBot="1" x14ac:dyDescent="0.3">
      <c r="A368" s="1879">
        <v>3299</v>
      </c>
      <c r="B368" s="1837">
        <v>6341</v>
      </c>
      <c r="C368" s="1837">
        <v>32133006</v>
      </c>
      <c r="D368" s="1935" t="s">
        <v>318</v>
      </c>
      <c r="E368" s="1876">
        <v>0</v>
      </c>
      <c r="F368" s="1876">
        <v>0</v>
      </c>
      <c r="G368" s="1948">
        <v>0</v>
      </c>
      <c r="H368" s="1829" t="e">
        <f>G368/F368*100</f>
        <v>#DIV/0!</v>
      </c>
      <c r="I368" s="1822"/>
    </row>
    <row r="369" spans="1:9" ht="15.75" hidden="1" thickBot="1" x14ac:dyDescent="0.3">
      <c r="A369" s="1879">
        <v>3299</v>
      </c>
      <c r="B369" s="1837">
        <v>6341</v>
      </c>
      <c r="C369" s="1837">
        <v>32533006</v>
      </c>
      <c r="D369" s="1935" t="s">
        <v>318</v>
      </c>
      <c r="E369" s="1876">
        <v>0</v>
      </c>
      <c r="F369" s="1876">
        <v>0</v>
      </c>
      <c r="G369" s="1948">
        <v>0</v>
      </c>
      <c r="H369" s="1829" t="e">
        <f>G369/F369*100</f>
        <v>#DIV/0!</v>
      </c>
      <c r="I369" s="1822"/>
    </row>
    <row r="370" spans="1:9" ht="16.5" thickTop="1" thickBot="1" x14ac:dyDescent="0.3">
      <c r="A370" s="1828" t="s">
        <v>961</v>
      </c>
      <c r="B370" s="1827"/>
      <c r="C370" s="1827"/>
      <c r="D370" s="1826"/>
      <c r="E370" s="1825">
        <f>SUM(E366:E369)</f>
        <v>0</v>
      </c>
      <c r="F370" s="1825">
        <f>SUM(F366:F369)</f>
        <v>3897</v>
      </c>
      <c r="G370" s="1825">
        <f>SUM(G366:G369)</f>
        <v>3896</v>
      </c>
      <c r="H370" s="1871">
        <f>G370/F370*100</f>
        <v>99.974339235309216</v>
      </c>
      <c r="I370" s="1822"/>
    </row>
    <row r="371" spans="1:9" ht="15.75" thickTop="1" x14ac:dyDescent="0.25">
      <c r="A371" s="1857"/>
      <c r="B371" s="1857"/>
      <c r="C371" s="1857"/>
      <c r="D371" s="1857"/>
      <c r="E371" s="1856"/>
      <c r="F371" s="1856"/>
      <c r="G371" s="1856"/>
      <c r="H371" s="1897"/>
      <c r="I371" s="1822"/>
    </row>
    <row r="372" spans="1:9" ht="15" x14ac:dyDescent="0.25">
      <c r="A372" s="1853" t="s">
        <v>1250</v>
      </c>
      <c r="D372" s="1800"/>
      <c r="E372" s="1797"/>
      <c r="H372" s="1992"/>
      <c r="I372" s="1822"/>
    </row>
    <row r="373" spans="1:9" ht="15.75" thickBot="1" x14ac:dyDescent="0.3">
      <c r="A373" s="1853" t="s">
        <v>1251</v>
      </c>
      <c r="D373" s="1800"/>
      <c r="E373" s="1797"/>
      <c r="H373" s="1992" t="s">
        <v>205</v>
      </c>
      <c r="I373" s="1822"/>
    </row>
    <row r="374" spans="1:9" ht="25.5" thickTop="1" thickBot="1" x14ac:dyDescent="0.25">
      <c r="A374" s="1852" t="s">
        <v>206</v>
      </c>
      <c r="B374" s="1851" t="s">
        <v>959</v>
      </c>
      <c r="C374" s="1851" t="s">
        <v>481</v>
      </c>
      <c r="D374" s="1850" t="s">
        <v>208</v>
      </c>
      <c r="E374" s="1849" t="s">
        <v>800</v>
      </c>
      <c r="F374" s="1849" t="s">
        <v>801</v>
      </c>
      <c r="G374" s="1848" t="s">
        <v>1117</v>
      </c>
      <c r="H374" s="2092" t="s">
        <v>1118</v>
      </c>
      <c r="I374" s="1822"/>
    </row>
    <row r="375" spans="1:9" ht="14.25" thickTop="1" thickBot="1" x14ac:dyDescent="0.25">
      <c r="A375" s="1846">
        <v>1</v>
      </c>
      <c r="B375" s="1845">
        <v>2</v>
      </c>
      <c r="C375" s="1845">
        <v>3</v>
      </c>
      <c r="D375" s="1845">
        <v>5</v>
      </c>
      <c r="E375" s="1931">
        <v>6</v>
      </c>
      <c r="F375" s="1931">
        <v>7</v>
      </c>
      <c r="G375" s="1930">
        <v>8</v>
      </c>
      <c r="H375" s="1842" t="s">
        <v>960</v>
      </c>
      <c r="I375" s="1822"/>
    </row>
    <row r="376" spans="1:9" ht="15.75" thickTop="1" x14ac:dyDescent="0.25">
      <c r="A376" s="1879">
        <v>3299</v>
      </c>
      <c r="B376" s="1837">
        <v>5321</v>
      </c>
      <c r="C376" s="1837">
        <v>32133006</v>
      </c>
      <c r="D376" s="1935" t="s">
        <v>1517</v>
      </c>
      <c r="E376" s="1881">
        <v>0</v>
      </c>
      <c r="F376" s="1881">
        <v>143</v>
      </c>
      <c r="G376" s="1950">
        <v>68</v>
      </c>
      <c r="H376" s="1895">
        <f>G376/F376*100</f>
        <v>47.552447552447553</v>
      </c>
      <c r="I376" s="1822"/>
    </row>
    <row r="377" spans="1:9" ht="15.75" thickBot="1" x14ac:dyDescent="0.3">
      <c r="A377" s="1879">
        <v>3299</v>
      </c>
      <c r="B377" s="1837">
        <v>5321</v>
      </c>
      <c r="C377" s="1837">
        <v>32533006</v>
      </c>
      <c r="D377" s="1935" t="s">
        <v>1517</v>
      </c>
      <c r="E377" s="1876">
        <v>0</v>
      </c>
      <c r="F377" s="1876">
        <v>808</v>
      </c>
      <c r="G377" s="1948">
        <v>383</v>
      </c>
      <c r="H377" s="1829">
        <f>G377/F377*100</f>
        <v>47.400990099009896</v>
      </c>
      <c r="I377" s="1822"/>
    </row>
    <row r="378" spans="1:9" ht="15.75" hidden="1" thickBot="1" x14ac:dyDescent="0.3">
      <c r="A378" s="1879">
        <v>3299</v>
      </c>
      <c r="B378" s="1837">
        <v>6341</v>
      </c>
      <c r="C378" s="1837">
        <v>32133006</v>
      </c>
      <c r="D378" s="1935" t="s">
        <v>318</v>
      </c>
      <c r="E378" s="1876">
        <v>0</v>
      </c>
      <c r="F378" s="1876">
        <v>0</v>
      </c>
      <c r="G378" s="1948">
        <v>0</v>
      </c>
      <c r="H378" s="1829" t="e">
        <f>G378/F378*100</f>
        <v>#DIV/0!</v>
      </c>
      <c r="I378" s="1822"/>
    </row>
    <row r="379" spans="1:9" ht="15.75" hidden="1" thickBot="1" x14ac:dyDescent="0.3">
      <c r="A379" s="1879">
        <v>3299</v>
      </c>
      <c r="B379" s="1837">
        <v>6341</v>
      </c>
      <c r="C379" s="1837">
        <v>32533006</v>
      </c>
      <c r="D379" s="1935" t="s">
        <v>318</v>
      </c>
      <c r="E379" s="1876">
        <v>0</v>
      </c>
      <c r="F379" s="1876">
        <v>0</v>
      </c>
      <c r="G379" s="1948">
        <v>0</v>
      </c>
      <c r="H379" s="1829" t="e">
        <f>G379/F379*100</f>
        <v>#DIV/0!</v>
      </c>
      <c r="I379" s="1822"/>
    </row>
    <row r="380" spans="1:9" ht="16.5" thickTop="1" thickBot="1" x14ac:dyDescent="0.3">
      <c r="A380" s="1828" t="s">
        <v>961</v>
      </c>
      <c r="B380" s="1827"/>
      <c r="C380" s="1827"/>
      <c r="D380" s="1826"/>
      <c r="E380" s="1825">
        <f>SUM(E376:E379)</f>
        <v>0</v>
      </c>
      <c r="F380" s="1825">
        <f>SUM(F376:F379)</f>
        <v>951</v>
      </c>
      <c r="G380" s="1825">
        <f>SUM(G376:G379)</f>
        <v>451</v>
      </c>
      <c r="H380" s="1871">
        <f>G380/F380*100</f>
        <v>47.423764458464774</v>
      </c>
      <c r="I380" s="1822"/>
    </row>
    <row r="381" spans="1:9" ht="15.75" thickTop="1" x14ac:dyDescent="0.25">
      <c r="A381" s="1857"/>
      <c r="B381" s="1857"/>
      <c r="C381" s="1857"/>
      <c r="D381" s="1857"/>
      <c r="E381" s="1856"/>
      <c r="F381" s="1856"/>
      <c r="G381" s="1856"/>
      <c r="H381" s="1897"/>
      <c r="I381" s="1822"/>
    </row>
    <row r="382" spans="1:9" ht="15" x14ac:dyDescent="0.25">
      <c r="A382" s="1853" t="s">
        <v>1252</v>
      </c>
      <c r="D382" s="1800"/>
      <c r="E382" s="1797"/>
      <c r="H382" s="1992"/>
      <c r="I382" s="1822"/>
    </row>
    <row r="383" spans="1:9" ht="15.75" thickBot="1" x14ac:dyDescent="0.3">
      <c r="A383" s="1853" t="s">
        <v>1253</v>
      </c>
      <c r="D383" s="1800"/>
      <c r="E383" s="1797"/>
      <c r="H383" s="1992" t="s">
        <v>205</v>
      </c>
      <c r="I383" s="1822"/>
    </row>
    <row r="384" spans="1:9" ht="25.5" thickTop="1" thickBot="1" x14ac:dyDescent="0.25">
      <c r="A384" s="1852" t="s">
        <v>206</v>
      </c>
      <c r="B384" s="1851" t="s">
        <v>959</v>
      </c>
      <c r="C384" s="1851" t="s">
        <v>481</v>
      </c>
      <c r="D384" s="1850" t="s">
        <v>208</v>
      </c>
      <c r="E384" s="1849" t="s">
        <v>800</v>
      </c>
      <c r="F384" s="1849" t="s">
        <v>801</v>
      </c>
      <c r="G384" s="1848" t="s">
        <v>1117</v>
      </c>
      <c r="H384" s="2092" t="s">
        <v>1118</v>
      </c>
      <c r="I384" s="1822"/>
    </row>
    <row r="385" spans="1:9" ht="14.25" thickTop="1" thickBot="1" x14ac:dyDescent="0.25">
      <c r="A385" s="1846">
        <v>1</v>
      </c>
      <c r="B385" s="1845">
        <v>2</v>
      </c>
      <c r="C385" s="1845">
        <v>3</v>
      </c>
      <c r="D385" s="1845">
        <v>5</v>
      </c>
      <c r="E385" s="1931">
        <v>6</v>
      </c>
      <c r="F385" s="1931">
        <v>7</v>
      </c>
      <c r="G385" s="1930">
        <v>8</v>
      </c>
      <c r="H385" s="1842" t="s">
        <v>960</v>
      </c>
      <c r="I385" s="1822"/>
    </row>
    <row r="386" spans="1:9" ht="15.75" thickTop="1" x14ac:dyDescent="0.25">
      <c r="A386" s="1879">
        <v>3299</v>
      </c>
      <c r="B386" s="1837">
        <v>5321</v>
      </c>
      <c r="C386" s="1837">
        <v>32133006</v>
      </c>
      <c r="D386" s="1935" t="s">
        <v>1517</v>
      </c>
      <c r="E386" s="1881">
        <v>0</v>
      </c>
      <c r="F386" s="1881">
        <v>134</v>
      </c>
      <c r="G386" s="1950">
        <v>134</v>
      </c>
      <c r="H386" s="1895">
        <f>G386/F386*100</f>
        <v>100</v>
      </c>
      <c r="I386" s="1822"/>
    </row>
    <row r="387" spans="1:9" ht="15.75" thickBot="1" x14ac:dyDescent="0.3">
      <c r="A387" s="1879">
        <v>3299</v>
      </c>
      <c r="B387" s="1837">
        <v>5321</v>
      </c>
      <c r="C387" s="1837">
        <v>32533006</v>
      </c>
      <c r="D387" s="1935" t="s">
        <v>1517</v>
      </c>
      <c r="E387" s="1876">
        <v>0</v>
      </c>
      <c r="F387" s="1876">
        <v>761</v>
      </c>
      <c r="G387" s="1948">
        <v>760</v>
      </c>
      <c r="H387" s="1829">
        <f>G387/F387*100</f>
        <v>99.868593955321955</v>
      </c>
      <c r="I387" s="1822"/>
    </row>
    <row r="388" spans="1:9" ht="16.5" customHeight="1" thickTop="1" thickBot="1" x14ac:dyDescent="0.3">
      <c r="A388" s="1828" t="s">
        <v>961</v>
      </c>
      <c r="B388" s="1827"/>
      <c r="C388" s="1827"/>
      <c r="D388" s="1826"/>
      <c r="E388" s="1825">
        <f>SUM(E386:E387)</f>
        <v>0</v>
      </c>
      <c r="F388" s="1825">
        <f>SUM(F386:F387)</f>
        <v>895</v>
      </c>
      <c r="G388" s="1825">
        <f>SUM(G386:G387)</f>
        <v>894</v>
      </c>
      <c r="H388" s="1871">
        <f>G388/F388*100</f>
        <v>99.888268156424573</v>
      </c>
      <c r="I388" s="1822"/>
    </row>
    <row r="389" spans="1:9" ht="16.5" customHeight="1" thickTop="1" x14ac:dyDescent="0.25">
      <c r="A389" s="1857"/>
      <c r="B389" s="1857"/>
      <c r="C389" s="1857"/>
      <c r="D389" s="1857"/>
      <c r="E389" s="1856"/>
      <c r="F389" s="1856"/>
      <c r="G389" s="1856"/>
      <c r="H389" s="1897"/>
      <c r="I389" s="1822"/>
    </row>
    <row r="390" spans="1:9" ht="15" x14ac:dyDescent="0.25">
      <c r="A390" s="1853" t="s">
        <v>295</v>
      </c>
      <c r="D390" s="1800"/>
      <c r="E390" s="1797"/>
      <c r="H390" s="1992"/>
      <c r="I390" s="1822"/>
    </row>
    <row r="391" spans="1:9" ht="15.75" thickBot="1" x14ac:dyDescent="0.3">
      <c r="A391" s="1853" t="s">
        <v>296</v>
      </c>
      <c r="D391" s="1800"/>
      <c r="E391" s="1797"/>
      <c r="H391" s="1992" t="s">
        <v>205</v>
      </c>
      <c r="I391" s="1822"/>
    </row>
    <row r="392" spans="1:9" ht="25.5" thickTop="1" thickBot="1" x14ac:dyDescent="0.25">
      <c r="A392" s="1852" t="s">
        <v>206</v>
      </c>
      <c r="B392" s="1851" t="s">
        <v>959</v>
      </c>
      <c r="C392" s="1851" t="s">
        <v>481</v>
      </c>
      <c r="D392" s="1850" t="s">
        <v>208</v>
      </c>
      <c r="E392" s="1849" t="s">
        <v>800</v>
      </c>
      <c r="F392" s="1849" t="s">
        <v>801</v>
      </c>
      <c r="G392" s="1848" t="s">
        <v>1117</v>
      </c>
      <c r="H392" s="2092" t="s">
        <v>1118</v>
      </c>
      <c r="I392" s="1822"/>
    </row>
    <row r="393" spans="1:9" ht="14.25" thickTop="1" thickBot="1" x14ac:dyDescent="0.25">
      <c r="A393" s="1846">
        <v>1</v>
      </c>
      <c r="B393" s="1845">
        <v>2</v>
      </c>
      <c r="C393" s="1845">
        <v>3</v>
      </c>
      <c r="D393" s="1845">
        <v>5</v>
      </c>
      <c r="E393" s="1931">
        <v>6</v>
      </c>
      <c r="F393" s="1931">
        <v>7</v>
      </c>
      <c r="G393" s="1930">
        <v>8</v>
      </c>
      <c r="H393" s="1842" t="s">
        <v>960</v>
      </c>
      <c r="I393" s="1822"/>
    </row>
    <row r="394" spans="1:9" ht="15.75" customHeight="1" thickTop="1" x14ac:dyDescent="0.25">
      <c r="A394" s="1879">
        <v>3299</v>
      </c>
      <c r="B394" s="1837">
        <v>5321</v>
      </c>
      <c r="C394" s="1837">
        <v>32133006</v>
      </c>
      <c r="D394" s="1935" t="s">
        <v>1517</v>
      </c>
      <c r="E394" s="1881">
        <v>0</v>
      </c>
      <c r="F394" s="1881">
        <v>69</v>
      </c>
      <c r="G394" s="1950">
        <v>67</v>
      </c>
      <c r="H394" s="1895">
        <f>G394/F394*100</f>
        <v>97.101449275362313</v>
      </c>
      <c r="I394" s="1822"/>
    </row>
    <row r="395" spans="1:9" ht="15.75" thickBot="1" x14ac:dyDescent="0.3">
      <c r="A395" s="1879">
        <v>3299</v>
      </c>
      <c r="B395" s="1837">
        <v>5321</v>
      </c>
      <c r="C395" s="1837">
        <v>32533006</v>
      </c>
      <c r="D395" s="1935" t="s">
        <v>1517</v>
      </c>
      <c r="E395" s="1876">
        <v>0</v>
      </c>
      <c r="F395" s="1876">
        <v>392</v>
      </c>
      <c r="G395" s="1948">
        <v>379</v>
      </c>
      <c r="H395" s="1829">
        <f>G395/F395*100</f>
        <v>96.683673469387756</v>
      </c>
      <c r="I395" s="1822"/>
    </row>
    <row r="396" spans="1:9" ht="16.5" thickTop="1" thickBot="1" x14ac:dyDescent="0.3">
      <c r="A396" s="1828" t="s">
        <v>961</v>
      </c>
      <c r="B396" s="1827"/>
      <c r="C396" s="1827"/>
      <c r="D396" s="1826"/>
      <c r="E396" s="1825">
        <f>SUM(E394:E395)</f>
        <v>0</v>
      </c>
      <c r="F396" s="1825">
        <f>SUM(F394:F395)</f>
        <v>461</v>
      </c>
      <c r="G396" s="1825">
        <f>SUM(G394:G395)</f>
        <v>446</v>
      </c>
      <c r="H396" s="1871">
        <f>G396/F396*100</f>
        <v>96.746203904555315</v>
      </c>
      <c r="I396" s="1822"/>
    </row>
    <row r="397" spans="1:9" ht="13.5" thickTop="1" x14ac:dyDescent="0.2"/>
    <row r="398" spans="1:9" ht="15" x14ac:dyDescent="0.25">
      <c r="A398" s="1853" t="s">
        <v>1254</v>
      </c>
      <c r="D398" s="1800"/>
      <c r="E398" s="1797"/>
      <c r="H398" s="1992"/>
    </row>
    <row r="399" spans="1:9" ht="15.75" thickBot="1" x14ac:dyDescent="0.3">
      <c r="A399" s="1853" t="s">
        <v>1255</v>
      </c>
      <c r="D399" s="1800"/>
      <c r="E399" s="1797"/>
      <c r="H399" s="1992" t="s">
        <v>205</v>
      </c>
    </row>
    <row r="400" spans="1:9" ht="25.5" thickTop="1" thickBot="1" x14ac:dyDescent="0.25">
      <c r="A400" s="1852" t="s">
        <v>206</v>
      </c>
      <c r="B400" s="1851" t="s">
        <v>959</v>
      </c>
      <c r="C400" s="1851" t="s">
        <v>481</v>
      </c>
      <c r="D400" s="1850" t="s">
        <v>208</v>
      </c>
      <c r="E400" s="1849" t="s">
        <v>800</v>
      </c>
      <c r="F400" s="1849" t="s">
        <v>801</v>
      </c>
      <c r="G400" s="1848" t="s">
        <v>1117</v>
      </c>
      <c r="H400" s="2092" t="s">
        <v>1118</v>
      </c>
    </row>
    <row r="401" spans="1:13" ht="14.25" thickTop="1" thickBot="1" x14ac:dyDescent="0.25">
      <c r="A401" s="1846">
        <v>1</v>
      </c>
      <c r="B401" s="1845">
        <v>2</v>
      </c>
      <c r="C401" s="1845">
        <v>3</v>
      </c>
      <c r="D401" s="1845">
        <v>5</v>
      </c>
      <c r="E401" s="1931">
        <v>6</v>
      </c>
      <c r="F401" s="1931">
        <v>7</v>
      </c>
      <c r="G401" s="1930">
        <v>8</v>
      </c>
      <c r="H401" s="1842" t="s">
        <v>960</v>
      </c>
    </row>
    <row r="402" spans="1:13" ht="15.75" thickTop="1" x14ac:dyDescent="0.25">
      <c r="A402" s="1879">
        <v>3299</v>
      </c>
      <c r="B402" s="1837">
        <v>5321</v>
      </c>
      <c r="C402" s="1837">
        <v>32133006</v>
      </c>
      <c r="D402" s="1935" t="s">
        <v>1517</v>
      </c>
      <c r="E402" s="1881">
        <v>0</v>
      </c>
      <c r="F402" s="1881">
        <v>105</v>
      </c>
      <c r="G402" s="1950">
        <v>85</v>
      </c>
      <c r="H402" s="1895">
        <f>G402/F402*100</f>
        <v>80.952380952380949</v>
      </c>
    </row>
    <row r="403" spans="1:13" ht="15.75" thickBot="1" x14ac:dyDescent="0.3">
      <c r="A403" s="1879">
        <v>3299</v>
      </c>
      <c r="B403" s="1837">
        <v>5321</v>
      </c>
      <c r="C403" s="1837">
        <v>32533006</v>
      </c>
      <c r="D403" s="1935" t="s">
        <v>1517</v>
      </c>
      <c r="E403" s="1876">
        <v>0</v>
      </c>
      <c r="F403" s="1876">
        <v>593</v>
      </c>
      <c r="G403" s="1948">
        <v>485</v>
      </c>
      <c r="H403" s="1829">
        <f>G403/F403*100</f>
        <v>81.787521079258013</v>
      </c>
    </row>
    <row r="404" spans="1:13" ht="15.75" hidden="1" thickBot="1" x14ac:dyDescent="0.3">
      <c r="A404" s="1879">
        <v>3299</v>
      </c>
      <c r="B404" s="1837">
        <v>6341</v>
      </c>
      <c r="C404" s="1837">
        <v>32133006</v>
      </c>
      <c r="D404" s="1935" t="s">
        <v>318</v>
      </c>
      <c r="E404" s="1876">
        <v>0</v>
      </c>
      <c r="F404" s="1876">
        <v>0</v>
      </c>
      <c r="G404" s="1948">
        <v>0</v>
      </c>
      <c r="H404" s="1829" t="e">
        <f>G404/F404*100</f>
        <v>#DIV/0!</v>
      </c>
    </row>
    <row r="405" spans="1:13" ht="15.75" hidden="1" thickBot="1" x14ac:dyDescent="0.3">
      <c r="A405" s="1879">
        <v>3299</v>
      </c>
      <c r="B405" s="1837">
        <v>6341</v>
      </c>
      <c r="C405" s="1837">
        <v>32533006</v>
      </c>
      <c r="D405" s="1935" t="s">
        <v>318</v>
      </c>
      <c r="E405" s="1876">
        <v>0</v>
      </c>
      <c r="F405" s="1876">
        <v>0</v>
      </c>
      <c r="G405" s="1948">
        <v>0</v>
      </c>
      <c r="H405" s="1829" t="e">
        <f>G405/F405*100</f>
        <v>#DIV/0!</v>
      </c>
    </row>
    <row r="406" spans="1:13" ht="16.5" thickTop="1" thickBot="1" x14ac:dyDescent="0.3">
      <c r="A406" s="1828" t="s">
        <v>961</v>
      </c>
      <c r="B406" s="1827"/>
      <c r="C406" s="1827"/>
      <c r="D406" s="1826"/>
      <c r="E406" s="1825">
        <f>SUM(E402:E405)</f>
        <v>0</v>
      </c>
      <c r="F406" s="1825">
        <f>SUM(F402:F405)</f>
        <v>698</v>
      </c>
      <c r="G406" s="1825">
        <f>SUM(G402:G405)</f>
        <v>570</v>
      </c>
      <c r="H406" s="1871">
        <f>G406/F406*100</f>
        <v>81.661891117478518</v>
      </c>
    </row>
    <row r="407" spans="1:13" ht="13.5" thickTop="1" x14ac:dyDescent="0.2"/>
    <row r="410" spans="1:13" ht="16.5" x14ac:dyDescent="0.25">
      <c r="A410" s="1821" t="s">
        <v>576</v>
      </c>
      <c r="B410" s="1820"/>
      <c r="C410" s="1819"/>
      <c r="D410" s="1818"/>
      <c r="E410" s="1817">
        <f>SUM(E411:E413)</f>
        <v>0</v>
      </c>
      <c r="F410" s="1817">
        <f>F411+F412+F413+F414</f>
        <v>107362</v>
      </c>
      <c r="G410" s="1817">
        <f>G411+G412+G413+G414</f>
        <v>60885</v>
      </c>
      <c r="H410" s="1946">
        <f>G410/F410*100</f>
        <v>56.710009127996877</v>
      </c>
      <c r="J410" s="1816">
        <f>J411+J412+J413</f>
        <v>0</v>
      </c>
      <c r="K410" s="1816">
        <f>K411+K412+K413</f>
        <v>107362456.34</v>
      </c>
      <c r="L410" s="1816">
        <f>L411+L412+L413</f>
        <v>60885049.659999996</v>
      </c>
    </row>
    <row r="411" spans="1:13" ht="15" x14ac:dyDescent="0.2">
      <c r="A411" s="1811" t="s">
        <v>342</v>
      </c>
      <c r="B411" s="1815"/>
      <c r="C411" s="1809"/>
      <c r="D411" s="1814"/>
      <c r="E411" s="1807">
        <f>E10+E11+E12+E13+E14+E15+E16+E17+E18+E19+E26+E34+E35+E44+E45+E54+E55+E62+E63+E72+E73+E80+E81+E90+E91+E98+E99+E106+E107+E114+E115+E122+E123+E130+E131+E140+E141+E150+E151+E160+E161+E168+E169+E176+E177+E184+E185+E192+E193+E210+E211+E218+E219+E226+E227+E236+E237+E246+E247+E256+E257+E264+E265+E272+E273+E282+E283+E290+E291+E298+E299+E308+E309+E318+E319+E326+E327+E336+E337+E348+E349+E358+E359+E366+E367+E376+E377+E386+E387+E394+E395+E402+E403</f>
        <v>0</v>
      </c>
      <c r="F411" s="1807">
        <f>F10+F11+F12+F13+F14+F15+F16+F17+F18+F19+F26+F34+F35+F44+F45+F54+F55+F62+F63+F72+F73+F80+F81+F90+F91+F98+F99+F106+F107+F114+F115+F122+F123+F130+F131+F140+F141+F150+F151+F160+F161+F168+F169+F176+F177+F184+F185+F192+F193+F210+F211+F218+F219+F226+F227+F236+F237+F246+F247+F256+F257+F264+F265+F272+F273+F282+F283+F290+F291+F298+F299+F308+F309+F318+F319+F326+F327+F336+F337+F348+F349+F358+F359+F366+F367+F376+F377+F386+F387+F394+F395+F402+F403</f>
        <v>102299</v>
      </c>
      <c r="G411" s="1807">
        <f>G10+G11+G12+G13+G14+G15+G16+G17+G18+G19+G26+G34+G35+G44+G45+G54+G55+G62+G63+G72+G73+G80+G81+G90+G91+G98+G99+G106+G107+G114+G115+G122+G123+G130+G131+G140+G141+G150+G151+G160+G161+G168+G169+G176+G177+G184+G185+G192+G193+G210+G211+G218+G219+G226+G227+G236+G237+G246+G247+G256+G257+G264+G265+G272+G273+G282+G283+G290+G291+G298+G299+G308+G309+G318+G319+G326+G327+G336+G337+G348+G349+G358+G359+G366+G367+G376+G377+G386+G387+G394+G395+G402+G403</f>
        <v>60764</v>
      </c>
      <c r="H411" s="1945">
        <f>G411/F411*100</f>
        <v>59.398430092180767</v>
      </c>
      <c r="J411" s="1812">
        <v>0</v>
      </c>
      <c r="K411" s="1812">
        <v>102299780.3</v>
      </c>
      <c r="L411" s="1812">
        <v>60763849.659999996</v>
      </c>
      <c r="M411" s="1799"/>
    </row>
    <row r="412" spans="1:13" ht="15" x14ac:dyDescent="0.2">
      <c r="A412" s="1811" t="s">
        <v>343</v>
      </c>
      <c r="B412" s="1810"/>
      <c r="C412" s="1809"/>
      <c r="D412" s="1808"/>
      <c r="E412" s="1807">
        <f>E20+E21+E22+E23+E24+E25+E36+E37+E82+E83</f>
        <v>0</v>
      </c>
      <c r="F412" s="1807">
        <f>F20+F21+F22+F23+F24+F25+F36+F37+F82+F83</f>
        <v>5063</v>
      </c>
      <c r="G412" s="1807">
        <f>G20+G21+G22+G23+G24+G25+G36+G37+G82+G83</f>
        <v>121</v>
      </c>
      <c r="H412" s="1945">
        <f>G412/F412*100</f>
        <v>2.3898874185265653</v>
      </c>
      <c r="J412" s="1812">
        <v>0</v>
      </c>
      <c r="K412" s="1812">
        <v>5062676.04</v>
      </c>
      <c r="L412" s="1812">
        <v>121200</v>
      </c>
      <c r="M412" s="1799"/>
    </row>
    <row r="413" spans="1:13" ht="15" x14ac:dyDescent="0.2">
      <c r="A413" s="1811" t="s">
        <v>577</v>
      </c>
      <c r="B413" s="1810"/>
      <c r="C413" s="1809"/>
      <c r="D413" s="1808"/>
      <c r="E413" s="1807">
        <v>0</v>
      </c>
      <c r="F413" s="1807">
        <v>0</v>
      </c>
      <c r="G413" s="1807">
        <v>0</v>
      </c>
      <c r="H413" s="1945">
        <v>0</v>
      </c>
      <c r="J413" s="1812">
        <v>0</v>
      </c>
      <c r="K413" s="1812">
        <v>0</v>
      </c>
      <c r="L413" s="1812">
        <v>0</v>
      </c>
    </row>
    <row r="414" spans="1:13" ht="15" x14ac:dyDescent="0.2">
      <c r="A414" s="1811"/>
      <c r="B414" s="1810"/>
      <c r="C414" s="1809"/>
      <c r="D414" s="1808"/>
      <c r="E414" s="1807"/>
      <c r="F414" s="1807"/>
      <c r="G414" s="1807"/>
      <c r="H414" s="1916"/>
      <c r="J414" s="1799"/>
      <c r="K414" s="1799"/>
      <c r="L414" s="1799"/>
      <c r="M414" s="1799"/>
    </row>
    <row r="415" spans="1:13" ht="51.75" customHeight="1" thickBot="1" x14ac:dyDescent="0.4">
      <c r="A415" s="2539" t="s">
        <v>1197</v>
      </c>
      <c r="B415" s="2540"/>
      <c r="C415" s="2540"/>
      <c r="D415" s="2540"/>
      <c r="E415" s="1805">
        <f>SUM(E410)</f>
        <v>0</v>
      </c>
      <c r="F415" s="1805">
        <f>SUM(F410)</f>
        <v>107362</v>
      </c>
      <c r="G415" s="1805">
        <f>SUM(G410)</f>
        <v>60885</v>
      </c>
      <c r="H415" s="1944">
        <f>(G415/F415)*100</f>
        <v>56.710009127996877</v>
      </c>
      <c r="J415" s="1799"/>
      <c r="L415" s="1799"/>
    </row>
    <row r="416" spans="1:13" ht="13.5" thickTop="1" x14ac:dyDescent="0.2"/>
    <row r="535" spans="1:5" ht="13.5" thickBot="1" x14ac:dyDescent="0.25">
      <c r="A535" s="1972"/>
      <c r="B535" s="1972"/>
      <c r="C535" s="1972"/>
      <c r="D535" s="1971"/>
      <c r="E535" s="1970"/>
    </row>
    <row r="536" spans="1:5" ht="13.5" thickTop="1" x14ac:dyDescent="0.2">
      <c r="A536" s="1836"/>
      <c r="B536" s="1836"/>
      <c r="C536" s="1836"/>
      <c r="D536" s="1866"/>
      <c r="E536" s="1969"/>
    </row>
    <row r="537" spans="1:5" x14ac:dyDescent="0.2">
      <c r="D537" s="1797" t="e">
        <f>#REF!+#REF!</f>
        <v>#REF!</v>
      </c>
    </row>
  </sheetData>
  <mergeCells count="2">
    <mergeCell ref="A27:D27"/>
    <mergeCell ref="A415:D415"/>
  </mergeCells>
  <pageMargins left="0.78740157480314965" right="0.98425196850393704" top="0.98425196850393704" bottom="0.98425196850393704" header="0.51181102362204722" footer="0.51181102362204722"/>
  <pageSetup paperSize="9" scale="70" firstPageNumber="166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  <rowBreaks count="8" manualBreakCount="8">
    <brk id="39" max="7" man="1"/>
    <brk id="85" max="7" man="1"/>
    <brk id="135" max="7" man="1"/>
    <brk id="179" max="7" man="1"/>
    <brk id="231" max="7" man="1"/>
    <brk id="277" max="7" man="1"/>
    <brk id="331" max="7" man="1"/>
    <brk id="389" max="7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349"/>
  <sheetViews>
    <sheetView showGridLines="0" topLeftCell="A221" zoomScaleNormal="100" workbookViewId="0">
      <selection activeCell="F256" sqref="F256"/>
    </sheetView>
  </sheetViews>
  <sheetFormatPr defaultRowHeight="12.75" x14ac:dyDescent="0.2"/>
  <cols>
    <col min="1" max="1" width="4.7109375" style="1800" customWidth="1"/>
    <col min="2" max="2" width="6.140625" style="1800" customWidth="1"/>
    <col min="3" max="3" width="10.28515625" style="1800" customWidth="1"/>
    <col min="4" max="4" width="40.42578125" style="1797" customWidth="1"/>
    <col min="5" max="5" width="10.42578125" style="1822" customWidth="1"/>
    <col min="6" max="6" width="15.85546875" style="1822" customWidth="1"/>
    <col min="7" max="7" width="13.85546875" style="1822" customWidth="1"/>
    <col min="8" max="8" width="8.42578125" style="2089" customWidth="1"/>
    <col min="9" max="9" width="14.28515625" style="1797" bestFit="1" customWidth="1"/>
    <col min="10" max="10" width="9.140625" style="1797"/>
    <col min="11" max="12" width="16" style="1797" bestFit="1" customWidth="1"/>
    <col min="13" max="16384" width="9.140625" style="1797"/>
  </cols>
  <sheetData>
    <row r="1" spans="1:8" ht="39" customHeight="1" thickBot="1" x14ac:dyDescent="0.25">
      <c r="A1" s="2556" t="s">
        <v>1198</v>
      </c>
      <c r="B1" s="2556"/>
      <c r="C1" s="2556"/>
      <c r="D1" s="2556"/>
      <c r="E1" s="2556"/>
      <c r="F1" s="2556"/>
      <c r="G1" s="2556"/>
      <c r="H1" s="2556"/>
    </row>
    <row r="2" spans="1:8" ht="18" x14ac:dyDescent="0.25">
      <c r="A2" s="1899"/>
      <c r="B2" s="1854"/>
      <c r="C2" s="1854"/>
      <c r="D2" s="1854"/>
      <c r="E2" s="1854"/>
      <c r="F2" s="1854"/>
      <c r="G2" s="1854"/>
      <c r="H2" s="1941" t="s">
        <v>1199</v>
      </c>
    </row>
    <row r="3" spans="1:8" ht="18" x14ac:dyDescent="0.25">
      <c r="A3" s="1909" t="s">
        <v>470</v>
      </c>
      <c r="B3" s="1854"/>
      <c r="C3" s="1905" t="s">
        <v>445</v>
      </c>
      <c r="D3" s="1854"/>
      <c r="E3" s="1854"/>
      <c r="F3" s="1854"/>
      <c r="G3" s="1854"/>
      <c r="H3" s="1941"/>
    </row>
    <row r="4" spans="1:8" ht="18" x14ac:dyDescent="0.25">
      <c r="A4" s="1899"/>
      <c r="B4" s="1854"/>
      <c r="C4" s="1905" t="s">
        <v>446</v>
      </c>
      <c r="D4" s="1854"/>
      <c r="E4" s="1854"/>
      <c r="F4" s="1854"/>
      <c r="G4" s="1854"/>
      <c r="H4" s="1941"/>
    </row>
    <row r="5" spans="1:8" ht="18" x14ac:dyDescent="0.25">
      <c r="A5" s="1823" t="s">
        <v>1200</v>
      </c>
      <c r="B5" s="1854"/>
      <c r="C5" s="1854"/>
      <c r="D5" s="1854"/>
      <c r="E5" s="1854"/>
      <c r="F5" s="1854"/>
      <c r="G5" s="1854"/>
      <c r="H5" s="1941"/>
    </row>
    <row r="7" spans="1:8" ht="15.75" thickBot="1" x14ac:dyDescent="0.3">
      <c r="A7" s="1939"/>
      <c r="H7" s="1992" t="s">
        <v>205</v>
      </c>
    </row>
    <row r="8" spans="1:8" s="1841" customFormat="1" ht="25.5" thickTop="1" thickBot="1" x14ac:dyDescent="0.25">
      <c r="A8" s="1852" t="s">
        <v>206</v>
      </c>
      <c r="B8" s="1851" t="s">
        <v>959</v>
      </c>
      <c r="C8" s="1851" t="s">
        <v>481</v>
      </c>
      <c r="D8" s="1850" t="s">
        <v>208</v>
      </c>
      <c r="E8" s="1849" t="s">
        <v>800</v>
      </c>
      <c r="F8" s="1849" t="s">
        <v>801</v>
      </c>
      <c r="G8" s="1848" t="s">
        <v>1117</v>
      </c>
      <c r="H8" s="2092" t="s">
        <v>1118</v>
      </c>
    </row>
    <row r="9" spans="1:8" s="1841" customFormat="1" ht="13.5" thickTop="1" thickBot="1" x14ac:dyDescent="0.25">
      <c r="A9" s="1846">
        <v>1</v>
      </c>
      <c r="B9" s="1845">
        <v>2</v>
      </c>
      <c r="C9" s="1845">
        <v>3</v>
      </c>
      <c r="D9" s="1845">
        <v>4</v>
      </c>
      <c r="E9" s="1931">
        <v>5</v>
      </c>
      <c r="F9" s="1931">
        <v>6</v>
      </c>
      <c r="G9" s="1930">
        <v>7</v>
      </c>
      <c r="H9" s="2091" t="s">
        <v>74</v>
      </c>
    </row>
    <row r="10" spans="1:8" ht="45.75" thickTop="1" x14ac:dyDescent="0.2">
      <c r="A10" s="1938">
        <v>3299</v>
      </c>
      <c r="B10" s="1937">
        <v>5213</v>
      </c>
      <c r="C10" s="1975">
        <v>32133006</v>
      </c>
      <c r="D10" s="1865" t="s">
        <v>1604</v>
      </c>
      <c r="E10" s="1881">
        <v>0</v>
      </c>
      <c r="F10" s="1881">
        <v>775</v>
      </c>
      <c r="G10" s="1881">
        <v>623</v>
      </c>
      <c r="H10" s="1895">
        <f t="shared" ref="H10:H25" si="0">G10/F10*100</f>
        <v>80.387096774193552</v>
      </c>
    </row>
    <row r="11" spans="1:8" ht="45" x14ac:dyDescent="0.2">
      <c r="A11" s="1938">
        <v>3299</v>
      </c>
      <c r="B11" s="1937">
        <v>5213</v>
      </c>
      <c r="C11" s="1975">
        <v>32533006</v>
      </c>
      <c r="D11" s="1835" t="s">
        <v>1604</v>
      </c>
      <c r="E11" s="1876">
        <v>0</v>
      </c>
      <c r="F11" s="1876">
        <v>4391</v>
      </c>
      <c r="G11" s="1876">
        <v>3529</v>
      </c>
      <c r="H11" s="1829">
        <f t="shared" si="0"/>
        <v>80.368936460942848</v>
      </c>
    </row>
    <row r="12" spans="1:8" ht="30" x14ac:dyDescent="0.2">
      <c r="A12" s="1938">
        <v>3299</v>
      </c>
      <c r="B12" s="1937">
        <v>5221</v>
      </c>
      <c r="C12" s="1975">
        <v>32133006</v>
      </c>
      <c r="D12" s="1835" t="s">
        <v>1675</v>
      </c>
      <c r="E12" s="1876">
        <v>0</v>
      </c>
      <c r="F12" s="1876">
        <v>691</v>
      </c>
      <c r="G12" s="1876">
        <v>520</v>
      </c>
      <c r="H12" s="1829">
        <f t="shared" si="0"/>
        <v>75.253256150506502</v>
      </c>
    </row>
    <row r="13" spans="1:8" ht="30" x14ac:dyDescent="0.2">
      <c r="A13" s="1938">
        <v>3299</v>
      </c>
      <c r="B13" s="1937">
        <v>5221</v>
      </c>
      <c r="C13" s="1975">
        <v>32533006</v>
      </c>
      <c r="D13" s="1835" t="s">
        <v>1675</v>
      </c>
      <c r="E13" s="1876">
        <v>0</v>
      </c>
      <c r="F13" s="1876">
        <v>3916</v>
      </c>
      <c r="G13" s="1876">
        <v>2945</v>
      </c>
      <c r="H13" s="1829">
        <f t="shared" si="0"/>
        <v>75.204290091930531</v>
      </c>
    </row>
    <row r="14" spans="1:8" ht="30" x14ac:dyDescent="0.2">
      <c r="A14" s="1938">
        <v>3299</v>
      </c>
      <c r="B14" s="1937">
        <v>5222</v>
      </c>
      <c r="C14" s="1975">
        <v>32133006</v>
      </c>
      <c r="D14" s="1835" t="s">
        <v>279</v>
      </c>
      <c r="E14" s="1876">
        <v>0</v>
      </c>
      <c r="F14" s="1876">
        <v>423</v>
      </c>
      <c r="G14" s="1876">
        <v>326</v>
      </c>
      <c r="H14" s="1829">
        <f t="shared" si="0"/>
        <v>77.068557919621753</v>
      </c>
    </row>
    <row r="15" spans="1:8" ht="30" x14ac:dyDescent="0.2">
      <c r="A15" s="1938">
        <v>3299</v>
      </c>
      <c r="B15" s="1937">
        <v>5222</v>
      </c>
      <c r="C15" s="1975">
        <v>32533006</v>
      </c>
      <c r="D15" s="1835" t="s">
        <v>279</v>
      </c>
      <c r="E15" s="1876">
        <v>0</v>
      </c>
      <c r="F15" s="1876">
        <v>2396</v>
      </c>
      <c r="G15" s="1876">
        <v>1849</v>
      </c>
      <c r="H15" s="1829">
        <f t="shared" si="0"/>
        <v>77.170283806343903</v>
      </c>
    </row>
    <row r="16" spans="1:8" ht="15" x14ac:dyDescent="0.2">
      <c r="A16" s="1938">
        <v>3299</v>
      </c>
      <c r="B16" s="1937">
        <v>5901</v>
      </c>
      <c r="C16" s="1975">
        <v>32133006</v>
      </c>
      <c r="D16" s="1835" t="s">
        <v>769</v>
      </c>
      <c r="E16" s="1876">
        <v>0</v>
      </c>
      <c r="F16" s="1876">
        <v>946</v>
      </c>
      <c r="G16" s="1876">
        <v>0</v>
      </c>
      <c r="H16" s="1829">
        <f t="shared" si="0"/>
        <v>0</v>
      </c>
    </row>
    <row r="17" spans="1:9" ht="15" x14ac:dyDescent="0.2">
      <c r="A17" s="1938">
        <v>3299</v>
      </c>
      <c r="B17" s="1937">
        <v>5901</v>
      </c>
      <c r="C17" s="1975">
        <v>32533006</v>
      </c>
      <c r="D17" s="1835" t="s">
        <v>769</v>
      </c>
      <c r="E17" s="1876">
        <v>0</v>
      </c>
      <c r="F17" s="1876">
        <v>5360</v>
      </c>
      <c r="G17" s="1876">
        <v>0</v>
      </c>
      <c r="H17" s="1829">
        <f t="shared" si="0"/>
        <v>0</v>
      </c>
    </row>
    <row r="18" spans="1:9" ht="45" x14ac:dyDescent="0.2">
      <c r="A18" s="1938">
        <v>3299</v>
      </c>
      <c r="B18" s="1937">
        <v>6313</v>
      </c>
      <c r="C18" s="1975">
        <v>32133006</v>
      </c>
      <c r="D18" s="1835" t="s">
        <v>112</v>
      </c>
      <c r="E18" s="1876">
        <v>0</v>
      </c>
      <c r="F18" s="1876">
        <v>16</v>
      </c>
      <c r="G18" s="1876">
        <v>16</v>
      </c>
      <c r="H18" s="1829">
        <f t="shared" si="0"/>
        <v>100</v>
      </c>
    </row>
    <row r="19" spans="1:9" ht="45" x14ac:dyDescent="0.2">
      <c r="A19" s="1938">
        <v>3299</v>
      </c>
      <c r="B19" s="1937">
        <v>6313</v>
      </c>
      <c r="C19" s="1975">
        <v>32533006</v>
      </c>
      <c r="D19" s="1835" t="s">
        <v>112</v>
      </c>
      <c r="E19" s="1876">
        <v>0</v>
      </c>
      <c r="F19" s="1876">
        <v>88</v>
      </c>
      <c r="G19" s="1876">
        <v>88</v>
      </c>
      <c r="H19" s="1829">
        <f t="shared" si="0"/>
        <v>100</v>
      </c>
    </row>
    <row r="20" spans="1:9" ht="30" hidden="1" x14ac:dyDescent="0.2">
      <c r="A20" s="1938">
        <v>3299</v>
      </c>
      <c r="B20" s="1937">
        <v>6321</v>
      </c>
      <c r="C20" s="1975">
        <v>32133006</v>
      </c>
      <c r="D20" s="1835" t="s">
        <v>1449</v>
      </c>
      <c r="E20" s="1876">
        <v>0</v>
      </c>
      <c r="F20" s="1876">
        <v>0</v>
      </c>
      <c r="G20" s="1876">
        <v>0</v>
      </c>
      <c r="H20" s="1829" t="e">
        <f t="shared" si="0"/>
        <v>#DIV/0!</v>
      </c>
    </row>
    <row r="21" spans="1:9" ht="30" hidden="1" x14ac:dyDescent="0.2">
      <c r="A21" s="1938">
        <v>3299</v>
      </c>
      <c r="B21" s="1937">
        <v>6321</v>
      </c>
      <c r="C21" s="1975">
        <v>32533006</v>
      </c>
      <c r="D21" s="1835" t="s">
        <v>1449</v>
      </c>
      <c r="E21" s="1876">
        <v>0</v>
      </c>
      <c r="F21" s="1876">
        <v>0</v>
      </c>
      <c r="G21" s="1876">
        <v>0</v>
      </c>
      <c r="H21" s="1829" t="e">
        <f t="shared" si="0"/>
        <v>#DIV/0!</v>
      </c>
    </row>
    <row r="22" spans="1:9" ht="15" x14ac:dyDescent="0.2">
      <c r="A22" s="1938">
        <v>3299</v>
      </c>
      <c r="B22" s="1937">
        <v>6901</v>
      </c>
      <c r="C22" s="1975">
        <v>32133006</v>
      </c>
      <c r="D22" s="1835" t="s">
        <v>535</v>
      </c>
      <c r="E22" s="1876">
        <v>0</v>
      </c>
      <c r="F22" s="1876">
        <v>222</v>
      </c>
      <c r="G22" s="1876">
        <v>0</v>
      </c>
      <c r="H22" s="1829">
        <f t="shared" si="0"/>
        <v>0</v>
      </c>
    </row>
    <row r="23" spans="1:9" ht="15" x14ac:dyDescent="0.2">
      <c r="A23" s="1938">
        <v>3299</v>
      </c>
      <c r="B23" s="1937">
        <v>6901</v>
      </c>
      <c r="C23" s="1975">
        <v>32533006</v>
      </c>
      <c r="D23" s="1835" t="s">
        <v>535</v>
      </c>
      <c r="E23" s="1876">
        <v>0</v>
      </c>
      <c r="F23" s="1876">
        <v>1256</v>
      </c>
      <c r="G23" s="1876">
        <v>0</v>
      </c>
      <c r="H23" s="1829">
        <f t="shared" si="0"/>
        <v>0</v>
      </c>
    </row>
    <row r="24" spans="1:9" ht="30.75" thickBot="1" x14ac:dyDescent="0.25">
      <c r="A24" s="1938">
        <v>6402</v>
      </c>
      <c r="B24" s="1937">
        <v>5363</v>
      </c>
      <c r="C24" s="1975">
        <v>19</v>
      </c>
      <c r="D24" s="1835" t="s">
        <v>706</v>
      </c>
      <c r="E24" s="1876">
        <v>0</v>
      </c>
      <c r="F24" s="1876">
        <v>6</v>
      </c>
      <c r="G24" s="1876">
        <v>6</v>
      </c>
      <c r="H24" s="1890">
        <f t="shared" si="0"/>
        <v>100</v>
      </c>
    </row>
    <row r="25" spans="1:9" s="1893" customFormat="1" ht="16.5" thickTop="1" thickBot="1" x14ac:dyDescent="0.3">
      <c r="A25" s="2547" t="s">
        <v>961</v>
      </c>
      <c r="B25" s="2548"/>
      <c r="C25" s="2548"/>
      <c r="D25" s="2548"/>
      <c r="E25" s="1825">
        <f>SUM(E10:E23)</f>
        <v>0</v>
      </c>
      <c r="F25" s="1825">
        <f>SUM(F10:F24)</f>
        <v>20486</v>
      </c>
      <c r="G25" s="1825">
        <f>SUM(G10:G24)</f>
        <v>9902</v>
      </c>
      <c r="H25" s="1890">
        <f t="shared" si="0"/>
        <v>48.335448599043254</v>
      </c>
      <c r="I25" s="1973"/>
    </row>
    <row r="26" spans="1:9" ht="13.5" thickTop="1" x14ac:dyDescent="0.2">
      <c r="I26" s="1822"/>
    </row>
    <row r="27" spans="1:9" ht="15" x14ac:dyDescent="0.25">
      <c r="A27" s="1853" t="s">
        <v>1256</v>
      </c>
      <c r="D27" s="1800"/>
      <c r="E27" s="1797"/>
      <c r="H27" s="1992"/>
      <c r="I27" s="1822"/>
    </row>
    <row r="28" spans="1:9" ht="15.75" thickBot="1" x14ac:dyDescent="0.3">
      <c r="A28" s="1853" t="s">
        <v>1257</v>
      </c>
      <c r="D28" s="1800"/>
      <c r="E28" s="1797"/>
      <c r="H28" s="1992" t="s">
        <v>205</v>
      </c>
      <c r="I28" s="1822"/>
    </row>
    <row r="29" spans="1:9" ht="25.5" thickTop="1" thickBot="1" x14ac:dyDescent="0.25">
      <c r="A29" s="1852" t="s">
        <v>206</v>
      </c>
      <c r="B29" s="1851" t="s">
        <v>959</v>
      </c>
      <c r="C29" s="1851" t="s">
        <v>481</v>
      </c>
      <c r="D29" s="1850" t="s">
        <v>208</v>
      </c>
      <c r="E29" s="1849" t="s">
        <v>800</v>
      </c>
      <c r="F29" s="1849" t="s">
        <v>801</v>
      </c>
      <c r="G29" s="1848" t="s">
        <v>1117</v>
      </c>
      <c r="H29" s="2092" t="s">
        <v>1118</v>
      </c>
      <c r="I29" s="1822"/>
    </row>
    <row r="30" spans="1:9" ht="14.25" thickTop="1" thickBot="1" x14ac:dyDescent="0.25">
      <c r="A30" s="1846">
        <v>1</v>
      </c>
      <c r="B30" s="1845">
        <v>2</v>
      </c>
      <c r="C30" s="1845">
        <v>3</v>
      </c>
      <c r="D30" s="1845">
        <v>5</v>
      </c>
      <c r="E30" s="1931">
        <v>6</v>
      </c>
      <c r="F30" s="1931">
        <v>7</v>
      </c>
      <c r="G30" s="1930">
        <v>8</v>
      </c>
      <c r="H30" s="1842" t="s">
        <v>960</v>
      </c>
      <c r="I30" s="1822"/>
    </row>
    <row r="31" spans="1:9" ht="30.75" thickTop="1" x14ac:dyDescent="0.2">
      <c r="A31" s="1938">
        <v>3299</v>
      </c>
      <c r="B31" s="1937">
        <v>5336</v>
      </c>
      <c r="C31" s="1937">
        <v>32133006</v>
      </c>
      <c r="D31" s="1835" t="s">
        <v>1788</v>
      </c>
      <c r="E31" s="1881">
        <v>0</v>
      </c>
      <c r="F31" s="1881">
        <v>319</v>
      </c>
      <c r="G31" s="1950">
        <v>202</v>
      </c>
      <c r="H31" s="1895">
        <f>G31/F31*100</f>
        <v>63.322884012539184</v>
      </c>
      <c r="I31" s="1822"/>
    </row>
    <row r="32" spans="1:9" ht="30.75" thickBot="1" x14ac:dyDescent="0.25">
      <c r="A32" s="1938">
        <v>3299</v>
      </c>
      <c r="B32" s="1937">
        <v>5336</v>
      </c>
      <c r="C32" s="1937">
        <v>32533006</v>
      </c>
      <c r="D32" s="1987" t="s">
        <v>1788</v>
      </c>
      <c r="E32" s="1876">
        <v>0</v>
      </c>
      <c r="F32" s="1876">
        <v>1809</v>
      </c>
      <c r="G32" s="1948">
        <v>1143</v>
      </c>
      <c r="H32" s="1829">
        <f>G32/F32*100</f>
        <v>63.184079601990049</v>
      </c>
      <c r="I32" s="1822"/>
    </row>
    <row r="33" spans="1:9" ht="30.75" hidden="1" thickBot="1" x14ac:dyDescent="0.25">
      <c r="A33" s="1938">
        <v>3299</v>
      </c>
      <c r="B33" s="1937">
        <v>6351</v>
      </c>
      <c r="C33" s="1937">
        <v>32133006</v>
      </c>
      <c r="D33" s="1835" t="s">
        <v>1623</v>
      </c>
      <c r="E33" s="1876">
        <v>0</v>
      </c>
      <c r="F33" s="1876">
        <v>0</v>
      </c>
      <c r="G33" s="1948">
        <v>0</v>
      </c>
      <c r="H33" s="1829" t="e">
        <f>G33/F33*100</f>
        <v>#DIV/0!</v>
      </c>
      <c r="I33" s="1822"/>
    </row>
    <row r="34" spans="1:9" ht="30.75" hidden="1" thickBot="1" x14ac:dyDescent="0.25">
      <c r="A34" s="1938">
        <v>3299</v>
      </c>
      <c r="B34" s="1937">
        <v>6351</v>
      </c>
      <c r="C34" s="1937">
        <v>32533006</v>
      </c>
      <c r="D34" s="1835" t="s">
        <v>1623</v>
      </c>
      <c r="E34" s="1876">
        <v>0</v>
      </c>
      <c r="F34" s="1876">
        <v>0</v>
      </c>
      <c r="G34" s="1948">
        <v>0</v>
      </c>
      <c r="H34" s="1829" t="e">
        <f>G34/F34*100</f>
        <v>#DIV/0!</v>
      </c>
      <c r="I34" s="1822"/>
    </row>
    <row r="35" spans="1:9" ht="16.5" thickTop="1" thickBot="1" x14ac:dyDescent="0.3">
      <c r="A35" s="1828" t="s">
        <v>961</v>
      </c>
      <c r="B35" s="1827"/>
      <c r="C35" s="1827"/>
      <c r="D35" s="1826"/>
      <c r="E35" s="1825">
        <f>SUM(E31:E34)</f>
        <v>0</v>
      </c>
      <c r="F35" s="1825">
        <f>SUM(F31:F34)</f>
        <v>2128</v>
      </c>
      <c r="G35" s="1825">
        <f>SUM(G31:G34)</f>
        <v>1345</v>
      </c>
      <c r="H35" s="1871">
        <f>G35/F35*100</f>
        <v>63.204887218045116</v>
      </c>
      <c r="I35" s="1822"/>
    </row>
    <row r="36" spans="1:9" ht="13.5" thickTop="1" x14ac:dyDescent="0.2">
      <c r="I36" s="1822"/>
    </row>
    <row r="37" spans="1:9" ht="15" x14ac:dyDescent="0.25">
      <c r="A37" s="1853" t="s">
        <v>1426</v>
      </c>
      <c r="D37" s="1800"/>
      <c r="E37" s="1797"/>
      <c r="H37" s="1992"/>
      <c r="I37" s="1822"/>
    </row>
    <row r="38" spans="1:9" ht="15.75" thickBot="1" x14ac:dyDescent="0.3">
      <c r="A38" s="1853" t="s">
        <v>1258</v>
      </c>
      <c r="D38" s="1800"/>
      <c r="E38" s="1797"/>
      <c r="H38" s="1992" t="s">
        <v>205</v>
      </c>
      <c r="I38" s="1822"/>
    </row>
    <row r="39" spans="1:9" ht="25.5" thickTop="1" thickBot="1" x14ac:dyDescent="0.25">
      <c r="A39" s="1852" t="s">
        <v>206</v>
      </c>
      <c r="B39" s="1851" t="s">
        <v>959</v>
      </c>
      <c r="C39" s="1851" t="s">
        <v>481</v>
      </c>
      <c r="D39" s="1850" t="s">
        <v>208</v>
      </c>
      <c r="E39" s="1849" t="s">
        <v>800</v>
      </c>
      <c r="F39" s="1849" t="s">
        <v>801</v>
      </c>
      <c r="G39" s="1848" t="s">
        <v>1117</v>
      </c>
      <c r="H39" s="2092" t="s">
        <v>1118</v>
      </c>
      <c r="I39" s="1822"/>
    </row>
    <row r="40" spans="1:9" ht="14.25" thickTop="1" thickBot="1" x14ac:dyDescent="0.25">
      <c r="A40" s="1846">
        <v>1</v>
      </c>
      <c r="B40" s="1845">
        <v>2</v>
      </c>
      <c r="C40" s="1845">
        <v>3</v>
      </c>
      <c r="D40" s="1845">
        <v>5</v>
      </c>
      <c r="E40" s="1931">
        <v>6</v>
      </c>
      <c r="F40" s="1931">
        <v>7</v>
      </c>
      <c r="G40" s="1930">
        <v>8</v>
      </c>
      <c r="H40" s="1842" t="s">
        <v>960</v>
      </c>
      <c r="I40" s="1822"/>
    </row>
    <row r="41" spans="1:9" ht="30.75" thickTop="1" x14ac:dyDescent="0.2">
      <c r="A41" s="1938">
        <v>3299</v>
      </c>
      <c r="B41" s="2020">
        <v>5336</v>
      </c>
      <c r="C41" s="1937">
        <v>32133006</v>
      </c>
      <c r="D41" s="1987" t="s">
        <v>1788</v>
      </c>
      <c r="E41" s="1881">
        <v>0</v>
      </c>
      <c r="F41" s="1881">
        <v>97</v>
      </c>
      <c r="G41" s="1950">
        <v>85</v>
      </c>
      <c r="H41" s="1895">
        <f>G41/F41*100</f>
        <v>87.628865979381445</v>
      </c>
      <c r="I41" s="1822"/>
    </row>
    <row r="42" spans="1:9" ht="30.75" thickBot="1" x14ac:dyDescent="0.25">
      <c r="A42" s="1938">
        <v>3299</v>
      </c>
      <c r="B42" s="2020">
        <v>5336</v>
      </c>
      <c r="C42" s="1937">
        <v>32533006</v>
      </c>
      <c r="D42" s="1987" t="s">
        <v>1788</v>
      </c>
      <c r="E42" s="1876">
        <v>0</v>
      </c>
      <c r="F42" s="1876">
        <v>547</v>
      </c>
      <c r="G42" s="1948">
        <v>480</v>
      </c>
      <c r="H42" s="1829">
        <f>G42/F42*100</f>
        <v>87.751371115173669</v>
      </c>
      <c r="I42" s="1822"/>
    </row>
    <row r="43" spans="1:9" ht="16.5" thickTop="1" thickBot="1" x14ac:dyDescent="0.3">
      <c r="A43" s="1828" t="s">
        <v>961</v>
      </c>
      <c r="B43" s="1827"/>
      <c r="C43" s="1827"/>
      <c r="D43" s="1826"/>
      <c r="E43" s="1825">
        <f>SUM(E41:E42)</f>
        <v>0</v>
      </c>
      <c r="F43" s="1825">
        <f>SUM(F41:F42)</f>
        <v>644</v>
      </c>
      <c r="G43" s="1825">
        <f>SUM(G41:G42)</f>
        <v>565</v>
      </c>
      <c r="H43" s="1871">
        <f>G43/F43*100</f>
        <v>87.732919254658384</v>
      </c>
      <c r="I43" s="1822"/>
    </row>
    <row r="44" spans="1:9" ht="13.5" thickTop="1" x14ac:dyDescent="0.2">
      <c r="I44" s="1822"/>
    </row>
    <row r="45" spans="1:9" ht="15" x14ac:dyDescent="0.25">
      <c r="A45" s="1853" t="s">
        <v>1797</v>
      </c>
      <c r="D45" s="1800"/>
      <c r="E45" s="1797"/>
      <c r="H45" s="1992"/>
      <c r="I45" s="1822"/>
    </row>
    <row r="46" spans="1:9" ht="15.75" thickBot="1" x14ac:dyDescent="0.3">
      <c r="A46" s="1853" t="s">
        <v>1796</v>
      </c>
      <c r="D46" s="1800"/>
      <c r="E46" s="1797"/>
      <c r="H46" s="1992" t="s">
        <v>205</v>
      </c>
      <c r="I46" s="1822"/>
    </row>
    <row r="47" spans="1:9" ht="25.5" thickTop="1" thickBot="1" x14ac:dyDescent="0.25">
      <c r="A47" s="1852" t="s">
        <v>206</v>
      </c>
      <c r="B47" s="1851" t="s">
        <v>959</v>
      </c>
      <c r="C47" s="1851" t="s">
        <v>481</v>
      </c>
      <c r="D47" s="1850" t="s">
        <v>208</v>
      </c>
      <c r="E47" s="1849" t="s">
        <v>800</v>
      </c>
      <c r="F47" s="1849" t="s">
        <v>801</v>
      </c>
      <c r="G47" s="1848" t="s">
        <v>1117</v>
      </c>
      <c r="H47" s="2092" t="s">
        <v>1118</v>
      </c>
      <c r="I47" s="1822"/>
    </row>
    <row r="48" spans="1:9" ht="14.25" thickTop="1" thickBot="1" x14ac:dyDescent="0.25">
      <c r="A48" s="1846">
        <v>1</v>
      </c>
      <c r="B48" s="1845">
        <v>2</v>
      </c>
      <c r="C48" s="1845">
        <v>3</v>
      </c>
      <c r="D48" s="1845">
        <v>5</v>
      </c>
      <c r="E48" s="1931">
        <v>6</v>
      </c>
      <c r="F48" s="1931">
        <v>7</v>
      </c>
      <c r="G48" s="1930">
        <v>8</v>
      </c>
      <c r="H48" s="1842" t="s">
        <v>960</v>
      </c>
      <c r="I48" s="1822"/>
    </row>
    <row r="49" spans="1:9" ht="30.75" thickTop="1" x14ac:dyDescent="0.2">
      <c r="A49" s="1938">
        <v>3299</v>
      </c>
      <c r="B49" s="2020">
        <v>5336</v>
      </c>
      <c r="C49" s="1937">
        <v>32133006</v>
      </c>
      <c r="D49" s="1987" t="s">
        <v>1788</v>
      </c>
      <c r="E49" s="1881">
        <v>0</v>
      </c>
      <c r="F49" s="1881">
        <v>36</v>
      </c>
      <c r="G49" s="1950">
        <v>36</v>
      </c>
      <c r="H49" s="1895">
        <f>G49/F49*100</f>
        <v>100</v>
      </c>
      <c r="I49" s="1822"/>
    </row>
    <row r="50" spans="1:9" ht="30.75" thickBot="1" x14ac:dyDescent="0.25">
      <c r="A50" s="1938">
        <v>3299</v>
      </c>
      <c r="B50" s="2020">
        <v>5336</v>
      </c>
      <c r="C50" s="1937">
        <v>32533006</v>
      </c>
      <c r="D50" s="1987" t="s">
        <v>1788</v>
      </c>
      <c r="E50" s="1876">
        <v>0</v>
      </c>
      <c r="F50" s="1876">
        <v>204</v>
      </c>
      <c r="G50" s="1948">
        <v>204</v>
      </c>
      <c r="H50" s="1829">
        <f>G50/F50*100</f>
        <v>100</v>
      </c>
      <c r="I50" s="1822"/>
    </row>
    <row r="51" spans="1:9" ht="16.5" thickTop="1" thickBot="1" x14ac:dyDescent="0.3">
      <c r="A51" s="1828" t="s">
        <v>961</v>
      </c>
      <c r="B51" s="1827"/>
      <c r="C51" s="1827"/>
      <c r="D51" s="1826"/>
      <c r="E51" s="1825">
        <f>SUM(E49:E50)</f>
        <v>0</v>
      </c>
      <c r="F51" s="1825">
        <f>SUM(F49:F50)</f>
        <v>240</v>
      </c>
      <c r="G51" s="1825">
        <f>SUM(G49:G50)</f>
        <v>240</v>
      </c>
      <c r="H51" s="1871">
        <f>G51/F51*100</f>
        <v>100</v>
      </c>
      <c r="I51" s="1822"/>
    </row>
    <row r="52" spans="1:9" ht="13.5" thickTop="1" x14ac:dyDescent="0.2">
      <c r="I52" s="1822"/>
    </row>
    <row r="53" spans="1:9" ht="15" x14ac:dyDescent="0.25">
      <c r="A53" s="1853" t="s">
        <v>67</v>
      </c>
      <c r="D53" s="1800"/>
      <c r="E53" s="1797"/>
      <c r="H53" s="1992"/>
      <c r="I53" s="1822"/>
    </row>
    <row r="54" spans="1:9" ht="15.75" thickBot="1" x14ac:dyDescent="0.3">
      <c r="A54" s="1853" t="s">
        <v>1259</v>
      </c>
      <c r="D54" s="1800"/>
      <c r="E54" s="1797"/>
      <c r="H54" s="1992" t="s">
        <v>205</v>
      </c>
      <c r="I54" s="1822"/>
    </row>
    <row r="55" spans="1:9" ht="25.5" thickTop="1" thickBot="1" x14ac:dyDescent="0.25">
      <c r="A55" s="1852" t="s">
        <v>206</v>
      </c>
      <c r="B55" s="1851" t="s">
        <v>959</v>
      </c>
      <c r="C55" s="1851" t="s">
        <v>481</v>
      </c>
      <c r="D55" s="1850" t="s">
        <v>208</v>
      </c>
      <c r="E55" s="1849" t="s">
        <v>800</v>
      </c>
      <c r="F55" s="1849" t="s">
        <v>801</v>
      </c>
      <c r="G55" s="1848" t="s">
        <v>1117</v>
      </c>
      <c r="H55" s="2092" t="s">
        <v>1118</v>
      </c>
      <c r="I55" s="1822"/>
    </row>
    <row r="56" spans="1:9" ht="14.25" thickTop="1" thickBot="1" x14ac:dyDescent="0.25">
      <c r="A56" s="1846">
        <v>1</v>
      </c>
      <c r="B56" s="1845">
        <v>2</v>
      </c>
      <c r="C56" s="1845">
        <v>3</v>
      </c>
      <c r="D56" s="1845">
        <v>5</v>
      </c>
      <c r="E56" s="1931">
        <v>6</v>
      </c>
      <c r="F56" s="1931">
        <v>7</v>
      </c>
      <c r="G56" s="1930">
        <v>8</v>
      </c>
      <c r="H56" s="1842" t="s">
        <v>960</v>
      </c>
      <c r="I56" s="1822"/>
    </row>
    <row r="57" spans="1:9" ht="30.75" thickTop="1" x14ac:dyDescent="0.2">
      <c r="A57" s="1938">
        <v>3299</v>
      </c>
      <c r="B57" s="2020">
        <v>5336</v>
      </c>
      <c r="C57" s="1937">
        <v>32133006</v>
      </c>
      <c r="D57" s="1987" t="s">
        <v>1788</v>
      </c>
      <c r="E57" s="1881">
        <v>0</v>
      </c>
      <c r="F57" s="1881">
        <v>184</v>
      </c>
      <c r="G57" s="1950">
        <v>167</v>
      </c>
      <c r="H57" s="1895">
        <f>G57/F57*100</f>
        <v>90.760869565217391</v>
      </c>
      <c r="I57" s="1822"/>
    </row>
    <row r="58" spans="1:9" ht="30" x14ac:dyDescent="0.2">
      <c r="A58" s="1938">
        <v>3299</v>
      </c>
      <c r="B58" s="2020">
        <v>5336</v>
      </c>
      <c r="C58" s="1937">
        <v>32533006</v>
      </c>
      <c r="D58" s="1835" t="s">
        <v>1607</v>
      </c>
      <c r="E58" s="1876">
        <v>0</v>
      </c>
      <c r="F58" s="1876">
        <v>1045</v>
      </c>
      <c r="G58" s="1948">
        <v>944</v>
      </c>
      <c r="H58" s="1829">
        <f>G58/F58*100</f>
        <v>90.334928229665067</v>
      </c>
      <c r="I58" s="1822"/>
    </row>
    <row r="59" spans="1:9" ht="30" x14ac:dyDescent="0.2">
      <c r="A59" s="1938">
        <v>3299</v>
      </c>
      <c r="B59" s="2020">
        <v>6351</v>
      </c>
      <c r="C59" s="1937">
        <v>32133006</v>
      </c>
      <c r="D59" s="1987" t="s">
        <v>1623</v>
      </c>
      <c r="E59" s="1876">
        <v>0</v>
      </c>
      <c r="F59" s="1876">
        <v>12</v>
      </c>
      <c r="G59" s="1948">
        <v>0</v>
      </c>
      <c r="H59" s="1829">
        <f>G59/F59*100</f>
        <v>0</v>
      </c>
      <c r="I59" s="1822"/>
    </row>
    <row r="60" spans="1:9" ht="30.75" thickBot="1" x14ac:dyDescent="0.25">
      <c r="A60" s="1938">
        <v>3299</v>
      </c>
      <c r="B60" s="2020">
        <v>6351</v>
      </c>
      <c r="C60" s="1937">
        <v>32533006</v>
      </c>
      <c r="D60" s="1987" t="s">
        <v>1623</v>
      </c>
      <c r="E60" s="1876">
        <v>0</v>
      </c>
      <c r="F60" s="1876">
        <v>66</v>
      </c>
      <c r="G60" s="1948">
        <v>0</v>
      </c>
      <c r="H60" s="1829">
        <f>G60/F60*100</f>
        <v>0</v>
      </c>
      <c r="I60" s="1822"/>
    </row>
    <row r="61" spans="1:9" ht="16.5" thickTop="1" thickBot="1" x14ac:dyDescent="0.3">
      <c r="A61" s="1828" t="s">
        <v>961</v>
      </c>
      <c r="B61" s="1827"/>
      <c r="C61" s="1827"/>
      <c r="D61" s="1826"/>
      <c r="E61" s="1825">
        <f>SUM(E57:E58)</f>
        <v>0</v>
      </c>
      <c r="F61" s="1825">
        <f>SUM(F57:F60)</f>
        <v>1307</v>
      </c>
      <c r="G61" s="1825">
        <f>SUM(G57:G60)</f>
        <v>1111</v>
      </c>
      <c r="H61" s="1871">
        <f>G61/F61*100</f>
        <v>85.003825554705443</v>
      </c>
      <c r="I61" s="1822"/>
    </row>
    <row r="62" spans="1:9" ht="13.5" thickTop="1" x14ac:dyDescent="0.2">
      <c r="I62" s="1822"/>
    </row>
    <row r="63" spans="1:9" ht="15" x14ac:dyDescent="0.25">
      <c r="A63" s="1853" t="s">
        <v>1260</v>
      </c>
      <c r="D63" s="1800"/>
      <c r="E63" s="1797"/>
      <c r="H63" s="1992"/>
      <c r="I63" s="1822"/>
    </row>
    <row r="64" spans="1:9" ht="15.75" thickBot="1" x14ac:dyDescent="0.3">
      <c r="A64" s="1853" t="s">
        <v>1261</v>
      </c>
      <c r="D64" s="1800"/>
      <c r="E64" s="1797"/>
      <c r="H64" s="1992" t="s">
        <v>205</v>
      </c>
      <c r="I64" s="1822"/>
    </row>
    <row r="65" spans="1:9" ht="25.5" thickTop="1" thickBot="1" x14ac:dyDescent="0.25">
      <c r="A65" s="1852" t="s">
        <v>206</v>
      </c>
      <c r="B65" s="1851" t="s">
        <v>959</v>
      </c>
      <c r="C65" s="1851" t="s">
        <v>481</v>
      </c>
      <c r="D65" s="1850" t="s">
        <v>208</v>
      </c>
      <c r="E65" s="1849" t="s">
        <v>800</v>
      </c>
      <c r="F65" s="1849" t="s">
        <v>801</v>
      </c>
      <c r="G65" s="1848" t="s">
        <v>1117</v>
      </c>
      <c r="H65" s="2092" t="s">
        <v>1118</v>
      </c>
      <c r="I65" s="1822"/>
    </row>
    <row r="66" spans="1:9" ht="14.25" thickTop="1" thickBot="1" x14ac:dyDescent="0.25">
      <c r="A66" s="1846">
        <v>1</v>
      </c>
      <c r="B66" s="1845">
        <v>2</v>
      </c>
      <c r="C66" s="1845">
        <v>3</v>
      </c>
      <c r="D66" s="1845">
        <v>5</v>
      </c>
      <c r="E66" s="1931">
        <v>6</v>
      </c>
      <c r="F66" s="1931">
        <v>7</v>
      </c>
      <c r="G66" s="1930">
        <v>8</v>
      </c>
      <c r="H66" s="1842" t="s">
        <v>960</v>
      </c>
      <c r="I66" s="1822"/>
    </row>
    <row r="67" spans="1:9" ht="30.75" thickTop="1" x14ac:dyDescent="0.2">
      <c r="A67" s="1938">
        <v>3299</v>
      </c>
      <c r="B67" s="2020">
        <v>5336</v>
      </c>
      <c r="C67" s="1937">
        <v>32133006</v>
      </c>
      <c r="D67" s="1987" t="s">
        <v>1788</v>
      </c>
      <c r="E67" s="1881">
        <v>0</v>
      </c>
      <c r="F67" s="1881">
        <v>542</v>
      </c>
      <c r="G67" s="1950">
        <v>519</v>
      </c>
      <c r="H67" s="1895">
        <f>G67/F67*100</f>
        <v>95.756457564575641</v>
      </c>
      <c r="I67" s="1822"/>
    </row>
    <row r="68" spans="1:9" ht="30.75" thickBot="1" x14ac:dyDescent="0.25">
      <c r="A68" s="1938">
        <v>3299</v>
      </c>
      <c r="B68" s="2020">
        <v>5336</v>
      </c>
      <c r="C68" s="1937">
        <v>32533006</v>
      </c>
      <c r="D68" s="1835" t="s">
        <v>1607</v>
      </c>
      <c r="E68" s="1876">
        <v>0</v>
      </c>
      <c r="F68" s="1876">
        <v>3072</v>
      </c>
      <c r="G68" s="1948">
        <v>2940</v>
      </c>
      <c r="H68" s="1829">
        <f>G68/F68*100</f>
        <v>95.703125</v>
      </c>
      <c r="I68" s="1822"/>
    </row>
    <row r="69" spans="1:9" ht="16.5" thickTop="1" thickBot="1" x14ac:dyDescent="0.3">
      <c r="A69" s="1828" t="s">
        <v>961</v>
      </c>
      <c r="B69" s="1827"/>
      <c r="C69" s="1827"/>
      <c r="D69" s="1826"/>
      <c r="E69" s="1825">
        <f>SUM(E67:E68)</f>
        <v>0</v>
      </c>
      <c r="F69" s="1825">
        <f>SUM(F67:F68)</f>
        <v>3614</v>
      </c>
      <c r="G69" s="1825">
        <f>SUM(G67:G68)</f>
        <v>3459</v>
      </c>
      <c r="H69" s="1871">
        <f>G69/F69*100</f>
        <v>95.711123408965136</v>
      </c>
      <c r="I69" s="1822"/>
    </row>
    <row r="70" spans="1:9" ht="13.5" thickTop="1" x14ac:dyDescent="0.2">
      <c r="I70" s="1822"/>
    </row>
    <row r="71" spans="1:9" ht="15" x14ac:dyDescent="0.25">
      <c r="A71" s="1853" t="s">
        <v>1450</v>
      </c>
      <c r="D71" s="1800"/>
      <c r="E71" s="1797"/>
      <c r="H71" s="1992"/>
      <c r="I71" s="1822"/>
    </row>
    <row r="72" spans="1:9" ht="15.75" thickBot="1" x14ac:dyDescent="0.3">
      <c r="A72" s="1853" t="s">
        <v>1451</v>
      </c>
      <c r="D72" s="1800"/>
      <c r="E72" s="1797"/>
      <c r="H72" s="1992" t="s">
        <v>205</v>
      </c>
      <c r="I72" s="1822"/>
    </row>
    <row r="73" spans="1:9" ht="25.5" thickTop="1" thickBot="1" x14ac:dyDescent="0.25">
      <c r="A73" s="1852" t="s">
        <v>206</v>
      </c>
      <c r="B73" s="1851" t="s">
        <v>959</v>
      </c>
      <c r="C73" s="1851" t="s">
        <v>481</v>
      </c>
      <c r="D73" s="1850" t="s">
        <v>208</v>
      </c>
      <c r="E73" s="1849" t="s">
        <v>800</v>
      </c>
      <c r="F73" s="1849" t="s">
        <v>801</v>
      </c>
      <c r="G73" s="1848" t="s">
        <v>1117</v>
      </c>
      <c r="H73" s="2092" t="s">
        <v>1118</v>
      </c>
      <c r="I73" s="1822"/>
    </row>
    <row r="74" spans="1:9" ht="14.25" thickTop="1" thickBot="1" x14ac:dyDescent="0.25">
      <c r="A74" s="1846">
        <v>1</v>
      </c>
      <c r="B74" s="1845">
        <v>2</v>
      </c>
      <c r="C74" s="1845">
        <v>3</v>
      </c>
      <c r="D74" s="1845">
        <v>5</v>
      </c>
      <c r="E74" s="1931">
        <v>6</v>
      </c>
      <c r="F74" s="1931">
        <v>7</v>
      </c>
      <c r="G74" s="1930">
        <v>8</v>
      </c>
      <c r="H74" s="1842" t="s">
        <v>960</v>
      </c>
      <c r="I74" s="1822"/>
    </row>
    <row r="75" spans="1:9" ht="30.75" thickTop="1" x14ac:dyDescent="0.2">
      <c r="A75" s="1938">
        <v>3299</v>
      </c>
      <c r="B75" s="2020">
        <v>5336</v>
      </c>
      <c r="C75" s="1937">
        <v>32133006</v>
      </c>
      <c r="D75" s="1987" t="s">
        <v>1788</v>
      </c>
      <c r="E75" s="1881">
        <v>0</v>
      </c>
      <c r="F75" s="1881">
        <v>215</v>
      </c>
      <c r="G75" s="1950">
        <v>155</v>
      </c>
      <c r="H75" s="1895">
        <f>G75/F75*100</f>
        <v>72.093023255813947</v>
      </c>
      <c r="I75" s="1822"/>
    </row>
    <row r="76" spans="1:9" ht="30.75" thickBot="1" x14ac:dyDescent="0.25">
      <c r="A76" s="1938">
        <v>3299</v>
      </c>
      <c r="B76" s="2020">
        <v>5336</v>
      </c>
      <c r="C76" s="1937">
        <v>32533006</v>
      </c>
      <c r="D76" s="1835" t="s">
        <v>1607</v>
      </c>
      <c r="E76" s="1876">
        <v>0</v>
      </c>
      <c r="F76" s="1876">
        <v>1220</v>
      </c>
      <c r="G76" s="1948">
        <v>880</v>
      </c>
      <c r="H76" s="1829">
        <f>G76/F76*100</f>
        <v>72.131147540983605</v>
      </c>
      <c r="I76" s="1822"/>
    </row>
    <row r="77" spans="1:9" ht="30.75" hidden="1" thickBot="1" x14ac:dyDescent="0.25">
      <c r="A77" s="1938">
        <v>3299</v>
      </c>
      <c r="B77" s="1937">
        <v>6351</v>
      </c>
      <c r="C77" s="1937">
        <v>32133006</v>
      </c>
      <c r="D77" s="1835" t="s">
        <v>1623</v>
      </c>
      <c r="E77" s="1876">
        <v>0</v>
      </c>
      <c r="F77" s="1876">
        <v>0</v>
      </c>
      <c r="G77" s="1948">
        <v>0</v>
      </c>
      <c r="H77" s="1829" t="e">
        <f>G77/F77*100</f>
        <v>#DIV/0!</v>
      </c>
      <c r="I77" s="1822"/>
    </row>
    <row r="78" spans="1:9" ht="30.75" hidden="1" thickBot="1" x14ac:dyDescent="0.25">
      <c r="A78" s="1938">
        <v>3299</v>
      </c>
      <c r="B78" s="1937">
        <v>6351</v>
      </c>
      <c r="C78" s="1937">
        <v>32533006</v>
      </c>
      <c r="D78" s="1835" t="s">
        <v>1623</v>
      </c>
      <c r="E78" s="1876">
        <v>0</v>
      </c>
      <c r="F78" s="1876">
        <v>0</v>
      </c>
      <c r="G78" s="1948">
        <v>0</v>
      </c>
      <c r="H78" s="1829" t="e">
        <f>G78/F78*100</f>
        <v>#DIV/0!</v>
      </c>
      <c r="I78" s="1822"/>
    </row>
    <row r="79" spans="1:9" ht="16.5" thickTop="1" thickBot="1" x14ac:dyDescent="0.3">
      <c r="A79" s="1828" t="s">
        <v>961</v>
      </c>
      <c r="B79" s="1827"/>
      <c r="C79" s="1827"/>
      <c r="D79" s="1826"/>
      <c r="E79" s="1825">
        <f>SUM(E75:E78)</f>
        <v>0</v>
      </c>
      <c r="F79" s="1825">
        <f>SUM(F75:F78)</f>
        <v>1435</v>
      </c>
      <c r="G79" s="1825">
        <f>SUM(G75:G78)</f>
        <v>1035</v>
      </c>
      <c r="H79" s="1871">
        <f>G79/F79*100</f>
        <v>72.125435540069688</v>
      </c>
      <c r="I79" s="1822"/>
    </row>
    <row r="80" spans="1:9" ht="13.5" thickTop="1" x14ac:dyDescent="0.2">
      <c r="I80" s="1822"/>
    </row>
    <row r="81" spans="1:9" ht="15" x14ac:dyDescent="0.25">
      <c r="A81" s="1853" t="s">
        <v>1262</v>
      </c>
      <c r="D81" s="1800"/>
      <c r="E81" s="1797"/>
      <c r="H81" s="1992"/>
      <c r="I81" s="1822"/>
    </row>
    <row r="82" spans="1:9" ht="15.75" thickBot="1" x14ac:dyDescent="0.3">
      <c r="A82" s="1853" t="s">
        <v>1263</v>
      </c>
      <c r="D82" s="1800"/>
      <c r="E82" s="1797"/>
      <c r="H82" s="1992" t="s">
        <v>205</v>
      </c>
      <c r="I82" s="1822"/>
    </row>
    <row r="83" spans="1:9" ht="25.5" thickTop="1" thickBot="1" x14ac:dyDescent="0.25">
      <c r="A83" s="1852" t="s">
        <v>206</v>
      </c>
      <c r="B83" s="1851" t="s">
        <v>959</v>
      </c>
      <c r="C83" s="1851" t="s">
        <v>481</v>
      </c>
      <c r="D83" s="1850" t="s">
        <v>208</v>
      </c>
      <c r="E83" s="1849" t="s">
        <v>800</v>
      </c>
      <c r="F83" s="1849" t="s">
        <v>801</v>
      </c>
      <c r="G83" s="1848" t="s">
        <v>1117</v>
      </c>
      <c r="H83" s="2092" t="s">
        <v>1118</v>
      </c>
      <c r="I83" s="1822"/>
    </row>
    <row r="84" spans="1:9" ht="14.25" thickTop="1" thickBot="1" x14ac:dyDescent="0.25">
      <c r="A84" s="1846">
        <v>1</v>
      </c>
      <c r="B84" s="1845">
        <v>2</v>
      </c>
      <c r="C84" s="1845">
        <v>3</v>
      </c>
      <c r="D84" s="1845">
        <v>5</v>
      </c>
      <c r="E84" s="1931">
        <v>6</v>
      </c>
      <c r="F84" s="1931">
        <v>7</v>
      </c>
      <c r="G84" s="1930">
        <v>8</v>
      </c>
      <c r="H84" s="1842" t="s">
        <v>960</v>
      </c>
      <c r="I84" s="1822"/>
    </row>
    <row r="85" spans="1:9" ht="30.75" thickTop="1" x14ac:dyDescent="0.2">
      <c r="A85" s="1938">
        <v>3299</v>
      </c>
      <c r="B85" s="2020">
        <v>5336</v>
      </c>
      <c r="C85" s="1937">
        <v>32133006</v>
      </c>
      <c r="D85" s="1987" t="s">
        <v>1788</v>
      </c>
      <c r="E85" s="1881">
        <v>0</v>
      </c>
      <c r="F85" s="1881">
        <v>140</v>
      </c>
      <c r="G85" s="1950">
        <v>135</v>
      </c>
      <c r="H85" s="1895">
        <f>G85/F85*100</f>
        <v>96.428571428571431</v>
      </c>
      <c r="I85" s="1822"/>
    </row>
    <row r="86" spans="1:9" ht="30.75" thickBot="1" x14ac:dyDescent="0.25">
      <c r="A86" s="1938">
        <v>3299</v>
      </c>
      <c r="B86" s="2020">
        <v>5336</v>
      </c>
      <c r="C86" s="1937">
        <v>32533006</v>
      </c>
      <c r="D86" s="1835" t="s">
        <v>1607</v>
      </c>
      <c r="E86" s="1876">
        <v>0</v>
      </c>
      <c r="F86" s="1876">
        <v>792</v>
      </c>
      <c r="G86" s="1948">
        <v>766</v>
      </c>
      <c r="H86" s="1829">
        <f>G86/F86*100</f>
        <v>96.717171717171709</v>
      </c>
      <c r="I86" s="1822"/>
    </row>
    <row r="87" spans="1:9" ht="30.75" hidden="1" thickBot="1" x14ac:dyDescent="0.25">
      <c r="A87" s="1938">
        <v>3299</v>
      </c>
      <c r="B87" s="1937">
        <v>6351</v>
      </c>
      <c r="C87" s="1937">
        <v>32133006</v>
      </c>
      <c r="D87" s="1835" t="s">
        <v>1623</v>
      </c>
      <c r="E87" s="1876">
        <v>0</v>
      </c>
      <c r="F87" s="1876">
        <v>0</v>
      </c>
      <c r="G87" s="1948">
        <v>0</v>
      </c>
      <c r="H87" s="1829" t="e">
        <f>G87/F87*100</f>
        <v>#DIV/0!</v>
      </c>
      <c r="I87" s="1822"/>
    </row>
    <row r="88" spans="1:9" ht="30.75" hidden="1" thickBot="1" x14ac:dyDescent="0.25">
      <c r="A88" s="1938">
        <v>3299</v>
      </c>
      <c r="B88" s="1937">
        <v>6351</v>
      </c>
      <c r="C88" s="1937">
        <v>32533006</v>
      </c>
      <c r="D88" s="1835" t="s">
        <v>1623</v>
      </c>
      <c r="E88" s="1876">
        <v>0</v>
      </c>
      <c r="F88" s="1876">
        <v>0</v>
      </c>
      <c r="G88" s="1948">
        <v>0</v>
      </c>
      <c r="H88" s="1829" t="e">
        <f>G88/F88*100</f>
        <v>#DIV/0!</v>
      </c>
      <c r="I88" s="1822"/>
    </row>
    <row r="89" spans="1:9" ht="16.5" thickTop="1" thickBot="1" x14ac:dyDescent="0.3">
      <c r="A89" s="1828" t="s">
        <v>961</v>
      </c>
      <c r="B89" s="1827"/>
      <c r="C89" s="1827"/>
      <c r="D89" s="1826"/>
      <c r="E89" s="1825">
        <f>SUM(E85:E88)</f>
        <v>0</v>
      </c>
      <c r="F89" s="1825">
        <f>SUM(F85:F88)</f>
        <v>932</v>
      </c>
      <c r="G89" s="1825">
        <f>SUM(G85:G88)</f>
        <v>901</v>
      </c>
      <c r="H89" s="1871">
        <f>G89/F89*100</f>
        <v>96.673819742489272</v>
      </c>
      <c r="I89" s="1822"/>
    </row>
    <row r="90" spans="1:9" ht="13.5" thickTop="1" x14ac:dyDescent="0.2">
      <c r="I90" s="1822"/>
    </row>
    <row r="91" spans="1:9" ht="15" x14ac:dyDescent="0.25">
      <c r="A91" s="1853" t="s">
        <v>1264</v>
      </c>
      <c r="D91" s="1800"/>
      <c r="E91" s="1797"/>
      <c r="H91" s="1992"/>
      <c r="I91" s="1822"/>
    </row>
    <row r="92" spans="1:9" ht="15.75" thickBot="1" x14ac:dyDescent="0.3">
      <c r="A92" s="1853" t="s">
        <v>245</v>
      </c>
      <c r="D92" s="1800"/>
      <c r="E92" s="1797"/>
      <c r="H92" s="1992" t="s">
        <v>205</v>
      </c>
      <c r="I92" s="1822"/>
    </row>
    <row r="93" spans="1:9" ht="25.5" thickTop="1" thickBot="1" x14ac:dyDescent="0.25">
      <c r="A93" s="1852" t="s">
        <v>206</v>
      </c>
      <c r="B93" s="1851" t="s">
        <v>959</v>
      </c>
      <c r="C93" s="1851" t="s">
        <v>481</v>
      </c>
      <c r="D93" s="1850" t="s">
        <v>208</v>
      </c>
      <c r="E93" s="1849" t="s">
        <v>800</v>
      </c>
      <c r="F93" s="1849" t="s">
        <v>801</v>
      </c>
      <c r="G93" s="1848" t="s">
        <v>1117</v>
      </c>
      <c r="H93" s="2092" t="s">
        <v>1118</v>
      </c>
      <c r="I93" s="1822"/>
    </row>
    <row r="94" spans="1:9" ht="14.25" thickTop="1" thickBot="1" x14ac:dyDescent="0.25">
      <c r="A94" s="1846">
        <v>1</v>
      </c>
      <c r="B94" s="1845">
        <v>2</v>
      </c>
      <c r="C94" s="1845">
        <v>3</v>
      </c>
      <c r="D94" s="1845">
        <v>5</v>
      </c>
      <c r="E94" s="1931">
        <v>6</v>
      </c>
      <c r="F94" s="1931">
        <v>7</v>
      </c>
      <c r="G94" s="1930">
        <v>8</v>
      </c>
      <c r="H94" s="1842" t="s">
        <v>960</v>
      </c>
      <c r="I94" s="1822"/>
    </row>
    <row r="95" spans="1:9" ht="30.75" thickTop="1" x14ac:dyDescent="0.2">
      <c r="A95" s="1938">
        <v>3299</v>
      </c>
      <c r="B95" s="2020">
        <v>5336</v>
      </c>
      <c r="C95" s="1937">
        <v>32133006</v>
      </c>
      <c r="D95" s="1987" t="s">
        <v>1788</v>
      </c>
      <c r="E95" s="1881">
        <v>0</v>
      </c>
      <c r="F95" s="1881">
        <v>167</v>
      </c>
      <c r="G95" s="1950">
        <v>148</v>
      </c>
      <c r="H95" s="1895">
        <f>G95/F95*100</f>
        <v>88.622754491017957</v>
      </c>
      <c r="I95" s="1822"/>
    </row>
    <row r="96" spans="1:9" ht="30.75" thickBot="1" x14ac:dyDescent="0.25">
      <c r="A96" s="1938">
        <v>3299</v>
      </c>
      <c r="B96" s="2020">
        <v>5336</v>
      </c>
      <c r="C96" s="1937">
        <v>32533006</v>
      </c>
      <c r="D96" s="1835" t="s">
        <v>1607</v>
      </c>
      <c r="E96" s="1876">
        <v>0</v>
      </c>
      <c r="F96" s="1876">
        <v>944</v>
      </c>
      <c r="G96" s="1948">
        <v>841</v>
      </c>
      <c r="H96" s="1829">
        <f>G96/F96*100</f>
        <v>89.08898305084746</v>
      </c>
      <c r="I96" s="1822"/>
    </row>
    <row r="97" spans="1:9" ht="16.5" thickTop="1" thickBot="1" x14ac:dyDescent="0.3">
      <c r="A97" s="1828" t="s">
        <v>961</v>
      </c>
      <c r="B97" s="1827"/>
      <c r="C97" s="1827"/>
      <c r="D97" s="1826"/>
      <c r="E97" s="1825">
        <f>SUM(E95:E96)</f>
        <v>0</v>
      </c>
      <c r="F97" s="1825">
        <f>SUM(F95:F96)</f>
        <v>1111</v>
      </c>
      <c r="G97" s="1825">
        <f>SUM(G95:G96)</f>
        <v>989</v>
      </c>
      <c r="H97" s="1871">
        <f>G97/F97*100</f>
        <v>89.018901890189014</v>
      </c>
      <c r="I97" s="1822"/>
    </row>
    <row r="98" spans="1:9" ht="15.75" thickTop="1" x14ac:dyDescent="0.25">
      <c r="A98" s="1857"/>
      <c r="B98" s="1857"/>
      <c r="C98" s="1857"/>
      <c r="D98" s="1857"/>
      <c r="E98" s="1856"/>
      <c r="F98" s="1856"/>
      <c r="G98" s="1856"/>
      <c r="H98" s="1897"/>
      <c r="I98" s="1822"/>
    </row>
    <row r="99" spans="1:9" ht="15" x14ac:dyDescent="0.25">
      <c r="A99" s="2019" t="s">
        <v>1795</v>
      </c>
      <c r="B99" s="2019"/>
      <c r="C99" s="2019"/>
      <c r="D99" s="2019"/>
      <c r="E99" s="2019"/>
      <c r="F99" s="1998"/>
      <c r="G99" s="1998"/>
      <c r="H99" s="2145"/>
      <c r="I99" s="1998"/>
    </row>
    <row r="100" spans="1:9" ht="15.75" thickBot="1" x14ac:dyDescent="0.3">
      <c r="A100" s="2019" t="s">
        <v>1794</v>
      </c>
      <c r="B100" s="2019"/>
      <c r="C100" s="2018"/>
      <c r="D100" s="2018"/>
      <c r="E100" s="2017"/>
      <c r="F100" s="1998"/>
      <c r="G100" s="1998"/>
      <c r="H100" s="2145" t="s">
        <v>205</v>
      </c>
      <c r="I100" s="1998"/>
    </row>
    <row r="101" spans="1:9" ht="25.5" thickTop="1" thickBot="1" x14ac:dyDescent="0.25">
      <c r="A101" s="2016" t="s">
        <v>206</v>
      </c>
      <c r="B101" s="2015" t="s">
        <v>959</v>
      </c>
      <c r="C101" s="2015" t="s">
        <v>481</v>
      </c>
      <c r="D101" s="2014" t="s">
        <v>208</v>
      </c>
      <c r="E101" s="2013" t="s">
        <v>800</v>
      </c>
      <c r="F101" s="2013" t="s">
        <v>801</v>
      </c>
      <c r="G101" s="2012" t="s">
        <v>1117</v>
      </c>
      <c r="H101" s="2146" t="s">
        <v>1118</v>
      </c>
      <c r="I101" s="1998"/>
    </row>
    <row r="102" spans="1:9" ht="14.25" thickTop="1" thickBot="1" x14ac:dyDescent="0.25">
      <c r="A102" s="2011">
        <v>1</v>
      </c>
      <c r="B102" s="2010">
        <v>2</v>
      </c>
      <c r="C102" s="2010">
        <v>3</v>
      </c>
      <c r="D102" s="2010">
        <v>5</v>
      </c>
      <c r="E102" s="2009">
        <v>6</v>
      </c>
      <c r="F102" s="2009">
        <v>7</v>
      </c>
      <c r="G102" s="2008">
        <v>8</v>
      </c>
      <c r="H102" s="2147" t="s">
        <v>960</v>
      </c>
      <c r="I102" s="1998"/>
    </row>
    <row r="103" spans="1:9" ht="30.75" thickTop="1" x14ac:dyDescent="0.2">
      <c r="A103" s="2007">
        <v>3299</v>
      </c>
      <c r="B103" s="2006">
        <v>5336</v>
      </c>
      <c r="C103" s="2006">
        <v>32133006</v>
      </c>
      <c r="D103" s="2005" t="s">
        <v>1788</v>
      </c>
      <c r="E103" s="2004">
        <v>0</v>
      </c>
      <c r="F103" s="2004">
        <v>85</v>
      </c>
      <c r="G103" s="2003">
        <v>85</v>
      </c>
      <c r="H103" s="2148">
        <v>88.6</v>
      </c>
      <c r="I103" s="1998"/>
    </row>
    <row r="104" spans="1:9" ht="30.75" thickBot="1" x14ac:dyDescent="0.25">
      <c r="A104" s="2007">
        <v>3299</v>
      </c>
      <c r="B104" s="2006">
        <v>5336</v>
      </c>
      <c r="C104" s="2006">
        <v>32533006</v>
      </c>
      <c r="D104" s="2005" t="s">
        <v>1607</v>
      </c>
      <c r="E104" s="2004">
        <v>0</v>
      </c>
      <c r="F104" s="2004">
        <v>483</v>
      </c>
      <c r="G104" s="2003">
        <v>483</v>
      </c>
      <c r="H104" s="2148">
        <v>89.1</v>
      </c>
      <c r="I104" s="1998"/>
    </row>
    <row r="105" spans="1:9" ht="16.5" thickTop="1" thickBot="1" x14ac:dyDescent="0.3">
      <c r="A105" s="2002" t="s">
        <v>961</v>
      </c>
      <c r="B105" s="2001"/>
      <c r="C105" s="2001"/>
      <c r="D105" s="2000"/>
      <c r="E105" s="1999">
        <v>0</v>
      </c>
      <c r="F105" s="1999">
        <f>SUM(F103:F104)</f>
        <v>568</v>
      </c>
      <c r="G105" s="1999">
        <f>SUM(G103:G104)</f>
        <v>568</v>
      </c>
      <c r="H105" s="2149">
        <v>89</v>
      </c>
      <c r="I105" s="1998"/>
    </row>
    <row r="106" spans="1:9" ht="15.75" thickTop="1" x14ac:dyDescent="0.25">
      <c r="A106" s="1857"/>
      <c r="B106" s="1857"/>
      <c r="C106" s="1857"/>
      <c r="D106" s="1857"/>
      <c r="E106" s="1856"/>
      <c r="F106" s="1856"/>
      <c r="G106" s="1856"/>
      <c r="H106" s="1897"/>
      <c r="I106" s="1822"/>
    </row>
    <row r="107" spans="1:9" ht="15" x14ac:dyDescent="0.25">
      <c r="A107" s="1853" t="s">
        <v>1452</v>
      </c>
      <c r="D107" s="1800"/>
      <c r="E107" s="1797"/>
      <c r="H107" s="1992"/>
      <c r="I107" s="1822"/>
    </row>
    <row r="108" spans="1:9" ht="15.75" thickBot="1" x14ac:dyDescent="0.3">
      <c r="A108" s="1853" t="s">
        <v>1453</v>
      </c>
      <c r="D108" s="1800"/>
      <c r="E108" s="1797"/>
      <c r="H108" s="1992" t="s">
        <v>205</v>
      </c>
      <c r="I108" s="1822"/>
    </row>
    <row r="109" spans="1:9" ht="25.5" thickTop="1" thickBot="1" x14ac:dyDescent="0.25">
      <c r="A109" s="1852" t="s">
        <v>206</v>
      </c>
      <c r="B109" s="1851" t="s">
        <v>959</v>
      </c>
      <c r="C109" s="1851" t="s">
        <v>481</v>
      </c>
      <c r="D109" s="1850" t="s">
        <v>208</v>
      </c>
      <c r="E109" s="1849" t="s">
        <v>800</v>
      </c>
      <c r="F109" s="1849" t="s">
        <v>801</v>
      </c>
      <c r="G109" s="1848" t="s">
        <v>1117</v>
      </c>
      <c r="H109" s="2092" t="s">
        <v>1118</v>
      </c>
      <c r="I109" s="1822"/>
    </row>
    <row r="110" spans="1:9" ht="14.25" thickTop="1" thickBot="1" x14ac:dyDescent="0.25">
      <c r="A110" s="1846">
        <v>1</v>
      </c>
      <c r="B110" s="1845">
        <v>2</v>
      </c>
      <c r="C110" s="1845">
        <v>3</v>
      </c>
      <c r="D110" s="1845">
        <v>5</v>
      </c>
      <c r="E110" s="1931">
        <v>6</v>
      </c>
      <c r="F110" s="1931">
        <v>7</v>
      </c>
      <c r="G110" s="1930">
        <v>8</v>
      </c>
      <c r="H110" s="1842" t="s">
        <v>960</v>
      </c>
      <c r="I110" s="1822"/>
    </row>
    <row r="111" spans="1:9" ht="30.75" thickTop="1" x14ac:dyDescent="0.2">
      <c r="A111" s="1938">
        <v>3299</v>
      </c>
      <c r="B111" s="2020">
        <v>5336</v>
      </c>
      <c r="C111" s="1937">
        <v>32133006</v>
      </c>
      <c r="D111" s="1987" t="s">
        <v>1788</v>
      </c>
      <c r="E111" s="1881">
        <v>0</v>
      </c>
      <c r="F111" s="1881">
        <v>15</v>
      </c>
      <c r="G111" s="1950">
        <v>14</v>
      </c>
      <c r="H111" s="1895">
        <f>G111/F111*100</f>
        <v>93.333333333333329</v>
      </c>
      <c r="I111" s="1822"/>
    </row>
    <row r="112" spans="1:9" ht="30.75" thickBot="1" x14ac:dyDescent="0.25">
      <c r="A112" s="1938">
        <v>3299</v>
      </c>
      <c r="B112" s="2020">
        <v>5336</v>
      </c>
      <c r="C112" s="1937">
        <v>32533006</v>
      </c>
      <c r="D112" s="1835" t="s">
        <v>1607</v>
      </c>
      <c r="E112" s="1876">
        <v>0</v>
      </c>
      <c r="F112" s="1876">
        <v>85</v>
      </c>
      <c r="G112" s="1948">
        <v>76</v>
      </c>
      <c r="H112" s="1829">
        <f>G112/F112*100</f>
        <v>89.411764705882362</v>
      </c>
      <c r="I112" s="1822"/>
    </row>
    <row r="113" spans="1:9" ht="16.5" thickTop="1" thickBot="1" x14ac:dyDescent="0.3">
      <c r="A113" s="1828" t="s">
        <v>961</v>
      </c>
      <c r="B113" s="1827"/>
      <c r="C113" s="1827"/>
      <c r="D113" s="1826"/>
      <c r="E113" s="1825">
        <f>SUM(E111:E112)</f>
        <v>0</v>
      </c>
      <c r="F113" s="1825">
        <f>SUM(F111:F112)</f>
        <v>100</v>
      </c>
      <c r="G113" s="1825">
        <f>SUM(G111:G112)</f>
        <v>90</v>
      </c>
      <c r="H113" s="1871">
        <f>G113/F113*100</f>
        <v>90</v>
      </c>
      <c r="I113" s="1822"/>
    </row>
    <row r="114" spans="1:9" ht="13.5" thickTop="1" x14ac:dyDescent="0.2">
      <c r="I114" s="1822"/>
    </row>
    <row r="115" spans="1:9" ht="15" x14ac:dyDescent="0.25">
      <c r="A115" s="1853" t="s">
        <v>1265</v>
      </c>
      <c r="D115" s="1800"/>
      <c r="E115" s="1797"/>
      <c r="H115" s="1992"/>
      <c r="I115" s="1822"/>
    </row>
    <row r="116" spans="1:9" ht="15.75" thickBot="1" x14ac:dyDescent="0.3">
      <c r="A116" s="1853" t="s">
        <v>1454</v>
      </c>
      <c r="D116" s="1800"/>
      <c r="E116" s="1797"/>
      <c r="H116" s="1992" t="s">
        <v>205</v>
      </c>
      <c r="I116" s="1822"/>
    </row>
    <row r="117" spans="1:9" ht="25.5" thickTop="1" thickBot="1" x14ac:dyDescent="0.25">
      <c r="A117" s="1852" t="s">
        <v>206</v>
      </c>
      <c r="B117" s="1851" t="s">
        <v>959</v>
      </c>
      <c r="C117" s="1851" t="s">
        <v>481</v>
      </c>
      <c r="D117" s="1850" t="s">
        <v>208</v>
      </c>
      <c r="E117" s="1849" t="s">
        <v>800</v>
      </c>
      <c r="F117" s="1849" t="s">
        <v>801</v>
      </c>
      <c r="G117" s="1848" t="s">
        <v>1117</v>
      </c>
      <c r="H117" s="2092" t="s">
        <v>1118</v>
      </c>
      <c r="I117" s="1822"/>
    </row>
    <row r="118" spans="1:9" ht="14.25" thickTop="1" thickBot="1" x14ac:dyDescent="0.25">
      <c r="A118" s="1846">
        <v>1</v>
      </c>
      <c r="B118" s="1845">
        <v>2</v>
      </c>
      <c r="C118" s="1845">
        <v>3</v>
      </c>
      <c r="D118" s="1845">
        <v>5</v>
      </c>
      <c r="E118" s="1931">
        <v>6</v>
      </c>
      <c r="F118" s="1931">
        <v>7</v>
      </c>
      <c r="G118" s="1930">
        <v>8</v>
      </c>
      <c r="H118" s="1842" t="s">
        <v>960</v>
      </c>
      <c r="I118" s="1822"/>
    </row>
    <row r="119" spans="1:9" ht="30.75" thickTop="1" x14ac:dyDescent="0.2">
      <c r="A119" s="1938">
        <v>3299</v>
      </c>
      <c r="B119" s="2020">
        <v>5336</v>
      </c>
      <c r="C119" s="1937">
        <v>32133006</v>
      </c>
      <c r="D119" s="1987" t="s">
        <v>1788</v>
      </c>
      <c r="E119" s="1881">
        <v>0</v>
      </c>
      <c r="F119" s="1881">
        <v>60</v>
      </c>
      <c r="G119" s="1950">
        <v>17</v>
      </c>
      <c r="H119" s="1895">
        <f>G119/F119*100</f>
        <v>28.333333333333332</v>
      </c>
      <c r="I119" s="1822"/>
    </row>
    <row r="120" spans="1:9" ht="30.75" thickBot="1" x14ac:dyDescent="0.25">
      <c r="A120" s="1938">
        <v>3299</v>
      </c>
      <c r="B120" s="2020">
        <v>5336</v>
      </c>
      <c r="C120" s="1937">
        <v>32533006</v>
      </c>
      <c r="D120" s="1835" t="s">
        <v>1607</v>
      </c>
      <c r="E120" s="1876">
        <v>0</v>
      </c>
      <c r="F120" s="1876">
        <v>338</v>
      </c>
      <c r="G120" s="1948">
        <v>100</v>
      </c>
      <c r="H120" s="1829">
        <f>G120/F120*100</f>
        <v>29.585798816568047</v>
      </c>
      <c r="I120" s="1822"/>
    </row>
    <row r="121" spans="1:9" ht="16.5" customHeight="1" thickTop="1" thickBot="1" x14ac:dyDescent="0.3">
      <c r="A121" s="1828" t="s">
        <v>961</v>
      </c>
      <c r="B121" s="1827"/>
      <c r="C121" s="1827"/>
      <c r="D121" s="1826"/>
      <c r="E121" s="1825">
        <f>SUM(E119:E120)</f>
        <v>0</v>
      </c>
      <c r="F121" s="1825">
        <f>SUM(F119:F120)</f>
        <v>398</v>
      </c>
      <c r="G121" s="1825">
        <f>SUM(G119:G120)</f>
        <v>117</v>
      </c>
      <c r="H121" s="1871">
        <f>G121/F121*100</f>
        <v>29.396984924623116</v>
      </c>
      <c r="I121" s="1822"/>
    </row>
    <row r="122" spans="1:9" ht="15" customHeight="1" thickTop="1" x14ac:dyDescent="0.2">
      <c r="I122" s="1822"/>
    </row>
    <row r="123" spans="1:9" ht="15" customHeight="1" x14ac:dyDescent="0.25">
      <c r="A123" s="1853" t="s">
        <v>1266</v>
      </c>
      <c r="D123" s="1800"/>
      <c r="E123" s="1797"/>
      <c r="H123" s="1992"/>
      <c r="I123" s="1822"/>
    </row>
    <row r="124" spans="1:9" ht="15" customHeight="1" thickBot="1" x14ac:dyDescent="0.3">
      <c r="A124" s="1853" t="s">
        <v>1267</v>
      </c>
      <c r="D124" s="1800"/>
      <c r="E124" s="1797"/>
      <c r="H124" s="1992" t="s">
        <v>205</v>
      </c>
      <c r="I124" s="1822"/>
    </row>
    <row r="125" spans="1:9" ht="25.5" customHeight="1" thickTop="1" thickBot="1" x14ac:dyDescent="0.25">
      <c r="A125" s="1852" t="s">
        <v>206</v>
      </c>
      <c r="B125" s="1851" t="s">
        <v>959</v>
      </c>
      <c r="C125" s="1851" t="s">
        <v>481</v>
      </c>
      <c r="D125" s="1850" t="s">
        <v>208</v>
      </c>
      <c r="E125" s="1849" t="s">
        <v>800</v>
      </c>
      <c r="F125" s="1849" t="s">
        <v>801</v>
      </c>
      <c r="G125" s="1848" t="s">
        <v>1117</v>
      </c>
      <c r="H125" s="2092" t="s">
        <v>1118</v>
      </c>
      <c r="I125" s="1822"/>
    </row>
    <row r="126" spans="1:9" ht="15" customHeight="1" thickTop="1" thickBot="1" x14ac:dyDescent="0.25">
      <c r="A126" s="1846">
        <v>1</v>
      </c>
      <c r="B126" s="1845">
        <v>2</v>
      </c>
      <c r="C126" s="1845">
        <v>3</v>
      </c>
      <c r="D126" s="1845">
        <v>5</v>
      </c>
      <c r="E126" s="1931">
        <v>6</v>
      </c>
      <c r="F126" s="1931">
        <v>7</v>
      </c>
      <c r="G126" s="1930">
        <v>8</v>
      </c>
      <c r="H126" s="1842" t="s">
        <v>960</v>
      </c>
      <c r="I126" s="1822"/>
    </row>
    <row r="127" spans="1:9" ht="30.75" customHeight="1" thickTop="1" x14ac:dyDescent="0.2">
      <c r="A127" s="1938">
        <v>3299</v>
      </c>
      <c r="B127" s="2020">
        <v>5336</v>
      </c>
      <c r="C127" s="1937">
        <v>32133006</v>
      </c>
      <c r="D127" s="1987" t="s">
        <v>1788</v>
      </c>
      <c r="E127" s="1881">
        <v>0</v>
      </c>
      <c r="F127" s="1881">
        <v>275</v>
      </c>
      <c r="G127" s="1950">
        <v>275</v>
      </c>
      <c r="H127" s="1895">
        <f>G127/F127*100</f>
        <v>100</v>
      </c>
      <c r="I127" s="1822"/>
    </row>
    <row r="128" spans="1:9" ht="30.75" customHeight="1" thickBot="1" x14ac:dyDescent="0.25">
      <c r="A128" s="1938">
        <v>3299</v>
      </c>
      <c r="B128" s="2020">
        <v>5336</v>
      </c>
      <c r="C128" s="1937">
        <v>32533006</v>
      </c>
      <c r="D128" s="1835" t="s">
        <v>1607</v>
      </c>
      <c r="E128" s="1876">
        <v>0</v>
      </c>
      <c r="F128" s="1876">
        <v>1560</v>
      </c>
      <c r="G128" s="1948">
        <v>1560</v>
      </c>
      <c r="H128" s="1829">
        <f>G128/F128*100</f>
        <v>100</v>
      </c>
      <c r="I128" s="1822"/>
    </row>
    <row r="129" spans="1:9" ht="16.5" customHeight="1" thickTop="1" thickBot="1" x14ac:dyDescent="0.3">
      <c r="A129" s="1828" t="s">
        <v>961</v>
      </c>
      <c r="B129" s="1827"/>
      <c r="C129" s="1827"/>
      <c r="D129" s="1826"/>
      <c r="E129" s="1825">
        <f>SUM(E127:E128)</f>
        <v>0</v>
      </c>
      <c r="F129" s="1825">
        <f>SUM(F127:F128)</f>
        <v>1835</v>
      </c>
      <c r="G129" s="1825">
        <f>SUM(G127:G128)</f>
        <v>1835</v>
      </c>
      <c r="H129" s="1871">
        <f>G129/F129*100</f>
        <v>100</v>
      </c>
      <c r="I129" s="1822"/>
    </row>
    <row r="130" spans="1:9" ht="15" customHeight="1" thickTop="1" x14ac:dyDescent="0.2">
      <c r="I130" s="1822"/>
    </row>
    <row r="131" spans="1:9" ht="15" customHeight="1" x14ac:dyDescent="0.25">
      <c r="A131" s="1853" t="s">
        <v>1268</v>
      </c>
      <c r="D131" s="1800"/>
      <c r="E131" s="1797"/>
      <c r="H131" s="1992"/>
      <c r="I131" s="1822"/>
    </row>
    <row r="132" spans="1:9" ht="15" customHeight="1" thickBot="1" x14ac:dyDescent="0.3">
      <c r="A132" s="1853" t="s">
        <v>1269</v>
      </c>
      <c r="D132" s="1800"/>
      <c r="E132" s="1797"/>
      <c r="H132" s="1992" t="s">
        <v>205</v>
      </c>
      <c r="I132" s="1822"/>
    </row>
    <row r="133" spans="1:9" ht="25.5" customHeight="1" thickTop="1" thickBot="1" x14ac:dyDescent="0.25">
      <c r="A133" s="1852" t="s">
        <v>206</v>
      </c>
      <c r="B133" s="1851" t="s">
        <v>959</v>
      </c>
      <c r="C133" s="1851" t="s">
        <v>481</v>
      </c>
      <c r="D133" s="1850" t="s">
        <v>208</v>
      </c>
      <c r="E133" s="1849" t="s">
        <v>800</v>
      </c>
      <c r="F133" s="1849" t="s">
        <v>801</v>
      </c>
      <c r="G133" s="1848" t="s">
        <v>1117</v>
      </c>
      <c r="H133" s="2092" t="s">
        <v>1118</v>
      </c>
      <c r="I133" s="1822"/>
    </row>
    <row r="134" spans="1:9" ht="15" customHeight="1" thickTop="1" thickBot="1" x14ac:dyDescent="0.25">
      <c r="A134" s="1846">
        <v>1</v>
      </c>
      <c r="B134" s="1845">
        <v>2</v>
      </c>
      <c r="C134" s="1845">
        <v>3</v>
      </c>
      <c r="D134" s="1845">
        <v>5</v>
      </c>
      <c r="E134" s="1931">
        <v>6</v>
      </c>
      <c r="F134" s="1931">
        <v>7</v>
      </c>
      <c r="G134" s="1930">
        <v>8</v>
      </c>
      <c r="H134" s="1842" t="s">
        <v>960</v>
      </c>
      <c r="I134" s="1822"/>
    </row>
    <row r="135" spans="1:9" ht="42.75" customHeight="1" thickTop="1" x14ac:dyDescent="0.2">
      <c r="A135" s="1938">
        <v>3299</v>
      </c>
      <c r="B135" s="1937">
        <v>5213</v>
      </c>
      <c r="C135" s="1937">
        <v>32133006</v>
      </c>
      <c r="D135" s="1835" t="s">
        <v>1270</v>
      </c>
      <c r="E135" s="1881">
        <v>0</v>
      </c>
      <c r="F135" s="1881">
        <v>125</v>
      </c>
      <c r="G135" s="1950">
        <v>106</v>
      </c>
      <c r="H135" s="1895">
        <f>G135/F135*100</f>
        <v>84.8</v>
      </c>
      <c r="I135" s="1822"/>
    </row>
    <row r="136" spans="1:9" ht="47.25" customHeight="1" thickBot="1" x14ac:dyDescent="0.25">
      <c r="A136" s="1938">
        <v>3299</v>
      </c>
      <c r="B136" s="1937">
        <v>5213</v>
      </c>
      <c r="C136" s="1937">
        <v>32533006</v>
      </c>
      <c r="D136" s="1835" t="s">
        <v>1270</v>
      </c>
      <c r="E136" s="1876">
        <v>0</v>
      </c>
      <c r="F136" s="1876">
        <v>708</v>
      </c>
      <c r="G136" s="1948">
        <v>601</v>
      </c>
      <c r="H136" s="1829">
        <f>G136/F136*100</f>
        <v>84.887005649717523</v>
      </c>
      <c r="I136" s="1822"/>
    </row>
    <row r="137" spans="1:9" ht="16.5" customHeight="1" thickTop="1" thickBot="1" x14ac:dyDescent="0.3">
      <c r="A137" s="1828" t="s">
        <v>961</v>
      </c>
      <c r="B137" s="1827"/>
      <c r="C137" s="1827"/>
      <c r="D137" s="1826"/>
      <c r="E137" s="1825">
        <f>SUM(E135:E136)</f>
        <v>0</v>
      </c>
      <c r="F137" s="1825">
        <f>SUM(F135:F136)</f>
        <v>833</v>
      </c>
      <c r="G137" s="1825">
        <f>SUM(G135:G136)</f>
        <v>707</v>
      </c>
      <c r="H137" s="1871">
        <f>G137/F137*100</f>
        <v>84.87394957983193</v>
      </c>
      <c r="I137" s="1822"/>
    </row>
    <row r="138" spans="1:9" ht="15" customHeight="1" thickTop="1" x14ac:dyDescent="0.2">
      <c r="I138" s="1822"/>
    </row>
    <row r="139" spans="1:9" ht="15" customHeight="1" x14ac:dyDescent="0.25">
      <c r="A139" s="1853" t="s">
        <v>1793</v>
      </c>
      <c r="B139" s="2019"/>
      <c r="C139" s="2019"/>
      <c r="D139" s="2019"/>
      <c r="E139" s="2019"/>
      <c r="F139" s="1998"/>
      <c r="G139" s="1998"/>
      <c r="H139" s="2145"/>
      <c r="I139" s="1998"/>
    </row>
    <row r="140" spans="1:9" ht="15" customHeight="1" thickBot="1" x14ac:dyDescent="0.3">
      <c r="A140" s="2019" t="s">
        <v>1792</v>
      </c>
      <c r="B140" s="2019"/>
      <c r="C140" s="2018"/>
      <c r="D140" s="2018"/>
      <c r="E140" s="2017"/>
      <c r="F140" s="1998"/>
      <c r="G140" s="1998"/>
      <c r="H140" s="2145" t="s">
        <v>205</v>
      </c>
      <c r="I140" s="1998"/>
    </row>
    <row r="141" spans="1:9" ht="27.75" customHeight="1" thickTop="1" thickBot="1" x14ac:dyDescent="0.25">
      <c r="A141" s="2016" t="s">
        <v>206</v>
      </c>
      <c r="B141" s="2015" t="s">
        <v>959</v>
      </c>
      <c r="C141" s="2015" t="s">
        <v>481</v>
      </c>
      <c r="D141" s="2014" t="s">
        <v>208</v>
      </c>
      <c r="E141" s="2013" t="s">
        <v>800</v>
      </c>
      <c r="F141" s="2013" t="s">
        <v>801</v>
      </c>
      <c r="G141" s="2012" t="s">
        <v>1117</v>
      </c>
      <c r="H141" s="2146" t="s">
        <v>1118</v>
      </c>
      <c r="I141" s="1998"/>
    </row>
    <row r="142" spans="1:9" ht="15" customHeight="1" thickTop="1" thickBot="1" x14ac:dyDescent="0.25">
      <c r="A142" s="2011">
        <v>1</v>
      </c>
      <c r="B142" s="2010">
        <v>2</v>
      </c>
      <c r="C142" s="2010">
        <v>3</v>
      </c>
      <c r="D142" s="2010">
        <v>5</v>
      </c>
      <c r="E142" s="2009">
        <v>6</v>
      </c>
      <c r="F142" s="2009">
        <v>7</v>
      </c>
      <c r="G142" s="2008">
        <v>8</v>
      </c>
      <c r="H142" s="2147" t="s">
        <v>960</v>
      </c>
      <c r="I142" s="1998"/>
    </row>
    <row r="143" spans="1:9" ht="36" customHeight="1" thickTop="1" x14ac:dyDescent="0.2">
      <c r="A143" s="2007">
        <v>3299</v>
      </c>
      <c r="B143" s="2006">
        <v>5221</v>
      </c>
      <c r="C143" s="2006">
        <v>32133006</v>
      </c>
      <c r="D143" s="2005" t="s">
        <v>1675</v>
      </c>
      <c r="E143" s="2004">
        <v>0</v>
      </c>
      <c r="F143" s="2004">
        <v>112</v>
      </c>
      <c r="G143" s="2003">
        <v>112</v>
      </c>
      <c r="H143" s="2148">
        <v>84.8</v>
      </c>
      <c r="I143" s="1998"/>
    </row>
    <row r="144" spans="1:9" ht="38.25" customHeight="1" thickBot="1" x14ac:dyDescent="0.25">
      <c r="A144" s="2007">
        <v>3299</v>
      </c>
      <c r="B144" s="2006">
        <v>5221</v>
      </c>
      <c r="C144" s="2006">
        <v>32533006</v>
      </c>
      <c r="D144" s="2005" t="s">
        <v>1675</v>
      </c>
      <c r="E144" s="2004">
        <v>0</v>
      </c>
      <c r="F144" s="2004">
        <v>635</v>
      </c>
      <c r="G144" s="2003">
        <v>635</v>
      </c>
      <c r="H144" s="2148">
        <v>84.9</v>
      </c>
      <c r="I144" s="1998"/>
    </row>
    <row r="145" spans="1:9" ht="15" customHeight="1" thickTop="1" thickBot="1" x14ac:dyDescent="0.3">
      <c r="A145" s="2002" t="s">
        <v>961</v>
      </c>
      <c r="B145" s="2001"/>
      <c r="C145" s="2001"/>
      <c r="D145" s="2000"/>
      <c r="E145" s="1999">
        <v>0</v>
      </c>
      <c r="F145" s="1999">
        <f>SUM(F143:F144)</f>
        <v>747</v>
      </c>
      <c r="G145" s="1999">
        <f>SUM(G143:G144)</f>
        <v>747</v>
      </c>
      <c r="H145" s="2149">
        <v>84.9</v>
      </c>
      <c r="I145" s="1998"/>
    </row>
    <row r="146" spans="1:9" ht="15" customHeight="1" thickTop="1" x14ac:dyDescent="0.2">
      <c r="I146" s="1822"/>
    </row>
    <row r="147" spans="1:9" ht="15" customHeight="1" x14ac:dyDescent="0.25">
      <c r="A147" s="1853" t="s">
        <v>1791</v>
      </c>
      <c r="B147" s="2019"/>
      <c r="C147" s="2019"/>
      <c r="D147" s="2019"/>
      <c r="E147" s="2019"/>
      <c r="F147" s="1998"/>
      <c r="G147" s="1998"/>
      <c r="H147" s="2145"/>
      <c r="I147" s="1998"/>
    </row>
    <row r="148" spans="1:9" ht="15" customHeight="1" thickBot="1" x14ac:dyDescent="0.3">
      <c r="A148" s="2019" t="s">
        <v>1790</v>
      </c>
      <c r="B148" s="2019"/>
      <c r="C148" s="2018"/>
      <c r="D148" s="2018"/>
      <c r="E148" s="2017"/>
      <c r="F148" s="1998"/>
      <c r="G148" s="1998"/>
      <c r="H148" s="2145" t="s">
        <v>205</v>
      </c>
      <c r="I148" s="1998"/>
    </row>
    <row r="149" spans="1:9" ht="27.75" customHeight="1" thickTop="1" thickBot="1" x14ac:dyDescent="0.25">
      <c r="A149" s="2016" t="s">
        <v>206</v>
      </c>
      <c r="B149" s="2015" t="s">
        <v>959</v>
      </c>
      <c r="C149" s="2015" t="s">
        <v>481</v>
      </c>
      <c r="D149" s="2014" t="s">
        <v>208</v>
      </c>
      <c r="E149" s="2013" t="s">
        <v>800</v>
      </c>
      <c r="F149" s="2013" t="s">
        <v>801</v>
      </c>
      <c r="G149" s="2012" t="s">
        <v>1117</v>
      </c>
      <c r="H149" s="2146" t="s">
        <v>1118</v>
      </c>
      <c r="I149" s="1998"/>
    </row>
    <row r="150" spans="1:9" ht="15" customHeight="1" thickTop="1" thickBot="1" x14ac:dyDescent="0.25">
      <c r="A150" s="2011">
        <v>1</v>
      </c>
      <c r="B150" s="2010">
        <v>2</v>
      </c>
      <c r="C150" s="2010">
        <v>3</v>
      </c>
      <c r="D150" s="2010">
        <v>5</v>
      </c>
      <c r="E150" s="2009">
        <v>6</v>
      </c>
      <c r="F150" s="2009">
        <v>7</v>
      </c>
      <c r="G150" s="2008">
        <v>8</v>
      </c>
      <c r="H150" s="2147" t="s">
        <v>960</v>
      </c>
      <c r="I150" s="1998"/>
    </row>
    <row r="151" spans="1:9" ht="36" customHeight="1" thickTop="1" x14ac:dyDescent="0.2">
      <c r="A151" s="2007">
        <v>3299</v>
      </c>
      <c r="B151" s="2006">
        <v>5221</v>
      </c>
      <c r="C151" s="2006">
        <v>32133006</v>
      </c>
      <c r="D151" s="2005" t="s">
        <v>1675</v>
      </c>
      <c r="E151" s="2004">
        <v>0</v>
      </c>
      <c r="F151" s="2004">
        <v>33</v>
      </c>
      <c r="G151" s="2003">
        <v>33</v>
      </c>
      <c r="H151" s="2148">
        <v>84.8</v>
      </c>
      <c r="I151" s="1998"/>
    </row>
    <row r="152" spans="1:9" ht="38.25" customHeight="1" thickBot="1" x14ac:dyDescent="0.25">
      <c r="A152" s="2007">
        <v>3299</v>
      </c>
      <c r="B152" s="2006">
        <v>5221</v>
      </c>
      <c r="C152" s="2006">
        <v>32533006</v>
      </c>
      <c r="D152" s="2005" t="s">
        <v>1675</v>
      </c>
      <c r="E152" s="2004">
        <v>0</v>
      </c>
      <c r="F152" s="2004">
        <v>184</v>
      </c>
      <c r="G152" s="2003">
        <v>184</v>
      </c>
      <c r="H152" s="2148">
        <v>84.9</v>
      </c>
      <c r="I152" s="1998"/>
    </row>
    <row r="153" spans="1:9" ht="15" customHeight="1" thickTop="1" thickBot="1" x14ac:dyDescent="0.3">
      <c r="A153" s="2002" t="s">
        <v>961</v>
      </c>
      <c r="B153" s="2001"/>
      <c r="C153" s="2001"/>
      <c r="D153" s="2000"/>
      <c r="E153" s="1999">
        <v>0</v>
      </c>
      <c r="F153" s="1999">
        <f>SUM(F151:F152)</f>
        <v>217</v>
      </c>
      <c r="G153" s="1999">
        <f>SUM(G151:G152)</f>
        <v>217</v>
      </c>
      <c r="H153" s="2149">
        <v>84.9</v>
      </c>
      <c r="I153" s="1998"/>
    </row>
    <row r="154" spans="1:9" ht="15" customHeight="1" thickTop="1" x14ac:dyDescent="0.2">
      <c r="I154" s="1822"/>
    </row>
    <row r="155" spans="1:9" ht="15" customHeight="1" x14ac:dyDescent="0.25">
      <c r="A155" s="1853" t="s">
        <v>1271</v>
      </c>
      <c r="D155" s="1800"/>
      <c r="E155" s="1797"/>
      <c r="H155" s="1992"/>
      <c r="I155" s="1822"/>
    </row>
    <row r="156" spans="1:9" ht="15" customHeight="1" thickBot="1" x14ac:dyDescent="0.3">
      <c r="A156" s="1853" t="s">
        <v>1231</v>
      </c>
      <c r="D156" s="1800"/>
      <c r="E156" s="1797"/>
      <c r="H156" s="1992" t="s">
        <v>205</v>
      </c>
      <c r="I156" s="1822"/>
    </row>
    <row r="157" spans="1:9" ht="25.5" customHeight="1" thickTop="1" thickBot="1" x14ac:dyDescent="0.25">
      <c r="A157" s="1852" t="s">
        <v>206</v>
      </c>
      <c r="B157" s="1851" t="s">
        <v>959</v>
      </c>
      <c r="C157" s="1851" t="s">
        <v>481</v>
      </c>
      <c r="D157" s="1850" t="s">
        <v>208</v>
      </c>
      <c r="E157" s="1849" t="s">
        <v>800</v>
      </c>
      <c r="F157" s="1849" t="s">
        <v>801</v>
      </c>
      <c r="G157" s="1848" t="s">
        <v>1117</v>
      </c>
      <c r="H157" s="2092" t="s">
        <v>1118</v>
      </c>
      <c r="I157" s="1822"/>
    </row>
    <row r="158" spans="1:9" ht="15" customHeight="1" thickTop="1" thickBot="1" x14ac:dyDescent="0.25">
      <c r="A158" s="1846">
        <v>1</v>
      </c>
      <c r="B158" s="1845">
        <v>2</v>
      </c>
      <c r="C158" s="1845">
        <v>3</v>
      </c>
      <c r="D158" s="1845">
        <v>5</v>
      </c>
      <c r="E158" s="1931">
        <v>6</v>
      </c>
      <c r="F158" s="1931">
        <v>7</v>
      </c>
      <c r="G158" s="1930">
        <v>8</v>
      </c>
      <c r="H158" s="1842" t="s">
        <v>960</v>
      </c>
      <c r="I158" s="1822"/>
    </row>
    <row r="159" spans="1:9" ht="42.75" customHeight="1" thickTop="1" x14ac:dyDescent="0.2">
      <c r="A159" s="1938">
        <v>3299</v>
      </c>
      <c r="B159" s="1937">
        <v>5213</v>
      </c>
      <c r="C159" s="1937">
        <v>32133006</v>
      </c>
      <c r="D159" s="1835" t="s">
        <v>1270</v>
      </c>
      <c r="E159" s="1881">
        <v>0</v>
      </c>
      <c r="F159" s="1881">
        <v>77</v>
      </c>
      <c r="G159" s="1950">
        <v>77</v>
      </c>
      <c r="H159" s="1895">
        <f>G159/F159*100</f>
        <v>100</v>
      </c>
      <c r="I159" s="1822"/>
    </row>
    <row r="160" spans="1:9" ht="47.25" customHeight="1" thickBot="1" x14ac:dyDescent="0.25">
      <c r="A160" s="1938">
        <v>3299</v>
      </c>
      <c r="B160" s="1937">
        <v>5213</v>
      </c>
      <c r="C160" s="1937">
        <v>32533006</v>
      </c>
      <c r="D160" s="1835" t="s">
        <v>1270</v>
      </c>
      <c r="E160" s="1876">
        <v>0</v>
      </c>
      <c r="F160" s="1876">
        <v>438</v>
      </c>
      <c r="G160" s="1948">
        <v>438</v>
      </c>
      <c r="H160" s="1829">
        <f>G160/F160*100</f>
        <v>100</v>
      </c>
      <c r="I160" s="1822"/>
    </row>
    <row r="161" spans="1:9" ht="47.25" hidden="1" customHeight="1" x14ac:dyDescent="0.2">
      <c r="A161" s="1996">
        <v>3299</v>
      </c>
      <c r="B161" s="1997">
        <v>6313</v>
      </c>
      <c r="C161" s="1937">
        <v>32133006</v>
      </c>
      <c r="D161" s="1989" t="s">
        <v>1272</v>
      </c>
      <c r="E161" s="1876">
        <v>0</v>
      </c>
      <c r="F161" s="1876">
        <v>0</v>
      </c>
      <c r="G161" s="1948">
        <v>0</v>
      </c>
      <c r="H161" s="1829" t="e">
        <f>G161/F161*100</f>
        <v>#DIV/0!</v>
      </c>
      <c r="I161" s="1822"/>
    </row>
    <row r="162" spans="1:9" ht="47.25" hidden="1" customHeight="1" thickBot="1" x14ac:dyDescent="0.25">
      <c r="A162" s="1996">
        <v>3299</v>
      </c>
      <c r="B162" s="1990">
        <v>6313</v>
      </c>
      <c r="C162" s="1995">
        <v>32533006</v>
      </c>
      <c r="D162" s="1832" t="s">
        <v>1272</v>
      </c>
      <c r="E162" s="1876">
        <v>0</v>
      </c>
      <c r="F162" s="1876">
        <v>0</v>
      </c>
      <c r="G162" s="1948">
        <v>0</v>
      </c>
      <c r="H162" s="1829" t="e">
        <f>G162/F162*100</f>
        <v>#DIV/0!</v>
      </c>
      <c r="I162" s="1822"/>
    </row>
    <row r="163" spans="1:9" ht="16.5" customHeight="1" thickTop="1" thickBot="1" x14ac:dyDescent="0.3">
      <c r="A163" s="1828" t="s">
        <v>961</v>
      </c>
      <c r="B163" s="1827"/>
      <c r="C163" s="1827"/>
      <c r="D163" s="1826"/>
      <c r="E163" s="1825">
        <f>SUM(E159:E160)</f>
        <v>0</v>
      </c>
      <c r="F163" s="1825">
        <f>SUM(F159:F162)</f>
        <v>515</v>
      </c>
      <c r="G163" s="1825">
        <f>SUM(G159:G162)</f>
        <v>515</v>
      </c>
      <c r="H163" s="1871">
        <f>G163/F163*100</f>
        <v>100</v>
      </c>
      <c r="I163" s="1822"/>
    </row>
    <row r="164" spans="1:9" ht="15" customHeight="1" thickTop="1" x14ac:dyDescent="0.2">
      <c r="I164" s="1822"/>
    </row>
    <row r="165" spans="1:9" ht="15" customHeight="1" x14ac:dyDescent="0.25">
      <c r="A165" s="1853" t="s">
        <v>1273</v>
      </c>
      <c r="D165" s="1800"/>
      <c r="E165" s="1797"/>
      <c r="H165" s="1992"/>
      <c r="I165" s="1822"/>
    </row>
    <row r="166" spans="1:9" ht="15" customHeight="1" thickBot="1" x14ac:dyDescent="0.3">
      <c r="A166" s="1853" t="s">
        <v>1274</v>
      </c>
      <c r="D166" s="1800"/>
      <c r="E166" s="1797"/>
      <c r="H166" s="1992" t="s">
        <v>205</v>
      </c>
      <c r="I166" s="1822"/>
    </row>
    <row r="167" spans="1:9" ht="25.5" customHeight="1" thickTop="1" thickBot="1" x14ac:dyDescent="0.25">
      <c r="A167" s="1852" t="s">
        <v>206</v>
      </c>
      <c r="B167" s="1851" t="s">
        <v>959</v>
      </c>
      <c r="C167" s="1851" t="s">
        <v>481</v>
      </c>
      <c r="D167" s="1850" t="s">
        <v>208</v>
      </c>
      <c r="E167" s="1849" t="s">
        <v>800</v>
      </c>
      <c r="F167" s="1849" t="s">
        <v>801</v>
      </c>
      <c r="G167" s="1848" t="s">
        <v>1117</v>
      </c>
      <c r="H167" s="2092" t="s">
        <v>1118</v>
      </c>
      <c r="I167" s="1822"/>
    </row>
    <row r="168" spans="1:9" ht="15" customHeight="1" thickTop="1" thickBot="1" x14ac:dyDescent="0.25">
      <c r="A168" s="1846">
        <v>1</v>
      </c>
      <c r="B168" s="1845">
        <v>2</v>
      </c>
      <c r="C168" s="1845">
        <v>3</v>
      </c>
      <c r="D168" s="1845">
        <v>5</v>
      </c>
      <c r="E168" s="1931">
        <v>6</v>
      </c>
      <c r="F168" s="1931">
        <v>7</v>
      </c>
      <c r="G168" s="1930">
        <v>8</v>
      </c>
      <c r="H168" s="1842" t="s">
        <v>960</v>
      </c>
      <c r="I168" s="1822"/>
    </row>
    <row r="169" spans="1:9" ht="30.75" customHeight="1" thickTop="1" x14ac:dyDescent="0.2">
      <c r="A169" s="1938">
        <v>3299</v>
      </c>
      <c r="B169" s="1937">
        <v>5221</v>
      </c>
      <c r="C169" s="1937">
        <v>32133006</v>
      </c>
      <c r="D169" s="1835" t="s">
        <v>1675</v>
      </c>
      <c r="E169" s="1881">
        <v>0</v>
      </c>
      <c r="F169" s="1881">
        <v>168</v>
      </c>
      <c r="G169" s="1950">
        <v>52</v>
      </c>
      <c r="H169" s="1895">
        <f>G169/F169*100</f>
        <v>30.952380952380953</v>
      </c>
      <c r="I169" s="1822"/>
    </row>
    <row r="170" spans="1:9" ht="30.75" customHeight="1" thickBot="1" x14ac:dyDescent="0.25">
      <c r="A170" s="1938">
        <v>3299</v>
      </c>
      <c r="B170" s="1937">
        <v>5221</v>
      </c>
      <c r="C170" s="1937">
        <v>32533006</v>
      </c>
      <c r="D170" s="1835" t="s">
        <v>1675</v>
      </c>
      <c r="E170" s="1876">
        <v>0</v>
      </c>
      <c r="F170" s="1876">
        <v>954</v>
      </c>
      <c r="G170" s="1948">
        <v>295</v>
      </c>
      <c r="H170" s="1829">
        <f>G170/F170*100</f>
        <v>30.922431865828091</v>
      </c>
      <c r="I170" s="1822"/>
    </row>
    <row r="171" spans="1:9" ht="15" customHeight="1" thickTop="1" thickBot="1" x14ac:dyDescent="0.3">
      <c r="A171" s="1828" t="s">
        <v>961</v>
      </c>
      <c r="B171" s="1827"/>
      <c r="C171" s="1827"/>
      <c r="D171" s="1826"/>
      <c r="E171" s="1825">
        <f>SUM(E169:E170)</f>
        <v>0</v>
      </c>
      <c r="F171" s="1825">
        <f>SUM(F169:F170)</f>
        <v>1122</v>
      </c>
      <c r="G171" s="1825">
        <f>SUM(G169:G170)</f>
        <v>347</v>
      </c>
      <c r="H171" s="1871">
        <f>G171/F171*100</f>
        <v>30.926916221033867</v>
      </c>
      <c r="I171" s="1822"/>
    </row>
    <row r="172" spans="1:9" ht="15" customHeight="1" thickTop="1" x14ac:dyDescent="0.2">
      <c r="I172" s="1822"/>
    </row>
    <row r="173" spans="1:9" ht="15" customHeight="1" x14ac:dyDescent="0.25">
      <c r="A173" s="1853" t="s">
        <v>1275</v>
      </c>
      <c r="D173" s="1800"/>
      <c r="E173" s="1797"/>
      <c r="H173" s="1992"/>
      <c r="I173" s="1822"/>
    </row>
    <row r="174" spans="1:9" ht="15" customHeight="1" thickBot="1" x14ac:dyDescent="0.3">
      <c r="A174" s="1853" t="s">
        <v>1276</v>
      </c>
      <c r="D174" s="1800"/>
      <c r="E174" s="1797"/>
      <c r="H174" s="1992" t="s">
        <v>205</v>
      </c>
      <c r="I174" s="1822"/>
    </row>
    <row r="175" spans="1:9" ht="25.5" customHeight="1" thickTop="1" thickBot="1" x14ac:dyDescent="0.25">
      <c r="A175" s="1852" t="s">
        <v>206</v>
      </c>
      <c r="B175" s="1851" t="s">
        <v>959</v>
      </c>
      <c r="C175" s="1851" t="s">
        <v>481</v>
      </c>
      <c r="D175" s="1850" t="s">
        <v>208</v>
      </c>
      <c r="E175" s="1849" t="s">
        <v>800</v>
      </c>
      <c r="F175" s="1849" t="s">
        <v>801</v>
      </c>
      <c r="G175" s="1848" t="s">
        <v>1117</v>
      </c>
      <c r="H175" s="2092" t="s">
        <v>1118</v>
      </c>
      <c r="I175" s="1822"/>
    </row>
    <row r="176" spans="1:9" ht="15" customHeight="1" thickTop="1" thickBot="1" x14ac:dyDescent="0.25">
      <c r="A176" s="1846">
        <v>1</v>
      </c>
      <c r="B176" s="1845">
        <v>2</v>
      </c>
      <c r="C176" s="1845">
        <v>3</v>
      </c>
      <c r="D176" s="1845">
        <v>5</v>
      </c>
      <c r="E176" s="1931">
        <v>6</v>
      </c>
      <c r="F176" s="1931">
        <v>7</v>
      </c>
      <c r="G176" s="1930">
        <v>8</v>
      </c>
      <c r="H176" s="1842" t="s">
        <v>960</v>
      </c>
      <c r="I176" s="1822"/>
    </row>
    <row r="177" spans="1:9" ht="30.75" customHeight="1" thickTop="1" x14ac:dyDescent="0.2">
      <c r="A177" s="1938">
        <v>3299</v>
      </c>
      <c r="B177" s="1937">
        <v>5222</v>
      </c>
      <c r="C177" s="1937">
        <v>32133006</v>
      </c>
      <c r="D177" s="1835" t="s">
        <v>279</v>
      </c>
      <c r="E177" s="1881">
        <v>0</v>
      </c>
      <c r="F177" s="1881">
        <v>127</v>
      </c>
      <c r="G177" s="1950">
        <v>40</v>
      </c>
      <c r="H177" s="1895">
        <f>G177/F177*100</f>
        <v>31.496062992125985</v>
      </c>
      <c r="I177" s="1822"/>
    </row>
    <row r="178" spans="1:9" ht="30.75" customHeight="1" thickBot="1" x14ac:dyDescent="0.25">
      <c r="A178" s="1938">
        <v>3299</v>
      </c>
      <c r="B178" s="1937">
        <v>5222</v>
      </c>
      <c r="C178" s="1937">
        <v>32533006</v>
      </c>
      <c r="D178" s="1835" t="s">
        <v>279</v>
      </c>
      <c r="E178" s="1876">
        <v>0</v>
      </c>
      <c r="F178" s="1876">
        <v>723</v>
      </c>
      <c r="G178" s="1948">
        <v>228</v>
      </c>
      <c r="H178" s="1829">
        <f>G178/F178*100</f>
        <v>31.535269709543567</v>
      </c>
      <c r="I178" s="1822"/>
    </row>
    <row r="179" spans="1:9" ht="15" customHeight="1" thickTop="1" thickBot="1" x14ac:dyDescent="0.3">
      <c r="A179" s="1828" t="s">
        <v>961</v>
      </c>
      <c r="B179" s="1827"/>
      <c r="C179" s="1827"/>
      <c r="D179" s="1826"/>
      <c r="E179" s="1825">
        <f>SUM(E177:E178)</f>
        <v>0</v>
      </c>
      <c r="F179" s="1825">
        <f>SUM(F177:F178)</f>
        <v>850</v>
      </c>
      <c r="G179" s="1825">
        <f>SUM(G177:G178)</f>
        <v>268</v>
      </c>
      <c r="H179" s="1871">
        <f>G179/F179*100</f>
        <v>31.529411764705884</v>
      </c>
      <c r="I179" s="1822"/>
    </row>
    <row r="180" spans="1:9" ht="15" customHeight="1" thickTop="1" x14ac:dyDescent="0.2">
      <c r="I180" s="1822"/>
    </row>
    <row r="181" spans="1:9" ht="15" customHeight="1" x14ac:dyDescent="0.25">
      <c r="A181" s="1853" t="s">
        <v>291</v>
      </c>
      <c r="D181" s="1800"/>
      <c r="E181" s="1797"/>
      <c r="H181" s="1992"/>
      <c r="I181" s="1822"/>
    </row>
    <row r="182" spans="1:9" ht="15" customHeight="1" thickBot="1" x14ac:dyDescent="0.3">
      <c r="A182" s="1853" t="s">
        <v>292</v>
      </c>
      <c r="D182" s="1800"/>
      <c r="E182" s="1797"/>
      <c r="H182" s="1992" t="s">
        <v>205</v>
      </c>
      <c r="I182" s="1822"/>
    </row>
    <row r="183" spans="1:9" ht="25.5" customHeight="1" thickTop="1" thickBot="1" x14ac:dyDescent="0.25">
      <c r="A183" s="1852" t="s">
        <v>206</v>
      </c>
      <c r="B183" s="1851" t="s">
        <v>959</v>
      </c>
      <c r="C183" s="1851" t="s">
        <v>481</v>
      </c>
      <c r="D183" s="1850" t="s">
        <v>208</v>
      </c>
      <c r="E183" s="1849" t="s">
        <v>800</v>
      </c>
      <c r="F183" s="1849" t="s">
        <v>801</v>
      </c>
      <c r="G183" s="1848" t="s">
        <v>1117</v>
      </c>
      <c r="H183" s="2092" t="s">
        <v>1118</v>
      </c>
      <c r="I183" s="1822"/>
    </row>
    <row r="184" spans="1:9" ht="15" customHeight="1" thickTop="1" thickBot="1" x14ac:dyDescent="0.25">
      <c r="A184" s="1846">
        <v>1</v>
      </c>
      <c r="B184" s="1845">
        <v>2</v>
      </c>
      <c r="C184" s="1845">
        <v>3</v>
      </c>
      <c r="D184" s="1845">
        <v>5</v>
      </c>
      <c r="E184" s="1931">
        <v>6</v>
      </c>
      <c r="F184" s="1931">
        <v>7</v>
      </c>
      <c r="G184" s="1930">
        <v>8</v>
      </c>
      <c r="H184" s="1842" t="s">
        <v>960</v>
      </c>
      <c r="I184" s="1822"/>
    </row>
    <row r="185" spans="1:9" ht="15" customHeight="1" thickTop="1" x14ac:dyDescent="0.25">
      <c r="A185" s="1879">
        <v>3299</v>
      </c>
      <c r="B185" s="1837">
        <v>5321</v>
      </c>
      <c r="C185" s="1837">
        <v>32133006</v>
      </c>
      <c r="D185" s="1935" t="s">
        <v>1517</v>
      </c>
      <c r="E185" s="1881">
        <v>0</v>
      </c>
      <c r="F185" s="1881">
        <v>28</v>
      </c>
      <c r="G185" s="1950">
        <v>28</v>
      </c>
      <c r="H185" s="1895">
        <f>G185/F185*100</f>
        <v>100</v>
      </c>
      <c r="I185" s="1822"/>
    </row>
    <row r="186" spans="1:9" ht="15" customHeight="1" thickBot="1" x14ac:dyDescent="0.3">
      <c r="A186" s="1879">
        <v>3299</v>
      </c>
      <c r="B186" s="1837">
        <v>5321</v>
      </c>
      <c r="C186" s="1837">
        <v>32533006</v>
      </c>
      <c r="D186" s="1935" t="s">
        <v>1517</v>
      </c>
      <c r="E186" s="1876">
        <v>0</v>
      </c>
      <c r="F186" s="1876">
        <v>158</v>
      </c>
      <c r="G186" s="1948">
        <v>158</v>
      </c>
      <c r="H186" s="1829">
        <f>G186/F186*100</f>
        <v>100</v>
      </c>
      <c r="I186" s="1822"/>
    </row>
    <row r="187" spans="1:9" ht="15" customHeight="1" thickTop="1" thickBot="1" x14ac:dyDescent="0.3">
      <c r="A187" s="1828" t="s">
        <v>961</v>
      </c>
      <c r="B187" s="1827"/>
      <c r="C187" s="1827"/>
      <c r="D187" s="1826"/>
      <c r="E187" s="1825">
        <f>SUM(E185:E186)</f>
        <v>0</v>
      </c>
      <c r="F187" s="1825">
        <f>SUM(F185:F186)</f>
        <v>186</v>
      </c>
      <c r="G187" s="1825">
        <f>SUM(G185:G186)</f>
        <v>186</v>
      </c>
      <c r="H187" s="1871">
        <f>G187/F187*100</f>
        <v>100</v>
      </c>
      <c r="I187" s="1822"/>
    </row>
    <row r="188" spans="1:9" ht="15" customHeight="1" thickTop="1" x14ac:dyDescent="0.2">
      <c r="I188" s="1822"/>
    </row>
    <row r="189" spans="1:9" ht="15" customHeight="1" x14ac:dyDescent="0.25">
      <c r="A189" s="1853" t="s">
        <v>1248</v>
      </c>
      <c r="D189" s="1800"/>
      <c r="E189" s="1797"/>
      <c r="H189" s="1992"/>
      <c r="I189" s="1822"/>
    </row>
    <row r="190" spans="1:9" ht="15" customHeight="1" thickBot="1" x14ac:dyDescent="0.3">
      <c r="A190" s="1853" t="s">
        <v>1249</v>
      </c>
      <c r="D190" s="1800"/>
      <c r="E190" s="1797"/>
      <c r="H190" s="1992" t="s">
        <v>205</v>
      </c>
      <c r="I190" s="1822"/>
    </row>
    <row r="191" spans="1:9" ht="25.5" customHeight="1" thickTop="1" thickBot="1" x14ac:dyDescent="0.25">
      <c r="A191" s="1852" t="s">
        <v>206</v>
      </c>
      <c r="B191" s="1851" t="s">
        <v>959</v>
      </c>
      <c r="C191" s="1851" t="s">
        <v>481</v>
      </c>
      <c r="D191" s="1850" t="s">
        <v>208</v>
      </c>
      <c r="E191" s="1849" t="s">
        <v>800</v>
      </c>
      <c r="F191" s="1849" t="s">
        <v>801</v>
      </c>
      <c r="G191" s="1848" t="s">
        <v>1117</v>
      </c>
      <c r="H191" s="2092" t="s">
        <v>1118</v>
      </c>
      <c r="I191" s="1822"/>
    </row>
    <row r="192" spans="1:9" ht="15" customHeight="1" thickTop="1" thickBot="1" x14ac:dyDescent="0.25">
      <c r="A192" s="1846">
        <v>1</v>
      </c>
      <c r="B192" s="1845">
        <v>2</v>
      </c>
      <c r="C192" s="1845">
        <v>3</v>
      </c>
      <c r="D192" s="1845">
        <v>5</v>
      </c>
      <c r="E192" s="1931">
        <v>6</v>
      </c>
      <c r="F192" s="1931">
        <v>7</v>
      </c>
      <c r="G192" s="1930">
        <v>8</v>
      </c>
      <c r="H192" s="1842" t="s">
        <v>960</v>
      </c>
      <c r="I192" s="1822"/>
    </row>
    <row r="193" spans="1:9" ht="15" customHeight="1" thickTop="1" x14ac:dyDescent="0.25">
      <c r="A193" s="1879">
        <v>3299</v>
      </c>
      <c r="B193" s="1837">
        <v>5321</v>
      </c>
      <c r="C193" s="1837">
        <v>32133006</v>
      </c>
      <c r="D193" s="1935" t="s">
        <v>1517</v>
      </c>
      <c r="E193" s="1881">
        <v>0</v>
      </c>
      <c r="F193" s="1881">
        <v>193</v>
      </c>
      <c r="G193" s="1950">
        <v>126</v>
      </c>
      <c r="H193" s="1895">
        <f>G193/F193*100</f>
        <v>65.284974093264253</v>
      </c>
      <c r="I193" s="1822"/>
    </row>
    <row r="194" spans="1:9" ht="15" customHeight="1" thickBot="1" x14ac:dyDescent="0.3">
      <c r="A194" s="1879">
        <v>3299</v>
      </c>
      <c r="B194" s="1837">
        <v>5321</v>
      </c>
      <c r="C194" s="1837">
        <v>32533006</v>
      </c>
      <c r="D194" s="1935" t="s">
        <v>1517</v>
      </c>
      <c r="E194" s="1876">
        <v>0</v>
      </c>
      <c r="F194" s="1876">
        <v>1091</v>
      </c>
      <c r="G194" s="1948">
        <v>716</v>
      </c>
      <c r="H194" s="1829">
        <f>G194/F194*100</f>
        <v>65.627864344637942</v>
      </c>
      <c r="I194" s="1822"/>
    </row>
    <row r="195" spans="1:9" ht="15" hidden="1" customHeight="1" x14ac:dyDescent="0.25">
      <c r="A195" s="1879">
        <v>3299</v>
      </c>
      <c r="B195" s="1836">
        <v>6341</v>
      </c>
      <c r="C195" s="1837">
        <v>32133006</v>
      </c>
      <c r="D195" s="1993" t="s">
        <v>318</v>
      </c>
      <c r="E195" s="1876">
        <v>0</v>
      </c>
      <c r="F195" s="1876">
        <v>0</v>
      </c>
      <c r="G195" s="1948">
        <v>0</v>
      </c>
      <c r="H195" s="1829" t="e">
        <f>G195/F195*100</f>
        <v>#DIV/0!</v>
      </c>
      <c r="I195" s="1822"/>
    </row>
    <row r="196" spans="1:9" ht="15" hidden="1" customHeight="1" thickBot="1" x14ac:dyDescent="0.3">
      <c r="A196" s="1873">
        <v>3299</v>
      </c>
      <c r="B196" s="1860">
        <v>6341</v>
      </c>
      <c r="C196" s="1860">
        <v>32533006</v>
      </c>
      <c r="D196" s="1993" t="s">
        <v>318</v>
      </c>
      <c r="E196" s="1876">
        <v>0</v>
      </c>
      <c r="F196" s="1876">
        <v>0</v>
      </c>
      <c r="G196" s="1948">
        <v>0</v>
      </c>
      <c r="H196" s="1829" t="e">
        <f>G196/F196*100</f>
        <v>#DIV/0!</v>
      </c>
      <c r="I196" s="1822"/>
    </row>
    <row r="197" spans="1:9" ht="15" customHeight="1" thickTop="1" thickBot="1" x14ac:dyDescent="0.3">
      <c r="A197" s="1828" t="s">
        <v>961</v>
      </c>
      <c r="B197" s="1827"/>
      <c r="C197" s="1827"/>
      <c r="D197" s="1826"/>
      <c r="E197" s="1825">
        <f>SUM(E193:E194)</f>
        <v>0</v>
      </c>
      <c r="F197" s="1825">
        <f>SUM(F193:F196)</f>
        <v>1284</v>
      </c>
      <c r="G197" s="1825">
        <f>SUM(G193:G196)</f>
        <v>842</v>
      </c>
      <c r="H197" s="1871">
        <f>G197/F197*100</f>
        <v>65.576323987538942</v>
      </c>
      <c r="I197" s="1822"/>
    </row>
    <row r="198" spans="1:9" ht="15" customHeight="1" thickTop="1" x14ac:dyDescent="0.2">
      <c r="I198" s="1822"/>
    </row>
    <row r="199" spans="1:9" ht="15" x14ac:dyDescent="0.25">
      <c r="A199" s="1853" t="s">
        <v>1277</v>
      </c>
      <c r="D199" s="1800"/>
      <c r="E199" s="1797"/>
      <c r="H199" s="1992"/>
      <c r="I199" s="1822"/>
    </row>
    <row r="200" spans="1:9" ht="15.75" thickBot="1" x14ac:dyDescent="0.3">
      <c r="A200" s="1853" t="s">
        <v>1278</v>
      </c>
      <c r="D200" s="1800"/>
      <c r="E200" s="1797"/>
      <c r="H200" s="1992" t="s">
        <v>205</v>
      </c>
      <c r="I200" s="1822"/>
    </row>
    <row r="201" spans="1:9" ht="25.5" thickTop="1" thickBot="1" x14ac:dyDescent="0.25">
      <c r="A201" s="1852" t="s">
        <v>206</v>
      </c>
      <c r="B201" s="1851" t="s">
        <v>959</v>
      </c>
      <c r="C201" s="1851" t="s">
        <v>481</v>
      </c>
      <c r="D201" s="1850" t="s">
        <v>208</v>
      </c>
      <c r="E201" s="1849" t="s">
        <v>800</v>
      </c>
      <c r="F201" s="1849" t="s">
        <v>801</v>
      </c>
      <c r="G201" s="1848" t="s">
        <v>1117</v>
      </c>
      <c r="H201" s="2092" t="s">
        <v>1118</v>
      </c>
      <c r="I201" s="1822"/>
    </row>
    <row r="202" spans="1:9" ht="14.25" thickTop="1" thickBot="1" x14ac:dyDescent="0.25">
      <c r="A202" s="1846">
        <v>1</v>
      </c>
      <c r="B202" s="1845">
        <v>2</v>
      </c>
      <c r="C202" s="1845">
        <v>3</v>
      </c>
      <c r="D202" s="1845">
        <v>5</v>
      </c>
      <c r="E202" s="1931">
        <v>6</v>
      </c>
      <c r="F202" s="1931">
        <v>7</v>
      </c>
      <c r="G202" s="1930">
        <v>8</v>
      </c>
      <c r="H202" s="1842" t="s">
        <v>960</v>
      </c>
      <c r="I202" s="1822"/>
    </row>
    <row r="203" spans="1:9" ht="15.75" thickTop="1" x14ac:dyDescent="0.25">
      <c r="A203" s="1879">
        <v>3299</v>
      </c>
      <c r="B203" s="1837">
        <v>5321</v>
      </c>
      <c r="C203" s="1837">
        <v>32133006</v>
      </c>
      <c r="D203" s="1935" t="s">
        <v>1517</v>
      </c>
      <c r="E203" s="1881">
        <v>0</v>
      </c>
      <c r="F203" s="1881">
        <v>124</v>
      </c>
      <c r="G203" s="1950">
        <v>124</v>
      </c>
      <c r="H203" s="1895">
        <f>G203/F203*100</f>
        <v>100</v>
      </c>
      <c r="I203" s="1822"/>
    </row>
    <row r="204" spans="1:9" ht="15.75" thickBot="1" x14ac:dyDescent="0.3">
      <c r="A204" s="1879">
        <v>3299</v>
      </c>
      <c r="B204" s="1837">
        <v>5321</v>
      </c>
      <c r="C204" s="1837">
        <v>32533006</v>
      </c>
      <c r="D204" s="1935" t="s">
        <v>1517</v>
      </c>
      <c r="E204" s="1876">
        <v>0</v>
      </c>
      <c r="F204" s="1876">
        <v>702</v>
      </c>
      <c r="G204" s="1948">
        <v>701</v>
      </c>
      <c r="H204" s="1829">
        <f>G204/F204*100</f>
        <v>99.857549857549856</v>
      </c>
      <c r="I204" s="1822"/>
    </row>
    <row r="205" spans="1:9" ht="16.5" thickTop="1" thickBot="1" x14ac:dyDescent="0.3">
      <c r="A205" s="1828" t="s">
        <v>961</v>
      </c>
      <c r="B205" s="1827"/>
      <c r="C205" s="1827"/>
      <c r="D205" s="1826"/>
      <c r="E205" s="1825">
        <f>SUM(E203:E204)</f>
        <v>0</v>
      </c>
      <c r="F205" s="1825">
        <f>SUM(F203:F204)</f>
        <v>826</v>
      </c>
      <c r="G205" s="1825">
        <f>SUM(G203:G204)</f>
        <v>825</v>
      </c>
      <c r="H205" s="1871">
        <f>G205/F205*100</f>
        <v>99.878934624697337</v>
      </c>
      <c r="I205" s="1822"/>
    </row>
    <row r="206" spans="1:9" ht="15" customHeight="1" thickTop="1" x14ac:dyDescent="0.2">
      <c r="I206" s="1822"/>
    </row>
    <row r="207" spans="1:9" ht="15" x14ac:dyDescent="0.25">
      <c r="A207" s="1853" t="s">
        <v>1279</v>
      </c>
      <c r="D207" s="1800"/>
      <c r="E207" s="1797"/>
      <c r="H207" s="1992"/>
      <c r="I207" s="1822"/>
    </row>
    <row r="208" spans="1:9" ht="15.75" thickBot="1" x14ac:dyDescent="0.3">
      <c r="A208" s="1853" t="s">
        <v>1455</v>
      </c>
      <c r="D208" s="1800"/>
      <c r="E208" s="1797"/>
      <c r="H208" s="1992" t="s">
        <v>205</v>
      </c>
      <c r="I208" s="1822"/>
    </row>
    <row r="209" spans="1:12" ht="25.5" thickTop="1" thickBot="1" x14ac:dyDescent="0.25">
      <c r="A209" s="1852" t="s">
        <v>206</v>
      </c>
      <c r="B209" s="1851" t="s">
        <v>959</v>
      </c>
      <c r="C209" s="1851" t="s">
        <v>481</v>
      </c>
      <c r="D209" s="1850" t="s">
        <v>208</v>
      </c>
      <c r="E209" s="1849" t="s">
        <v>800</v>
      </c>
      <c r="F209" s="1849" t="s">
        <v>801</v>
      </c>
      <c r="G209" s="1848" t="s">
        <v>1117</v>
      </c>
      <c r="H209" s="2092" t="s">
        <v>1118</v>
      </c>
      <c r="I209" s="1822"/>
    </row>
    <row r="210" spans="1:12" ht="14.25" thickTop="1" thickBot="1" x14ac:dyDescent="0.25">
      <c r="A210" s="1846">
        <v>1</v>
      </c>
      <c r="B210" s="1845">
        <v>2</v>
      </c>
      <c r="C210" s="1845">
        <v>3</v>
      </c>
      <c r="D210" s="1845">
        <v>5</v>
      </c>
      <c r="E210" s="1931">
        <v>6</v>
      </c>
      <c r="F210" s="1931">
        <v>7</v>
      </c>
      <c r="G210" s="1930">
        <v>8</v>
      </c>
      <c r="H210" s="1842" t="s">
        <v>960</v>
      </c>
      <c r="I210" s="1822"/>
    </row>
    <row r="211" spans="1:12" ht="15.75" thickTop="1" x14ac:dyDescent="0.25">
      <c r="A211" s="1879">
        <v>3299</v>
      </c>
      <c r="B211" s="1837">
        <v>5321</v>
      </c>
      <c r="C211" s="1837">
        <v>32133006</v>
      </c>
      <c r="D211" s="1935" t="s">
        <v>1517</v>
      </c>
      <c r="E211" s="1881">
        <v>0</v>
      </c>
      <c r="F211" s="1881">
        <v>331</v>
      </c>
      <c r="G211" s="1950">
        <v>288</v>
      </c>
      <c r="H211" s="1895">
        <f>G211/F211*100</f>
        <v>87.009063444108762</v>
      </c>
      <c r="I211" s="1822"/>
    </row>
    <row r="212" spans="1:12" ht="15" x14ac:dyDescent="0.25">
      <c r="A212" s="1879">
        <v>3299</v>
      </c>
      <c r="B212" s="1837">
        <v>5321</v>
      </c>
      <c r="C212" s="1837">
        <v>32533006</v>
      </c>
      <c r="D212" s="1935" t="s">
        <v>1517</v>
      </c>
      <c r="E212" s="1876">
        <v>0</v>
      </c>
      <c r="F212" s="1876">
        <v>1876</v>
      </c>
      <c r="G212" s="1948">
        <v>1632</v>
      </c>
      <c r="H212" s="1829">
        <f>G212/F212*100</f>
        <v>86.99360341151386</v>
      </c>
      <c r="I212" s="1822"/>
    </row>
    <row r="213" spans="1:12" ht="15" x14ac:dyDescent="0.25">
      <c r="A213" s="1952">
        <v>3299</v>
      </c>
      <c r="B213" s="1994">
        <v>6341</v>
      </c>
      <c r="C213" s="1994">
        <v>32133006</v>
      </c>
      <c r="D213" s="1935" t="s">
        <v>318</v>
      </c>
      <c r="E213" s="1876">
        <v>0</v>
      </c>
      <c r="F213" s="1876">
        <v>9</v>
      </c>
      <c r="G213" s="1948">
        <v>9</v>
      </c>
      <c r="H213" s="1829">
        <f>G213/F213*100</f>
        <v>100</v>
      </c>
      <c r="I213" s="1822"/>
    </row>
    <row r="214" spans="1:12" ht="15.75" thickBot="1" x14ac:dyDescent="0.3">
      <c r="A214" s="1952">
        <v>3299</v>
      </c>
      <c r="B214" s="1833">
        <v>6341</v>
      </c>
      <c r="C214" s="1860">
        <v>32533006</v>
      </c>
      <c r="D214" s="1993" t="s">
        <v>318</v>
      </c>
      <c r="E214" s="1876">
        <v>0</v>
      </c>
      <c r="F214" s="1876">
        <v>51</v>
      </c>
      <c r="G214" s="1948">
        <v>51</v>
      </c>
      <c r="H214" s="1829">
        <f>G214/F214*100</f>
        <v>100</v>
      </c>
      <c r="I214" s="1822"/>
    </row>
    <row r="215" spans="1:12" ht="16.5" thickTop="1" thickBot="1" x14ac:dyDescent="0.3">
      <c r="A215" s="1828" t="s">
        <v>961</v>
      </c>
      <c r="B215" s="1827"/>
      <c r="C215" s="1827"/>
      <c r="D215" s="1826"/>
      <c r="E215" s="1825">
        <f>SUM(E211:E212)</f>
        <v>0</v>
      </c>
      <c r="F215" s="1825">
        <f>SUM(F211:F214)</f>
        <v>2267</v>
      </c>
      <c r="G215" s="1825">
        <f>SUM(G211:G214)</f>
        <v>1980</v>
      </c>
      <c r="H215" s="1871">
        <f>G215/F215*100</f>
        <v>87.340097044552266</v>
      </c>
      <c r="I215" s="1822"/>
    </row>
    <row r="216" spans="1:12" ht="13.5" thickTop="1" x14ac:dyDescent="0.2">
      <c r="I216" s="1822"/>
    </row>
    <row r="217" spans="1:12" x14ac:dyDescent="0.2">
      <c r="I217" s="1822"/>
    </row>
    <row r="218" spans="1:12" x14ac:dyDescent="0.2">
      <c r="I218" s="1822"/>
    </row>
    <row r="219" spans="1:12" x14ac:dyDescent="0.2">
      <c r="I219" s="1822"/>
    </row>
    <row r="220" spans="1:12" ht="16.5" x14ac:dyDescent="0.25">
      <c r="A220" s="1821" t="s">
        <v>576</v>
      </c>
      <c r="B220" s="1820"/>
      <c r="C220" s="1819"/>
      <c r="D220" s="1818"/>
      <c r="E220" s="1817">
        <f>SUM(E221:E223)</f>
        <v>0</v>
      </c>
      <c r="F220" s="1817">
        <f>F221+F222+F223+F224</f>
        <v>43645</v>
      </c>
      <c r="G220" s="1817">
        <f>G221+G222+G223+G224</f>
        <v>28791</v>
      </c>
      <c r="H220" s="1946">
        <f>G220/F220*100</f>
        <v>65.966319165998399</v>
      </c>
      <c r="J220" s="1816">
        <f>J221+J222+J223</f>
        <v>0</v>
      </c>
      <c r="K220" s="1816">
        <f>K221+K222+K223</f>
        <v>43644689.57</v>
      </c>
      <c r="L220" s="1816">
        <f>L221+L222+L223</f>
        <v>28791439.59</v>
      </c>
    </row>
    <row r="221" spans="1:12" ht="15" x14ac:dyDescent="0.2">
      <c r="A221" s="1811" t="s">
        <v>342</v>
      </c>
      <c r="B221" s="1815"/>
      <c r="C221" s="1809"/>
      <c r="D221" s="1814"/>
      <c r="E221" s="1807">
        <f>SUM(E10:E17,E75:E76,E113,E121,E215)</f>
        <v>0</v>
      </c>
      <c r="F221" s="1807">
        <f>F10+F11+F12+F13+F14+F15+F16+F17+F24+F31+F32+F41+F42+F49+F50+F57+F58+F67+F68+F75+F76+F85+F86+F95+F96+F103+F104+F111+F112+F119+F120+F127+F128+F135+F136+F143+F144+F151+F152+F159+F160+F169+F170+F177+F178+F185+F186+F193+F194+F203+F204+F211+F212</f>
        <v>41925</v>
      </c>
      <c r="G221" s="1807">
        <f>G10+G11+G12+G13+G14+G15+G16+G17+G24+G31+G32+G41+G42+G49+G50+G57+G58+G67+G68+G75+G76+G85+G86+G95+G96+G103+G104+G111+G112+G119+G120+G127+G128+G135+G136+G143+G144+G151+G152+G159+G160+G169+G170+G177+G178+G185+G186+G193+G194+G203+G204+G211+G212</f>
        <v>28627</v>
      </c>
      <c r="H221" s="1945">
        <f>G221/F221*100</f>
        <v>68.281454979129393</v>
      </c>
      <c r="J221" s="1812">
        <v>0</v>
      </c>
      <c r="K221" s="1812">
        <v>41924747.57</v>
      </c>
      <c r="L221" s="1812">
        <v>28627439.59</v>
      </c>
    </row>
    <row r="222" spans="1:12" ht="15" x14ac:dyDescent="0.2">
      <c r="A222" s="1811" t="s">
        <v>343</v>
      </c>
      <c r="B222" s="1810"/>
      <c r="C222" s="1809"/>
      <c r="D222" s="1808"/>
      <c r="E222" s="1807">
        <f>SUM(E18:E23,E77:E78,)</f>
        <v>0</v>
      </c>
      <c r="F222" s="1807">
        <f>F18+F19+F22+F23+F59+F60+F213+F214</f>
        <v>1720</v>
      </c>
      <c r="G222" s="1807">
        <f>G18+G19+G22+G23+G59+G60+G213+G214</f>
        <v>164</v>
      </c>
      <c r="H222" s="1945">
        <f>G222/F222*100</f>
        <v>9.5348837209302335</v>
      </c>
      <c r="J222" s="1812">
        <v>0</v>
      </c>
      <c r="K222" s="1812">
        <v>1719942</v>
      </c>
      <c r="L222" s="1812">
        <v>164000</v>
      </c>
    </row>
    <row r="223" spans="1:12" ht="15" x14ac:dyDescent="0.2">
      <c r="A223" s="1811" t="s">
        <v>577</v>
      </c>
      <c r="B223" s="1810"/>
      <c r="C223" s="1809"/>
      <c r="D223" s="1808"/>
      <c r="E223" s="1807">
        <v>0</v>
      </c>
      <c r="F223" s="1807">
        <v>0</v>
      </c>
      <c r="G223" s="1807">
        <v>0</v>
      </c>
      <c r="H223" s="1945">
        <v>0</v>
      </c>
      <c r="J223" s="1812">
        <v>0</v>
      </c>
      <c r="K223" s="1812">
        <v>0</v>
      </c>
      <c r="L223" s="1812">
        <v>0</v>
      </c>
    </row>
    <row r="224" spans="1:12" ht="15" x14ac:dyDescent="0.2">
      <c r="A224" s="1811"/>
      <c r="B224" s="1810"/>
      <c r="C224" s="1809"/>
      <c r="D224" s="1808"/>
      <c r="E224" s="1807"/>
      <c r="F224" s="1807"/>
      <c r="G224" s="1807"/>
      <c r="H224" s="1916"/>
    </row>
    <row r="225" spans="1:8" ht="91.5" customHeight="1" thickBot="1" x14ac:dyDescent="0.4">
      <c r="A225" s="2539" t="s">
        <v>1201</v>
      </c>
      <c r="B225" s="2557"/>
      <c r="C225" s="2557"/>
      <c r="D225" s="2557"/>
      <c r="E225" s="1805">
        <f>SUM(E220)</f>
        <v>0</v>
      </c>
      <c r="F225" s="1805">
        <f>SUM(F220)</f>
        <v>43645</v>
      </c>
      <c r="G225" s="1805">
        <f>SUM(G220)</f>
        <v>28791</v>
      </c>
      <c r="H225" s="1944">
        <f>(G225/F225)*100</f>
        <v>65.966319165998399</v>
      </c>
    </row>
    <row r="226" spans="1:8" ht="13.5" thickTop="1" x14ac:dyDescent="0.2"/>
    <row r="347" spans="1:5" ht="13.5" thickBot="1" x14ac:dyDescent="0.25">
      <c r="A347" s="1972"/>
      <c r="B347" s="1972"/>
      <c r="C347" s="1972"/>
      <c r="D347" s="1971"/>
      <c r="E347" s="1970"/>
    </row>
    <row r="348" spans="1:5" ht="13.5" thickTop="1" x14ac:dyDescent="0.2">
      <c r="A348" s="1836"/>
      <c r="B348" s="1836"/>
      <c r="C348" s="1836"/>
      <c r="D348" s="1866"/>
      <c r="E348" s="1969"/>
    </row>
    <row r="349" spans="1:5" x14ac:dyDescent="0.2">
      <c r="D349" s="1797" t="e">
        <f>#REF!+#REF!</f>
        <v>#REF!</v>
      </c>
    </row>
  </sheetData>
  <mergeCells count="3">
    <mergeCell ref="A1:H1"/>
    <mergeCell ref="A25:D25"/>
    <mergeCell ref="A225:D225"/>
  </mergeCells>
  <pageMargins left="0.98425196850393704" right="0.98425196850393704" top="0.98425196850393704" bottom="0.98425196850393704" header="0.51181102362204722" footer="0.51181102362204722"/>
  <pageSetup paperSize="9" scale="72" firstPageNumber="167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  <rowBreaks count="4" manualBreakCount="4">
    <brk id="44" max="7" man="1"/>
    <brk id="90" max="7" man="1"/>
    <brk id="130" max="7" man="1"/>
    <brk id="172" max="7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356"/>
  <sheetViews>
    <sheetView showGridLines="0" topLeftCell="A191" zoomScaleNormal="100" workbookViewId="0">
      <selection activeCell="M234" sqref="M234"/>
    </sheetView>
  </sheetViews>
  <sheetFormatPr defaultRowHeight="12.75" x14ac:dyDescent="0.2"/>
  <cols>
    <col min="1" max="2" width="6.140625" style="1800" customWidth="1"/>
    <col min="3" max="3" width="10.28515625" style="1800" customWidth="1"/>
    <col min="4" max="4" width="40.42578125" style="1797" customWidth="1"/>
    <col min="5" max="5" width="10.42578125" style="1822" customWidth="1"/>
    <col min="6" max="6" width="15.85546875" style="1822" customWidth="1"/>
    <col min="7" max="7" width="13.85546875" style="1822" customWidth="1"/>
    <col min="8" max="8" width="9.7109375" style="2089" customWidth="1"/>
    <col min="9" max="9" width="14.28515625" style="1797" bestFit="1" customWidth="1"/>
    <col min="10" max="10" width="9.28515625" style="1797" bestFit="1" customWidth="1"/>
    <col min="11" max="11" width="16.140625" style="1797" bestFit="1" customWidth="1"/>
    <col min="12" max="12" width="16" style="1797" bestFit="1" customWidth="1"/>
    <col min="13" max="16384" width="9.140625" style="1797"/>
  </cols>
  <sheetData>
    <row r="1" spans="1:8" ht="38.25" customHeight="1" thickBot="1" x14ac:dyDescent="0.25">
      <c r="A1" s="2556" t="s">
        <v>944</v>
      </c>
      <c r="B1" s="2556"/>
      <c r="C1" s="2556"/>
      <c r="D1" s="2556"/>
      <c r="E1" s="2556"/>
      <c r="F1" s="2556"/>
      <c r="G1" s="2556"/>
      <c r="H1" s="2556"/>
    </row>
    <row r="2" spans="1:8" ht="18" x14ac:dyDescent="0.25">
      <c r="A2" s="1899"/>
      <c r="B2" s="1854"/>
      <c r="C2" s="1854"/>
      <c r="D2" s="1854"/>
      <c r="E2" s="1854"/>
      <c r="F2" s="1854"/>
      <c r="G2" s="1854"/>
      <c r="H2" s="1941" t="s">
        <v>945</v>
      </c>
    </row>
    <row r="3" spans="1:8" ht="18" x14ac:dyDescent="0.25">
      <c r="A3" s="1909" t="s">
        <v>470</v>
      </c>
      <c r="B3" s="1854"/>
      <c r="C3" s="1905" t="s">
        <v>445</v>
      </c>
      <c r="D3" s="1854"/>
      <c r="E3" s="1854"/>
      <c r="F3" s="1854"/>
      <c r="G3" s="1854"/>
      <c r="H3" s="1941"/>
    </row>
    <row r="4" spans="1:8" ht="18" x14ac:dyDescent="0.25">
      <c r="A4" s="1899"/>
      <c r="B4" s="1854"/>
      <c r="C4" s="1905" t="s">
        <v>446</v>
      </c>
      <c r="D4" s="1854"/>
      <c r="E4" s="1854"/>
      <c r="F4" s="1854"/>
      <c r="G4" s="1854"/>
      <c r="H4" s="1941"/>
    </row>
    <row r="5" spans="1:8" ht="18" x14ac:dyDescent="0.25">
      <c r="A5" s="1823" t="s">
        <v>946</v>
      </c>
      <c r="B5" s="1854"/>
      <c r="C5" s="1854"/>
      <c r="D5" s="1854"/>
      <c r="E5" s="1854"/>
      <c r="F5" s="1854"/>
      <c r="G5" s="1854"/>
      <c r="H5" s="1941"/>
    </row>
    <row r="7" spans="1:8" ht="15.75" thickBot="1" x14ac:dyDescent="0.3">
      <c r="A7" s="1939"/>
      <c r="H7" s="1992" t="s">
        <v>205</v>
      </c>
    </row>
    <row r="8" spans="1:8" s="1841" customFormat="1" ht="25.5" thickTop="1" thickBot="1" x14ac:dyDescent="0.25">
      <c r="A8" s="1852" t="s">
        <v>206</v>
      </c>
      <c r="B8" s="1851" t="s">
        <v>959</v>
      </c>
      <c r="C8" s="1851" t="s">
        <v>481</v>
      </c>
      <c r="D8" s="1850" t="s">
        <v>208</v>
      </c>
      <c r="E8" s="1849" t="s">
        <v>800</v>
      </c>
      <c r="F8" s="1849" t="s">
        <v>801</v>
      </c>
      <c r="G8" s="1848" t="s">
        <v>1117</v>
      </c>
      <c r="H8" s="2092" t="s">
        <v>1118</v>
      </c>
    </row>
    <row r="9" spans="1:8" s="1841" customFormat="1" ht="13.5" thickTop="1" thickBot="1" x14ac:dyDescent="0.25">
      <c r="A9" s="1846">
        <v>1</v>
      </c>
      <c r="B9" s="1845">
        <v>2</v>
      </c>
      <c r="C9" s="1845">
        <v>3</v>
      </c>
      <c r="D9" s="1845">
        <v>4</v>
      </c>
      <c r="E9" s="1931">
        <v>5</v>
      </c>
      <c r="F9" s="1931">
        <v>6</v>
      </c>
      <c r="G9" s="1930">
        <v>7</v>
      </c>
      <c r="H9" s="2091" t="s">
        <v>74</v>
      </c>
    </row>
    <row r="10" spans="1:8" ht="45.75" thickTop="1" x14ac:dyDescent="0.2">
      <c r="A10" s="1938">
        <v>3299</v>
      </c>
      <c r="B10" s="1937">
        <v>5213</v>
      </c>
      <c r="C10" s="1975">
        <v>32133006</v>
      </c>
      <c r="D10" s="1865" t="s">
        <v>1604</v>
      </c>
      <c r="E10" s="1881">
        <v>0</v>
      </c>
      <c r="F10" s="1881">
        <v>863</v>
      </c>
      <c r="G10" s="1881">
        <v>584</v>
      </c>
      <c r="H10" s="1895">
        <f t="shared" ref="H10:H33" si="0">G10/F10*100</f>
        <v>67.670915411355736</v>
      </c>
    </row>
    <row r="11" spans="1:8" ht="45" x14ac:dyDescent="0.2">
      <c r="A11" s="1938">
        <v>3299</v>
      </c>
      <c r="B11" s="1937">
        <v>5213</v>
      </c>
      <c r="C11" s="1975">
        <v>32533006</v>
      </c>
      <c r="D11" s="1835" t="s">
        <v>1604</v>
      </c>
      <c r="E11" s="1876">
        <v>0</v>
      </c>
      <c r="F11" s="1876">
        <v>4889</v>
      </c>
      <c r="G11" s="1876">
        <v>3310</v>
      </c>
      <c r="H11" s="1829">
        <f t="shared" si="0"/>
        <v>67.703006749846594</v>
      </c>
    </row>
    <row r="12" spans="1:8" ht="30" x14ac:dyDescent="0.2">
      <c r="A12" s="1938">
        <v>3299</v>
      </c>
      <c r="B12" s="1937">
        <v>5221</v>
      </c>
      <c r="C12" s="1975">
        <v>32133006</v>
      </c>
      <c r="D12" s="1835" t="s">
        <v>1675</v>
      </c>
      <c r="E12" s="1876">
        <v>0</v>
      </c>
      <c r="F12" s="1876">
        <v>377</v>
      </c>
      <c r="G12" s="1876">
        <v>183</v>
      </c>
      <c r="H12" s="1829">
        <f t="shared" si="0"/>
        <v>48.54111405835544</v>
      </c>
    </row>
    <row r="13" spans="1:8" ht="30" x14ac:dyDescent="0.2">
      <c r="A13" s="1938">
        <v>3299</v>
      </c>
      <c r="B13" s="1937">
        <v>5221</v>
      </c>
      <c r="C13" s="1975">
        <v>32533006</v>
      </c>
      <c r="D13" s="1835" t="s">
        <v>1675</v>
      </c>
      <c r="E13" s="1876">
        <v>0</v>
      </c>
      <c r="F13" s="1876">
        <v>2136</v>
      </c>
      <c r="G13" s="1876">
        <v>1039</v>
      </c>
      <c r="H13" s="1829">
        <f t="shared" si="0"/>
        <v>48.642322097378276</v>
      </c>
    </row>
    <row r="14" spans="1:8" ht="30" x14ac:dyDescent="0.2">
      <c r="A14" s="1938">
        <v>3299</v>
      </c>
      <c r="B14" s="1937">
        <v>5222</v>
      </c>
      <c r="C14" s="1975">
        <v>32133006</v>
      </c>
      <c r="D14" s="1835" t="s">
        <v>279</v>
      </c>
      <c r="E14" s="1876">
        <v>0</v>
      </c>
      <c r="F14" s="1876">
        <v>771</v>
      </c>
      <c r="G14" s="1876">
        <v>594</v>
      </c>
      <c r="H14" s="1829">
        <f t="shared" si="0"/>
        <v>77.042801556420244</v>
      </c>
    </row>
    <row r="15" spans="1:8" ht="30" x14ac:dyDescent="0.2">
      <c r="A15" s="1938">
        <v>3299</v>
      </c>
      <c r="B15" s="1937">
        <v>5222</v>
      </c>
      <c r="C15" s="1975">
        <v>32533006</v>
      </c>
      <c r="D15" s="1835" t="s">
        <v>279</v>
      </c>
      <c r="E15" s="1876">
        <v>0</v>
      </c>
      <c r="F15" s="1876">
        <v>4367</v>
      </c>
      <c r="G15" s="1876">
        <v>3368</v>
      </c>
      <c r="H15" s="1829">
        <f t="shared" si="0"/>
        <v>77.123883673002055</v>
      </c>
    </row>
    <row r="16" spans="1:8" ht="30" x14ac:dyDescent="0.2">
      <c r="A16" s="1938">
        <v>3299</v>
      </c>
      <c r="B16" s="1937">
        <v>5223</v>
      </c>
      <c r="C16" s="1975">
        <v>32133006</v>
      </c>
      <c r="D16" s="1835" t="s">
        <v>1049</v>
      </c>
      <c r="E16" s="1876">
        <v>0</v>
      </c>
      <c r="F16" s="1876">
        <v>160</v>
      </c>
      <c r="G16" s="1876">
        <v>154</v>
      </c>
      <c r="H16" s="1829">
        <f t="shared" si="0"/>
        <v>96.25</v>
      </c>
    </row>
    <row r="17" spans="1:8" ht="30" x14ac:dyDescent="0.2">
      <c r="A17" s="1938">
        <v>3299</v>
      </c>
      <c r="B17" s="1937">
        <v>5223</v>
      </c>
      <c r="C17" s="1975">
        <v>32533006</v>
      </c>
      <c r="D17" s="1835" t="s">
        <v>1049</v>
      </c>
      <c r="E17" s="1876">
        <v>0</v>
      </c>
      <c r="F17" s="1876">
        <v>905</v>
      </c>
      <c r="G17" s="1876">
        <v>875</v>
      </c>
      <c r="H17" s="1829">
        <f t="shared" si="0"/>
        <v>96.685082872928177</v>
      </c>
    </row>
    <row r="18" spans="1:8" ht="30" x14ac:dyDescent="0.2">
      <c r="A18" s="1938">
        <v>3299</v>
      </c>
      <c r="B18" s="1937">
        <v>5332</v>
      </c>
      <c r="C18" s="1975">
        <v>32133006</v>
      </c>
      <c r="D18" s="1835" t="s">
        <v>787</v>
      </c>
      <c r="E18" s="1876">
        <v>0</v>
      </c>
      <c r="F18" s="1876">
        <v>625</v>
      </c>
      <c r="G18" s="1876">
        <v>536</v>
      </c>
      <c r="H18" s="1829">
        <f t="shared" si="0"/>
        <v>85.76</v>
      </c>
    </row>
    <row r="19" spans="1:8" ht="30" x14ac:dyDescent="0.2">
      <c r="A19" s="1938">
        <v>3299</v>
      </c>
      <c r="B19" s="1937">
        <v>5332</v>
      </c>
      <c r="C19" s="1975">
        <v>32533006</v>
      </c>
      <c r="D19" s="1835" t="s">
        <v>787</v>
      </c>
      <c r="E19" s="1876">
        <v>0</v>
      </c>
      <c r="F19" s="1876">
        <v>3538</v>
      </c>
      <c r="G19" s="1876">
        <v>3039</v>
      </c>
      <c r="H19" s="1829">
        <f t="shared" si="0"/>
        <v>85.895986433013007</v>
      </c>
    </row>
    <row r="20" spans="1:8" ht="15" x14ac:dyDescent="0.2">
      <c r="A20" s="1938">
        <v>3299</v>
      </c>
      <c r="B20" s="1937">
        <v>5901</v>
      </c>
      <c r="C20" s="1975">
        <v>32133006</v>
      </c>
      <c r="D20" s="1835" t="s">
        <v>769</v>
      </c>
      <c r="E20" s="1876">
        <v>0</v>
      </c>
      <c r="F20" s="1876">
        <v>1535</v>
      </c>
      <c r="G20" s="1876">
        <v>0</v>
      </c>
      <c r="H20" s="1829">
        <f t="shared" si="0"/>
        <v>0</v>
      </c>
    </row>
    <row r="21" spans="1:8" ht="15" x14ac:dyDescent="0.2">
      <c r="A21" s="1938">
        <v>3299</v>
      </c>
      <c r="B21" s="1937">
        <v>5901</v>
      </c>
      <c r="C21" s="1975">
        <v>32533006</v>
      </c>
      <c r="D21" s="1835" t="s">
        <v>769</v>
      </c>
      <c r="E21" s="1876">
        <v>0</v>
      </c>
      <c r="F21" s="1876">
        <v>8698</v>
      </c>
      <c r="G21" s="1876">
        <v>0</v>
      </c>
      <c r="H21" s="1829">
        <f t="shared" si="0"/>
        <v>0</v>
      </c>
    </row>
    <row r="22" spans="1:8" ht="45" hidden="1" x14ac:dyDescent="0.2">
      <c r="A22" s="1938">
        <v>3299</v>
      </c>
      <c r="B22" s="1937">
        <v>6313</v>
      </c>
      <c r="C22" s="1975">
        <v>32133006</v>
      </c>
      <c r="D22" s="1835" t="s">
        <v>112</v>
      </c>
      <c r="E22" s="1876">
        <v>0</v>
      </c>
      <c r="F22" s="1876">
        <v>0</v>
      </c>
      <c r="G22" s="1876">
        <v>0</v>
      </c>
      <c r="H22" s="1829" t="e">
        <f t="shared" si="0"/>
        <v>#DIV/0!</v>
      </c>
    </row>
    <row r="23" spans="1:8" ht="45" hidden="1" x14ac:dyDescent="0.2">
      <c r="A23" s="1938">
        <v>3299</v>
      </c>
      <c r="B23" s="1937">
        <v>6313</v>
      </c>
      <c r="C23" s="1975">
        <v>32533006</v>
      </c>
      <c r="D23" s="1835" t="s">
        <v>112</v>
      </c>
      <c r="E23" s="1876">
        <v>0</v>
      </c>
      <c r="F23" s="1876">
        <v>0</v>
      </c>
      <c r="G23" s="1876">
        <v>0</v>
      </c>
      <c r="H23" s="1829" t="e">
        <f t="shared" si="0"/>
        <v>#DIV/0!</v>
      </c>
    </row>
    <row r="24" spans="1:8" ht="30" hidden="1" x14ac:dyDescent="0.2">
      <c r="A24" s="1938">
        <v>3299</v>
      </c>
      <c r="B24" s="1937">
        <v>6321</v>
      </c>
      <c r="C24" s="1975">
        <v>32133006</v>
      </c>
      <c r="D24" s="1835" t="s">
        <v>1449</v>
      </c>
      <c r="E24" s="1876">
        <v>0</v>
      </c>
      <c r="F24" s="1876">
        <v>0</v>
      </c>
      <c r="G24" s="1876">
        <v>0</v>
      </c>
      <c r="H24" s="1829" t="e">
        <f t="shared" si="0"/>
        <v>#DIV/0!</v>
      </c>
    </row>
    <row r="25" spans="1:8" ht="30" hidden="1" x14ac:dyDescent="0.2">
      <c r="A25" s="1938">
        <v>3299</v>
      </c>
      <c r="B25" s="1937">
        <v>6321</v>
      </c>
      <c r="C25" s="1975">
        <v>32533006</v>
      </c>
      <c r="D25" s="1835" t="s">
        <v>1449</v>
      </c>
      <c r="E25" s="1876">
        <v>0</v>
      </c>
      <c r="F25" s="1876">
        <v>0</v>
      </c>
      <c r="G25" s="1876">
        <v>0</v>
      </c>
      <c r="H25" s="1829" t="e">
        <f t="shared" si="0"/>
        <v>#DIV/0!</v>
      </c>
    </row>
    <row r="26" spans="1:8" ht="30" x14ac:dyDescent="0.2">
      <c r="A26" s="1938">
        <v>3299</v>
      </c>
      <c r="B26" s="1937">
        <v>6322</v>
      </c>
      <c r="C26" s="1975">
        <v>32133006</v>
      </c>
      <c r="D26" s="1835" t="s">
        <v>1456</v>
      </c>
      <c r="E26" s="1876">
        <v>0</v>
      </c>
      <c r="F26" s="1876">
        <v>12</v>
      </c>
      <c r="G26" s="1876">
        <v>12</v>
      </c>
      <c r="H26" s="1829">
        <f t="shared" si="0"/>
        <v>100</v>
      </c>
    </row>
    <row r="27" spans="1:8" ht="30" x14ac:dyDescent="0.2">
      <c r="A27" s="1938">
        <v>3299</v>
      </c>
      <c r="B27" s="1937">
        <v>6322</v>
      </c>
      <c r="C27" s="1975">
        <v>32533006</v>
      </c>
      <c r="D27" s="1835" t="s">
        <v>1456</v>
      </c>
      <c r="E27" s="1876">
        <v>0</v>
      </c>
      <c r="F27" s="1876">
        <v>68</v>
      </c>
      <c r="G27" s="1876">
        <v>68</v>
      </c>
      <c r="H27" s="1829">
        <f t="shared" si="0"/>
        <v>100</v>
      </c>
    </row>
    <row r="28" spans="1:8" ht="15" hidden="1" x14ac:dyDescent="0.2">
      <c r="A28" s="1938">
        <v>3299</v>
      </c>
      <c r="B28" s="1937">
        <v>6352</v>
      </c>
      <c r="C28" s="1975">
        <v>32133006</v>
      </c>
      <c r="D28" s="1835" t="s">
        <v>240</v>
      </c>
      <c r="E28" s="1876">
        <v>0</v>
      </c>
      <c r="F28" s="1876">
        <v>0</v>
      </c>
      <c r="G28" s="1876">
        <v>0</v>
      </c>
      <c r="H28" s="1829" t="e">
        <f t="shared" si="0"/>
        <v>#DIV/0!</v>
      </c>
    </row>
    <row r="29" spans="1:8" ht="15" hidden="1" x14ac:dyDescent="0.2">
      <c r="A29" s="1938">
        <v>3299</v>
      </c>
      <c r="B29" s="1937">
        <v>6352</v>
      </c>
      <c r="C29" s="1975">
        <v>32533006</v>
      </c>
      <c r="D29" s="1835" t="s">
        <v>240</v>
      </c>
      <c r="E29" s="1876">
        <v>0</v>
      </c>
      <c r="F29" s="1876">
        <v>0</v>
      </c>
      <c r="G29" s="1876">
        <v>0</v>
      </c>
      <c r="H29" s="1829" t="e">
        <f t="shared" si="0"/>
        <v>#DIV/0!</v>
      </c>
    </row>
    <row r="30" spans="1:8" ht="15" x14ac:dyDescent="0.2">
      <c r="A30" s="1938">
        <v>3299</v>
      </c>
      <c r="B30" s="1937">
        <v>6901</v>
      </c>
      <c r="C30" s="1975">
        <v>32133006</v>
      </c>
      <c r="D30" s="1835" t="s">
        <v>535</v>
      </c>
      <c r="E30" s="1876">
        <v>0</v>
      </c>
      <c r="F30" s="1876">
        <v>370</v>
      </c>
      <c r="G30" s="1876">
        <v>0</v>
      </c>
      <c r="H30" s="1829">
        <f t="shared" si="0"/>
        <v>0</v>
      </c>
    </row>
    <row r="31" spans="1:8" ht="15" x14ac:dyDescent="0.2">
      <c r="A31" s="1938">
        <v>3299</v>
      </c>
      <c r="B31" s="1937">
        <v>6901</v>
      </c>
      <c r="C31" s="1975">
        <v>32533006</v>
      </c>
      <c r="D31" s="1835" t="s">
        <v>535</v>
      </c>
      <c r="E31" s="1876">
        <v>0</v>
      </c>
      <c r="F31" s="1876">
        <v>2096</v>
      </c>
      <c r="G31" s="1876">
        <v>0</v>
      </c>
      <c r="H31" s="1829">
        <f t="shared" si="0"/>
        <v>0</v>
      </c>
    </row>
    <row r="32" spans="1:8" ht="30.75" thickBot="1" x14ac:dyDescent="0.25">
      <c r="A32" s="1938">
        <v>6402</v>
      </c>
      <c r="B32" s="1937">
        <v>5363</v>
      </c>
      <c r="C32" s="1975">
        <v>19</v>
      </c>
      <c r="D32" s="1835" t="s">
        <v>706</v>
      </c>
      <c r="E32" s="1876">
        <v>0</v>
      </c>
      <c r="F32" s="1876">
        <v>167</v>
      </c>
      <c r="G32" s="1876">
        <v>167</v>
      </c>
      <c r="H32" s="1890">
        <f t="shared" si="0"/>
        <v>100</v>
      </c>
    </row>
    <row r="33" spans="1:9" s="1893" customFormat="1" ht="16.5" thickTop="1" thickBot="1" x14ac:dyDescent="0.3">
      <c r="A33" s="2547" t="s">
        <v>961</v>
      </c>
      <c r="B33" s="2548"/>
      <c r="C33" s="2548"/>
      <c r="D33" s="2548"/>
      <c r="E33" s="1825">
        <f>SUM(E10:E31)</f>
        <v>0</v>
      </c>
      <c r="F33" s="1825">
        <f>SUM(F10:F32)</f>
        <v>31577</v>
      </c>
      <c r="G33" s="1825">
        <f>SUM(G10:G32)</f>
        <v>13929</v>
      </c>
      <c r="H33" s="1890">
        <f t="shared" si="0"/>
        <v>44.111220191911833</v>
      </c>
      <c r="I33" s="1973"/>
    </row>
    <row r="34" spans="1:9" ht="13.5" thickTop="1" x14ac:dyDescent="0.2">
      <c r="I34" s="1822"/>
    </row>
    <row r="35" spans="1:9" ht="15" x14ac:dyDescent="0.25">
      <c r="A35" s="1853" t="s">
        <v>1280</v>
      </c>
      <c r="D35" s="1800"/>
      <c r="E35" s="1797"/>
      <c r="H35" s="1992"/>
      <c r="I35" s="1822"/>
    </row>
    <row r="36" spans="1:9" ht="15.75" thickBot="1" x14ac:dyDescent="0.3">
      <c r="A36" s="1853" t="s">
        <v>241</v>
      </c>
      <c r="D36" s="1800"/>
      <c r="E36" s="1797"/>
      <c r="H36" s="1992" t="s">
        <v>205</v>
      </c>
      <c r="I36" s="1822"/>
    </row>
    <row r="37" spans="1:9" ht="25.5" thickTop="1" thickBot="1" x14ac:dyDescent="0.25">
      <c r="A37" s="1852" t="s">
        <v>206</v>
      </c>
      <c r="B37" s="1851" t="s">
        <v>959</v>
      </c>
      <c r="C37" s="1851" t="s">
        <v>481</v>
      </c>
      <c r="D37" s="1850" t="s">
        <v>208</v>
      </c>
      <c r="E37" s="1849" t="s">
        <v>800</v>
      </c>
      <c r="F37" s="1849" t="s">
        <v>801</v>
      </c>
      <c r="G37" s="1848" t="s">
        <v>1117</v>
      </c>
      <c r="H37" s="2092" t="s">
        <v>1118</v>
      </c>
      <c r="I37" s="1822"/>
    </row>
    <row r="38" spans="1:9" ht="14.25" thickTop="1" thickBot="1" x14ac:dyDescent="0.25">
      <c r="A38" s="1846">
        <v>1</v>
      </c>
      <c r="B38" s="1845">
        <v>2</v>
      </c>
      <c r="C38" s="1845">
        <v>3</v>
      </c>
      <c r="D38" s="1845">
        <v>5</v>
      </c>
      <c r="E38" s="1931">
        <v>6</v>
      </c>
      <c r="F38" s="1931">
        <v>7</v>
      </c>
      <c r="G38" s="1930">
        <v>8</v>
      </c>
      <c r="H38" s="1842" t="s">
        <v>960</v>
      </c>
      <c r="I38" s="1822"/>
    </row>
    <row r="39" spans="1:9" ht="30.75" thickTop="1" x14ac:dyDescent="0.2">
      <c r="A39" s="1938">
        <v>3299</v>
      </c>
      <c r="B39" s="1937">
        <v>5336</v>
      </c>
      <c r="C39" s="1937">
        <v>32133006</v>
      </c>
      <c r="D39" s="1835" t="s">
        <v>1788</v>
      </c>
      <c r="E39" s="1881">
        <v>0</v>
      </c>
      <c r="F39" s="1881">
        <v>50</v>
      </c>
      <c r="G39" s="1950">
        <v>48</v>
      </c>
      <c r="H39" s="1895">
        <f>G39/F39*100</f>
        <v>96</v>
      </c>
      <c r="I39" s="1822"/>
    </row>
    <row r="40" spans="1:9" ht="30.75" thickBot="1" x14ac:dyDescent="0.25">
      <c r="A40" s="1938">
        <v>3299</v>
      </c>
      <c r="B40" s="2020">
        <v>5336</v>
      </c>
      <c r="C40" s="1937">
        <v>32533006</v>
      </c>
      <c r="D40" s="1835" t="s">
        <v>1788</v>
      </c>
      <c r="E40" s="1876">
        <v>0</v>
      </c>
      <c r="F40" s="1876">
        <v>286</v>
      </c>
      <c r="G40" s="1948">
        <v>273</v>
      </c>
      <c r="H40" s="1829">
        <f>G40/F40*100</f>
        <v>95.454545454545453</v>
      </c>
      <c r="I40" s="1822"/>
    </row>
    <row r="41" spans="1:9" ht="30.75" hidden="1" thickBot="1" x14ac:dyDescent="0.25">
      <c r="A41" s="1938">
        <v>3299</v>
      </c>
      <c r="B41" s="1937">
        <v>6351</v>
      </c>
      <c r="C41" s="1937">
        <v>32133006</v>
      </c>
      <c r="D41" s="1835" t="s">
        <v>1623</v>
      </c>
      <c r="E41" s="1876">
        <v>0</v>
      </c>
      <c r="F41" s="1876">
        <v>0</v>
      </c>
      <c r="G41" s="1948">
        <v>0</v>
      </c>
      <c r="H41" s="1829" t="e">
        <f>G41/F41*100</f>
        <v>#DIV/0!</v>
      </c>
      <c r="I41" s="1822"/>
    </row>
    <row r="42" spans="1:9" ht="30.75" hidden="1" thickBot="1" x14ac:dyDescent="0.25">
      <c r="A42" s="1938">
        <v>3299</v>
      </c>
      <c r="B42" s="1937">
        <v>6351</v>
      </c>
      <c r="C42" s="1937">
        <v>32533006</v>
      </c>
      <c r="D42" s="1835" t="s">
        <v>1623</v>
      </c>
      <c r="E42" s="1876">
        <v>0</v>
      </c>
      <c r="F42" s="1876">
        <v>0</v>
      </c>
      <c r="G42" s="1948">
        <v>0</v>
      </c>
      <c r="H42" s="1829" t="e">
        <f>G42/F42*100</f>
        <v>#DIV/0!</v>
      </c>
      <c r="I42" s="1822"/>
    </row>
    <row r="43" spans="1:9" ht="16.5" thickTop="1" thickBot="1" x14ac:dyDescent="0.3">
      <c r="A43" s="1828" t="s">
        <v>961</v>
      </c>
      <c r="B43" s="1827"/>
      <c r="C43" s="1827"/>
      <c r="D43" s="1826"/>
      <c r="E43" s="1825">
        <f>SUM(E39:E42)</f>
        <v>0</v>
      </c>
      <c r="F43" s="1825">
        <f>SUM(F39:F42)</f>
        <v>336</v>
      </c>
      <c r="G43" s="1825">
        <f>SUM(G39:G42)</f>
        <v>321</v>
      </c>
      <c r="H43" s="1871">
        <f>G43/F43*100</f>
        <v>95.535714285714292</v>
      </c>
      <c r="I43" s="1822"/>
    </row>
    <row r="44" spans="1:9" ht="13.5" thickTop="1" x14ac:dyDescent="0.2">
      <c r="I44" s="1822"/>
    </row>
    <row r="45" spans="1:9" ht="15" x14ac:dyDescent="0.25">
      <c r="A45" s="1853" t="s">
        <v>1662</v>
      </c>
      <c r="D45" s="1800"/>
      <c r="E45" s="1797"/>
      <c r="H45" s="1992"/>
      <c r="I45" s="1822"/>
    </row>
    <row r="46" spans="1:9" ht="15.75" thickBot="1" x14ac:dyDescent="0.3">
      <c r="A46" s="1853" t="s">
        <v>1789</v>
      </c>
      <c r="D46" s="1800"/>
      <c r="E46" s="1797"/>
      <c r="H46" s="1992" t="s">
        <v>205</v>
      </c>
      <c r="I46" s="1822"/>
    </row>
    <row r="47" spans="1:9" ht="25.5" thickTop="1" thickBot="1" x14ac:dyDescent="0.25">
      <c r="A47" s="1852" t="s">
        <v>206</v>
      </c>
      <c r="B47" s="1851" t="s">
        <v>959</v>
      </c>
      <c r="C47" s="1851" t="s">
        <v>481</v>
      </c>
      <c r="D47" s="1850" t="s">
        <v>208</v>
      </c>
      <c r="E47" s="1849" t="s">
        <v>800</v>
      </c>
      <c r="F47" s="1849" t="s">
        <v>801</v>
      </c>
      <c r="G47" s="1848" t="s">
        <v>1117</v>
      </c>
      <c r="H47" s="2092" t="s">
        <v>1118</v>
      </c>
      <c r="I47" s="1822"/>
    </row>
    <row r="48" spans="1:9" ht="14.25" thickTop="1" thickBot="1" x14ac:dyDescent="0.25">
      <c r="A48" s="1846">
        <v>1</v>
      </c>
      <c r="B48" s="1845">
        <v>2</v>
      </c>
      <c r="C48" s="1845">
        <v>3</v>
      </c>
      <c r="D48" s="1845">
        <v>5</v>
      </c>
      <c r="E48" s="1931">
        <v>6</v>
      </c>
      <c r="F48" s="1931">
        <v>7</v>
      </c>
      <c r="G48" s="1930">
        <v>8</v>
      </c>
      <c r="H48" s="1842" t="s">
        <v>960</v>
      </c>
      <c r="I48" s="1822"/>
    </row>
    <row r="49" spans="1:9" ht="30.75" thickTop="1" x14ac:dyDescent="0.2">
      <c r="A49" s="1938">
        <v>3299</v>
      </c>
      <c r="B49" s="1937">
        <v>5336</v>
      </c>
      <c r="C49" s="1937">
        <v>32133006</v>
      </c>
      <c r="D49" s="1835" t="s">
        <v>1788</v>
      </c>
      <c r="E49" s="1881">
        <v>0</v>
      </c>
      <c r="F49" s="1881">
        <v>142</v>
      </c>
      <c r="G49" s="1950">
        <v>111</v>
      </c>
      <c r="H49" s="1895">
        <f>G49/F49*100</f>
        <v>78.16901408450704</v>
      </c>
      <c r="I49" s="1822"/>
    </row>
    <row r="50" spans="1:9" ht="30.75" thickBot="1" x14ac:dyDescent="0.25">
      <c r="A50" s="1938">
        <v>3299</v>
      </c>
      <c r="B50" s="2020">
        <v>5336</v>
      </c>
      <c r="C50" s="1937">
        <v>32533006</v>
      </c>
      <c r="D50" s="1835" t="s">
        <v>1788</v>
      </c>
      <c r="E50" s="1876">
        <v>0</v>
      </c>
      <c r="F50" s="1876">
        <v>801</v>
      </c>
      <c r="G50" s="1948">
        <v>627</v>
      </c>
      <c r="H50" s="1829">
        <f>G50/F50*100</f>
        <v>78.277153558052433</v>
      </c>
      <c r="I50" s="1822"/>
    </row>
    <row r="51" spans="1:9" ht="30.75" hidden="1" thickBot="1" x14ac:dyDescent="0.25">
      <c r="A51" s="1938">
        <v>3299</v>
      </c>
      <c r="B51" s="1937">
        <v>6351</v>
      </c>
      <c r="C51" s="1937">
        <v>32133006</v>
      </c>
      <c r="D51" s="1835" t="s">
        <v>1623</v>
      </c>
      <c r="E51" s="1876">
        <v>0</v>
      </c>
      <c r="F51" s="1876">
        <v>0</v>
      </c>
      <c r="G51" s="1948">
        <v>0</v>
      </c>
      <c r="H51" s="1829" t="e">
        <f>G51/F51*100</f>
        <v>#DIV/0!</v>
      </c>
      <c r="I51" s="1822"/>
    </row>
    <row r="52" spans="1:9" ht="30.75" hidden="1" thickBot="1" x14ac:dyDescent="0.25">
      <c r="A52" s="1938">
        <v>3299</v>
      </c>
      <c r="B52" s="1937">
        <v>6351</v>
      </c>
      <c r="C52" s="1937">
        <v>32533006</v>
      </c>
      <c r="D52" s="1835" t="s">
        <v>1623</v>
      </c>
      <c r="E52" s="1876">
        <v>0</v>
      </c>
      <c r="F52" s="1876">
        <v>0</v>
      </c>
      <c r="G52" s="1948">
        <v>0</v>
      </c>
      <c r="H52" s="1829" t="e">
        <f>G52/F52*100</f>
        <v>#DIV/0!</v>
      </c>
      <c r="I52" s="1822"/>
    </row>
    <row r="53" spans="1:9" ht="16.5" thickTop="1" thickBot="1" x14ac:dyDescent="0.3">
      <c r="A53" s="1828" t="s">
        <v>961</v>
      </c>
      <c r="B53" s="1827"/>
      <c r="C53" s="1827"/>
      <c r="D53" s="1826"/>
      <c r="E53" s="1825">
        <f>SUM(E49:E52)</f>
        <v>0</v>
      </c>
      <c r="F53" s="1825">
        <f>SUM(F49:F52)</f>
        <v>943</v>
      </c>
      <c r="G53" s="1825">
        <f>SUM(G49:G52)</f>
        <v>738</v>
      </c>
      <c r="H53" s="1871">
        <f>G53/F53*100</f>
        <v>78.260869565217391</v>
      </c>
      <c r="I53" s="1822"/>
    </row>
    <row r="54" spans="1:9" ht="15.75" thickTop="1" x14ac:dyDescent="0.25">
      <c r="A54" s="1853" t="s">
        <v>1605</v>
      </c>
      <c r="D54" s="1800"/>
      <c r="E54" s="1797"/>
      <c r="H54" s="1992"/>
      <c r="I54" s="1822"/>
    </row>
    <row r="55" spans="1:9" ht="15.75" thickBot="1" x14ac:dyDescent="0.3">
      <c r="A55" s="1853" t="s">
        <v>1606</v>
      </c>
      <c r="D55" s="1800"/>
      <c r="E55" s="1797"/>
      <c r="H55" s="1992" t="s">
        <v>205</v>
      </c>
      <c r="I55" s="1822"/>
    </row>
    <row r="56" spans="1:9" ht="25.5" thickTop="1" thickBot="1" x14ac:dyDescent="0.25">
      <c r="A56" s="1852" t="s">
        <v>206</v>
      </c>
      <c r="B56" s="1851" t="s">
        <v>959</v>
      </c>
      <c r="C56" s="1851" t="s">
        <v>481</v>
      </c>
      <c r="D56" s="1850" t="s">
        <v>208</v>
      </c>
      <c r="E56" s="1849" t="s">
        <v>800</v>
      </c>
      <c r="F56" s="1849" t="s">
        <v>801</v>
      </c>
      <c r="G56" s="1848" t="s">
        <v>1117</v>
      </c>
      <c r="H56" s="2092" t="s">
        <v>1118</v>
      </c>
      <c r="I56" s="1822"/>
    </row>
    <row r="57" spans="1:9" ht="14.25" thickTop="1" thickBot="1" x14ac:dyDescent="0.25">
      <c r="A57" s="1846">
        <v>1</v>
      </c>
      <c r="B57" s="1845">
        <v>2</v>
      </c>
      <c r="C57" s="1845">
        <v>3</v>
      </c>
      <c r="D57" s="1845">
        <v>5</v>
      </c>
      <c r="E57" s="1931">
        <v>6</v>
      </c>
      <c r="F57" s="1931">
        <v>7</v>
      </c>
      <c r="G57" s="1930">
        <v>8</v>
      </c>
      <c r="H57" s="1842" t="s">
        <v>960</v>
      </c>
      <c r="I57" s="1822"/>
    </row>
    <row r="58" spans="1:9" ht="30.75" thickTop="1" x14ac:dyDescent="0.2">
      <c r="A58" s="1938">
        <v>3299</v>
      </c>
      <c r="B58" s="2020">
        <v>5336</v>
      </c>
      <c r="C58" s="1937">
        <v>32133006</v>
      </c>
      <c r="D58" s="1987" t="s">
        <v>1788</v>
      </c>
      <c r="E58" s="1881">
        <v>0</v>
      </c>
      <c r="F58" s="1881">
        <v>322</v>
      </c>
      <c r="G58" s="1950">
        <v>292</v>
      </c>
      <c r="H58" s="1895">
        <f>G58/F58*100</f>
        <v>90.683229813664596</v>
      </c>
      <c r="I58" s="1822"/>
    </row>
    <row r="59" spans="1:9" ht="30.75" thickBot="1" x14ac:dyDescent="0.25">
      <c r="A59" s="1938">
        <v>3299</v>
      </c>
      <c r="B59" s="2020">
        <v>5336</v>
      </c>
      <c r="C59" s="1937">
        <v>32533006</v>
      </c>
      <c r="D59" s="1987" t="s">
        <v>1788</v>
      </c>
      <c r="E59" s="1876">
        <v>0</v>
      </c>
      <c r="F59" s="1876">
        <v>1827</v>
      </c>
      <c r="G59" s="1948">
        <v>1657</v>
      </c>
      <c r="H59" s="1829">
        <f>G59/F59*100</f>
        <v>90.695128626163111</v>
      </c>
      <c r="I59" s="1822"/>
    </row>
    <row r="60" spans="1:9" ht="30.75" hidden="1" thickBot="1" x14ac:dyDescent="0.25">
      <c r="A60" s="1938">
        <v>3299</v>
      </c>
      <c r="B60" s="1937">
        <v>6351</v>
      </c>
      <c r="C60" s="1937">
        <v>32133006</v>
      </c>
      <c r="D60" s="1835" t="s">
        <v>1623</v>
      </c>
      <c r="E60" s="1876">
        <v>0</v>
      </c>
      <c r="F60" s="1876">
        <v>0</v>
      </c>
      <c r="G60" s="1948">
        <v>0</v>
      </c>
      <c r="H60" s="1829" t="e">
        <f>G60/F60*100</f>
        <v>#DIV/0!</v>
      </c>
      <c r="I60" s="1822"/>
    </row>
    <row r="61" spans="1:9" ht="30.75" hidden="1" thickBot="1" x14ac:dyDescent="0.25">
      <c r="A61" s="1938">
        <v>3299</v>
      </c>
      <c r="B61" s="1937">
        <v>6351</v>
      </c>
      <c r="C61" s="1937">
        <v>32533006</v>
      </c>
      <c r="D61" s="1835" t="s">
        <v>1623</v>
      </c>
      <c r="E61" s="1876">
        <v>0</v>
      </c>
      <c r="F61" s="1876">
        <v>0</v>
      </c>
      <c r="G61" s="1948">
        <v>0</v>
      </c>
      <c r="H61" s="1829" t="e">
        <f>G61/F61*100</f>
        <v>#DIV/0!</v>
      </c>
      <c r="I61" s="1822"/>
    </row>
    <row r="62" spans="1:9" ht="16.5" thickTop="1" thickBot="1" x14ac:dyDescent="0.3">
      <c r="A62" s="1828" t="s">
        <v>961</v>
      </c>
      <c r="B62" s="1827"/>
      <c r="C62" s="1827"/>
      <c r="D62" s="1826"/>
      <c r="E62" s="1825">
        <f>SUM(E58:E61)</f>
        <v>0</v>
      </c>
      <c r="F62" s="1825">
        <f>SUM(F58:F61)</f>
        <v>2149</v>
      </c>
      <c r="G62" s="1825">
        <f>SUM(G58:G61)</f>
        <v>1949</v>
      </c>
      <c r="H62" s="1871">
        <f>G62/F62*100</f>
        <v>90.693345742205679</v>
      </c>
      <c r="I62" s="1822"/>
    </row>
    <row r="63" spans="1:9" ht="13.5" thickTop="1" x14ac:dyDescent="0.2">
      <c r="I63" s="1822"/>
    </row>
    <row r="64" spans="1:9" ht="15" x14ac:dyDescent="0.25">
      <c r="A64" s="1853" t="s">
        <v>1608</v>
      </c>
      <c r="D64" s="1800"/>
      <c r="E64" s="1797"/>
      <c r="H64" s="1992"/>
      <c r="I64" s="1822"/>
    </row>
    <row r="65" spans="1:9" ht="15.75" thickBot="1" x14ac:dyDescent="0.3">
      <c r="A65" s="1853" t="s">
        <v>1609</v>
      </c>
      <c r="D65" s="1800"/>
      <c r="E65" s="1797"/>
      <c r="H65" s="1992" t="s">
        <v>205</v>
      </c>
      <c r="I65" s="1822"/>
    </row>
    <row r="66" spans="1:9" ht="25.5" thickTop="1" thickBot="1" x14ac:dyDescent="0.25">
      <c r="A66" s="1852" t="s">
        <v>206</v>
      </c>
      <c r="B66" s="1851" t="s">
        <v>959</v>
      </c>
      <c r="C66" s="1851" t="s">
        <v>481</v>
      </c>
      <c r="D66" s="1850" t="s">
        <v>208</v>
      </c>
      <c r="E66" s="1849" t="s">
        <v>800</v>
      </c>
      <c r="F66" s="1849" t="s">
        <v>801</v>
      </c>
      <c r="G66" s="1848" t="s">
        <v>1117</v>
      </c>
      <c r="H66" s="2092" t="s">
        <v>1118</v>
      </c>
      <c r="I66" s="1822"/>
    </row>
    <row r="67" spans="1:9" ht="14.25" thickTop="1" thickBot="1" x14ac:dyDescent="0.25">
      <c r="A67" s="1846">
        <v>1</v>
      </c>
      <c r="B67" s="1845">
        <v>2</v>
      </c>
      <c r="C67" s="1845">
        <v>3</v>
      </c>
      <c r="D67" s="1845">
        <v>5</v>
      </c>
      <c r="E67" s="1931">
        <v>6</v>
      </c>
      <c r="F67" s="1931">
        <v>7</v>
      </c>
      <c r="G67" s="1930">
        <v>8</v>
      </c>
      <c r="H67" s="1842" t="s">
        <v>960</v>
      </c>
      <c r="I67" s="1822"/>
    </row>
    <row r="68" spans="1:9" ht="30.75" thickTop="1" x14ac:dyDescent="0.2">
      <c r="A68" s="1938">
        <v>3299</v>
      </c>
      <c r="B68" s="2020">
        <v>5336</v>
      </c>
      <c r="C68" s="1937">
        <v>32133006</v>
      </c>
      <c r="D68" s="1987" t="s">
        <v>1788</v>
      </c>
      <c r="E68" s="1881">
        <v>0</v>
      </c>
      <c r="F68" s="1881">
        <v>301</v>
      </c>
      <c r="G68" s="1950">
        <v>168</v>
      </c>
      <c r="H68" s="1895">
        <f>G68/F68*100</f>
        <v>55.813953488372093</v>
      </c>
      <c r="I68" s="1822"/>
    </row>
    <row r="69" spans="1:9" ht="30" x14ac:dyDescent="0.2">
      <c r="A69" s="1938">
        <v>3299</v>
      </c>
      <c r="B69" s="2020">
        <v>5336</v>
      </c>
      <c r="C69" s="1937">
        <v>32533006</v>
      </c>
      <c r="D69" s="1987" t="s">
        <v>1788</v>
      </c>
      <c r="E69" s="1876">
        <v>0</v>
      </c>
      <c r="F69" s="1876">
        <v>1705</v>
      </c>
      <c r="G69" s="1948">
        <v>953</v>
      </c>
      <c r="H69" s="1829">
        <f>G69/F69*100</f>
        <v>55.894428152492672</v>
      </c>
      <c r="I69" s="1822"/>
    </row>
    <row r="70" spans="1:9" ht="30" x14ac:dyDescent="0.2">
      <c r="A70" s="1938">
        <v>3299</v>
      </c>
      <c r="B70" s="1937">
        <v>6351</v>
      </c>
      <c r="C70" s="1937">
        <v>32133006</v>
      </c>
      <c r="D70" s="1835" t="s">
        <v>1623</v>
      </c>
      <c r="E70" s="1876">
        <v>0</v>
      </c>
      <c r="F70" s="1876">
        <v>25</v>
      </c>
      <c r="G70" s="1948">
        <v>0</v>
      </c>
      <c r="H70" s="1829">
        <f>G70/F70*100</f>
        <v>0</v>
      </c>
      <c r="I70" s="1822"/>
    </row>
    <row r="71" spans="1:9" ht="30.75" thickBot="1" x14ac:dyDescent="0.25">
      <c r="A71" s="1938">
        <v>3299</v>
      </c>
      <c r="B71" s="1937">
        <v>6351</v>
      </c>
      <c r="C71" s="1937">
        <v>32533006</v>
      </c>
      <c r="D71" s="1835" t="s">
        <v>1623</v>
      </c>
      <c r="E71" s="1876">
        <v>0</v>
      </c>
      <c r="F71" s="1876">
        <v>141</v>
      </c>
      <c r="G71" s="1948">
        <v>0</v>
      </c>
      <c r="H71" s="1829">
        <f>G71/F71*100</f>
        <v>0</v>
      </c>
      <c r="I71" s="1822"/>
    </row>
    <row r="72" spans="1:9" ht="16.5" thickTop="1" thickBot="1" x14ac:dyDescent="0.3">
      <c r="A72" s="1828" t="s">
        <v>961</v>
      </c>
      <c r="B72" s="1827"/>
      <c r="C72" s="1827"/>
      <c r="D72" s="1826"/>
      <c r="E72" s="1825">
        <f>SUM(E68:E71)</f>
        <v>0</v>
      </c>
      <c r="F72" s="1825">
        <f>SUM(F68:F71)</f>
        <v>2172</v>
      </c>
      <c r="G72" s="1825">
        <f>SUM(G68:G71)</f>
        <v>1121</v>
      </c>
      <c r="H72" s="1871">
        <f>G72/F72*100</f>
        <v>51.61141804788214</v>
      </c>
      <c r="I72" s="1822"/>
    </row>
    <row r="73" spans="1:9" ht="13.5" thickTop="1" x14ac:dyDescent="0.2">
      <c r="I73" s="1822"/>
    </row>
    <row r="74" spans="1:9" ht="15" x14ac:dyDescent="0.25">
      <c r="A74" s="1853" t="s">
        <v>1610</v>
      </c>
      <c r="D74" s="1800"/>
      <c r="E74" s="1797"/>
      <c r="H74" s="1992"/>
      <c r="I74" s="1822"/>
    </row>
    <row r="75" spans="1:9" ht="15.75" thickBot="1" x14ac:dyDescent="0.3">
      <c r="A75" s="1853" t="s">
        <v>1611</v>
      </c>
      <c r="D75" s="1800"/>
      <c r="E75" s="1797"/>
      <c r="H75" s="1992" t="s">
        <v>205</v>
      </c>
      <c r="I75" s="1822"/>
    </row>
    <row r="76" spans="1:9" ht="25.5" thickTop="1" thickBot="1" x14ac:dyDescent="0.25">
      <c r="A76" s="1852" t="s">
        <v>206</v>
      </c>
      <c r="B76" s="1851" t="s">
        <v>959</v>
      </c>
      <c r="C76" s="1851" t="s">
        <v>481</v>
      </c>
      <c r="D76" s="1850" t="s">
        <v>208</v>
      </c>
      <c r="E76" s="1849" t="s">
        <v>800</v>
      </c>
      <c r="F76" s="1849" t="s">
        <v>801</v>
      </c>
      <c r="G76" s="1848" t="s">
        <v>1117</v>
      </c>
      <c r="H76" s="2092" t="s">
        <v>1118</v>
      </c>
      <c r="I76" s="1822"/>
    </row>
    <row r="77" spans="1:9" ht="14.25" thickTop="1" thickBot="1" x14ac:dyDescent="0.25">
      <c r="A77" s="1846">
        <v>1</v>
      </c>
      <c r="B77" s="1845">
        <v>2</v>
      </c>
      <c r="C77" s="1845">
        <v>3</v>
      </c>
      <c r="D77" s="1845">
        <v>5</v>
      </c>
      <c r="E77" s="1931">
        <v>6</v>
      </c>
      <c r="F77" s="1931">
        <v>7</v>
      </c>
      <c r="G77" s="1930">
        <v>8</v>
      </c>
      <c r="H77" s="1842" t="s">
        <v>960</v>
      </c>
      <c r="I77" s="1822"/>
    </row>
    <row r="78" spans="1:9" ht="30.75" thickTop="1" x14ac:dyDescent="0.2">
      <c r="A78" s="1938">
        <v>3299</v>
      </c>
      <c r="B78" s="2020">
        <v>5336</v>
      </c>
      <c r="C78" s="1937">
        <v>32133006</v>
      </c>
      <c r="D78" s="1987" t="s">
        <v>1788</v>
      </c>
      <c r="E78" s="1881">
        <v>0</v>
      </c>
      <c r="F78" s="1881">
        <v>267</v>
      </c>
      <c r="G78" s="1950">
        <v>220</v>
      </c>
      <c r="H78" s="1895">
        <f>G78/F78*100</f>
        <v>82.397003745318358</v>
      </c>
      <c r="I78" s="1822"/>
    </row>
    <row r="79" spans="1:9" ht="30" x14ac:dyDescent="0.2">
      <c r="A79" s="1938">
        <v>3299</v>
      </c>
      <c r="B79" s="2020">
        <v>5336</v>
      </c>
      <c r="C79" s="1937">
        <v>32533006</v>
      </c>
      <c r="D79" s="1987" t="s">
        <v>1788</v>
      </c>
      <c r="E79" s="1876">
        <v>0</v>
      </c>
      <c r="F79" s="1876">
        <v>1509</v>
      </c>
      <c r="G79" s="1948">
        <v>1248</v>
      </c>
      <c r="H79" s="1829">
        <f>G79/F79*100</f>
        <v>82.7037773359841</v>
      </c>
      <c r="I79" s="1822"/>
    </row>
    <row r="80" spans="1:9" ht="30" x14ac:dyDescent="0.2">
      <c r="A80" s="1938">
        <v>3299</v>
      </c>
      <c r="B80" s="1937">
        <v>6351</v>
      </c>
      <c r="C80" s="1937">
        <v>32133006</v>
      </c>
      <c r="D80" s="1835" t="s">
        <v>1623</v>
      </c>
      <c r="E80" s="1876">
        <v>0</v>
      </c>
      <c r="F80" s="1876">
        <v>25</v>
      </c>
      <c r="G80" s="1948">
        <v>25</v>
      </c>
      <c r="H80" s="1829">
        <f>G80/F80*100</f>
        <v>100</v>
      </c>
      <c r="I80" s="1822"/>
    </row>
    <row r="81" spans="1:9" ht="30.75" thickBot="1" x14ac:dyDescent="0.25">
      <c r="A81" s="1938">
        <v>3299</v>
      </c>
      <c r="B81" s="1937">
        <v>6351</v>
      </c>
      <c r="C81" s="1937">
        <v>32533006</v>
      </c>
      <c r="D81" s="1835" t="s">
        <v>1623</v>
      </c>
      <c r="E81" s="1876">
        <v>0</v>
      </c>
      <c r="F81" s="1876">
        <v>141</v>
      </c>
      <c r="G81" s="1948">
        <v>140</v>
      </c>
      <c r="H81" s="1829">
        <f>G81/F81*100</f>
        <v>99.290780141843967</v>
      </c>
      <c r="I81" s="1822"/>
    </row>
    <row r="82" spans="1:9" ht="16.5" thickTop="1" thickBot="1" x14ac:dyDescent="0.3">
      <c r="A82" s="1828" t="s">
        <v>961</v>
      </c>
      <c r="B82" s="1827"/>
      <c r="C82" s="1827"/>
      <c r="D82" s="1826"/>
      <c r="E82" s="1825">
        <f>SUM(E78:E81)</f>
        <v>0</v>
      </c>
      <c r="F82" s="1825">
        <f>SUM(F78:F81)</f>
        <v>1942</v>
      </c>
      <c r="G82" s="1825">
        <f>SUM(G78:G81)</f>
        <v>1633</v>
      </c>
      <c r="H82" s="1871">
        <f>G82/F82*100</f>
        <v>84.088568486096804</v>
      </c>
      <c r="I82" s="1822"/>
    </row>
    <row r="83" spans="1:9" ht="13.5" thickTop="1" x14ac:dyDescent="0.2">
      <c r="I83" s="1822"/>
    </row>
    <row r="84" spans="1:9" hidden="1" x14ac:dyDescent="0.2">
      <c r="I84" s="1822"/>
    </row>
    <row r="85" spans="1:9" ht="15" x14ac:dyDescent="0.25">
      <c r="A85" s="1853" t="s">
        <v>1614</v>
      </c>
      <c r="D85" s="1800"/>
      <c r="E85" s="1797"/>
      <c r="H85" s="1992"/>
      <c r="I85" s="1822"/>
    </row>
    <row r="86" spans="1:9" ht="15.75" thickBot="1" x14ac:dyDescent="0.3">
      <c r="A86" s="1853" t="s">
        <v>1615</v>
      </c>
      <c r="D86" s="1800"/>
      <c r="E86" s="1797"/>
      <c r="H86" s="1992" t="s">
        <v>205</v>
      </c>
      <c r="I86" s="1822"/>
    </row>
    <row r="87" spans="1:9" ht="25.5" thickTop="1" thickBot="1" x14ac:dyDescent="0.25">
      <c r="A87" s="1852" t="s">
        <v>206</v>
      </c>
      <c r="B87" s="1851" t="s">
        <v>959</v>
      </c>
      <c r="C87" s="1851" t="s">
        <v>481</v>
      </c>
      <c r="D87" s="1850" t="s">
        <v>208</v>
      </c>
      <c r="E87" s="1849" t="s">
        <v>800</v>
      </c>
      <c r="F87" s="1849" t="s">
        <v>801</v>
      </c>
      <c r="G87" s="1848" t="s">
        <v>1117</v>
      </c>
      <c r="H87" s="2092" t="s">
        <v>1118</v>
      </c>
      <c r="I87" s="1822"/>
    </row>
    <row r="88" spans="1:9" ht="14.25" thickTop="1" thickBot="1" x14ac:dyDescent="0.25">
      <c r="A88" s="1846">
        <v>1</v>
      </c>
      <c r="B88" s="1845">
        <v>2</v>
      </c>
      <c r="C88" s="1845">
        <v>3</v>
      </c>
      <c r="D88" s="1845">
        <v>5</v>
      </c>
      <c r="E88" s="1931">
        <v>6</v>
      </c>
      <c r="F88" s="1931">
        <v>7</v>
      </c>
      <c r="G88" s="1930">
        <v>8</v>
      </c>
      <c r="H88" s="1842" t="s">
        <v>960</v>
      </c>
      <c r="I88" s="1822"/>
    </row>
    <row r="89" spans="1:9" ht="30.75" thickTop="1" x14ac:dyDescent="0.2">
      <c r="A89" s="1938">
        <v>3299</v>
      </c>
      <c r="B89" s="2020">
        <v>5336</v>
      </c>
      <c r="C89" s="1937">
        <v>32133006</v>
      </c>
      <c r="D89" s="1987" t="s">
        <v>1788</v>
      </c>
      <c r="E89" s="1881">
        <v>0</v>
      </c>
      <c r="F89" s="1881">
        <v>46</v>
      </c>
      <c r="G89" s="1950">
        <v>46</v>
      </c>
      <c r="H89" s="1895">
        <f>G89/F89*100</f>
        <v>100</v>
      </c>
      <c r="I89" s="1822"/>
    </row>
    <row r="90" spans="1:9" ht="30.75" thickBot="1" x14ac:dyDescent="0.25">
      <c r="A90" s="1938">
        <v>3299</v>
      </c>
      <c r="B90" s="2020">
        <v>5336</v>
      </c>
      <c r="C90" s="1937">
        <v>32533006</v>
      </c>
      <c r="D90" s="1987" t="s">
        <v>1788</v>
      </c>
      <c r="E90" s="1876">
        <v>0</v>
      </c>
      <c r="F90" s="1876">
        <v>261</v>
      </c>
      <c r="G90" s="1948">
        <v>261</v>
      </c>
      <c r="H90" s="1829">
        <f>G90/F90*100</f>
        <v>100</v>
      </c>
      <c r="I90" s="1822"/>
    </row>
    <row r="91" spans="1:9" ht="30.75" hidden="1" thickBot="1" x14ac:dyDescent="0.25">
      <c r="A91" s="1938">
        <v>3299</v>
      </c>
      <c r="B91" s="1937">
        <v>6351</v>
      </c>
      <c r="C91" s="1937">
        <v>32133006</v>
      </c>
      <c r="D91" s="1835" t="s">
        <v>1623</v>
      </c>
      <c r="E91" s="1876">
        <v>0</v>
      </c>
      <c r="F91" s="1876">
        <v>0</v>
      </c>
      <c r="G91" s="1948">
        <v>0</v>
      </c>
      <c r="H91" s="1829" t="e">
        <f>G91/F91*100</f>
        <v>#DIV/0!</v>
      </c>
      <c r="I91" s="1822"/>
    </row>
    <row r="92" spans="1:9" ht="30.75" hidden="1" thickBot="1" x14ac:dyDescent="0.25">
      <c r="A92" s="1938">
        <v>3299</v>
      </c>
      <c r="B92" s="1937">
        <v>6351</v>
      </c>
      <c r="C92" s="1937">
        <v>32533006</v>
      </c>
      <c r="D92" s="1835" t="s">
        <v>1623</v>
      </c>
      <c r="E92" s="1876">
        <v>0</v>
      </c>
      <c r="F92" s="1876">
        <v>0</v>
      </c>
      <c r="G92" s="1948">
        <v>0</v>
      </c>
      <c r="H92" s="1829" t="e">
        <f>G92/F92*100</f>
        <v>#DIV/0!</v>
      </c>
      <c r="I92" s="1822"/>
    </row>
    <row r="93" spans="1:9" ht="16.5" thickTop="1" thickBot="1" x14ac:dyDescent="0.3">
      <c r="A93" s="1828" t="s">
        <v>961</v>
      </c>
      <c r="B93" s="1827"/>
      <c r="C93" s="1827"/>
      <c r="D93" s="1826"/>
      <c r="E93" s="1825">
        <f>SUM(E89:E92)</f>
        <v>0</v>
      </c>
      <c r="F93" s="1825">
        <f>SUM(F89:F92)</f>
        <v>307</v>
      </c>
      <c r="G93" s="1825">
        <f>SUM(G89:G92)</f>
        <v>307</v>
      </c>
      <c r="H93" s="1871">
        <f>G93/F93*100</f>
        <v>100</v>
      </c>
      <c r="I93" s="1822"/>
    </row>
    <row r="94" spans="1:9" ht="13.5" thickTop="1" x14ac:dyDescent="0.2">
      <c r="I94" s="1822"/>
    </row>
    <row r="95" spans="1:9" ht="15" x14ac:dyDescent="0.25">
      <c r="A95" s="1853" t="s">
        <v>1281</v>
      </c>
      <c r="D95" s="1800"/>
      <c r="E95" s="1797"/>
      <c r="H95" s="1992"/>
      <c r="I95" s="1822"/>
    </row>
    <row r="96" spans="1:9" ht="15.75" thickBot="1" x14ac:dyDescent="0.3">
      <c r="A96" s="1853" t="s">
        <v>1617</v>
      </c>
      <c r="D96" s="1800"/>
      <c r="E96" s="1797"/>
      <c r="H96" s="1992" t="s">
        <v>205</v>
      </c>
      <c r="I96" s="1822"/>
    </row>
    <row r="97" spans="1:9" ht="25.5" thickTop="1" thickBot="1" x14ac:dyDescent="0.25">
      <c r="A97" s="1852" t="s">
        <v>206</v>
      </c>
      <c r="B97" s="1851" t="s">
        <v>959</v>
      </c>
      <c r="C97" s="1851" t="s">
        <v>481</v>
      </c>
      <c r="D97" s="1850" t="s">
        <v>208</v>
      </c>
      <c r="E97" s="1849" t="s">
        <v>800</v>
      </c>
      <c r="F97" s="1849" t="s">
        <v>801</v>
      </c>
      <c r="G97" s="1848" t="s">
        <v>1117</v>
      </c>
      <c r="H97" s="2092" t="s">
        <v>1118</v>
      </c>
      <c r="I97" s="1822"/>
    </row>
    <row r="98" spans="1:9" ht="14.25" thickTop="1" thickBot="1" x14ac:dyDescent="0.25">
      <c r="A98" s="1846">
        <v>1</v>
      </c>
      <c r="B98" s="1845">
        <v>2</v>
      </c>
      <c r="C98" s="1845">
        <v>3</v>
      </c>
      <c r="D98" s="1845">
        <v>5</v>
      </c>
      <c r="E98" s="1931">
        <v>6</v>
      </c>
      <c r="F98" s="1931">
        <v>7</v>
      </c>
      <c r="G98" s="1930">
        <v>8</v>
      </c>
      <c r="H98" s="1842" t="s">
        <v>960</v>
      </c>
      <c r="I98" s="1822"/>
    </row>
    <row r="99" spans="1:9" ht="30.75" thickTop="1" x14ac:dyDescent="0.2">
      <c r="A99" s="1938">
        <v>3299</v>
      </c>
      <c r="B99" s="2020">
        <v>5336</v>
      </c>
      <c r="C99" s="1937">
        <v>32133006</v>
      </c>
      <c r="D99" s="1987" t="s">
        <v>1788</v>
      </c>
      <c r="E99" s="1881">
        <v>0</v>
      </c>
      <c r="F99" s="1881">
        <v>205</v>
      </c>
      <c r="G99" s="1950">
        <v>205</v>
      </c>
      <c r="H99" s="1895">
        <f>G99/F99*100</f>
        <v>100</v>
      </c>
      <c r="I99" s="1822"/>
    </row>
    <row r="100" spans="1:9" ht="30.75" thickBot="1" x14ac:dyDescent="0.25">
      <c r="A100" s="1938">
        <v>3299</v>
      </c>
      <c r="B100" s="2020">
        <v>5336</v>
      </c>
      <c r="C100" s="1937">
        <v>32533006</v>
      </c>
      <c r="D100" s="1987" t="s">
        <v>1788</v>
      </c>
      <c r="E100" s="1876">
        <v>0</v>
      </c>
      <c r="F100" s="1876">
        <v>1162</v>
      </c>
      <c r="G100" s="1948">
        <v>1160</v>
      </c>
      <c r="H100" s="1829">
        <f>G100/F100*100</f>
        <v>99.827882960413078</v>
      </c>
      <c r="I100" s="1822"/>
    </row>
    <row r="101" spans="1:9" ht="30.75" hidden="1" thickBot="1" x14ac:dyDescent="0.25">
      <c r="A101" s="1938">
        <v>3299</v>
      </c>
      <c r="B101" s="1937">
        <v>6351</v>
      </c>
      <c r="C101" s="1937">
        <v>32133006</v>
      </c>
      <c r="D101" s="1835" t="s">
        <v>1623</v>
      </c>
      <c r="E101" s="1876">
        <v>0</v>
      </c>
      <c r="F101" s="1876">
        <v>0</v>
      </c>
      <c r="G101" s="1948">
        <v>0</v>
      </c>
      <c r="H101" s="1829" t="e">
        <f>G101/F101*100</f>
        <v>#DIV/0!</v>
      </c>
      <c r="I101" s="1822"/>
    </row>
    <row r="102" spans="1:9" ht="30.75" hidden="1" thickBot="1" x14ac:dyDescent="0.25">
      <c r="A102" s="1938">
        <v>3299</v>
      </c>
      <c r="B102" s="1937">
        <v>6351</v>
      </c>
      <c r="C102" s="1937">
        <v>32533006</v>
      </c>
      <c r="D102" s="1835" t="s">
        <v>1623</v>
      </c>
      <c r="E102" s="1876">
        <v>0</v>
      </c>
      <c r="F102" s="1876">
        <v>0</v>
      </c>
      <c r="G102" s="1948">
        <v>0</v>
      </c>
      <c r="H102" s="1829" t="e">
        <f>G102/F102*100</f>
        <v>#DIV/0!</v>
      </c>
      <c r="I102" s="1822"/>
    </row>
    <row r="103" spans="1:9" ht="16.5" thickTop="1" thickBot="1" x14ac:dyDescent="0.3">
      <c r="A103" s="1828" t="s">
        <v>961</v>
      </c>
      <c r="B103" s="1827"/>
      <c r="C103" s="1827"/>
      <c r="D103" s="1826"/>
      <c r="E103" s="1825">
        <f>SUM(E99:E102)</f>
        <v>0</v>
      </c>
      <c r="F103" s="1825">
        <f>SUM(F99:F102)</f>
        <v>1367</v>
      </c>
      <c r="G103" s="1825">
        <f>SUM(G99:G102)</f>
        <v>1365</v>
      </c>
      <c r="H103" s="1871">
        <f>G103/F103*100</f>
        <v>99.853694220921724</v>
      </c>
      <c r="I103" s="1822"/>
    </row>
    <row r="104" spans="1:9" ht="13.5" thickTop="1" x14ac:dyDescent="0.2">
      <c r="I104" s="1822"/>
    </row>
    <row r="105" spans="1:9" x14ac:dyDescent="0.2">
      <c r="I105" s="1822"/>
    </row>
    <row r="106" spans="1:9" x14ac:dyDescent="0.2">
      <c r="I106" s="1822"/>
    </row>
    <row r="107" spans="1:9" x14ac:dyDescent="0.2">
      <c r="I107" s="1822"/>
    </row>
    <row r="108" spans="1:9" ht="15" x14ac:dyDescent="0.25">
      <c r="A108" s="2019" t="s">
        <v>1799</v>
      </c>
      <c r="B108" s="2019"/>
      <c r="C108" s="2019"/>
      <c r="D108" s="2019"/>
      <c r="E108" s="2017"/>
      <c r="F108" s="1998"/>
      <c r="G108" s="1998"/>
      <c r="H108" s="2145"/>
      <c r="I108" s="1998"/>
    </row>
    <row r="109" spans="1:9" ht="15.75" thickBot="1" x14ac:dyDescent="0.3">
      <c r="A109" s="2019" t="s">
        <v>1798</v>
      </c>
      <c r="B109" s="2019"/>
      <c r="C109" s="2018"/>
      <c r="D109" s="2018"/>
      <c r="E109" s="2017"/>
      <c r="F109" s="1998"/>
      <c r="G109" s="1998"/>
      <c r="H109" s="2145" t="s">
        <v>205</v>
      </c>
      <c r="I109" s="1998"/>
    </row>
    <row r="110" spans="1:9" ht="25.5" thickTop="1" thickBot="1" x14ac:dyDescent="0.25">
      <c r="A110" s="2016" t="s">
        <v>206</v>
      </c>
      <c r="B110" s="2015" t="s">
        <v>959</v>
      </c>
      <c r="C110" s="2015" t="s">
        <v>481</v>
      </c>
      <c r="D110" s="2014" t="s">
        <v>208</v>
      </c>
      <c r="E110" s="2013" t="s">
        <v>800</v>
      </c>
      <c r="F110" s="2013" t="s">
        <v>801</v>
      </c>
      <c r="G110" s="2012" t="s">
        <v>1117</v>
      </c>
      <c r="H110" s="2146" t="s">
        <v>1118</v>
      </c>
      <c r="I110" s="1998"/>
    </row>
    <row r="111" spans="1:9" ht="14.25" thickTop="1" thickBot="1" x14ac:dyDescent="0.25">
      <c r="A111" s="2011">
        <v>1</v>
      </c>
      <c r="B111" s="2010">
        <v>2</v>
      </c>
      <c r="C111" s="2010">
        <v>3</v>
      </c>
      <c r="D111" s="2010">
        <v>5</v>
      </c>
      <c r="E111" s="2009">
        <v>6</v>
      </c>
      <c r="F111" s="2009">
        <v>7</v>
      </c>
      <c r="G111" s="2008">
        <v>8</v>
      </c>
      <c r="H111" s="2147" t="s">
        <v>960</v>
      </c>
      <c r="I111" s="1998"/>
    </row>
    <row r="112" spans="1:9" ht="30.75" thickTop="1" x14ac:dyDescent="0.2">
      <c r="A112" s="2007">
        <v>3299</v>
      </c>
      <c r="B112" s="2006">
        <v>5336</v>
      </c>
      <c r="C112" s="2006">
        <v>32133006</v>
      </c>
      <c r="D112" s="2005" t="s">
        <v>1788</v>
      </c>
      <c r="E112" s="2004">
        <v>0</v>
      </c>
      <c r="F112" s="2004">
        <v>88</v>
      </c>
      <c r="G112" s="2003">
        <v>58</v>
      </c>
      <c r="H112" s="2148">
        <v>100</v>
      </c>
      <c r="I112" s="1998"/>
    </row>
    <row r="113" spans="1:9" ht="30" x14ac:dyDescent="0.2">
      <c r="A113" s="2007">
        <v>3299</v>
      </c>
      <c r="B113" s="2020">
        <v>5336</v>
      </c>
      <c r="C113" s="2006">
        <v>32533006</v>
      </c>
      <c r="D113" s="2005" t="s">
        <v>1788</v>
      </c>
      <c r="E113" s="2004">
        <v>0</v>
      </c>
      <c r="F113" s="2004">
        <v>498</v>
      </c>
      <c r="G113" s="2003">
        <v>328</v>
      </c>
      <c r="H113" s="2148">
        <v>99.8</v>
      </c>
      <c r="I113" s="1998"/>
    </row>
    <row r="114" spans="1:9" ht="30" x14ac:dyDescent="0.2">
      <c r="A114" s="2007">
        <v>3299</v>
      </c>
      <c r="B114" s="2020">
        <v>6351</v>
      </c>
      <c r="C114" s="2022">
        <v>32133006</v>
      </c>
      <c r="D114" s="1987" t="s">
        <v>1623</v>
      </c>
      <c r="E114" s="2004">
        <v>0</v>
      </c>
      <c r="F114" s="2004">
        <v>9</v>
      </c>
      <c r="G114" s="2025">
        <v>0</v>
      </c>
      <c r="H114" s="2148">
        <v>99.8</v>
      </c>
      <c r="I114" s="1998"/>
    </row>
    <row r="115" spans="1:9" ht="30.75" thickBot="1" x14ac:dyDescent="0.25">
      <c r="A115" s="2024">
        <v>3299</v>
      </c>
      <c r="B115" s="2023">
        <v>6351</v>
      </c>
      <c r="C115" s="2022">
        <v>32533006</v>
      </c>
      <c r="D115" s="1987" t="s">
        <v>1623</v>
      </c>
      <c r="E115" s="2004">
        <v>0</v>
      </c>
      <c r="F115" s="2004">
        <v>49</v>
      </c>
      <c r="G115" s="2021">
        <v>0</v>
      </c>
      <c r="H115" s="2148">
        <v>99.8</v>
      </c>
      <c r="I115" s="1998"/>
    </row>
    <row r="116" spans="1:9" ht="16.5" thickTop="1" thickBot="1" x14ac:dyDescent="0.3">
      <c r="A116" s="2002" t="s">
        <v>961</v>
      </c>
      <c r="B116" s="2001"/>
      <c r="C116" s="2001"/>
      <c r="D116" s="2000"/>
      <c r="E116" s="1999">
        <v>0</v>
      </c>
      <c r="F116" s="1999">
        <f>SUM(F112:F115)</f>
        <v>644</v>
      </c>
      <c r="G116" s="1999">
        <f>SUM(G112:G115)</f>
        <v>386</v>
      </c>
      <c r="H116" s="2149">
        <v>99.9</v>
      </c>
      <c r="I116" s="1998"/>
    </row>
    <row r="117" spans="1:9" ht="13.5" thickTop="1" x14ac:dyDescent="0.2">
      <c r="I117" s="1822"/>
    </row>
    <row r="118" spans="1:9" x14ac:dyDescent="0.2">
      <c r="I118" s="1822"/>
    </row>
    <row r="119" spans="1:9" ht="15" x14ac:dyDescent="0.25">
      <c r="A119" s="1853" t="s">
        <v>242</v>
      </c>
      <c r="D119" s="1800"/>
      <c r="E119" s="1797"/>
      <c r="H119" s="1992"/>
      <c r="I119" s="1822"/>
    </row>
    <row r="120" spans="1:9" ht="15.75" thickBot="1" x14ac:dyDescent="0.3">
      <c r="A120" s="1853" t="s">
        <v>243</v>
      </c>
      <c r="D120" s="1800"/>
      <c r="E120" s="1797"/>
      <c r="H120" s="1992" t="s">
        <v>205</v>
      </c>
      <c r="I120" s="1822"/>
    </row>
    <row r="121" spans="1:9" ht="25.5" thickTop="1" thickBot="1" x14ac:dyDescent="0.25">
      <c r="A121" s="1852" t="s">
        <v>206</v>
      </c>
      <c r="B121" s="1851" t="s">
        <v>959</v>
      </c>
      <c r="C121" s="1851" t="s">
        <v>481</v>
      </c>
      <c r="D121" s="1850" t="s">
        <v>208</v>
      </c>
      <c r="E121" s="1849" t="s">
        <v>800</v>
      </c>
      <c r="F121" s="1849" t="s">
        <v>801</v>
      </c>
      <c r="G121" s="1848" t="s">
        <v>1117</v>
      </c>
      <c r="H121" s="2092" t="s">
        <v>1118</v>
      </c>
      <c r="I121" s="1822"/>
    </row>
    <row r="122" spans="1:9" ht="14.25" thickTop="1" thickBot="1" x14ac:dyDescent="0.25">
      <c r="A122" s="1846">
        <v>1</v>
      </c>
      <c r="B122" s="1845">
        <v>2</v>
      </c>
      <c r="C122" s="1845">
        <v>3</v>
      </c>
      <c r="D122" s="1845">
        <v>5</v>
      </c>
      <c r="E122" s="1931">
        <v>6</v>
      </c>
      <c r="F122" s="1931">
        <v>7</v>
      </c>
      <c r="G122" s="1930">
        <v>8</v>
      </c>
      <c r="H122" s="1842" t="s">
        <v>960</v>
      </c>
      <c r="I122" s="1822"/>
    </row>
    <row r="123" spans="1:9" ht="30.75" thickTop="1" x14ac:dyDescent="0.2">
      <c r="A123" s="1938">
        <v>3299</v>
      </c>
      <c r="B123" s="2020">
        <v>5336</v>
      </c>
      <c r="C123" s="1937">
        <v>32133006</v>
      </c>
      <c r="D123" s="1987" t="s">
        <v>1788</v>
      </c>
      <c r="E123" s="1881">
        <v>0</v>
      </c>
      <c r="F123" s="1881">
        <v>22</v>
      </c>
      <c r="G123" s="1950">
        <v>17</v>
      </c>
      <c r="H123" s="1895">
        <f>G123/F123*100</f>
        <v>77.272727272727266</v>
      </c>
      <c r="I123" s="1822"/>
    </row>
    <row r="124" spans="1:9" ht="30.75" thickBot="1" x14ac:dyDescent="0.25">
      <c r="A124" s="1938">
        <v>3299</v>
      </c>
      <c r="B124" s="2020">
        <v>5336</v>
      </c>
      <c r="C124" s="1937">
        <v>32533006</v>
      </c>
      <c r="D124" s="1987" t="s">
        <v>1788</v>
      </c>
      <c r="E124" s="1876">
        <v>0</v>
      </c>
      <c r="F124" s="1876">
        <v>123</v>
      </c>
      <c r="G124" s="1948">
        <v>98</v>
      </c>
      <c r="H124" s="1829">
        <f>G124/F124*100</f>
        <v>79.674796747967477</v>
      </c>
      <c r="I124" s="1822"/>
    </row>
    <row r="125" spans="1:9" ht="30.75" hidden="1" thickBot="1" x14ac:dyDescent="0.25">
      <c r="A125" s="1938">
        <v>3299</v>
      </c>
      <c r="B125" s="1937">
        <v>6351</v>
      </c>
      <c r="C125" s="1937">
        <v>32133006</v>
      </c>
      <c r="D125" s="1835" t="s">
        <v>1623</v>
      </c>
      <c r="E125" s="1876">
        <v>0</v>
      </c>
      <c r="F125" s="1876">
        <v>0</v>
      </c>
      <c r="G125" s="1948">
        <v>0</v>
      </c>
      <c r="H125" s="1829" t="e">
        <f>G125/F125*100</f>
        <v>#DIV/0!</v>
      </c>
      <c r="I125" s="1822"/>
    </row>
    <row r="126" spans="1:9" ht="30.75" hidden="1" thickBot="1" x14ac:dyDescent="0.25">
      <c r="A126" s="1938">
        <v>3299</v>
      </c>
      <c r="B126" s="1937">
        <v>6351</v>
      </c>
      <c r="C126" s="1937">
        <v>32533006</v>
      </c>
      <c r="D126" s="1835" t="s">
        <v>1623</v>
      </c>
      <c r="E126" s="1876">
        <v>0</v>
      </c>
      <c r="F126" s="1876">
        <v>0</v>
      </c>
      <c r="G126" s="1948">
        <v>0</v>
      </c>
      <c r="H126" s="1829" t="e">
        <f>G126/F126*100</f>
        <v>#DIV/0!</v>
      </c>
      <c r="I126" s="1822"/>
    </row>
    <row r="127" spans="1:9" ht="16.5" thickTop="1" thickBot="1" x14ac:dyDescent="0.3">
      <c r="A127" s="1828" t="s">
        <v>961</v>
      </c>
      <c r="B127" s="1827"/>
      <c r="C127" s="1827"/>
      <c r="D127" s="1826"/>
      <c r="E127" s="1825">
        <f>SUM(E123:E126)</f>
        <v>0</v>
      </c>
      <c r="F127" s="1825">
        <f>SUM(F123:F126)</f>
        <v>145</v>
      </c>
      <c r="G127" s="1825">
        <f>SUM(G123:G126)</f>
        <v>115</v>
      </c>
      <c r="H127" s="1871">
        <f>G127/F127*100</f>
        <v>79.310344827586206</v>
      </c>
      <c r="I127" s="1822"/>
    </row>
    <row r="128" spans="1:9" ht="13.5" thickTop="1" x14ac:dyDescent="0.2">
      <c r="I128" s="1822"/>
    </row>
    <row r="129" spans="1:9" x14ac:dyDescent="0.2">
      <c r="I129" s="1822"/>
    </row>
    <row r="130" spans="1:9" ht="15" x14ac:dyDescent="0.25">
      <c r="A130" s="1853" t="s">
        <v>244</v>
      </c>
      <c r="D130" s="1800"/>
      <c r="E130" s="1797"/>
      <c r="H130" s="1992"/>
      <c r="I130" s="1822"/>
    </row>
    <row r="131" spans="1:9" ht="15.75" thickBot="1" x14ac:dyDescent="0.3">
      <c r="A131" s="1853" t="s">
        <v>245</v>
      </c>
      <c r="D131" s="1800"/>
      <c r="E131" s="1797"/>
      <c r="H131" s="1992" t="s">
        <v>205</v>
      </c>
      <c r="I131" s="1822"/>
    </row>
    <row r="132" spans="1:9" ht="25.5" thickTop="1" thickBot="1" x14ac:dyDescent="0.25">
      <c r="A132" s="1852" t="s">
        <v>206</v>
      </c>
      <c r="B132" s="1851" t="s">
        <v>959</v>
      </c>
      <c r="C132" s="1851" t="s">
        <v>481</v>
      </c>
      <c r="D132" s="1850" t="s">
        <v>208</v>
      </c>
      <c r="E132" s="1849" t="s">
        <v>800</v>
      </c>
      <c r="F132" s="1849" t="s">
        <v>801</v>
      </c>
      <c r="G132" s="1848" t="s">
        <v>1117</v>
      </c>
      <c r="H132" s="2092" t="s">
        <v>1118</v>
      </c>
      <c r="I132" s="1822"/>
    </row>
    <row r="133" spans="1:9" ht="14.25" thickTop="1" thickBot="1" x14ac:dyDescent="0.25">
      <c r="A133" s="1846">
        <v>1</v>
      </c>
      <c r="B133" s="1845">
        <v>2</v>
      </c>
      <c r="C133" s="1845">
        <v>3</v>
      </c>
      <c r="D133" s="1845">
        <v>5</v>
      </c>
      <c r="E133" s="1931">
        <v>6</v>
      </c>
      <c r="F133" s="1931">
        <v>7</v>
      </c>
      <c r="G133" s="1930">
        <v>8</v>
      </c>
      <c r="H133" s="1842" t="s">
        <v>960</v>
      </c>
      <c r="I133" s="1822"/>
    </row>
    <row r="134" spans="1:9" ht="30.75" thickTop="1" x14ac:dyDescent="0.2">
      <c r="A134" s="1938">
        <v>3299</v>
      </c>
      <c r="B134" s="2020">
        <v>5336</v>
      </c>
      <c r="C134" s="1937">
        <v>32133006</v>
      </c>
      <c r="D134" s="1987" t="s">
        <v>1788</v>
      </c>
      <c r="E134" s="1881">
        <v>0</v>
      </c>
      <c r="F134" s="1881">
        <v>17</v>
      </c>
      <c r="G134" s="1950">
        <v>17</v>
      </c>
      <c r="H134" s="1895">
        <f>G134/F134*100</f>
        <v>100</v>
      </c>
      <c r="I134" s="1822"/>
    </row>
    <row r="135" spans="1:9" ht="30.75" thickBot="1" x14ac:dyDescent="0.25">
      <c r="A135" s="1938">
        <v>3299</v>
      </c>
      <c r="B135" s="2020">
        <v>5336</v>
      </c>
      <c r="C135" s="1937">
        <v>32533006</v>
      </c>
      <c r="D135" s="1987" t="s">
        <v>1788</v>
      </c>
      <c r="E135" s="1876">
        <v>0</v>
      </c>
      <c r="F135" s="1876">
        <v>100</v>
      </c>
      <c r="G135" s="1948">
        <v>100</v>
      </c>
      <c r="H135" s="1829">
        <f>G135/F135*100</f>
        <v>100</v>
      </c>
      <c r="I135" s="1822"/>
    </row>
    <row r="136" spans="1:9" ht="30.75" hidden="1" thickBot="1" x14ac:dyDescent="0.25">
      <c r="A136" s="1938">
        <v>3299</v>
      </c>
      <c r="B136" s="1937">
        <v>6351</v>
      </c>
      <c r="C136" s="1937">
        <v>32133006</v>
      </c>
      <c r="D136" s="1835" t="s">
        <v>1623</v>
      </c>
      <c r="E136" s="1876">
        <v>0</v>
      </c>
      <c r="F136" s="1876">
        <v>0</v>
      </c>
      <c r="G136" s="1948">
        <v>0</v>
      </c>
      <c r="H136" s="1829" t="e">
        <f>G136/F136*100</f>
        <v>#DIV/0!</v>
      </c>
      <c r="I136" s="1822"/>
    </row>
    <row r="137" spans="1:9" ht="30.75" hidden="1" thickBot="1" x14ac:dyDescent="0.25">
      <c r="A137" s="1938">
        <v>3299</v>
      </c>
      <c r="B137" s="1937">
        <v>6351</v>
      </c>
      <c r="C137" s="1937">
        <v>32533006</v>
      </c>
      <c r="D137" s="1835" t="s">
        <v>1623</v>
      </c>
      <c r="E137" s="1876">
        <v>0</v>
      </c>
      <c r="F137" s="1876">
        <v>0</v>
      </c>
      <c r="G137" s="1948">
        <v>0</v>
      </c>
      <c r="H137" s="1829" t="e">
        <f>G137/F137*100</f>
        <v>#DIV/0!</v>
      </c>
      <c r="I137" s="1822"/>
    </row>
    <row r="138" spans="1:9" ht="16.5" thickTop="1" thickBot="1" x14ac:dyDescent="0.3">
      <c r="A138" s="1828" t="s">
        <v>961</v>
      </c>
      <c r="B138" s="1827"/>
      <c r="C138" s="1827"/>
      <c r="D138" s="1826"/>
      <c r="E138" s="1825">
        <f>SUM(E134:E137)</f>
        <v>0</v>
      </c>
      <c r="F138" s="1825">
        <f>SUM(F134:F137)</f>
        <v>117</v>
      </c>
      <c r="G138" s="1825">
        <f>SUM(G134:G137)</f>
        <v>117</v>
      </c>
      <c r="H138" s="1871">
        <f>G138/F138*100</f>
        <v>100</v>
      </c>
      <c r="I138" s="1822"/>
    </row>
    <row r="139" spans="1:9" ht="13.5" thickTop="1" x14ac:dyDescent="0.2">
      <c r="I139" s="1822"/>
    </row>
    <row r="140" spans="1:9" x14ac:dyDescent="0.2">
      <c r="I140" s="1822"/>
    </row>
    <row r="141" spans="1:9" ht="15" x14ac:dyDescent="0.25">
      <c r="A141" s="1853" t="s">
        <v>246</v>
      </c>
      <c r="D141" s="1800"/>
      <c r="E141" s="1797"/>
      <c r="H141" s="1992"/>
      <c r="I141" s="1822"/>
    </row>
    <row r="142" spans="1:9" ht="15.75" thickBot="1" x14ac:dyDescent="0.3">
      <c r="A142" s="1853" t="s">
        <v>247</v>
      </c>
      <c r="D142" s="1800"/>
      <c r="E142" s="1797"/>
      <c r="H142" s="1992" t="s">
        <v>205</v>
      </c>
      <c r="I142" s="1822"/>
    </row>
    <row r="143" spans="1:9" ht="25.5" thickTop="1" thickBot="1" x14ac:dyDescent="0.25">
      <c r="A143" s="1852" t="s">
        <v>206</v>
      </c>
      <c r="B143" s="1851" t="s">
        <v>959</v>
      </c>
      <c r="C143" s="1851" t="s">
        <v>481</v>
      </c>
      <c r="D143" s="1850" t="s">
        <v>208</v>
      </c>
      <c r="E143" s="1849" t="s">
        <v>800</v>
      </c>
      <c r="F143" s="1849" t="s">
        <v>801</v>
      </c>
      <c r="G143" s="1848" t="s">
        <v>1117</v>
      </c>
      <c r="H143" s="2092" t="s">
        <v>1118</v>
      </c>
      <c r="I143" s="1822"/>
    </row>
    <row r="144" spans="1:9" ht="14.25" thickTop="1" thickBot="1" x14ac:dyDescent="0.25">
      <c r="A144" s="1846">
        <v>1</v>
      </c>
      <c r="B144" s="1845">
        <v>2</v>
      </c>
      <c r="C144" s="1845">
        <v>3</v>
      </c>
      <c r="D144" s="1845">
        <v>5</v>
      </c>
      <c r="E144" s="1931">
        <v>6</v>
      </c>
      <c r="F144" s="1931">
        <v>7</v>
      </c>
      <c r="G144" s="1930">
        <v>8</v>
      </c>
      <c r="H144" s="1842" t="s">
        <v>960</v>
      </c>
      <c r="I144" s="1822"/>
    </row>
    <row r="145" spans="1:9" ht="30.75" thickTop="1" x14ac:dyDescent="0.2">
      <c r="A145" s="1938">
        <v>3299</v>
      </c>
      <c r="B145" s="2020">
        <v>5336</v>
      </c>
      <c r="C145" s="1937">
        <v>32133006</v>
      </c>
      <c r="D145" s="1987" t="s">
        <v>1788</v>
      </c>
      <c r="E145" s="1881">
        <v>0</v>
      </c>
      <c r="F145" s="1881">
        <v>28</v>
      </c>
      <c r="G145" s="1950">
        <v>12</v>
      </c>
      <c r="H145" s="1895">
        <f>G145/F145*100</f>
        <v>42.857142857142854</v>
      </c>
      <c r="I145" s="1822"/>
    </row>
    <row r="146" spans="1:9" ht="30.75" thickBot="1" x14ac:dyDescent="0.25">
      <c r="A146" s="1938">
        <v>3299</v>
      </c>
      <c r="B146" s="2020">
        <v>5336</v>
      </c>
      <c r="C146" s="1937">
        <v>32533006</v>
      </c>
      <c r="D146" s="1987" t="s">
        <v>1788</v>
      </c>
      <c r="E146" s="1876">
        <v>0</v>
      </c>
      <c r="F146" s="1876">
        <v>162</v>
      </c>
      <c r="G146" s="1948">
        <v>68</v>
      </c>
      <c r="H146" s="1829">
        <f>G146/F146*100</f>
        <v>41.975308641975303</v>
      </c>
      <c r="I146" s="1822"/>
    </row>
    <row r="147" spans="1:9" ht="30.75" hidden="1" thickBot="1" x14ac:dyDescent="0.25">
      <c r="A147" s="1938">
        <v>3299</v>
      </c>
      <c r="B147" s="1937">
        <v>6351</v>
      </c>
      <c r="C147" s="1937">
        <v>32133006</v>
      </c>
      <c r="D147" s="1835" t="s">
        <v>1623</v>
      </c>
      <c r="E147" s="1876">
        <v>0</v>
      </c>
      <c r="F147" s="1876">
        <v>0</v>
      </c>
      <c r="G147" s="1948">
        <v>0</v>
      </c>
      <c r="H147" s="1829" t="e">
        <f>G147/F147*100</f>
        <v>#DIV/0!</v>
      </c>
      <c r="I147" s="1822"/>
    </row>
    <row r="148" spans="1:9" ht="30.75" hidden="1" thickBot="1" x14ac:dyDescent="0.25">
      <c r="A148" s="1938">
        <v>3299</v>
      </c>
      <c r="B148" s="1937">
        <v>6351</v>
      </c>
      <c r="C148" s="1937">
        <v>32533006</v>
      </c>
      <c r="D148" s="1835" t="s">
        <v>1623</v>
      </c>
      <c r="E148" s="1876">
        <v>0</v>
      </c>
      <c r="F148" s="1876">
        <v>0</v>
      </c>
      <c r="G148" s="1948">
        <v>0</v>
      </c>
      <c r="H148" s="1829" t="e">
        <f>G148/F148*100</f>
        <v>#DIV/0!</v>
      </c>
      <c r="I148" s="1822"/>
    </row>
    <row r="149" spans="1:9" ht="16.5" thickTop="1" thickBot="1" x14ac:dyDescent="0.3">
      <c r="A149" s="1828" t="s">
        <v>961</v>
      </c>
      <c r="B149" s="1827"/>
      <c r="C149" s="1827"/>
      <c r="D149" s="1826"/>
      <c r="E149" s="1825">
        <f>SUM(E145:E148)</f>
        <v>0</v>
      </c>
      <c r="F149" s="1825">
        <f>SUM(F145:F148)</f>
        <v>190</v>
      </c>
      <c r="G149" s="1825">
        <f>SUM(G145:G148)</f>
        <v>80</v>
      </c>
      <c r="H149" s="1871">
        <f>G149/F149*100</f>
        <v>42.105263157894733</v>
      </c>
      <c r="I149" s="1822"/>
    </row>
    <row r="150" spans="1:9" ht="13.5" thickTop="1" x14ac:dyDescent="0.2">
      <c r="I150" s="1822"/>
    </row>
    <row r="151" spans="1:9" x14ac:dyDescent="0.2">
      <c r="I151" s="1822"/>
    </row>
    <row r="152" spans="1:9" ht="15" x14ac:dyDescent="0.25">
      <c r="A152" s="1853" t="s">
        <v>1282</v>
      </c>
      <c r="D152" s="1800"/>
      <c r="E152" s="1797"/>
      <c r="H152" s="1992"/>
      <c r="I152" s="1822"/>
    </row>
    <row r="153" spans="1:9" ht="15.75" thickBot="1" x14ac:dyDescent="0.3">
      <c r="A153" s="1853" t="s">
        <v>1283</v>
      </c>
      <c r="D153" s="1800"/>
      <c r="E153" s="1797"/>
      <c r="H153" s="1992" t="s">
        <v>205</v>
      </c>
      <c r="I153" s="1822"/>
    </row>
    <row r="154" spans="1:9" ht="25.5" thickTop="1" thickBot="1" x14ac:dyDescent="0.25">
      <c r="A154" s="1852" t="s">
        <v>206</v>
      </c>
      <c r="B154" s="1851" t="s">
        <v>959</v>
      </c>
      <c r="C154" s="1851" t="s">
        <v>481</v>
      </c>
      <c r="D154" s="1850" t="s">
        <v>208</v>
      </c>
      <c r="E154" s="1849" t="s">
        <v>800</v>
      </c>
      <c r="F154" s="1849" t="s">
        <v>801</v>
      </c>
      <c r="G154" s="1848" t="s">
        <v>1117</v>
      </c>
      <c r="H154" s="2092" t="s">
        <v>1118</v>
      </c>
      <c r="I154" s="1822"/>
    </row>
    <row r="155" spans="1:9" ht="14.25" thickTop="1" thickBot="1" x14ac:dyDescent="0.25">
      <c r="A155" s="1846">
        <v>1</v>
      </c>
      <c r="B155" s="1845">
        <v>2</v>
      </c>
      <c r="C155" s="1845">
        <v>3</v>
      </c>
      <c r="D155" s="1845">
        <v>5</v>
      </c>
      <c r="E155" s="1931">
        <v>6</v>
      </c>
      <c r="F155" s="1931">
        <v>7</v>
      </c>
      <c r="G155" s="1930">
        <v>8</v>
      </c>
      <c r="H155" s="1842" t="s">
        <v>960</v>
      </c>
      <c r="I155" s="1822"/>
    </row>
    <row r="156" spans="1:9" ht="30.75" thickTop="1" x14ac:dyDescent="0.2">
      <c r="A156" s="1938">
        <v>3299</v>
      </c>
      <c r="B156" s="2020">
        <v>5336</v>
      </c>
      <c r="C156" s="1937">
        <v>32133006</v>
      </c>
      <c r="D156" s="1987" t="s">
        <v>1788</v>
      </c>
      <c r="E156" s="1881">
        <v>0</v>
      </c>
      <c r="F156" s="1881">
        <v>145</v>
      </c>
      <c r="G156" s="1950">
        <v>99</v>
      </c>
      <c r="H156" s="1895">
        <f>G156/F156*100</f>
        <v>68.275862068965523</v>
      </c>
      <c r="I156" s="1822"/>
    </row>
    <row r="157" spans="1:9" ht="30.75" thickBot="1" x14ac:dyDescent="0.25">
      <c r="A157" s="1938">
        <v>3299</v>
      </c>
      <c r="B157" s="2020">
        <v>5336</v>
      </c>
      <c r="C157" s="1937">
        <v>32533006</v>
      </c>
      <c r="D157" s="1987" t="s">
        <v>1788</v>
      </c>
      <c r="E157" s="1876">
        <v>0</v>
      </c>
      <c r="F157" s="1876">
        <v>822</v>
      </c>
      <c r="G157" s="1948">
        <v>558</v>
      </c>
      <c r="H157" s="1829">
        <f>G157/F157*100</f>
        <v>67.883211678832112</v>
      </c>
      <c r="I157" s="1822"/>
    </row>
    <row r="158" spans="1:9" ht="30.75" hidden="1" thickBot="1" x14ac:dyDescent="0.25">
      <c r="A158" s="1938">
        <v>3299</v>
      </c>
      <c r="B158" s="1937">
        <v>6351</v>
      </c>
      <c r="C158" s="1937">
        <v>32133006</v>
      </c>
      <c r="D158" s="1835" t="s">
        <v>1623</v>
      </c>
      <c r="E158" s="1876">
        <v>0</v>
      </c>
      <c r="F158" s="1876">
        <v>0</v>
      </c>
      <c r="G158" s="1948">
        <v>0</v>
      </c>
      <c r="H158" s="1829" t="e">
        <f>G158/F158*100</f>
        <v>#DIV/0!</v>
      </c>
      <c r="I158" s="1822"/>
    </row>
    <row r="159" spans="1:9" ht="30.75" hidden="1" thickBot="1" x14ac:dyDescent="0.25">
      <c r="A159" s="1938">
        <v>3299</v>
      </c>
      <c r="B159" s="1937">
        <v>6351</v>
      </c>
      <c r="C159" s="1937">
        <v>32533006</v>
      </c>
      <c r="D159" s="1835" t="s">
        <v>1623</v>
      </c>
      <c r="E159" s="1876">
        <v>0</v>
      </c>
      <c r="F159" s="1876">
        <v>0</v>
      </c>
      <c r="G159" s="1948">
        <v>0</v>
      </c>
      <c r="H159" s="1829" t="e">
        <f>G159/F159*100</f>
        <v>#DIV/0!</v>
      </c>
      <c r="I159" s="1822"/>
    </row>
    <row r="160" spans="1:9" ht="16.5" thickTop="1" thickBot="1" x14ac:dyDescent="0.3">
      <c r="A160" s="1828" t="s">
        <v>961</v>
      </c>
      <c r="B160" s="1827"/>
      <c r="C160" s="1827"/>
      <c r="D160" s="1826"/>
      <c r="E160" s="1825">
        <f>SUM(E156:E159)</f>
        <v>0</v>
      </c>
      <c r="F160" s="1825">
        <f>SUM(F156:F159)</f>
        <v>967</v>
      </c>
      <c r="G160" s="1825">
        <f>SUM(G156:G159)</f>
        <v>657</v>
      </c>
      <c r="H160" s="1871">
        <f>G160/F160*100</f>
        <v>67.942088934850048</v>
      </c>
      <c r="I160" s="1822"/>
    </row>
    <row r="161" spans="1:9" ht="13.5" thickTop="1" x14ac:dyDescent="0.2">
      <c r="I161" s="1822"/>
    </row>
    <row r="162" spans="1:9" x14ac:dyDescent="0.2">
      <c r="I162" s="1822"/>
    </row>
    <row r="163" spans="1:9" x14ac:dyDescent="0.2">
      <c r="I163" s="1822"/>
    </row>
    <row r="164" spans="1:9" x14ac:dyDescent="0.2">
      <c r="I164" s="1822"/>
    </row>
    <row r="165" spans="1:9" x14ac:dyDescent="0.2">
      <c r="I165" s="1822"/>
    </row>
    <row r="166" spans="1:9" x14ac:dyDescent="0.2">
      <c r="I166" s="1822"/>
    </row>
    <row r="167" spans="1:9" x14ac:dyDescent="0.2">
      <c r="I167" s="1822"/>
    </row>
    <row r="168" spans="1:9" ht="15" x14ac:dyDescent="0.25">
      <c r="A168" s="1853" t="s">
        <v>1284</v>
      </c>
      <c r="D168" s="1800"/>
      <c r="E168" s="1797"/>
      <c r="H168" s="1992"/>
      <c r="I168" s="1822"/>
    </row>
    <row r="169" spans="1:9" ht="15.75" thickBot="1" x14ac:dyDescent="0.3">
      <c r="A169" s="1853" t="s">
        <v>1622</v>
      </c>
      <c r="D169" s="1800"/>
      <c r="E169" s="1797"/>
      <c r="H169" s="1992" t="s">
        <v>205</v>
      </c>
      <c r="I169" s="1822"/>
    </row>
    <row r="170" spans="1:9" ht="25.5" thickTop="1" thickBot="1" x14ac:dyDescent="0.25">
      <c r="A170" s="1852" t="s">
        <v>206</v>
      </c>
      <c r="B170" s="1851" t="s">
        <v>959</v>
      </c>
      <c r="C170" s="1851" t="s">
        <v>481</v>
      </c>
      <c r="D170" s="1850" t="s">
        <v>208</v>
      </c>
      <c r="E170" s="1849" t="s">
        <v>800</v>
      </c>
      <c r="F170" s="1849" t="s">
        <v>801</v>
      </c>
      <c r="G170" s="1848" t="s">
        <v>1117</v>
      </c>
      <c r="H170" s="2092" t="s">
        <v>1118</v>
      </c>
      <c r="I170" s="1822"/>
    </row>
    <row r="171" spans="1:9" ht="14.25" thickTop="1" thickBot="1" x14ac:dyDescent="0.25">
      <c r="A171" s="1846">
        <v>1</v>
      </c>
      <c r="B171" s="1845">
        <v>2</v>
      </c>
      <c r="C171" s="1845">
        <v>3</v>
      </c>
      <c r="D171" s="1845">
        <v>5</v>
      </c>
      <c r="E171" s="1931">
        <v>6</v>
      </c>
      <c r="F171" s="1931">
        <v>7</v>
      </c>
      <c r="G171" s="1930">
        <v>8</v>
      </c>
      <c r="H171" s="1842" t="s">
        <v>960</v>
      </c>
      <c r="I171" s="1822"/>
    </row>
    <row r="172" spans="1:9" ht="30.75" thickTop="1" x14ac:dyDescent="0.2">
      <c r="A172" s="1938">
        <v>3299</v>
      </c>
      <c r="B172" s="2020">
        <v>5336</v>
      </c>
      <c r="C172" s="1937">
        <v>32133006</v>
      </c>
      <c r="D172" s="1987" t="s">
        <v>1788</v>
      </c>
      <c r="E172" s="1881">
        <v>0</v>
      </c>
      <c r="F172" s="1881">
        <v>94</v>
      </c>
      <c r="G172" s="1950">
        <v>49</v>
      </c>
      <c r="H172" s="1895">
        <f>G172/F172*100</f>
        <v>52.12765957446809</v>
      </c>
      <c r="I172" s="1822"/>
    </row>
    <row r="173" spans="1:9" ht="30.75" thickBot="1" x14ac:dyDescent="0.25">
      <c r="A173" s="1938">
        <v>3299</v>
      </c>
      <c r="B173" s="2020">
        <v>5336</v>
      </c>
      <c r="C173" s="1937">
        <v>32533006</v>
      </c>
      <c r="D173" s="1987" t="s">
        <v>1788</v>
      </c>
      <c r="E173" s="1876">
        <v>0</v>
      </c>
      <c r="F173" s="1876">
        <v>531</v>
      </c>
      <c r="G173" s="1948">
        <v>276</v>
      </c>
      <c r="H173" s="1829">
        <f>G173/F173*100</f>
        <v>51.977401129943502</v>
      </c>
      <c r="I173" s="1822"/>
    </row>
    <row r="174" spans="1:9" ht="30.75" hidden="1" thickBot="1" x14ac:dyDescent="0.25">
      <c r="A174" s="1938">
        <v>3299</v>
      </c>
      <c r="B174" s="1937">
        <v>6351</v>
      </c>
      <c r="C174" s="1937">
        <v>32133006</v>
      </c>
      <c r="D174" s="1835" t="s">
        <v>1623</v>
      </c>
      <c r="E174" s="1876">
        <v>0</v>
      </c>
      <c r="F174" s="1876">
        <v>0</v>
      </c>
      <c r="G174" s="1948">
        <v>0</v>
      </c>
      <c r="H174" s="1829" t="e">
        <f>G174/F174*100</f>
        <v>#DIV/0!</v>
      </c>
      <c r="I174" s="1822"/>
    </row>
    <row r="175" spans="1:9" ht="30.75" hidden="1" thickBot="1" x14ac:dyDescent="0.25">
      <c r="A175" s="1938">
        <v>3299</v>
      </c>
      <c r="B175" s="1937">
        <v>6351</v>
      </c>
      <c r="C175" s="1937">
        <v>32533006</v>
      </c>
      <c r="D175" s="1835" t="s">
        <v>1623</v>
      </c>
      <c r="E175" s="1876">
        <v>0</v>
      </c>
      <c r="F175" s="1876">
        <v>0</v>
      </c>
      <c r="G175" s="1948">
        <v>0</v>
      </c>
      <c r="H175" s="1829" t="e">
        <f>G175/F175*100</f>
        <v>#DIV/0!</v>
      </c>
      <c r="I175" s="1822"/>
    </row>
    <row r="176" spans="1:9" ht="16.5" thickTop="1" thickBot="1" x14ac:dyDescent="0.3">
      <c r="A176" s="1828" t="s">
        <v>961</v>
      </c>
      <c r="B176" s="1827"/>
      <c r="C176" s="1827"/>
      <c r="D176" s="1826"/>
      <c r="E176" s="1825">
        <f>SUM(E172:E175)</f>
        <v>0</v>
      </c>
      <c r="F176" s="1825">
        <f>SUM(F172:F175)</f>
        <v>625</v>
      </c>
      <c r="G176" s="1825">
        <f>SUM(G172:G175)</f>
        <v>325</v>
      </c>
      <c r="H176" s="1871">
        <f>G176/F176*100</f>
        <v>52</v>
      </c>
      <c r="I176" s="1822"/>
    </row>
    <row r="177" spans="1:9" ht="13.5" thickTop="1" x14ac:dyDescent="0.2">
      <c r="I177" s="1822"/>
    </row>
    <row r="178" spans="1:9" ht="15" x14ac:dyDescent="0.25">
      <c r="A178" s="1853" t="s">
        <v>719</v>
      </c>
      <c r="D178" s="1800"/>
      <c r="E178" s="1797"/>
      <c r="H178" s="1992"/>
      <c r="I178" s="1822"/>
    </row>
    <row r="179" spans="1:9" ht="15.75" thickBot="1" x14ac:dyDescent="0.3">
      <c r="A179" s="1853" t="s">
        <v>720</v>
      </c>
      <c r="D179" s="1800"/>
      <c r="E179" s="1797"/>
      <c r="H179" s="1992" t="s">
        <v>205</v>
      </c>
      <c r="I179" s="1822"/>
    </row>
    <row r="180" spans="1:9" ht="25.5" thickTop="1" thickBot="1" x14ac:dyDescent="0.25">
      <c r="A180" s="1852" t="s">
        <v>206</v>
      </c>
      <c r="B180" s="1851" t="s">
        <v>959</v>
      </c>
      <c r="C180" s="1851" t="s">
        <v>481</v>
      </c>
      <c r="D180" s="1850" t="s">
        <v>208</v>
      </c>
      <c r="E180" s="1849" t="s">
        <v>800</v>
      </c>
      <c r="F180" s="1849" t="s">
        <v>801</v>
      </c>
      <c r="G180" s="1848" t="s">
        <v>1117</v>
      </c>
      <c r="H180" s="2092" t="s">
        <v>1118</v>
      </c>
      <c r="I180" s="1822"/>
    </row>
    <row r="181" spans="1:9" ht="14.25" thickTop="1" thickBot="1" x14ac:dyDescent="0.25">
      <c r="A181" s="1846">
        <v>1</v>
      </c>
      <c r="B181" s="1845">
        <v>2</v>
      </c>
      <c r="C181" s="1845">
        <v>3</v>
      </c>
      <c r="D181" s="1845">
        <v>5</v>
      </c>
      <c r="E181" s="1931">
        <v>6</v>
      </c>
      <c r="F181" s="1931">
        <v>7</v>
      </c>
      <c r="G181" s="1930">
        <v>8</v>
      </c>
      <c r="H181" s="1842" t="s">
        <v>960</v>
      </c>
      <c r="I181" s="1822"/>
    </row>
    <row r="182" spans="1:9" ht="30.75" thickTop="1" x14ac:dyDescent="0.2">
      <c r="A182" s="1938">
        <v>3299</v>
      </c>
      <c r="B182" s="2020">
        <v>5336</v>
      </c>
      <c r="C182" s="1937">
        <v>32133006</v>
      </c>
      <c r="D182" s="1987" t="s">
        <v>1788</v>
      </c>
      <c r="E182" s="1881">
        <v>0</v>
      </c>
      <c r="F182" s="1881">
        <v>155</v>
      </c>
      <c r="G182" s="1950">
        <v>96</v>
      </c>
      <c r="H182" s="1895">
        <f>G182/F182*100</f>
        <v>61.935483870967744</v>
      </c>
      <c r="I182" s="1822"/>
    </row>
    <row r="183" spans="1:9" ht="30.75" thickBot="1" x14ac:dyDescent="0.25">
      <c r="A183" s="1938">
        <v>3299</v>
      </c>
      <c r="B183" s="2020">
        <v>5336</v>
      </c>
      <c r="C183" s="1937">
        <v>32533006</v>
      </c>
      <c r="D183" s="1987" t="s">
        <v>1788</v>
      </c>
      <c r="E183" s="1876">
        <v>0</v>
      </c>
      <c r="F183" s="1876">
        <v>877</v>
      </c>
      <c r="G183" s="1948">
        <v>546</v>
      </c>
      <c r="H183" s="1829">
        <f>G183/F183*100</f>
        <v>62.257696693272521</v>
      </c>
      <c r="I183" s="1822"/>
    </row>
    <row r="184" spans="1:9" ht="30.75" hidden="1" thickBot="1" x14ac:dyDescent="0.25">
      <c r="A184" s="1938">
        <v>3299</v>
      </c>
      <c r="B184" s="1937">
        <v>6351</v>
      </c>
      <c r="C184" s="1937">
        <v>32133006</v>
      </c>
      <c r="D184" s="1835" t="s">
        <v>1623</v>
      </c>
      <c r="E184" s="1876">
        <v>0</v>
      </c>
      <c r="F184" s="1876">
        <v>0</v>
      </c>
      <c r="G184" s="1948">
        <v>0</v>
      </c>
      <c r="H184" s="1829" t="e">
        <f>G184/F184*100</f>
        <v>#DIV/0!</v>
      </c>
      <c r="I184" s="1822"/>
    </row>
    <row r="185" spans="1:9" ht="30.75" hidden="1" thickBot="1" x14ac:dyDescent="0.25">
      <c r="A185" s="1938">
        <v>3299</v>
      </c>
      <c r="B185" s="1937">
        <v>6351</v>
      </c>
      <c r="C185" s="1937">
        <v>32533006</v>
      </c>
      <c r="D185" s="1835" t="s">
        <v>1623</v>
      </c>
      <c r="E185" s="1876">
        <v>0</v>
      </c>
      <c r="F185" s="1876">
        <v>0</v>
      </c>
      <c r="G185" s="1948">
        <v>0</v>
      </c>
      <c r="H185" s="1829" t="e">
        <f>G185/F185*100</f>
        <v>#DIV/0!</v>
      </c>
      <c r="I185" s="1822"/>
    </row>
    <row r="186" spans="1:9" ht="16.5" thickTop="1" thickBot="1" x14ac:dyDescent="0.3">
      <c r="A186" s="1828" t="s">
        <v>961</v>
      </c>
      <c r="B186" s="1827"/>
      <c r="C186" s="1827"/>
      <c r="D186" s="1826"/>
      <c r="E186" s="1825">
        <f>SUM(E182:E185)</f>
        <v>0</v>
      </c>
      <c r="F186" s="1825">
        <f>SUM(F182:F185)</f>
        <v>1032</v>
      </c>
      <c r="G186" s="1825">
        <f>SUM(G182:G185)</f>
        <v>642</v>
      </c>
      <c r="H186" s="1871">
        <f>G186/F186*100</f>
        <v>62.209302325581397</v>
      </c>
      <c r="I186" s="1822"/>
    </row>
    <row r="187" spans="1:9" ht="13.5" thickTop="1" x14ac:dyDescent="0.2">
      <c r="I187" s="1822"/>
    </row>
    <row r="188" spans="1:9" ht="15" x14ac:dyDescent="0.25">
      <c r="A188" s="1853" t="s">
        <v>1285</v>
      </c>
      <c r="D188" s="1800"/>
      <c r="E188" s="1797"/>
      <c r="H188" s="1992"/>
      <c r="I188" s="1822"/>
    </row>
    <row r="189" spans="1:9" ht="15.75" thickBot="1" x14ac:dyDescent="0.3">
      <c r="A189" s="1853" t="s">
        <v>1098</v>
      </c>
      <c r="D189" s="1800"/>
      <c r="E189" s="1797"/>
      <c r="H189" s="1992" t="s">
        <v>205</v>
      </c>
      <c r="I189" s="1822"/>
    </row>
    <row r="190" spans="1:9" ht="25.5" thickTop="1" thickBot="1" x14ac:dyDescent="0.25">
      <c r="A190" s="1852" t="s">
        <v>206</v>
      </c>
      <c r="B190" s="1851" t="s">
        <v>959</v>
      </c>
      <c r="C190" s="1851" t="s">
        <v>481</v>
      </c>
      <c r="D190" s="1850" t="s">
        <v>208</v>
      </c>
      <c r="E190" s="1849" t="s">
        <v>800</v>
      </c>
      <c r="F190" s="1849" t="s">
        <v>801</v>
      </c>
      <c r="G190" s="1848" t="s">
        <v>1117</v>
      </c>
      <c r="H190" s="2092" t="s">
        <v>1118</v>
      </c>
      <c r="I190" s="1822"/>
    </row>
    <row r="191" spans="1:9" ht="14.25" thickTop="1" thickBot="1" x14ac:dyDescent="0.25">
      <c r="A191" s="1846">
        <v>1</v>
      </c>
      <c r="B191" s="1845">
        <v>2</v>
      </c>
      <c r="C191" s="1845">
        <v>3</v>
      </c>
      <c r="D191" s="1845">
        <v>5</v>
      </c>
      <c r="E191" s="1931">
        <v>6</v>
      </c>
      <c r="F191" s="1931">
        <v>7</v>
      </c>
      <c r="G191" s="1930">
        <v>8</v>
      </c>
      <c r="H191" s="1842" t="s">
        <v>960</v>
      </c>
      <c r="I191" s="1822"/>
    </row>
    <row r="192" spans="1:9" ht="30.75" thickTop="1" x14ac:dyDescent="0.2">
      <c r="A192" s="1938">
        <v>3299</v>
      </c>
      <c r="B192" s="2020">
        <v>5336</v>
      </c>
      <c r="C192" s="1937">
        <v>32133006</v>
      </c>
      <c r="D192" s="1987" t="s">
        <v>1788</v>
      </c>
      <c r="E192" s="1881">
        <v>0</v>
      </c>
      <c r="F192" s="1881">
        <v>183</v>
      </c>
      <c r="G192" s="1950">
        <v>92</v>
      </c>
      <c r="H192" s="1895">
        <f>G192/F192*100</f>
        <v>50.27322404371585</v>
      </c>
      <c r="I192" s="1822"/>
    </row>
    <row r="193" spans="1:9" ht="30.75" thickBot="1" x14ac:dyDescent="0.25">
      <c r="A193" s="1938">
        <v>3299</v>
      </c>
      <c r="B193" s="2020">
        <v>5336</v>
      </c>
      <c r="C193" s="1937">
        <v>32533006</v>
      </c>
      <c r="D193" s="1987" t="s">
        <v>1788</v>
      </c>
      <c r="E193" s="1876">
        <v>0</v>
      </c>
      <c r="F193" s="1876">
        <v>1037</v>
      </c>
      <c r="G193" s="1948">
        <v>519</v>
      </c>
      <c r="H193" s="1829">
        <f>G193/F193*100</f>
        <v>50.048216007714565</v>
      </c>
      <c r="I193" s="1822"/>
    </row>
    <row r="194" spans="1:9" ht="30.75" hidden="1" thickBot="1" x14ac:dyDescent="0.25">
      <c r="A194" s="1938">
        <v>3299</v>
      </c>
      <c r="B194" s="1937">
        <v>6351</v>
      </c>
      <c r="C194" s="1937">
        <v>32133006</v>
      </c>
      <c r="D194" s="1835" t="s">
        <v>1623</v>
      </c>
      <c r="E194" s="1876">
        <v>0</v>
      </c>
      <c r="F194" s="1876">
        <v>0</v>
      </c>
      <c r="G194" s="1948">
        <v>0</v>
      </c>
      <c r="H194" s="1829" t="e">
        <f>G194/F194*100</f>
        <v>#DIV/0!</v>
      </c>
      <c r="I194" s="1822"/>
    </row>
    <row r="195" spans="1:9" ht="30.75" hidden="1" thickBot="1" x14ac:dyDescent="0.25">
      <c r="A195" s="1938">
        <v>3299</v>
      </c>
      <c r="B195" s="1937">
        <v>6351</v>
      </c>
      <c r="C195" s="1937">
        <v>32533006</v>
      </c>
      <c r="D195" s="1835" t="s">
        <v>1623</v>
      </c>
      <c r="E195" s="1876">
        <v>0</v>
      </c>
      <c r="F195" s="1876">
        <v>0</v>
      </c>
      <c r="G195" s="1948">
        <v>0</v>
      </c>
      <c r="H195" s="1829" t="e">
        <f>G195/F195*100</f>
        <v>#DIV/0!</v>
      </c>
      <c r="I195" s="1822"/>
    </row>
    <row r="196" spans="1:9" ht="16.5" thickTop="1" thickBot="1" x14ac:dyDescent="0.3">
      <c r="A196" s="1828" t="s">
        <v>961</v>
      </c>
      <c r="B196" s="1827"/>
      <c r="C196" s="1827"/>
      <c r="D196" s="1826"/>
      <c r="E196" s="1825">
        <f>SUM(E192:E195)</f>
        <v>0</v>
      </c>
      <c r="F196" s="1825">
        <f>SUM(F192:F195)</f>
        <v>1220</v>
      </c>
      <c r="G196" s="1825">
        <f>SUM(G192:G195)</f>
        <v>611</v>
      </c>
      <c r="H196" s="1871">
        <f>G196/F196*100</f>
        <v>50.081967213114751</v>
      </c>
      <c r="I196" s="1822"/>
    </row>
    <row r="197" spans="1:9" ht="13.5" thickTop="1" x14ac:dyDescent="0.2">
      <c r="I197" s="1822"/>
    </row>
    <row r="198" spans="1:9" ht="15" x14ac:dyDescent="0.25">
      <c r="A198" s="1853" t="s">
        <v>1286</v>
      </c>
      <c r="D198" s="1800"/>
      <c r="E198" s="1797"/>
      <c r="H198" s="1992"/>
      <c r="I198" s="1822"/>
    </row>
    <row r="199" spans="1:9" ht="15.75" thickBot="1" x14ac:dyDescent="0.3">
      <c r="A199" s="1853" t="s">
        <v>1287</v>
      </c>
      <c r="D199" s="1800"/>
      <c r="E199" s="1797"/>
      <c r="H199" s="1992" t="s">
        <v>205</v>
      </c>
      <c r="I199" s="1822"/>
    </row>
    <row r="200" spans="1:9" ht="25.5" thickTop="1" thickBot="1" x14ac:dyDescent="0.25">
      <c r="A200" s="1852" t="s">
        <v>206</v>
      </c>
      <c r="B200" s="1851" t="s">
        <v>959</v>
      </c>
      <c r="C200" s="1851" t="s">
        <v>481</v>
      </c>
      <c r="D200" s="1850" t="s">
        <v>208</v>
      </c>
      <c r="E200" s="1849" t="s">
        <v>800</v>
      </c>
      <c r="F200" s="1849" t="s">
        <v>801</v>
      </c>
      <c r="G200" s="1848" t="s">
        <v>1117</v>
      </c>
      <c r="H200" s="2092" t="s">
        <v>1118</v>
      </c>
      <c r="I200" s="1822"/>
    </row>
    <row r="201" spans="1:9" ht="14.25" thickTop="1" thickBot="1" x14ac:dyDescent="0.25">
      <c r="A201" s="1846">
        <v>1</v>
      </c>
      <c r="B201" s="1845">
        <v>2</v>
      </c>
      <c r="C201" s="1845">
        <v>3</v>
      </c>
      <c r="D201" s="1845">
        <v>5</v>
      </c>
      <c r="E201" s="1931">
        <v>6</v>
      </c>
      <c r="F201" s="1931">
        <v>7</v>
      </c>
      <c r="G201" s="1930">
        <v>8</v>
      </c>
      <c r="H201" s="1842" t="s">
        <v>960</v>
      </c>
      <c r="I201" s="1822"/>
    </row>
    <row r="202" spans="1:9" ht="30.75" thickTop="1" x14ac:dyDescent="0.2">
      <c r="A202" s="1938">
        <v>3299</v>
      </c>
      <c r="B202" s="2020">
        <v>5336</v>
      </c>
      <c r="C202" s="1937">
        <v>32133006</v>
      </c>
      <c r="D202" s="1987" t="s">
        <v>1788</v>
      </c>
      <c r="E202" s="1881">
        <v>0</v>
      </c>
      <c r="F202" s="1881">
        <v>319</v>
      </c>
      <c r="G202" s="1950">
        <v>198</v>
      </c>
      <c r="H202" s="1895">
        <f>G202/F202*100</f>
        <v>62.068965517241381</v>
      </c>
      <c r="I202" s="1822"/>
    </row>
    <row r="203" spans="1:9" ht="30.75" thickBot="1" x14ac:dyDescent="0.25">
      <c r="A203" s="1938">
        <v>3299</v>
      </c>
      <c r="B203" s="2020">
        <v>5336</v>
      </c>
      <c r="C203" s="1937">
        <v>32533006</v>
      </c>
      <c r="D203" s="1987" t="s">
        <v>1788</v>
      </c>
      <c r="E203" s="1876">
        <v>0</v>
      </c>
      <c r="F203" s="1876">
        <v>1806</v>
      </c>
      <c r="G203" s="1948">
        <v>1123</v>
      </c>
      <c r="H203" s="1829">
        <f>G203/F203*100</f>
        <v>62.181616832779618</v>
      </c>
      <c r="I203" s="1822"/>
    </row>
    <row r="204" spans="1:9" ht="30.75" hidden="1" thickBot="1" x14ac:dyDescent="0.25">
      <c r="A204" s="1938">
        <v>3299</v>
      </c>
      <c r="B204" s="1937">
        <v>6351</v>
      </c>
      <c r="C204" s="1937">
        <v>32133006</v>
      </c>
      <c r="D204" s="1835" t="s">
        <v>1623</v>
      </c>
      <c r="E204" s="1876">
        <v>0</v>
      </c>
      <c r="F204" s="1876">
        <v>0</v>
      </c>
      <c r="G204" s="1948">
        <v>0</v>
      </c>
      <c r="H204" s="1829" t="e">
        <f>G204/F204*100</f>
        <v>#DIV/0!</v>
      </c>
      <c r="I204" s="1822"/>
    </row>
    <row r="205" spans="1:9" ht="30.75" hidden="1" thickBot="1" x14ac:dyDescent="0.25">
      <c r="A205" s="1938">
        <v>3299</v>
      </c>
      <c r="B205" s="1937">
        <v>6351</v>
      </c>
      <c r="C205" s="1937">
        <v>32533006</v>
      </c>
      <c r="D205" s="1835" t="s">
        <v>1623</v>
      </c>
      <c r="E205" s="1876">
        <v>0</v>
      </c>
      <c r="F205" s="1876">
        <v>0</v>
      </c>
      <c r="G205" s="1948">
        <v>0</v>
      </c>
      <c r="H205" s="1829" t="e">
        <f>G205/F205*100</f>
        <v>#DIV/0!</v>
      </c>
      <c r="I205" s="1822"/>
    </row>
    <row r="206" spans="1:9" ht="16.5" thickTop="1" thickBot="1" x14ac:dyDescent="0.3">
      <c r="A206" s="1828" t="s">
        <v>961</v>
      </c>
      <c r="B206" s="1827"/>
      <c r="C206" s="1827"/>
      <c r="D206" s="1826"/>
      <c r="E206" s="1825">
        <f>SUM(E202:E205)</f>
        <v>0</v>
      </c>
      <c r="F206" s="1825">
        <f>SUM(F202:F205)</f>
        <v>2125</v>
      </c>
      <c r="G206" s="1825">
        <f>SUM(G202:G205)</f>
        <v>1321</v>
      </c>
      <c r="H206" s="1871">
        <f>G206/F206*100</f>
        <v>62.164705882352948</v>
      </c>
      <c r="I206" s="1822"/>
    </row>
    <row r="207" spans="1:9" ht="13.5" thickTop="1" x14ac:dyDescent="0.2">
      <c r="I207" s="1822"/>
    </row>
    <row r="208" spans="1:9" ht="15" x14ac:dyDescent="0.25">
      <c r="A208" s="1853" t="s">
        <v>726</v>
      </c>
      <c r="D208" s="1800"/>
      <c r="E208" s="1797"/>
      <c r="H208" s="1992"/>
      <c r="I208" s="1822"/>
    </row>
    <row r="209" spans="1:9" ht="15.75" thickBot="1" x14ac:dyDescent="0.3">
      <c r="A209" s="1853" t="s">
        <v>1099</v>
      </c>
      <c r="D209" s="1800"/>
      <c r="E209" s="1797"/>
      <c r="H209" s="1992" t="s">
        <v>205</v>
      </c>
      <c r="I209" s="1822"/>
    </row>
    <row r="210" spans="1:9" ht="25.5" thickTop="1" thickBot="1" x14ac:dyDescent="0.25">
      <c r="A210" s="1852" t="s">
        <v>206</v>
      </c>
      <c r="B210" s="1851" t="s">
        <v>959</v>
      </c>
      <c r="C210" s="1851" t="s">
        <v>481</v>
      </c>
      <c r="D210" s="1850" t="s">
        <v>208</v>
      </c>
      <c r="E210" s="1849" t="s">
        <v>800</v>
      </c>
      <c r="F210" s="1849" t="s">
        <v>801</v>
      </c>
      <c r="G210" s="1848" t="s">
        <v>1117</v>
      </c>
      <c r="H210" s="2092" t="s">
        <v>1118</v>
      </c>
      <c r="I210" s="1822"/>
    </row>
    <row r="211" spans="1:9" ht="14.25" thickTop="1" thickBot="1" x14ac:dyDescent="0.25">
      <c r="A211" s="1846">
        <v>1</v>
      </c>
      <c r="B211" s="1845">
        <v>2</v>
      </c>
      <c r="C211" s="1845">
        <v>3</v>
      </c>
      <c r="D211" s="1845">
        <v>5</v>
      </c>
      <c r="E211" s="1931">
        <v>6</v>
      </c>
      <c r="F211" s="1931">
        <v>7</v>
      </c>
      <c r="G211" s="1930">
        <v>8</v>
      </c>
      <c r="H211" s="1842" t="s">
        <v>960</v>
      </c>
      <c r="I211" s="1822"/>
    </row>
    <row r="212" spans="1:9" ht="30.75" thickTop="1" x14ac:dyDescent="0.2">
      <c r="A212" s="1938">
        <v>3299</v>
      </c>
      <c r="B212" s="2020">
        <v>5336</v>
      </c>
      <c r="C212" s="1937">
        <v>32133006</v>
      </c>
      <c r="D212" s="1987" t="s">
        <v>1788</v>
      </c>
      <c r="E212" s="1881">
        <v>0</v>
      </c>
      <c r="F212" s="1881">
        <v>651</v>
      </c>
      <c r="G212" s="1950">
        <v>566</v>
      </c>
      <c r="H212" s="1895">
        <f>G212/F212*100</f>
        <v>86.943164362519198</v>
      </c>
      <c r="I212" s="1822"/>
    </row>
    <row r="213" spans="1:9" ht="30.75" thickBot="1" x14ac:dyDescent="0.25">
      <c r="A213" s="1938">
        <v>3299</v>
      </c>
      <c r="B213" s="2020">
        <v>5336</v>
      </c>
      <c r="C213" s="1937">
        <v>32533006</v>
      </c>
      <c r="D213" s="1987" t="s">
        <v>1788</v>
      </c>
      <c r="E213" s="1876">
        <v>0</v>
      </c>
      <c r="F213" s="1876">
        <v>3691</v>
      </c>
      <c r="G213" s="1948">
        <v>3207</v>
      </c>
      <c r="H213" s="1829">
        <f>G213/F213*100</f>
        <v>86.887022487130864</v>
      </c>
      <c r="I213" s="1822"/>
    </row>
    <row r="214" spans="1:9" ht="30.75" hidden="1" thickBot="1" x14ac:dyDescent="0.25">
      <c r="A214" s="1938">
        <v>3299</v>
      </c>
      <c r="B214" s="1937">
        <v>6351</v>
      </c>
      <c r="C214" s="1937">
        <v>32133006</v>
      </c>
      <c r="D214" s="1835" t="s">
        <v>1623</v>
      </c>
      <c r="E214" s="1876">
        <v>0</v>
      </c>
      <c r="F214" s="1876">
        <v>0</v>
      </c>
      <c r="G214" s="1948">
        <v>0</v>
      </c>
      <c r="H214" s="1829" t="e">
        <f>G214/F214*100</f>
        <v>#DIV/0!</v>
      </c>
      <c r="I214" s="1822"/>
    </row>
    <row r="215" spans="1:9" ht="30.75" hidden="1" thickBot="1" x14ac:dyDescent="0.25">
      <c r="A215" s="1938">
        <v>3299</v>
      </c>
      <c r="B215" s="1937">
        <v>6351</v>
      </c>
      <c r="C215" s="1937">
        <v>32533006</v>
      </c>
      <c r="D215" s="1835" t="s">
        <v>1623</v>
      </c>
      <c r="E215" s="1876">
        <v>0</v>
      </c>
      <c r="F215" s="1876">
        <v>0</v>
      </c>
      <c r="G215" s="1948">
        <v>0</v>
      </c>
      <c r="H215" s="1829" t="e">
        <f>G215/F215*100</f>
        <v>#DIV/0!</v>
      </c>
      <c r="I215" s="1822"/>
    </row>
    <row r="216" spans="1:9" ht="16.5" thickTop="1" thickBot="1" x14ac:dyDescent="0.3">
      <c r="A216" s="1828" t="s">
        <v>961</v>
      </c>
      <c r="B216" s="1827"/>
      <c r="C216" s="1827"/>
      <c r="D216" s="1826"/>
      <c r="E216" s="1825">
        <f>SUM(E212:E215)</f>
        <v>0</v>
      </c>
      <c r="F216" s="1825">
        <f>SUM(F212:F215)</f>
        <v>4342</v>
      </c>
      <c r="G216" s="1825">
        <f>SUM(G212:G215)</f>
        <v>3773</v>
      </c>
      <c r="H216" s="1871">
        <f>G216/F216*100</f>
        <v>86.895439889451865</v>
      </c>
      <c r="I216" s="1822"/>
    </row>
    <row r="217" spans="1:9" ht="13.5" thickTop="1" x14ac:dyDescent="0.2">
      <c r="I217" s="1822"/>
    </row>
    <row r="218" spans="1:9" ht="15" hidden="1" x14ac:dyDescent="0.25">
      <c r="A218" s="1853" t="s">
        <v>346</v>
      </c>
      <c r="D218" s="1800"/>
      <c r="E218" s="1797"/>
      <c r="H218" s="1992"/>
      <c r="I218" s="1822"/>
    </row>
    <row r="219" spans="1:9" ht="15" hidden="1" x14ac:dyDescent="0.25">
      <c r="A219" s="1853" t="s">
        <v>347</v>
      </c>
      <c r="D219" s="1800"/>
      <c r="E219" s="1797"/>
      <c r="H219" s="1992" t="s">
        <v>205</v>
      </c>
      <c r="I219" s="1822"/>
    </row>
    <row r="220" spans="1:9" ht="25.5" hidden="1" thickTop="1" thickBot="1" x14ac:dyDescent="0.25">
      <c r="A220" s="1852" t="s">
        <v>206</v>
      </c>
      <c r="B220" s="1851" t="s">
        <v>959</v>
      </c>
      <c r="C220" s="1851" t="s">
        <v>481</v>
      </c>
      <c r="D220" s="1850" t="s">
        <v>208</v>
      </c>
      <c r="E220" s="1849" t="s">
        <v>800</v>
      </c>
      <c r="F220" s="1849" t="s">
        <v>801</v>
      </c>
      <c r="G220" s="1848" t="s">
        <v>1117</v>
      </c>
      <c r="H220" s="2092" t="s">
        <v>1118</v>
      </c>
      <c r="I220" s="1822"/>
    </row>
    <row r="221" spans="1:9" ht="14.25" hidden="1" thickTop="1" thickBot="1" x14ac:dyDescent="0.25">
      <c r="A221" s="1846">
        <v>1</v>
      </c>
      <c r="B221" s="1845">
        <v>2</v>
      </c>
      <c r="C221" s="1845">
        <v>3</v>
      </c>
      <c r="D221" s="1845">
        <v>5</v>
      </c>
      <c r="E221" s="1931">
        <v>6</v>
      </c>
      <c r="F221" s="1931">
        <v>7</v>
      </c>
      <c r="G221" s="1930">
        <v>8</v>
      </c>
      <c r="H221" s="1842" t="s">
        <v>960</v>
      </c>
      <c r="I221" s="1822"/>
    </row>
    <row r="222" spans="1:9" ht="30.75" hidden="1" thickTop="1" x14ac:dyDescent="0.2">
      <c r="A222" s="1938">
        <v>3299</v>
      </c>
      <c r="B222" s="1937">
        <v>5222</v>
      </c>
      <c r="C222" s="1937">
        <v>32133006</v>
      </c>
      <c r="D222" s="1835" t="s">
        <v>279</v>
      </c>
      <c r="E222" s="1881">
        <v>0</v>
      </c>
      <c r="F222" s="1881">
        <v>0</v>
      </c>
      <c r="G222" s="1950">
        <v>0</v>
      </c>
      <c r="H222" s="1895" t="e">
        <f>G222/F222*100</f>
        <v>#DIV/0!</v>
      </c>
      <c r="I222" s="1822"/>
    </row>
    <row r="223" spans="1:9" ht="30" hidden="1" x14ac:dyDescent="0.2">
      <c r="A223" s="1938">
        <v>3299</v>
      </c>
      <c r="B223" s="1937">
        <v>5222</v>
      </c>
      <c r="C223" s="1937">
        <v>32533006</v>
      </c>
      <c r="D223" s="1835" t="s">
        <v>279</v>
      </c>
      <c r="E223" s="1876">
        <v>0</v>
      </c>
      <c r="F223" s="1876">
        <v>0</v>
      </c>
      <c r="G223" s="1948">
        <v>0</v>
      </c>
      <c r="H223" s="1829" t="e">
        <f>G223/F223*100</f>
        <v>#DIV/0!</v>
      </c>
      <c r="I223" s="1822"/>
    </row>
    <row r="224" spans="1:9" ht="30" hidden="1" x14ac:dyDescent="0.2">
      <c r="A224" s="1938">
        <v>3299</v>
      </c>
      <c r="B224" s="1937">
        <v>6351</v>
      </c>
      <c r="C224" s="1937">
        <v>32133006</v>
      </c>
      <c r="D224" s="1835" t="s">
        <v>1623</v>
      </c>
      <c r="E224" s="1876">
        <v>0</v>
      </c>
      <c r="F224" s="1876">
        <v>0</v>
      </c>
      <c r="G224" s="1948">
        <v>0</v>
      </c>
      <c r="H224" s="1829" t="e">
        <f>G224/F224*100</f>
        <v>#DIV/0!</v>
      </c>
      <c r="I224" s="1822"/>
    </row>
    <row r="225" spans="1:12" ht="30" hidden="1" x14ac:dyDescent="0.2">
      <c r="A225" s="1938">
        <v>3299</v>
      </c>
      <c r="B225" s="1937">
        <v>6351</v>
      </c>
      <c r="C225" s="1937">
        <v>32533006</v>
      </c>
      <c r="D225" s="1835" t="s">
        <v>1623</v>
      </c>
      <c r="E225" s="1876">
        <v>0</v>
      </c>
      <c r="F225" s="1876">
        <v>0</v>
      </c>
      <c r="G225" s="1948">
        <v>0</v>
      </c>
      <c r="H225" s="1829" t="e">
        <f>G225/F225*100</f>
        <v>#DIV/0!</v>
      </c>
      <c r="I225" s="1822"/>
    </row>
    <row r="226" spans="1:12" ht="16.5" hidden="1" thickTop="1" thickBot="1" x14ac:dyDescent="0.3">
      <c r="A226" s="1828" t="s">
        <v>961</v>
      </c>
      <c r="B226" s="1827"/>
      <c r="C226" s="1827"/>
      <c r="D226" s="1826"/>
      <c r="E226" s="1825">
        <f>SUM(E222:E225)</f>
        <v>0</v>
      </c>
      <c r="F226" s="1825">
        <f>SUM(F222:F225)</f>
        <v>0</v>
      </c>
      <c r="G226" s="1825">
        <f>SUM(G222:G225)</f>
        <v>0</v>
      </c>
      <c r="H226" s="1871" t="e">
        <f>G226/F226*100</f>
        <v>#DIV/0!</v>
      </c>
      <c r="I226" s="1822"/>
    </row>
    <row r="227" spans="1:12" hidden="1" x14ac:dyDescent="0.2">
      <c r="I227" s="1822"/>
    </row>
    <row r="228" spans="1:12" x14ac:dyDescent="0.2">
      <c r="I228" s="1822"/>
    </row>
    <row r="229" spans="1:12" ht="16.5" x14ac:dyDescent="0.25">
      <c r="A229" s="1821" t="s">
        <v>576</v>
      </c>
      <c r="B229" s="1820"/>
      <c r="C229" s="1819"/>
      <c r="D229" s="1818"/>
      <c r="E229" s="1817">
        <f>SUM(E230:E232)</f>
        <v>0</v>
      </c>
      <c r="F229" s="1817">
        <f>F230+F231+F232+F233</f>
        <v>52200</v>
      </c>
      <c r="G229" s="1817">
        <f>G230+G231+G232+G233</f>
        <v>29390</v>
      </c>
      <c r="H229" s="1946">
        <f>G229/F229*100</f>
        <v>56.30268199233717</v>
      </c>
      <c r="J229" s="1816">
        <f>J230+J231+J232</f>
        <v>0</v>
      </c>
      <c r="K229" s="1816">
        <f>K230+K231+K232</f>
        <v>52199511.219999999</v>
      </c>
      <c r="L229" s="1816">
        <f>L230+L231+L232</f>
        <v>29390232.66</v>
      </c>
    </row>
    <row r="230" spans="1:12" ht="15" x14ac:dyDescent="0.2">
      <c r="A230" s="1811" t="s">
        <v>342</v>
      </c>
      <c r="B230" s="1815"/>
      <c r="C230" s="1809"/>
      <c r="D230" s="1814"/>
      <c r="E230" s="1807">
        <f>SUM(E10:E21,E39:E40,E78:E79,E89:E90,E123:E124,E134:E135,E145:E146,E212:E213)</f>
        <v>0</v>
      </c>
      <c r="F230" s="1807">
        <f>F10+F11+F12+F13+F14+F15+F16+F17+F18+F19+F20+F21+F32+F39+F40+F49+F50+F58+F59+F68+F69+F78+F79+F89+F90+F99+F100+F112+F113+F123+F124+F134+F135+F145+F146+F156+F157+F172+F173+F182+F183+F192+F193+F202+F203+F212+F213</f>
        <v>49264</v>
      </c>
      <c r="G230" s="1807">
        <f>G10+G11+G12+G13+G14+G15+G16+G17+G18+G19+G20+G21+G32+G39+G40+G49+G50+G58+G59+G68+G69+G78+G79+G89+G90+G99+G100+G112+G113+G123+G124+G134+G135+G145+G146+G156+G157+G172+G173+G182+G183+G192+G193+G202+G203+G212+G213</f>
        <v>29145</v>
      </c>
      <c r="H230" s="1945">
        <f>G230/F230*100</f>
        <v>59.160847677817472</v>
      </c>
      <c r="J230" s="1812">
        <v>0</v>
      </c>
      <c r="K230" s="1812">
        <v>49263906.219999999</v>
      </c>
      <c r="L230" s="1812">
        <v>29145003.859999999</v>
      </c>
    </row>
    <row r="231" spans="1:12" ht="15" x14ac:dyDescent="0.2">
      <c r="A231" s="1811" t="s">
        <v>343</v>
      </c>
      <c r="B231" s="1810"/>
      <c r="C231" s="1809"/>
      <c r="D231" s="1808"/>
      <c r="E231" s="1807">
        <f>SUM(E22:E31,E41:E42,E80:E81,E91:E92,E125:E126,E136:E137,E147:E148,E214:E215)</f>
        <v>0</v>
      </c>
      <c r="F231" s="1807">
        <f>F26+F27+F30+F31+F70+F71+F80+F81+F114+F115</f>
        <v>2936</v>
      </c>
      <c r="G231" s="1807">
        <f>G26+G27+G30+G31+G70+G71+G80+G81+G114+G115</f>
        <v>245</v>
      </c>
      <c r="H231" s="1945">
        <v>0</v>
      </c>
      <c r="J231" s="1812">
        <v>0</v>
      </c>
      <c r="K231" s="1812">
        <v>2935605</v>
      </c>
      <c r="L231" s="1812">
        <v>245228.79999999999</v>
      </c>
    </row>
    <row r="232" spans="1:12" ht="15" x14ac:dyDescent="0.2">
      <c r="A232" s="1811" t="s">
        <v>577</v>
      </c>
      <c r="B232" s="1810"/>
      <c r="C232" s="1809"/>
      <c r="D232" s="1808"/>
      <c r="E232" s="1807">
        <v>0</v>
      </c>
      <c r="F232" s="1807">
        <v>0</v>
      </c>
      <c r="G232" s="1807">
        <v>0</v>
      </c>
      <c r="H232" s="1945">
        <v>0</v>
      </c>
      <c r="J232" s="1812">
        <v>0</v>
      </c>
      <c r="K232" s="1812">
        <v>0</v>
      </c>
      <c r="L232" s="1812">
        <v>0</v>
      </c>
    </row>
    <row r="233" spans="1:12" ht="15" x14ac:dyDescent="0.2">
      <c r="A233" s="1811"/>
      <c r="B233" s="1810"/>
      <c r="C233" s="1809"/>
      <c r="D233" s="1808"/>
      <c r="E233" s="1807"/>
      <c r="F233" s="1807"/>
      <c r="G233" s="1807"/>
      <c r="H233" s="1916"/>
    </row>
    <row r="234" spans="1:12" ht="70.5" customHeight="1" thickBot="1" x14ac:dyDescent="0.4">
      <c r="A234" s="2539" t="s">
        <v>394</v>
      </c>
      <c r="B234" s="2557"/>
      <c r="C234" s="2557"/>
      <c r="D234" s="2557"/>
      <c r="E234" s="1805">
        <f>SUM(E229)</f>
        <v>0</v>
      </c>
      <c r="F234" s="1805">
        <f>SUM(F229)</f>
        <v>52200</v>
      </c>
      <c r="G234" s="1805">
        <f>SUM(G229)</f>
        <v>29390</v>
      </c>
      <c r="H234" s="1944">
        <f>(G234/F234)*100</f>
        <v>56.30268199233717</v>
      </c>
    </row>
    <row r="235" spans="1:12" ht="13.5" thickTop="1" x14ac:dyDescent="0.2"/>
    <row r="354" spans="1:5" ht="13.5" thickBot="1" x14ac:dyDescent="0.25">
      <c r="A354" s="1972"/>
      <c r="B354" s="1972"/>
      <c r="C354" s="1972"/>
      <c r="D354" s="1971"/>
      <c r="E354" s="1970"/>
    </row>
    <row r="355" spans="1:5" ht="13.5" thickTop="1" x14ac:dyDescent="0.2">
      <c r="A355" s="1836"/>
      <c r="B355" s="1836"/>
      <c r="C355" s="1836"/>
      <c r="D355" s="1866"/>
      <c r="E355" s="1969"/>
    </row>
    <row r="356" spans="1:5" x14ac:dyDescent="0.2">
      <c r="D356" s="1797" t="e">
        <f>#REF!+#REF!</f>
        <v>#REF!</v>
      </c>
    </row>
  </sheetData>
  <mergeCells count="3">
    <mergeCell ref="A1:H1"/>
    <mergeCell ref="A33:D33"/>
    <mergeCell ref="A234:D234"/>
  </mergeCells>
  <pageMargins left="0.98425196850393704" right="0.98425196850393704" top="0.98425196850393704" bottom="0.98425196850393704" header="0.51181102362204722" footer="0.51181102362204722"/>
  <pageSetup paperSize="9" scale="72" firstPageNumber="168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  <rowBreaks count="3" manualBreakCount="3">
    <brk id="53" max="7" man="1"/>
    <brk id="107" max="7" man="1"/>
    <brk id="167" max="7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311"/>
  <sheetViews>
    <sheetView showGridLines="0" topLeftCell="A127" zoomScaleNormal="100" workbookViewId="0">
      <selection activeCell="E157" sqref="E157:G157"/>
    </sheetView>
  </sheetViews>
  <sheetFormatPr defaultRowHeight="12.75" x14ac:dyDescent="0.2"/>
  <cols>
    <col min="1" max="1" width="4.7109375" style="1800" customWidth="1"/>
    <col min="2" max="2" width="6.140625" style="1800" customWidth="1"/>
    <col min="3" max="3" width="9.85546875" style="1800" customWidth="1"/>
    <col min="4" max="4" width="42.140625" style="1797" customWidth="1"/>
    <col min="5" max="5" width="12.85546875" style="1822" customWidth="1"/>
    <col min="6" max="6" width="15.85546875" style="1822" customWidth="1"/>
    <col min="7" max="7" width="14.5703125" style="1822" customWidth="1"/>
    <col min="8" max="8" width="10" style="2089" customWidth="1"/>
    <col min="9" max="9" width="12.7109375" style="1797" bestFit="1" customWidth="1"/>
    <col min="10" max="10" width="16" style="1797" bestFit="1" customWidth="1"/>
    <col min="11" max="12" width="17.28515625" style="1797" bestFit="1" customWidth="1"/>
    <col min="13" max="16384" width="9.140625" style="1797"/>
  </cols>
  <sheetData>
    <row r="1" spans="1:9" ht="18.75" thickBot="1" x14ac:dyDescent="0.25">
      <c r="A1" s="2556" t="s">
        <v>1673</v>
      </c>
      <c r="B1" s="2556"/>
      <c r="C1" s="2556"/>
      <c r="D1" s="2556"/>
      <c r="E1" s="2556"/>
      <c r="F1" s="2556"/>
      <c r="G1" s="2556"/>
      <c r="H1" s="2556" t="s">
        <v>395</v>
      </c>
    </row>
    <row r="2" spans="1:9" ht="18" x14ac:dyDescent="0.25">
      <c r="A2" s="1960"/>
      <c r="H2" s="1941" t="s">
        <v>395</v>
      </c>
    </row>
    <row r="3" spans="1:9" ht="14.25" x14ac:dyDescent="0.2">
      <c r="A3" s="1909" t="s">
        <v>470</v>
      </c>
      <c r="C3" s="1905" t="s">
        <v>445</v>
      </c>
    </row>
    <row r="4" spans="1:9" ht="14.25" x14ac:dyDescent="0.2">
      <c r="A4" s="1960"/>
      <c r="C4" s="1905" t="s">
        <v>446</v>
      </c>
    </row>
    <row r="5" spans="1:9" ht="18" x14ac:dyDescent="0.25">
      <c r="A5" s="1823" t="s">
        <v>396</v>
      </c>
    </row>
    <row r="6" spans="1:9" ht="18.75" thickBot="1" x14ac:dyDescent="0.3">
      <c r="A6" s="1823"/>
    </row>
    <row r="7" spans="1:9" s="1841" customFormat="1" ht="25.5" thickTop="1" thickBot="1" x14ac:dyDescent="0.25">
      <c r="A7" s="1852" t="s">
        <v>206</v>
      </c>
      <c r="B7" s="1851" t="s">
        <v>959</v>
      </c>
      <c r="C7" s="1851" t="s">
        <v>481</v>
      </c>
      <c r="D7" s="1850" t="s">
        <v>208</v>
      </c>
      <c r="E7" s="1849" t="s">
        <v>800</v>
      </c>
      <c r="F7" s="1849" t="s">
        <v>801</v>
      </c>
      <c r="G7" s="1848" t="s">
        <v>1117</v>
      </c>
      <c r="H7" s="2092" t="s">
        <v>1118</v>
      </c>
    </row>
    <row r="8" spans="1:9" s="1841" customFormat="1" ht="13.5" thickTop="1" thickBot="1" x14ac:dyDescent="0.25">
      <c r="A8" s="1846">
        <v>1</v>
      </c>
      <c r="B8" s="1845">
        <v>2</v>
      </c>
      <c r="C8" s="1845">
        <v>3</v>
      </c>
      <c r="D8" s="1845">
        <v>4</v>
      </c>
      <c r="E8" s="1931">
        <v>5</v>
      </c>
      <c r="F8" s="1931">
        <v>6</v>
      </c>
      <c r="G8" s="1930">
        <v>7</v>
      </c>
      <c r="H8" s="2091" t="s">
        <v>74</v>
      </c>
    </row>
    <row r="9" spans="1:9" ht="15.75" thickTop="1" x14ac:dyDescent="0.2">
      <c r="A9" s="1938">
        <v>4351</v>
      </c>
      <c r="B9" s="1937">
        <v>5169</v>
      </c>
      <c r="C9" s="1975"/>
      <c r="D9" s="1865" t="s">
        <v>1080</v>
      </c>
      <c r="E9" s="1881">
        <v>260</v>
      </c>
      <c r="F9" s="1881">
        <v>0</v>
      </c>
      <c r="G9" s="1881">
        <v>0</v>
      </c>
      <c r="H9" s="1895">
        <v>0</v>
      </c>
    </row>
    <row r="10" spans="1:9" ht="15" hidden="1" x14ac:dyDescent="0.2">
      <c r="A10" s="1938">
        <v>3391</v>
      </c>
      <c r="B10" s="1937">
        <v>5901</v>
      </c>
      <c r="C10" s="1975"/>
      <c r="D10" s="1835" t="s">
        <v>769</v>
      </c>
      <c r="E10" s="1876">
        <v>0</v>
      </c>
      <c r="F10" s="1876">
        <v>0</v>
      </c>
      <c r="G10" s="1876">
        <v>0</v>
      </c>
      <c r="H10" s="1829">
        <v>0</v>
      </c>
    </row>
    <row r="11" spans="1:9" ht="15.75" thickBot="1" x14ac:dyDescent="0.25">
      <c r="A11" s="1938">
        <v>6330</v>
      </c>
      <c r="B11" s="1937">
        <v>5345</v>
      </c>
      <c r="C11" s="1975"/>
      <c r="D11" s="1835" t="s">
        <v>965</v>
      </c>
      <c r="E11" s="1876">
        <v>0</v>
      </c>
      <c r="F11" s="1876">
        <v>0</v>
      </c>
      <c r="G11" s="1876">
        <f>681+1389+13+1096+592+15+12451+16887</f>
        <v>33124</v>
      </c>
      <c r="H11" s="1829">
        <v>0</v>
      </c>
    </row>
    <row r="12" spans="1:9" s="1893" customFormat="1" ht="16.5" thickTop="1" thickBot="1" x14ac:dyDescent="0.3">
      <c r="A12" s="2547" t="s">
        <v>961</v>
      </c>
      <c r="B12" s="2548"/>
      <c r="C12" s="2548"/>
      <c r="D12" s="2548"/>
      <c r="E12" s="1825">
        <f>SUM(E9:E11)</f>
        <v>260</v>
      </c>
      <c r="F12" s="1825">
        <f>SUM(F9:F11)</f>
        <v>0</v>
      </c>
      <c r="G12" s="1825">
        <f>SUM(G9:G11)</f>
        <v>33124</v>
      </c>
      <c r="H12" s="1871">
        <v>0</v>
      </c>
      <c r="I12" s="1973"/>
    </row>
    <row r="13" spans="1:9" ht="18.75" thickTop="1" x14ac:dyDescent="0.25">
      <c r="A13" s="1823"/>
    </row>
    <row r="14" spans="1:9" s="1841" customFormat="1" ht="15" x14ac:dyDescent="0.25">
      <c r="A14" s="1853" t="s">
        <v>250</v>
      </c>
      <c r="B14" s="1800"/>
      <c r="C14" s="1800"/>
      <c r="D14" s="1797"/>
      <c r="E14" s="1822"/>
      <c r="F14" s="1822"/>
      <c r="G14" s="1822"/>
      <c r="H14" s="2089"/>
    </row>
    <row r="15" spans="1:9" s="1841" customFormat="1" ht="15.75" thickBot="1" x14ac:dyDescent="0.3">
      <c r="A15" s="1853" t="s">
        <v>1469</v>
      </c>
      <c r="B15" s="1800"/>
      <c r="C15" s="1800"/>
      <c r="D15" s="1797"/>
      <c r="E15" s="1822"/>
      <c r="F15" s="1822"/>
      <c r="G15" s="1822"/>
      <c r="H15" s="1992" t="s">
        <v>205</v>
      </c>
    </row>
    <row r="16" spans="1:9" s="1841" customFormat="1" ht="25.5" thickTop="1" thickBot="1" x14ac:dyDescent="0.25">
      <c r="A16" s="1852" t="s">
        <v>206</v>
      </c>
      <c r="B16" s="1851" t="s">
        <v>959</v>
      </c>
      <c r="C16" s="1851" t="s">
        <v>481</v>
      </c>
      <c r="D16" s="1850" t="s">
        <v>208</v>
      </c>
      <c r="E16" s="1849" t="s">
        <v>800</v>
      </c>
      <c r="F16" s="1849" t="s">
        <v>801</v>
      </c>
      <c r="G16" s="1848" t="s">
        <v>1117</v>
      </c>
      <c r="H16" s="2092" t="s">
        <v>1118</v>
      </c>
    </row>
    <row r="17" spans="1:8" s="1841" customFormat="1" ht="13.5" thickTop="1" thickBot="1" x14ac:dyDescent="0.25">
      <c r="A17" s="1846">
        <v>1</v>
      </c>
      <c r="B17" s="1845">
        <v>2</v>
      </c>
      <c r="C17" s="1845">
        <v>3</v>
      </c>
      <c r="D17" s="1845">
        <v>4</v>
      </c>
      <c r="E17" s="1931">
        <v>5</v>
      </c>
      <c r="F17" s="1931">
        <v>6</v>
      </c>
      <c r="G17" s="1930">
        <v>7</v>
      </c>
      <c r="H17" s="2091" t="s">
        <v>74</v>
      </c>
    </row>
    <row r="18" spans="1:8" s="1841" customFormat="1" ht="15.75" thickTop="1" x14ac:dyDescent="0.2">
      <c r="A18" s="1879">
        <v>3533</v>
      </c>
      <c r="B18" s="1837">
        <v>5139</v>
      </c>
      <c r="C18" s="1837">
        <v>38100870</v>
      </c>
      <c r="D18" s="1835" t="s">
        <v>349</v>
      </c>
      <c r="E18" s="1876">
        <v>0</v>
      </c>
      <c r="F18" s="1876">
        <v>2</v>
      </c>
      <c r="G18" s="1876">
        <v>2</v>
      </c>
      <c r="H18" s="1829">
        <f>G18/F18*100</f>
        <v>100</v>
      </c>
    </row>
    <row r="19" spans="1:8" s="1841" customFormat="1" ht="15" x14ac:dyDescent="0.2">
      <c r="A19" s="1879">
        <v>3533</v>
      </c>
      <c r="B19" s="1837">
        <v>5139</v>
      </c>
      <c r="C19" s="1837">
        <v>38500871</v>
      </c>
      <c r="D19" s="1835" t="s">
        <v>349</v>
      </c>
      <c r="E19" s="1876">
        <v>0</v>
      </c>
      <c r="F19" s="1876">
        <v>8</v>
      </c>
      <c r="G19" s="1876">
        <v>8</v>
      </c>
      <c r="H19" s="1829">
        <f>G19/F19*100</f>
        <v>100</v>
      </c>
    </row>
    <row r="20" spans="1:8" s="1841" customFormat="1" ht="15.75" thickBot="1" x14ac:dyDescent="0.25">
      <c r="A20" s="1879">
        <v>3533</v>
      </c>
      <c r="B20" s="1837">
        <v>5169</v>
      </c>
      <c r="C20" s="1837">
        <v>38100874</v>
      </c>
      <c r="D20" s="1835" t="s">
        <v>1080</v>
      </c>
      <c r="E20" s="1876">
        <v>0</v>
      </c>
      <c r="F20" s="1876">
        <v>2137</v>
      </c>
      <c r="G20" s="1876">
        <v>2137</v>
      </c>
      <c r="H20" s="1829">
        <f>G20/F20*100</f>
        <v>100</v>
      </c>
    </row>
    <row r="21" spans="1:8" s="1841" customFormat="1" ht="16.5" thickTop="1" thickBot="1" x14ac:dyDescent="0.3">
      <c r="A21" s="2547" t="s">
        <v>961</v>
      </c>
      <c r="B21" s="2548"/>
      <c r="C21" s="2548"/>
      <c r="D21" s="2548"/>
      <c r="E21" s="1825">
        <f>SUM(E18:E20)</f>
        <v>0</v>
      </c>
      <c r="F21" s="1825">
        <f>SUM(F18:F20)</f>
        <v>2147</v>
      </c>
      <c r="G21" s="1825">
        <f>SUM(G18:G20)</f>
        <v>2147</v>
      </c>
      <c r="H21" s="1871">
        <f>G21/F21*100</f>
        <v>100</v>
      </c>
    </row>
    <row r="22" spans="1:8" s="1841" customFormat="1" ht="15.75" thickTop="1" x14ac:dyDescent="0.25">
      <c r="A22" s="1898"/>
      <c r="B22" s="1898"/>
      <c r="C22" s="1898"/>
      <c r="D22" s="1898"/>
      <c r="E22" s="1919"/>
      <c r="F22" s="1919"/>
      <c r="G22" s="1919"/>
      <c r="H22" s="1897"/>
    </row>
    <row r="23" spans="1:8" s="1841" customFormat="1" ht="15" x14ac:dyDescent="0.25">
      <c r="A23" s="1853" t="s">
        <v>1470</v>
      </c>
      <c r="B23" s="1800"/>
      <c r="C23" s="1800"/>
      <c r="D23" s="1797"/>
      <c r="E23" s="1822"/>
      <c r="F23" s="1822"/>
      <c r="G23" s="1822"/>
      <c r="H23" s="2089"/>
    </row>
    <row r="24" spans="1:8" s="1841" customFormat="1" ht="15.75" thickBot="1" x14ac:dyDescent="0.3">
      <c r="A24" s="1853" t="s">
        <v>1471</v>
      </c>
      <c r="B24" s="1800"/>
      <c r="C24" s="1800"/>
      <c r="D24" s="1797"/>
      <c r="E24" s="1822"/>
      <c r="F24" s="1822"/>
      <c r="G24" s="1822"/>
      <c r="H24" s="1992" t="s">
        <v>205</v>
      </c>
    </row>
    <row r="25" spans="1:8" s="1841" customFormat="1" ht="25.5" thickTop="1" thickBot="1" x14ac:dyDescent="0.25">
      <c r="A25" s="1852" t="s">
        <v>206</v>
      </c>
      <c r="B25" s="1851" t="s">
        <v>959</v>
      </c>
      <c r="C25" s="1851" t="s">
        <v>481</v>
      </c>
      <c r="D25" s="1850" t="s">
        <v>208</v>
      </c>
      <c r="E25" s="1849" t="s">
        <v>800</v>
      </c>
      <c r="F25" s="1849" t="s">
        <v>801</v>
      </c>
      <c r="G25" s="1848" t="s">
        <v>1117</v>
      </c>
      <c r="H25" s="2092" t="s">
        <v>1118</v>
      </c>
    </row>
    <row r="26" spans="1:8" s="1841" customFormat="1" ht="13.5" thickTop="1" thickBot="1" x14ac:dyDescent="0.25">
      <c r="A26" s="1846">
        <v>1</v>
      </c>
      <c r="B26" s="1845">
        <v>2</v>
      </c>
      <c r="C26" s="1845">
        <v>3</v>
      </c>
      <c r="D26" s="1845">
        <v>4</v>
      </c>
      <c r="E26" s="1931">
        <v>5</v>
      </c>
      <c r="F26" s="1931">
        <v>6</v>
      </c>
      <c r="G26" s="1930">
        <v>7</v>
      </c>
      <c r="H26" s="2091" t="s">
        <v>74</v>
      </c>
    </row>
    <row r="27" spans="1:8" s="1841" customFormat="1" ht="15.75" thickTop="1" x14ac:dyDescent="0.2">
      <c r="A27" s="1879">
        <v>3533</v>
      </c>
      <c r="B27" s="1837">
        <v>5139</v>
      </c>
      <c r="C27" s="1837">
        <v>38100870</v>
      </c>
      <c r="D27" s="1835" t="s">
        <v>349</v>
      </c>
      <c r="E27" s="1876">
        <v>0</v>
      </c>
      <c r="F27" s="1876">
        <v>2</v>
      </c>
      <c r="G27" s="1876">
        <v>2</v>
      </c>
      <c r="H27" s="1829">
        <f>G27/F27*100</f>
        <v>100</v>
      </c>
    </row>
    <row r="28" spans="1:8" s="1841" customFormat="1" ht="15.75" thickBot="1" x14ac:dyDescent="0.25">
      <c r="A28" s="1879">
        <v>3533</v>
      </c>
      <c r="B28" s="1837">
        <v>5139</v>
      </c>
      <c r="C28" s="1837">
        <v>38500871</v>
      </c>
      <c r="D28" s="1835" t="s">
        <v>349</v>
      </c>
      <c r="E28" s="1876">
        <v>0</v>
      </c>
      <c r="F28" s="1876">
        <v>8</v>
      </c>
      <c r="G28" s="1876">
        <v>7</v>
      </c>
      <c r="H28" s="1829">
        <f>G28/F28*100</f>
        <v>87.5</v>
      </c>
    </row>
    <row r="29" spans="1:8" s="1841" customFormat="1" ht="16.5" thickTop="1" thickBot="1" x14ac:dyDescent="0.3">
      <c r="A29" s="2547" t="s">
        <v>961</v>
      </c>
      <c r="B29" s="2548"/>
      <c r="C29" s="2548"/>
      <c r="D29" s="2548"/>
      <c r="E29" s="1825">
        <f>SUM(E27:E28)</f>
        <v>0</v>
      </c>
      <c r="F29" s="1825">
        <f>SUM(F27:F28)</f>
        <v>10</v>
      </c>
      <c r="G29" s="1825">
        <f>SUM(G27:G28)</f>
        <v>9</v>
      </c>
      <c r="H29" s="1871">
        <f>G29/F29*100</f>
        <v>90</v>
      </c>
    </row>
    <row r="30" spans="1:8" s="1841" customFormat="1" ht="15.75" thickTop="1" x14ac:dyDescent="0.25">
      <c r="A30" s="1898"/>
      <c r="B30" s="1898"/>
      <c r="C30" s="1898"/>
      <c r="D30" s="1898"/>
      <c r="E30" s="1919"/>
      <c r="F30" s="1919"/>
      <c r="G30" s="1919"/>
      <c r="H30" s="1897"/>
    </row>
    <row r="31" spans="1:8" s="1841" customFormat="1" ht="15" x14ac:dyDescent="0.25">
      <c r="A31" s="1853" t="s">
        <v>1813</v>
      </c>
      <c r="B31" s="1800"/>
      <c r="C31" s="1800"/>
      <c r="D31" s="1797"/>
      <c r="E31" s="1822"/>
      <c r="F31" s="1822"/>
      <c r="G31" s="1822"/>
      <c r="H31" s="2089"/>
    </row>
    <row r="32" spans="1:8" s="1841" customFormat="1" ht="15.75" thickBot="1" x14ac:dyDescent="0.3">
      <c r="A32" s="1853" t="s">
        <v>1812</v>
      </c>
      <c r="B32" s="1800"/>
      <c r="C32" s="1800"/>
      <c r="D32" s="1797"/>
      <c r="E32" s="1822"/>
      <c r="F32" s="1822"/>
      <c r="G32" s="1822"/>
      <c r="H32" s="1992" t="s">
        <v>205</v>
      </c>
    </row>
    <row r="33" spans="1:8" s="1841" customFormat="1" ht="25.5" thickTop="1" thickBot="1" x14ac:dyDescent="0.25">
      <c r="A33" s="1852" t="s">
        <v>206</v>
      </c>
      <c r="B33" s="1851" t="s">
        <v>959</v>
      </c>
      <c r="C33" s="1851" t="s">
        <v>481</v>
      </c>
      <c r="D33" s="1850" t="s">
        <v>208</v>
      </c>
      <c r="E33" s="1849" t="s">
        <v>800</v>
      </c>
      <c r="F33" s="1849" t="s">
        <v>801</v>
      </c>
      <c r="G33" s="1848" t="s">
        <v>1117</v>
      </c>
      <c r="H33" s="2092" t="s">
        <v>1118</v>
      </c>
    </row>
    <row r="34" spans="1:8" s="1841" customFormat="1" ht="13.5" thickTop="1" thickBot="1" x14ac:dyDescent="0.25">
      <c r="A34" s="1846">
        <v>1</v>
      </c>
      <c r="B34" s="1845">
        <v>2</v>
      </c>
      <c r="C34" s="1845">
        <v>3</v>
      </c>
      <c r="D34" s="1845">
        <v>4</v>
      </c>
      <c r="E34" s="1931">
        <v>5</v>
      </c>
      <c r="F34" s="1931">
        <v>6</v>
      </c>
      <c r="G34" s="1930">
        <v>7</v>
      </c>
      <c r="H34" s="2091" t="s">
        <v>74</v>
      </c>
    </row>
    <row r="35" spans="1:8" s="1841" customFormat="1" ht="61.5" thickTop="1" thickBot="1" x14ac:dyDescent="0.25">
      <c r="A35" s="1938">
        <v>6402</v>
      </c>
      <c r="B35" s="1937">
        <v>5368</v>
      </c>
      <c r="C35" s="2027" t="s">
        <v>734</v>
      </c>
      <c r="D35" s="1835" t="s">
        <v>701</v>
      </c>
      <c r="E35" s="1876">
        <v>0</v>
      </c>
      <c r="F35" s="1876">
        <v>492</v>
      </c>
      <c r="G35" s="1876">
        <v>492</v>
      </c>
      <c r="H35" s="1829">
        <f>G35/F35*100</f>
        <v>100</v>
      </c>
    </row>
    <row r="36" spans="1:8" s="1841" customFormat="1" ht="16.5" thickTop="1" thickBot="1" x14ac:dyDescent="0.3">
      <c r="A36" s="2547" t="s">
        <v>961</v>
      </c>
      <c r="B36" s="2548"/>
      <c r="C36" s="2548"/>
      <c r="D36" s="2548"/>
      <c r="E36" s="1825">
        <f>SUM(E35:E35)</f>
        <v>0</v>
      </c>
      <c r="F36" s="1825">
        <f>SUM(F35:F35)</f>
        <v>492</v>
      </c>
      <c r="G36" s="1825">
        <f>SUM(G35:G35)</f>
        <v>492</v>
      </c>
      <c r="H36" s="1871">
        <f>G36/F36*100</f>
        <v>100</v>
      </c>
    </row>
    <row r="37" spans="1:8" s="1841" customFormat="1" ht="15.75" thickTop="1" x14ac:dyDescent="0.25">
      <c r="A37" s="1898"/>
      <c r="B37" s="1898"/>
      <c r="C37" s="1898"/>
      <c r="D37" s="1898"/>
      <c r="E37" s="1919"/>
      <c r="F37" s="1919"/>
      <c r="G37" s="1919"/>
      <c r="H37" s="1897"/>
    </row>
    <row r="38" spans="1:8" ht="15" x14ac:dyDescent="0.25">
      <c r="A38" s="1853" t="s">
        <v>248</v>
      </c>
    </row>
    <row r="39" spans="1:8" ht="15.75" thickBot="1" x14ac:dyDescent="0.3">
      <c r="A39" s="1853" t="s">
        <v>249</v>
      </c>
      <c r="H39" s="1992" t="s">
        <v>205</v>
      </c>
    </row>
    <row r="40" spans="1:8" s="1841" customFormat="1" ht="25.5" thickTop="1" thickBot="1" x14ac:dyDescent="0.25">
      <c r="A40" s="1852" t="s">
        <v>206</v>
      </c>
      <c r="B40" s="1851" t="s">
        <v>959</v>
      </c>
      <c r="C40" s="1851" t="s">
        <v>481</v>
      </c>
      <c r="D40" s="1850" t="s">
        <v>208</v>
      </c>
      <c r="E40" s="1849" t="s">
        <v>800</v>
      </c>
      <c r="F40" s="1849" t="s">
        <v>801</v>
      </c>
      <c r="G40" s="1848" t="s">
        <v>1117</v>
      </c>
      <c r="H40" s="2092" t="s">
        <v>1118</v>
      </c>
    </row>
    <row r="41" spans="1:8" s="1841" customFormat="1" ht="13.5" thickTop="1" thickBot="1" x14ac:dyDescent="0.25">
      <c r="A41" s="1846">
        <v>1</v>
      </c>
      <c r="B41" s="1845">
        <v>2</v>
      </c>
      <c r="C41" s="1845">
        <v>3</v>
      </c>
      <c r="D41" s="1845">
        <v>4</v>
      </c>
      <c r="E41" s="1931">
        <v>5</v>
      </c>
      <c r="F41" s="1931">
        <v>6</v>
      </c>
      <c r="G41" s="1930">
        <v>7</v>
      </c>
      <c r="H41" s="2091" t="s">
        <v>74</v>
      </c>
    </row>
    <row r="42" spans="1:8" s="1841" customFormat="1" ht="61.5" thickTop="1" thickBot="1" x14ac:dyDescent="0.25">
      <c r="A42" s="1938">
        <v>6402</v>
      </c>
      <c r="B42" s="1937">
        <v>5368</v>
      </c>
      <c r="C42" s="2030" t="s">
        <v>734</v>
      </c>
      <c r="D42" s="1835" t="s">
        <v>701</v>
      </c>
      <c r="E42" s="1876">
        <v>0</v>
      </c>
      <c r="F42" s="1876">
        <v>348</v>
      </c>
      <c r="G42" s="1876">
        <v>348</v>
      </c>
      <c r="H42" s="1829">
        <f>G42/F42*100</f>
        <v>100</v>
      </c>
    </row>
    <row r="43" spans="1:8" s="1841" customFormat="1" ht="16.5" thickTop="1" thickBot="1" x14ac:dyDescent="0.3">
      <c r="A43" s="2547" t="s">
        <v>961</v>
      </c>
      <c r="B43" s="2548"/>
      <c r="C43" s="2548"/>
      <c r="D43" s="2548"/>
      <c r="E43" s="1825">
        <f>SUM(E42:E42)</f>
        <v>0</v>
      </c>
      <c r="F43" s="1825">
        <f>SUM(F42:F42)</f>
        <v>348</v>
      </c>
      <c r="G43" s="1825">
        <f>SUM(G42:G42)</f>
        <v>348</v>
      </c>
      <c r="H43" s="1871">
        <f>G43/F43*100</f>
        <v>100</v>
      </c>
    </row>
    <row r="44" spans="1:8" s="1841" customFormat="1" ht="14.25" customHeight="1" thickTop="1" x14ac:dyDescent="0.25">
      <c r="A44" s="1898"/>
      <c r="B44" s="1898"/>
      <c r="C44" s="1898"/>
      <c r="D44" s="1898"/>
      <c r="E44" s="1856"/>
      <c r="F44" s="1856"/>
      <c r="G44" s="1856"/>
      <c r="H44" s="1897"/>
    </row>
    <row r="45" spans="1:8" s="1841" customFormat="1" ht="15" x14ac:dyDescent="0.25">
      <c r="A45" s="1853" t="s">
        <v>1363</v>
      </c>
      <c r="B45" s="1800"/>
      <c r="C45" s="1800"/>
      <c r="D45" s="1797"/>
      <c r="E45" s="1822"/>
      <c r="F45" s="1822"/>
      <c r="G45" s="1822"/>
      <c r="H45" s="2089"/>
    </row>
    <row r="46" spans="1:8" s="1841" customFormat="1" ht="15.75" thickBot="1" x14ac:dyDescent="0.3">
      <c r="A46" s="1853" t="s">
        <v>1364</v>
      </c>
      <c r="B46" s="1800"/>
      <c r="C46" s="1800"/>
      <c r="D46" s="1797"/>
      <c r="E46" s="1822"/>
      <c r="F46" s="1822"/>
      <c r="G46" s="1822"/>
      <c r="H46" s="1992" t="s">
        <v>205</v>
      </c>
    </row>
    <row r="47" spans="1:8" s="1841" customFormat="1" ht="25.5" thickTop="1" thickBot="1" x14ac:dyDescent="0.25">
      <c r="A47" s="1852" t="s">
        <v>206</v>
      </c>
      <c r="B47" s="1851" t="s">
        <v>959</v>
      </c>
      <c r="C47" s="1851" t="s">
        <v>481</v>
      </c>
      <c r="D47" s="1850" t="s">
        <v>208</v>
      </c>
      <c r="E47" s="1849" t="s">
        <v>800</v>
      </c>
      <c r="F47" s="1849" t="s">
        <v>801</v>
      </c>
      <c r="G47" s="1848" t="s">
        <v>1117</v>
      </c>
      <c r="H47" s="2092" t="s">
        <v>1118</v>
      </c>
    </row>
    <row r="48" spans="1:8" s="1841" customFormat="1" ht="13.5" thickTop="1" thickBot="1" x14ac:dyDescent="0.25">
      <c r="A48" s="1846">
        <v>1</v>
      </c>
      <c r="B48" s="1845">
        <v>2</v>
      </c>
      <c r="C48" s="1845">
        <v>3</v>
      </c>
      <c r="D48" s="1845">
        <v>4</v>
      </c>
      <c r="E48" s="1931">
        <v>5</v>
      </c>
      <c r="F48" s="1931">
        <v>6</v>
      </c>
      <c r="G48" s="1930">
        <v>7</v>
      </c>
      <c r="H48" s="2091" t="s">
        <v>74</v>
      </c>
    </row>
    <row r="49" spans="1:8" s="1841" customFormat="1" ht="30.75" thickTop="1" x14ac:dyDescent="0.2">
      <c r="A49" s="1878">
        <v>2143</v>
      </c>
      <c r="B49" s="1877">
        <v>5011</v>
      </c>
      <c r="C49" s="1877">
        <v>41100880</v>
      </c>
      <c r="D49" s="1835" t="s">
        <v>348</v>
      </c>
      <c r="E49" s="1881">
        <v>33</v>
      </c>
      <c r="F49" s="1881">
        <v>33</v>
      </c>
      <c r="G49" s="1881">
        <v>15</v>
      </c>
      <c r="H49" s="1829">
        <f t="shared" ref="H49:H61" si="0">G49/F49*100</f>
        <v>45.454545454545453</v>
      </c>
    </row>
    <row r="50" spans="1:8" s="1841" customFormat="1" ht="30" x14ac:dyDescent="0.2">
      <c r="A50" s="1938">
        <v>2143</v>
      </c>
      <c r="B50" s="1937">
        <v>5011</v>
      </c>
      <c r="C50" s="1937">
        <v>41100882</v>
      </c>
      <c r="D50" s="1835" t="s">
        <v>348</v>
      </c>
      <c r="E50" s="1876">
        <v>17</v>
      </c>
      <c r="F50" s="1876">
        <v>17</v>
      </c>
      <c r="G50" s="1876">
        <v>8</v>
      </c>
      <c r="H50" s="1829">
        <f t="shared" si="0"/>
        <v>47.058823529411761</v>
      </c>
    </row>
    <row r="51" spans="1:8" s="1841" customFormat="1" ht="30" x14ac:dyDescent="0.2">
      <c r="A51" s="1938">
        <v>2143</v>
      </c>
      <c r="B51" s="1937">
        <v>5011</v>
      </c>
      <c r="C51" s="1937">
        <v>41500881</v>
      </c>
      <c r="D51" s="1835" t="s">
        <v>348</v>
      </c>
      <c r="E51" s="1876">
        <v>280</v>
      </c>
      <c r="F51" s="1876">
        <v>280</v>
      </c>
      <c r="G51" s="1876">
        <v>130</v>
      </c>
      <c r="H51" s="1829">
        <f t="shared" si="0"/>
        <v>46.428571428571431</v>
      </c>
    </row>
    <row r="52" spans="1:8" s="1841" customFormat="1" ht="45" x14ac:dyDescent="0.2">
      <c r="A52" s="1938">
        <v>2143</v>
      </c>
      <c r="B52" s="1937">
        <v>5031</v>
      </c>
      <c r="C52" s="1937">
        <v>41100880</v>
      </c>
      <c r="D52" s="1835" t="s">
        <v>1657</v>
      </c>
      <c r="E52" s="1876">
        <v>9</v>
      </c>
      <c r="F52" s="1876">
        <v>9</v>
      </c>
      <c r="G52" s="1876">
        <v>4</v>
      </c>
      <c r="H52" s="1829">
        <f t="shared" si="0"/>
        <v>44.444444444444443</v>
      </c>
    </row>
    <row r="53" spans="1:8" s="1841" customFormat="1" ht="45" x14ac:dyDescent="0.2">
      <c r="A53" s="1938">
        <v>2143</v>
      </c>
      <c r="B53" s="1937">
        <v>5031</v>
      </c>
      <c r="C53" s="1937">
        <v>41100882</v>
      </c>
      <c r="D53" s="1835" t="s">
        <v>1657</v>
      </c>
      <c r="E53" s="1876">
        <v>4</v>
      </c>
      <c r="F53" s="1876">
        <v>4</v>
      </c>
      <c r="G53" s="1876">
        <v>2</v>
      </c>
      <c r="H53" s="1829">
        <f t="shared" si="0"/>
        <v>50</v>
      </c>
    </row>
    <row r="54" spans="1:8" s="1841" customFormat="1" ht="45" x14ac:dyDescent="0.2">
      <c r="A54" s="1938">
        <v>2143</v>
      </c>
      <c r="B54" s="1937">
        <v>5031</v>
      </c>
      <c r="C54" s="1937">
        <v>41500881</v>
      </c>
      <c r="D54" s="1835" t="s">
        <v>1657</v>
      </c>
      <c r="E54" s="1876">
        <v>72</v>
      </c>
      <c r="F54" s="1876">
        <v>72</v>
      </c>
      <c r="G54" s="1876">
        <v>33</v>
      </c>
      <c r="H54" s="1829">
        <f t="shared" si="0"/>
        <v>45.833333333333329</v>
      </c>
    </row>
    <row r="55" spans="1:8" s="1841" customFormat="1" ht="30" x14ac:dyDescent="0.2">
      <c r="A55" s="2029">
        <v>2143</v>
      </c>
      <c r="B55" s="1937">
        <v>5032</v>
      </c>
      <c r="C55" s="1937">
        <v>41100880</v>
      </c>
      <c r="D55" s="1835" t="s">
        <v>1490</v>
      </c>
      <c r="E55" s="1876">
        <v>3</v>
      </c>
      <c r="F55" s="1876">
        <v>3</v>
      </c>
      <c r="G55" s="1876">
        <v>1</v>
      </c>
      <c r="H55" s="1829">
        <f t="shared" si="0"/>
        <v>33.333333333333329</v>
      </c>
    </row>
    <row r="56" spans="1:8" s="1841" customFormat="1" ht="30" x14ac:dyDescent="0.2">
      <c r="A56" s="2029">
        <v>2143</v>
      </c>
      <c r="B56" s="1937">
        <v>5032</v>
      </c>
      <c r="C56" s="1937">
        <v>41100882</v>
      </c>
      <c r="D56" s="1835" t="s">
        <v>1490</v>
      </c>
      <c r="E56" s="1876">
        <v>2</v>
      </c>
      <c r="F56" s="1876">
        <v>2</v>
      </c>
      <c r="G56" s="1876">
        <v>1</v>
      </c>
      <c r="H56" s="1829">
        <f t="shared" si="0"/>
        <v>50</v>
      </c>
    </row>
    <row r="57" spans="1:8" s="1841" customFormat="1" ht="30" x14ac:dyDescent="0.2">
      <c r="A57" s="2029">
        <v>2143</v>
      </c>
      <c r="B57" s="1937">
        <v>5032</v>
      </c>
      <c r="C57" s="1937">
        <v>41500881</v>
      </c>
      <c r="D57" s="1835" t="s">
        <v>1490</v>
      </c>
      <c r="E57" s="1876">
        <v>26</v>
      </c>
      <c r="F57" s="1876">
        <v>26</v>
      </c>
      <c r="G57" s="1876">
        <v>12</v>
      </c>
      <c r="H57" s="1829">
        <f t="shared" si="0"/>
        <v>46.153846153846153</v>
      </c>
    </row>
    <row r="58" spans="1:8" s="1841" customFormat="1" ht="15" x14ac:dyDescent="0.2">
      <c r="A58" s="1879">
        <v>2143</v>
      </c>
      <c r="B58" s="1837">
        <v>5139</v>
      </c>
      <c r="C58" s="1937">
        <v>41100880</v>
      </c>
      <c r="D58" s="1835" t="s">
        <v>349</v>
      </c>
      <c r="E58" s="1876">
        <v>3</v>
      </c>
      <c r="F58" s="1876">
        <v>3</v>
      </c>
      <c r="G58" s="1876">
        <v>2</v>
      </c>
      <c r="H58" s="1829">
        <f t="shared" si="0"/>
        <v>66.666666666666657</v>
      </c>
    </row>
    <row r="59" spans="1:8" s="1841" customFormat="1" ht="15" x14ac:dyDescent="0.2">
      <c r="A59" s="1879">
        <v>2143</v>
      </c>
      <c r="B59" s="1837">
        <v>5139</v>
      </c>
      <c r="C59" s="1937">
        <v>41100882</v>
      </c>
      <c r="D59" s="1835" t="s">
        <v>349</v>
      </c>
      <c r="E59" s="1876">
        <v>2</v>
      </c>
      <c r="F59" s="1876">
        <v>2</v>
      </c>
      <c r="G59" s="1876">
        <v>1</v>
      </c>
      <c r="H59" s="1829">
        <f t="shared" si="0"/>
        <v>50</v>
      </c>
    </row>
    <row r="60" spans="1:8" s="1841" customFormat="1" ht="15" x14ac:dyDescent="0.2">
      <c r="A60" s="1879">
        <v>2143</v>
      </c>
      <c r="B60" s="1837">
        <v>5139</v>
      </c>
      <c r="C60" s="1937">
        <v>41500881</v>
      </c>
      <c r="D60" s="1835" t="s">
        <v>349</v>
      </c>
      <c r="E60" s="1876">
        <v>25</v>
      </c>
      <c r="F60" s="1876">
        <v>25</v>
      </c>
      <c r="G60" s="1876">
        <v>20</v>
      </c>
      <c r="H60" s="1829">
        <f t="shared" si="0"/>
        <v>80</v>
      </c>
    </row>
    <row r="61" spans="1:8" s="1841" customFormat="1" ht="15" x14ac:dyDescent="0.2">
      <c r="A61" s="1879">
        <v>2143</v>
      </c>
      <c r="B61" s="1837">
        <v>5163</v>
      </c>
      <c r="C61" s="1937">
        <v>41100880</v>
      </c>
      <c r="D61" s="1835" t="s">
        <v>1128</v>
      </c>
      <c r="E61" s="1876">
        <v>0</v>
      </c>
      <c r="F61" s="1876">
        <v>1</v>
      </c>
      <c r="G61" s="1876">
        <v>0</v>
      </c>
      <c r="H61" s="1829">
        <f t="shared" si="0"/>
        <v>0</v>
      </c>
    </row>
    <row r="62" spans="1:8" s="1841" customFormat="1" ht="15" x14ac:dyDescent="0.2">
      <c r="A62" s="1879">
        <v>2143</v>
      </c>
      <c r="B62" s="1837">
        <v>5163</v>
      </c>
      <c r="C62" s="1937">
        <v>41100882</v>
      </c>
      <c r="D62" s="1835" t="s">
        <v>1128</v>
      </c>
      <c r="E62" s="1876">
        <v>0</v>
      </c>
      <c r="F62" s="1876">
        <v>0</v>
      </c>
      <c r="G62" s="1876">
        <v>0</v>
      </c>
      <c r="H62" s="1829">
        <v>0</v>
      </c>
    </row>
    <row r="63" spans="1:8" s="1841" customFormat="1" ht="15" customHeight="1" x14ac:dyDescent="0.2">
      <c r="A63" s="1879">
        <v>2143</v>
      </c>
      <c r="B63" s="1837">
        <v>5163</v>
      </c>
      <c r="C63" s="1937">
        <v>41500881</v>
      </c>
      <c r="D63" s="1835" t="s">
        <v>1128</v>
      </c>
      <c r="E63" s="1876">
        <v>0</v>
      </c>
      <c r="F63" s="1876">
        <v>9</v>
      </c>
      <c r="G63" s="1876">
        <v>0</v>
      </c>
      <c r="H63" s="1829">
        <f t="shared" ref="H63:H73" si="1">G63/F63*100</f>
        <v>0</v>
      </c>
    </row>
    <row r="64" spans="1:8" s="1841" customFormat="1" ht="15" customHeight="1" x14ac:dyDescent="0.2">
      <c r="A64" s="1938">
        <v>2143</v>
      </c>
      <c r="B64" s="1937">
        <v>5166</v>
      </c>
      <c r="C64" s="2027" t="s">
        <v>1811</v>
      </c>
      <c r="D64" s="1835" t="s">
        <v>776</v>
      </c>
      <c r="E64" s="1876">
        <v>415</v>
      </c>
      <c r="F64" s="1876">
        <v>35</v>
      </c>
      <c r="G64" s="1876">
        <v>14</v>
      </c>
      <c r="H64" s="1829">
        <f t="shared" si="1"/>
        <v>40</v>
      </c>
    </row>
    <row r="65" spans="1:8" s="1841" customFormat="1" ht="15" customHeight="1" x14ac:dyDescent="0.2">
      <c r="A65" s="1938">
        <v>2143</v>
      </c>
      <c r="B65" s="1937">
        <v>5166</v>
      </c>
      <c r="C65" s="1937">
        <v>41100882</v>
      </c>
      <c r="D65" s="1835" t="s">
        <v>776</v>
      </c>
      <c r="E65" s="1876">
        <v>208</v>
      </c>
      <c r="F65" s="1876">
        <v>18</v>
      </c>
      <c r="G65" s="1876">
        <v>7</v>
      </c>
      <c r="H65" s="1829">
        <f t="shared" si="1"/>
        <v>38.888888888888893</v>
      </c>
    </row>
    <row r="66" spans="1:8" s="1841" customFormat="1" ht="15" customHeight="1" x14ac:dyDescent="0.2">
      <c r="A66" s="1938">
        <v>2143</v>
      </c>
      <c r="B66" s="1937">
        <v>5166</v>
      </c>
      <c r="C66" s="1937">
        <v>41500881</v>
      </c>
      <c r="D66" s="1835" t="s">
        <v>776</v>
      </c>
      <c r="E66" s="1876">
        <v>3527</v>
      </c>
      <c r="F66" s="1876">
        <v>287</v>
      </c>
      <c r="G66" s="1876">
        <v>116</v>
      </c>
      <c r="H66" s="1829">
        <f t="shared" si="1"/>
        <v>40.418118466898953</v>
      </c>
    </row>
    <row r="67" spans="1:8" s="1841" customFormat="1" ht="15" x14ac:dyDescent="0.2">
      <c r="A67" s="1938">
        <v>2143</v>
      </c>
      <c r="B67" s="1937">
        <v>5169</v>
      </c>
      <c r="C67" s="1937">
        <v>41100880</v>
      </c>
      <c r="D67" s="1835" t="s">
        <v>1080</v>
      </c>
      <c r="E67" s="1876">
        <v>5</v>
      </c>
      <c r="F67" s="1876">
        <v>385</v>
      </c>
      <c r="G67" s="1876">
        <v>173</v>
      </c>
      <c r="H67" s="1829">
        <f t="shared" si="1"/>
        <v>44.935064935064936</v>
      </c>
    </row>
    <row r="68" spans="1:8" s="1841" customFormat="1" ht="15" x14ac:dyDescent="0.2">
      <c r="A68" s="1938">
        <v>2143</v>
      </c>
      <c r="B68" s="1937">
        <v>5169</v>
      </c>
      <c r="C68" s="1937">
        <v>41100882</v>
      </c>
      <c r="D68" s="1835" t="s">
        <v>1080</v>
      </c>
      <c r="E68" s="1876">
        <v>3</v>
      </c>
      <c r="F68" s="1876">
        <v>193</v>
      </c>
      <c r="G68" s="1876">
        <v>87</v>
      </c>
      <c r="H68" s="1829">
        <f t="shared" si="1"/>
        <v>45.077720207253883</v>
      </c>
    </row>
    <row r="69" spans="1:8" s="1841" customFormat="1" ht="15" x14ac:dyDescent="0.2">
      <c r="A69" s="1938">
        <v>2143</v>
      </c>
      <c r="B69" s="1937">
        <v>5169</v>
      </c>
      <c r="C69" s="1937">
        <v>41500881</v>
      </c>
      <c r="D69" s="1835" t="s">
        <v>1080</v>
      </c>
      <c r="E69" s="1876">
        <v>44</v>
      </c>
      <c r="F69" s="1876">
        <v>3274</v>
      </c>
      <c r="G69" s="1876">
        <v>1471</v>
      </c>
      <c r="H69" s="1829">
        <f t="shared" si="1"/>
        <v>44.929749541844835</v>
      </c>
    </row>
    <row r="70" spans="1:8" s="1841" customFormat="1" ht="15" x14ac:dyDescent="0.2">
      <c r="A70" s="1938">
        <v>2143</v>
      </c>
      <c r="B70" s="1937">
        <v>5173</v>
      </c>
      <c r="C70" s="1937">
        <v>41100880</v>
      </c>
      <c r="D70" s="1835" t="s">
        <v>1462</v>
      </c>
      <c r="E70" s="1876">
        <v>3</v>
      </c>
      <c r="F70" s="1876">
        <v>3</v>
      </c>
      <c r="G70" s="1876">
        <v>1</v>
      </c>
      <c r="H70" s="1829">
        <f t="shared" si="1"/>
        <v>33.333333333333329</v>
      </c>
    </row>
    <row r="71" spans="1:8" s="1841" customFormat="1" ht="15" x14ac:dyDescent="0.2">
      <c r="A71" s="1938">
        <v>2143</v>
      </c>
      <c r="B71" s="1937">
        <v>5173</v>
      </c>
      <c r="C71" s="1937">
        <v>41100882</v>
      </c>
      <c r="D71" s="1835" t="s">
        <v>1462</v>
      </c>
      <c r="E71" s="1876">
        <v>1</v>
      </c>
      <c r="F71" s="1876">
        <v>1</v>
      </c>
      <c r="G71" s="1876">
        <v>0</v>
      </c>
      <c r="H71" s="1829">
        <f t="shared" si="1"/>
        <v>0</v>
      </c>
    </row>
    <row r="72" spans="1:8" s="1841" customFormat="1" ht="15.75" thickBot="1" x14ac:dyDescent="0.25">
      <c r="A72" s="1938">
        <v>2143</v>
      </c>
      <c r="B72" s="1937">
        <v>5173</v>
      </c>
      <c r="C72" s="1937">
        <v>41500881</v>
      </c>
      <c r="D72" s="1835" t="s">
        <v>1462</v>
      </c>
      <c r="E72" s="1876">
        <v>22</v>
      </c>
      <c r="F72" s="1876">
        <v>22</v>
      </c>
      <c r="G72" s="1876">
        <v>9</v>
      </c>
      <c r="H72" s="1829">
        <f t="shared" si="1"/>
        <v>40.909090909090914</v>
      </c>
    </row>
    <row r="73" spans="1:8" s="1841" customFormat="1" ht="16.5" thickTop="1" thickBot="1" x14ac:dyDescent="0.3">
      <c r="A73" s="2547" t="s">
        <v>961</v>
      </c>
      <c r="B73" s="2548"/>
      <c r="C73" s="2548"/>
      <c r="D73" s="2548"/>
      <c r="E73" s="1825">
        <f>SUM(E49:E72)</f>
        <v>4704</v>
      </c>
      <c r="F73" s="1825">
        <f>SUM(F49:F72)</f>
        <v>4704</v>
      </c>
      <c r="G73" s="1825">
        <f>SUM(G49:G72)</f>
        <v>2107</v>
      </c>
      <c r="H73" s="1871">
        <f t="shared" si="1"/>
        <v>44.791666666666671</v>
      </c>
    </row>
    <row r="74" spans="1:8" s="1841" customFormat="1" ht="14.25" customHeight="1" thickTop="1" x14ac:dyDescent="0.25">
      <c r="A74" s="1898"/>
      <c r="B74" s="1898"/>
      <c r="C74" s="1898"/>
      <c r="D74" s="1898"/>
      <c r="E74" s="1856"/>
      <c r="F74" s="1856"/>
      <c r="G74" s="1856"/>
      <c r="H74" s="1897"/>
    </row>
    <row r="75" spans="1:8" ht="15" x14ac:dyDescent="0.25">
      <c r="A75" s="1853" t="s">
        <v>691</v>
      </c>
    </row>
    <row r="76" spans="1:8" ht="15.75" thickBot="1" x14ac:dyDescent="0.3">
      <c r="A76" s="1853" t="s">
        <v>692</v>
      </c>
      <c r="H76" s="1992" t="s">
        <v>205</v>
      </c>
    </row>
    <row r="77" spans="1:8" s="1841" customFormat="1" ht="25.5" thickTop="1" thickBot="1" x14ac:dyDescent="0.25">
      <c r="A77" s="1852" t="s">
        <v>206</v>
      </c>
      <c r="B77" s="1851" t="s">
        <v>959</v>
      </c>
      <c r="C77" s="1851" t="s">
        <v>481</v>
      </c>
      <c r="D77" s="1850" t="s">
        <v>208</v>
      </c>
      <c r="E77" s="1849" t="s">
        <v>800</v>
      </c>
      <c r="F77" s="1849" t="s">
        <v>801</v>
      </c>
      <c r="G77" s="1848" t="s">
        <v>1117</v>
      </c>
      <c r="H77" s="2092" t="s">
        <v>1118</v>
      </c>
    </row>
    <row r="78" spans="1:8" s="1841" customFormat="1" ht="13.5" thickTop="1" thickBot="1" x14ac:dyDescent="0.25">
      <c r="A78" s="1846">
        <v>1</v>
      </c>
      <c r="B78" s="1845">
        <v>2</v>
      </c>
      <c r="C78" s="1845">
        <v>3</v>
      </c>
      <c r="D78" s="1845">
        <v>4</v>
      </c>
      <c r="E78" s="1931">
        <v>5</v>
      </c>
      <c r="F78" s="1931">
        <v>6</v>
      </c>
      <c r="G78" s="1930">
        <v>7</v>
      </c>
      <c r="H78" s="2091" t="s">
        <v>74</v>
      </c>
    </row>
    <row r="79" spans="1:8" s="1841" customFormat="1" ht="15.75" thickTop="1" x14ac:dyDescent="0.2">
      <c r="A79" s="1879">
        <v>2143</v>
      </c>
      <c r="B79" s="1837">
        <v>5137</v>
      </c>
      <c r="C79" s="2028" t="s">
        <v>1810</v>
      </c>
      <c r="D79" s="1835" t="s">
        <v>199</v>
      </c>
      <c r="E79" s="1876">
        <v>0</v>
      </c>
      <c r="F79" s="1876">
        <v>440</v>
      </c>
      <c r="G79" s="1876">
        <v>440</v>
      </c>
      <c r="H79" s="1829">
        <f t="shared" ref="H79:H87" si="2">G79/F79*100</f>
        <v>100</v>
      </c>
    </row>
    <row r="80" spans="1:8" s="1841" customFormat="1" ht="15" x14ac:dyDescent="0.2">
      <c r="A80" s="1879">
        <v>2143</v>
      </c>
      <c r="B80" s="1837">
        <v>5137</v>
      </c>
      <c r="C80" s="2028" t="s">
        <v>1809</v>
      </c>
      <c r="D80" s="1835" t="s">
        <v>199</v>
      </c>
      <c r="E80" s="1876">
        <v>0</v>
      </c>
      <c r="F80" s="1876">
        <v>56</v>
      </c>
      <c r="G80" s="1876">
        <v>56</v>
      </c>
      <c r="H80" s="1829">
        <f t="shared" si="2"/>
        <v>100</v>
      </c>
    </row>
    <row r="81" spans="1:10" s="1841" customFormat="1" ht="15" x14ac:dyDescent="0.2">
      <c r="A81" s="1879">
        <v>2143</v>
      </c>
      <c r="B81" s="1837">
        <v>5137</v>
      </c>
      <c r="C81" s="2028" t="s">
        <v>1808</v>
      </c>
      <c r="D81" s="1835" t="s">
        <v>199</v>
      </c>
      <c r="E81" s="1876">
        <v>0</v>
      </c>
      <c r="F81" s="1876">
        <v>970</v>
      </c>
      <c r="G81" s="1876">
        <v>970</v>
      </c>
      <c r="H81" s="1829">
        <f t="shared" si="2"/>
        <v>100</v>
      </c>
    </row>
    <row r="82" spans="1:10" s="1841" customFormat="1" ht="15" x14ac:dyDescent="0.2">
      <c r="A82" s="1879">
        <v>2143</v>
      </c>
      <c r="B82" s="1837">
        <v>5139</v>
      </c>
      <c r="C82" s="2028" t="s">
        <v>1810</v>
      </c>
      <c r="D82" s="1835" t="s">
        <v>349</v>
      </c>
      <c r="E82" s="1876">
        <v>0</v>
      </c>
      <c r="F82" s="1876">
        <v>1</v>
      </c>
      <c r="G82" s="1876">
        <v>1</v>
      </c>
      <c r="H82" s="1829">
        <f t="shared" si="2"/>
        <v>100</v>
      </c>
    </row>
    <row r="83" spans="1:10" s="1841" customFormat="1" ht="15" customHeight="1" x14ac:dyDescent="0.2">
      <c r="A83" s="1879">
        <v>2143</v>
      </c>
      <c r="B83" s="1837">
        <v>5139</v>
      </c>
      <c r="C83" s="2028" t="s">
        <v>1809</v>
      </c>
      <c r="D83" s="1835" t="s">
        <v>349</v>
      </c>
      <c r="E83" s="1876">
        <v>0</v>
      </c>
      <c r="F83" s="1876">
        <v>1</v>
      </c>
      <c r="G83" s="1876">
        <v>1</v>
      </c>
      <c r="H83" s="1829">
        <f t="shared" si="2"/>
        <v>100</v>
      </c>
      <c r="J83" s="1841">
        <v>0.16</v>
      </c>
    </row>
    <row r="84" spans="1:10" s="1841" customFormat="1" ht="15" x14ac:dyDescent="0.2">
      <c r="A84" s="1879">
        <v>2143</v>
      </c>
      <c r="B84" s="1837">
        <v>5139</v>
      </c>
      <c r="C84" s="2028" t="s">
        <v>1808</v>
      </c>
      <c r="D84" s="1835" t="s">
        <v>349</v>
      </c>
      <c r="E84" s="1876">
        <v>0</v>
      </c>
      <c r="F84" s="1876">
        <v>3</v>
      </c>
      <c r="G84" s="1876">
        <v>3</v>
      </c>
      <c r="H84" s="1829">
        <f t="shared" si="2"/>
        <v>100</v>
      </c>
    </row>
    <row r="85" spans="1:10" s="1841" customFormat="1" ht="15" x14ac:dyDescent="0.2">
      <c r="A85" s="1879">
        <v>2143</v>
      </c>
      <c r="B85" s="1837">
        <v>5169</v>
      </c>
      <c r="C85" s="2028" t="s">
        <v>1810</v>
      </c>
      <c r="D85" s="1835" t="s">
        <v>1807</v>
      </c>
      <c r="E85" s="1876">
        <v>0</v>
      </c>
      <c r="F85" s="1876">
        <v>5</v>
      </c>
      <c r="G85" s="1876">
        <v>5</v>
      </c>
      <c r="H85" s="1829">
        <f t="shared" si="2"/>
        <v>100</v>
      </c>
    </row>
    <row r="86" spans="1:10" s="1841" customFormat="1" ht="15" x14ac:dyDescent="0.2">
      <c r="A86" s="1879">
        <v>2143</v>
      </c>
      <c r="B86" s="1837">
        <v>5169</v>
      </c>
      <c r="C86" s="2028" t="s">
        <v>1809</v>
      </c>
      <c r="D86" s="1835" t="s">
        <v>1807</v>
      </c>
      <c r="E86" s="1876">
        <v>0</v>
      </c>
      <c r="F86" s="1876">
        <v>1</v>
      </c>
      <c r="G86" s="1876">
        <v>1</v>
      </c>
      <c r="H86" s="1829">
        <f t="shared" si="2"/>
        <v>100</v>
      </c>
    </row>
    <row r="87" spans="1:10" s="1841" customFormat="1" ht="15" x14ac:dyDescent="0.2">
      <c r="A87" s="1879">
        <v>2143</v>
      </c>
      <c r="B87" s="1837">
        <v>5169</v>
      </c>
      <c r="C87" s="2028" t="s">
        <v>1808</v>
      </c>
      <c r="D87" s="1835" t="s">
        <v>1807</v>
      </c>
      <c r="E87" s="1876">
        <v>0</v>
      </c>
      <c r="F87" s="1876">
        <v>11</v>
      </c>
      <c r="G87" s="1876">
        <v>11</v>
      </c>
      <c r="H87" s="1829">
        <f t="shared" si="2"/>
        <v>100</v>
      </c>
    </row>
    <row r="88" spans="1:10" s="1841" customFormat="1" ht="15.75" thickBot="1" x14ac:dyDescent="0.25">
      <c r="A88" s="1879">
        <v>2143</v>
      </c>
      <c r="B88" s="1837">
        <v>6121</v>
      </c>
      <c r="C88" s="2028" t="s">
        <v>950</v>
      </c>
      <c r="D88" s="1835" t="s">
        <v>770</v>
      </c>
      <c r="E88" s="1876">
        <v>4200</v>
      </c>
      <c r="F88" s="1876">
        <v>0</v>
      </c>
      <c r="G88" s="1876">
        <v>0</v>
      </c>
      <c r="H88" s="1829">
        <v>0</v>
      </c>
    </row>
    <row r="89" spans="1:10" s="1841" customFormat="1" ht="16.5" thickTop="1" thickBot="1" x14ac:dyDescent="0.3">
      <c r="A89" s="2547" t="s">
        <v>961</v>
      </c>
      <c r="B89" s="2548"/>
      <c r="C89" s="2548"/>
      <c r="D89" s="2548"/>
      <c r="E89" s="1825">
        <f>SUM(E79:E88)</f>
        <v>4200</v>
      </c>
      <c r="F89" s="1825">
        <f>SUM(F79:F88)</f>
        <v>1488</v>
      </c>
      <c r="G89" s="1825">
        <f>SUM(G79:G88)</f>
        <v>1488</v>
      </c>
      <c r="H89" s="1895">
        <f>G89/F89*100</f>
        <v>100</v>
      </c>
    </row>
    <row r="90" spans="1:10" s="1841" customFormat="1" ht="14.25" customHeight="1" thickTop="1" x14ac:dyDescent="0.25">
      <c r="A90" s="1853"/>
      <c r="B90" s="1898"/>
      <c r="C90" s="1898"/>
      <c r="D90" s="1898"/>
      <c r="E90" s="1856"/>
      <c r="F90" s="1856"/>
      <c r="G90" s="1856"/>
      <c r="H90" s="2150"/>
    </row>
    <row r="91" spans="1:10" ht="15" x14ac:dyDescent="0.25">
      <c r="A91" s="1853" t="s">
        <v>1806</v>
      </c>
    </row>
    <row r="92" spans="1:10" ht="15.75" thickBot="1" x14ac:dyDescent="0.3">
      <c r="A92" s="1853" t="s">
        <v>621</v>
      </c>
      <c r="H92" s="1992" t="s">
        <v>205</v>
      </c>
    </row>
    <row r="93" spans="1:10" s="1841" customFormat="1" ht="25.5" thickTop="1" thickBot="1" x14ac:dyDescent="0.25">
      <c r="A93" s="1852" t="s">
        <v>206</v>
      </c>
      <c r="B93" s="1851" t="s">
        <v>959</v>
      </c>
      <c r="C93" s="1851" t="s">
        <v>481</v>
      </c>
      <c r="D93" s="1850" t="s">
        <v>208</v>
      </c>
      <c r="E93" s="1849" t="s">
        <v>800</v>
      </c>
      <c r="F93" s="1849" t="s">
        <v>801</v>
      </c>
      <c r="G93" s="1848" t="s">
        <v>1117</v>
      </c>
      <c r="H93" s="2092" t="s">
        <v>1118</v>
      </c>
    </row>
    <row r="94" spans="1:10" s="1841" customFormat="1" ht="13.5" thickTop="1" thickBot="1" x14ac:dyDescent="0.25">
      <c r="A94" s="1846">
        <v>1</v>
      </c>
      <c r="B94" s="1845">
        <v>2</v>
      </c>
      <c r="C94" s="1845">
        <v>3</v>
      </c>
      <c r="D94" s="1845">
        <v>4</v>
      </c>
      <c r="E94" s="1931">
        <v>5</v>
      </c>
      <c r="F94" s="1931">
        <v>6</v>
      </c>
      <c r="G94" s="1930">
        <v>7</v>
      </c>
      <c r="H94" s="2091" t="s">
        <v>74</v>
      </c>
    </row>
    <row r="95" spans="1:10" s="1841" customFormat="1" ht="15.75" thickTop="1" x14ac:dyDescent="0.2">
      <c r="A95" s="1879">
        <v>4357</v>
      </c>
      <c r="B95" s="1837">
        <v>5171</v>
      </c>
      <c r="C95" s="1837">
        <v>38100870</v>
      </c>
      <c r="D95" s="1835" t="s">
        <v>1133</v>
      </c>
      <c r="E95" s="1876">
        <v>0</v>
      </c>
      <c r="F95" s="1876">
        <v>800</v>
      </c>
      <c r="G95" s="1876">
        <v>0</v>
      </c>
      <c r="H95" s="1829">
        <f t="shared" ref="H95:H100" si="3">G95/F95*100</f>
        <v>0</v>
      </c>
    </row>
    <row r="96" spans="1:10" s="1841" customFormat="1" ht="15" x14ac:dyDescent="0.2">
      <c r="A96" s="1879">
        <v>4357</v>
      </c>
      <c r="B96" s="1837">
        <v>5171</v>
      </c>
      <c r="C96" s="1837">
        <v>38500871</v>
      </c>
      <c r="D96" s="1835" t="s">
        <v>1133</v>
      </c>
      <c r="E96" s="1876">
        <v>0</v>
      </c>
      <c r="F96" s="1876">
        <v>1200</v>
      </c>
      <c r="G96" s="1876">
        <v>0</v>
      </c>
      <c r="H96" s="1829">
        <f t="shared" si="3"/>
        <v>0</v>
      </c>
    </row>
    <row r="97" spans="1:8" s="1841" customFormat="1" ht="15" x14ac:dyDescent="0.2">
      <c r="A97" s="1879">
        <v>4357</v>
      </c>
      <c r="B97" s="1837">
        <v>6121</v>
      </c>
      <c r="C97" s="1837">
        <v>38100870</v>
      </c>
      <c r="D97" s="1835" t="s">
        <v>770</v>
      </c>
      <c r="E97" s="1876">
        <v>0</v>
      </c>
      <c r="F97" s="1876">
        <v>4000</v>
      </c>
      <c r="G97" s="1876">
        <v>2879</v>
      </c>
      <c r="H97" s="1829">
        <f t="shared" si="3"/>
        <v>71.974999999999994</v>
      </c>
    </row>
    <row r="98" spans="1:8" s="1841" customFormat="1" ht="15" x14ac:dyDescent="0.2">
      <c r="A98" s="1879">
        <v>4357</v>
      </c>
      <c r="B98" s="1837">
        <v>6121</v>
      </c>
      <c r="C98" s="1837">
        <v>38100874</v>
      </c>
      <c r="D98" s="1835" t="s">
        <v>770</v>
      </c>
      <c r="E98" s="1876">
        <v>0</v>
      </c>
      <c r="F98" s="1876">
        <v>43</v>
      </c>
      <c r="G98" s="1876">
        <v>43</v>
      </c>
      <c r="H98" s="1829">
        <f t="shared" si="3"/>
        <v>100</v>
      </c>
    </row>
    <row r="99" spans="1:8" s="1841" customFormat="1" ht="15.75" thickBot="1" x14ac:dyDescent="0.25">
      <c r="A99" s="1879">
        <v>4357</v>
      </c>
      <c r="B99" s="1837">
        <v>6121</v>
      </c>
      <c r="C99" s="1837">
        <v>38500871</v>
      </c>
      <c r="D99" s="1835" t="s">
        <v>770</v>
      </c>
      <c r="E99" s="1876">
        <v>0</v>
      </c>
      <c r="F99" s="1876">
        <v>6000</v>
      </c>
      <c r="G99" s="1876">
        <v>4319</v>
      </c>
      <c r="H99" s="1829">
        <f t="shared" si="3"/>
        <v>71.983333333333334</v>
      </c>
    </row>
    <row r="100" spans="1:8" s="1841" customFormat="1" ht="16.5" thickTop="1" thickBot="1" x14ac:dyDescent="0.3">
      <c r="A100" s="2547" t="s">
        <v>961</v>
      </c>
      <c r="B100" s="2548"/>
      <c r="C100" s="2548"/>
      <c r="D100" s="2548"/>
      <c r="E100" s="1825">
        <f>SUM(E99:E99)</f>
        <v>0</v>
      </c>
      <c r="F100" s="1825">
        <f>SUM(F95:F99)</f>
        <v>12043</v>
      </c>
      <c r="G100" s="1825">
        <f>SUM(G95:G99)</f>
        <v>7241</v>
      </c>
      <c r="H100" s="1871">
        <f t="shared" si="3"/>
        <v>60.126214398405708</v>
      </c>
    </row>
    <row r="101" spans="1:8" s="1841" customFormat="1" ht="14.25" customHeight="1" thickTop="1" x14ac:dyDescent="0.25">
      <c r="A101" s="1898"/>
      <c r="B101" s="1898"/>
      <c r="C101" s="1898"/>
      <c r="D101" s="1898"/>
      <c r="E101" s="1856"/>
      <c r="F101" s="1856"/>
      <c r="G101" s="1856"/>
      <c r="H101" s="1897"/>
    </row>
    <row r="102" spans="1:8" ht="15" x14ac:dyDescent="0.25">
      <c r="A102" s="1853" t="s">
        <v>1805</v>
      </c>
    </row>
    <row r="103" spans="1:8" ht="15.75" thickBot="1" x14ac:dyDescent="0.3">
      <c r="A103" s="1853" t="s">
        <v>298</v>
      </c>
      <c r="H103" s="1992" t="s">
        <v>205</v>
      </c>
    </row>
    <row r="104" spans="1:8" s="1841" customFormat="1" ht="25.5" thickTop="1" thickBot="1" x14ac:dyDescent="0.25">
      <c r="A104" s="1852" t="s">
        <v>206</v>
      </c>
      <c r="B104" s="1851" t="s">
        <v>959</v>
      </c>
      <c r="C104" s="1851" t="s">
        <v>481</v>
      </c>
      <c r="D104" s="1850" t="s">
        <v>208</v>
      </c>
      <c r="E104" s="1849" t="s">
        <v>800</v>
      </c>
      <c r="F104" s="1849" t="s">
        <v>801</v>
      </c>
      <c r="G104" s="1848" t="s">
        <v>1117</v>
      </c>
      <c r="H104" s="2092" t="s">
        <v>1118</v>
      </c>
    </row>
    <row r="105" spans="1:8" s="1841" customFormat="1" ht="13.5" thickTop="1" thickBot="1" x14ac:dyDescent="0.25">
      <c r="A105" s="1846">
        <v>1</v>
      </c>
      <c r="B105" s="1845">
        <v>2</v>
      </c>
      <c r="C105" s="1845">
        <v>3</v>
      </c>
      <c r="D105" s="1845">
        <v>4</v>
      </c>
      <c r="E105" s="1931">
        <v>5</v>
      </c>
      <c r="F105" s="1931">
        <v>6</v>
      </c>
      <c r="G105" s="1930">
        <v>7</v>
      </c>
      <c r="H105" s="2091" t="s">
        <v>74</v>
      </c>
    </row>
    <row r="106" spans="1:8" s="1841" customFormat="1" ht="15.75" thickTop="1" x14ac:dyDescent="0.2">
      <c r="A106" s="1879">
        <v>3122</v>
      </c>
      <c r="B106" s="1837">
        <v>6121</v>
      </c>
      <c r="C106" s="1837">
        <v>53100870</v>
      </c>
      <c r="D106" s="1835" t="s">
        <v>770</v>
      </c>
      <c r="E106" s="1876">
        <v>0</v>
      </c>
      <c r="F106" s="1876">
        <v>1247</v>
      </c>
      <c r="G106" s="1876">
        <v>0</v>
      </c>
      <c r="H106" s="1829">
        <f>G106/F106*100</f>
        <v>0</v>
      </c>
    </row>
    <row r="107" spans="1:8" s="1841" customFormat="1" ht="15.75" thickBot="1" x14ac:dyDescent="0.25">
      <c r="A107" s="1879">
        <v>3122</v>
      </c>
      <c r="B107" s="1837">
        <v>6121</v>
      </c>
      <c r="C107" s="1837">
        <v>53100874</v>
      </c>
      <c r="D107" s="1835" t="s">
        <v>770</v>
      </c>
      <c r="E107" s="1876">
        <v>0</v>
      </c>
      <c r="F107" s="1876">
        <v>15322</v>
      </c>
      <c r="G107" s="1876">
        <v>14209</v>
      </c>
      <c r="H107" s="1829">
        <f>G107/F107*100</f>
        <v>92.735935256493931</v>
      </c>
    </row>
    <row r="108" spans="1:8" s="1841" customFormat="1" ht="16.5" thickTop="1" thickBot="1" x14ac:dyDescent="0.3">
      <c r="A108" s="2547" t="s">
        <v>961</v>
      </c>
      <c r="B108" s="2548"/>
      <c r="C108" s="2548"/>
      <c r="D108" s="2548"/>
      <c r="E108" s="1825">
        <f>SUM(E106:E107)</f>
        <v>0</v>
      </c>
      <c r="F108" s="1825">
        <f>SUM(F106:F107)</f>
        <v>16569</v>
      </c>
      <c r="G108" s="1825">
        <f>SUM(G106:G107)</f>
        <v>14209</v>
      </c>
      <c r="H108" s="1871">
        <f>G108/F108*100</f>
        <v>85.756533285050395</v>
      </c>
    </row>
    <row r="109" spans="1:8" s="1841" customFormat="1" ht="14.25" customHeight="1" thickTop="1" x14ac:dyDescent="0.25">
      <c r="A109" s="1898"/>
      <c r="B109" s="1898"/>
      <c r="C109" s="1898"/>
      <c r="D109" s="1898"/>
      <c r="E109" s="1856"/>
      <c r="F109" s="1856"/>
      <c r="G109" s="1856"/>
      <c r="H109" s="1897"/>
    </row>
    <row r="110" spans="1:8" ht="15" x14ac:dyDescent="0.25">
      <c r="A110" s="1853" t="s">
        <v>1804</v>
      </c>
    </row>
    <row r="111" spans="1:8" ht="15.75" thickBot="1" x14ac:dyDescent="0.3">
      <c r="A111" s="1853" t="s">
        <v>1803</v>
      </c>
      <c r="H111" s="1992" t="s">
        <v>205</v>
      </c>
    </row>
    <row r="112" spans="1:8" s="1841" customFormat="1" ht="25.5" thickTop="1" thickBot="1" x14ac:dyDescent="0.25">
      <c r="A112" s="1852" t="s">
        <v>206</v>
      </c>
      <c r="B112" s="1851" t="s">
        <v>959</v>
      </c>
      <c r="C112" s="1851" t="s">
        <v>481</v>
      </c>
      <c r="D112" s="1850" t="s">
        <v>208</v>
      </c>
      <c r="E112" s="1849" t="s">
        <v>800</v>
      </c>
      <c r="F112" s="1849" t="s">
        <v>801</v>
      </c>
      <c r="G112" s="1848" t="s">
        <v>1117</v>
      </c>
      <c r="H112" s="2092" t="s">
        <v>1118</v>
      </c>
    </row>
    <row r="113" spans="1:8" s="1841" customFormat="1" ht="13.5" thickTop="1" thickBot="1" x14ac:dyDescent="0.25">
      <c r="A113" s="1846">
        <v>1</v>
      </c>
      <c r="B113" s="1845">
        <v>2</v>
      </c>
      <c r="C113" s="1845">
        <v>3</v>
      </c>
      <c r="D113" s="1845">
        <v>4</v>
      </c>
      <c r="E113" s="1931">
        <v>5</v>
      </c>
      <c r="F113" s="1931">
        <v>6</v>
      </c>
      <c r="G113" s="1930">
        <v>7</v>
      </c>
      <c r="H113" s="2091" t="s">
        <v>74</v>
      </c>
    </row>
    <row r="114" spans="1:8" s="1841" customFormat="1" ht="15.75" thickTop="1" x14ac:dyDescent="0.2">
      <c r="A114" s="1879">
        <v>4357</v>
      </c>
      <c r="B114" s="1837">
        <v>6121</v>
      </c>
      <c r="C114" s="1837">
        <v>53100870</v>
      </c>
      <c r="D114" s="1835" t="s">
        <v>770</v>
      </c>
      <c r="E114" s="1876">
        <v>0</v>
      </c>
      <c r="F114" s="1876">
        <v>485</v>
      </c>
      <c r="G114" s="1876">
        <v>0</v>
      </c>
      <c r="H114" s="1829">
        <f>G114/F114*100</f>
        <v>0</v>
      </c>
    </row>
    <row r="115" spans="1:8" s="1841" customFormat="1" ht="15.75" thickBot="1" x14ac:dyDescent="0.25">
      <c r="A115" s="1879">
        <v>4357</v>
      </c>
      <c r="B115" s="1837">
        <v>6121</v>
      </c>
      <c r="C115" s="1837">
        <v>53100874</v>
      </c>
      <c r="D115" s="1835" t="s">
        <v>770</v>
      </c>
      <c r="E115" s="1876">
        <v>0</v>
      </c>
      <c r="F115" s="1876">
        <v>1790</v>
      </c>
      <c r="G115" s="1876">
        <v>1540</v>
      </c>
      <c r="H115" s="1829">
        <f>G115/F115*100</f>
        <v>86.033519553072622</v>
      </c>
    </row>
    <row r="116" spans="1:8" s="1841" customFormat="1" ht="16.5" thickTop="1" thickBot="1" x14ac:dyDescent="0.3">
      <c r="A116" s="2547" t="s">
        <v>961</v>
      </c>
      <c r="B116" s="2548"/>
      <c r="C116" s="2548"/>
      <c r="D116" s="2548"/>
      <c r="E116" s="1825">
        <f>SUM(E114:E115)</f>
        <v>0</v>
      </c>
      <c r="F116" s="1825">
        <f>SUM(F114:F115)</f>
        <v>2275</v>
      </c>
      <c r="G116" s="1825">
        <f>SUM(G114:G115)</f>
        <v>1540</v>
      </c>
      <c r="H116" s="1871">
        <f>G116/F116*100</f>
        <v>67.692307692307693</v>
      </c>
    </row>
    <row r="117" spans="1:8" s="1841" customFormat="1" ht="14.25" customHeight="1" thickTop="1" x14ac:dyDescent="0.25">
      <c r="A117" s="1898"/>
      <c r="B117" s="1898"/>
      <c r="C117" s="1898"/>
      <c r="D117" s="1898"/>
      <c r="E117" s="1856"/>
      <c r="F117" s="1856"/>
      <c r="G117" s="1856"/>
      <c r="H117" s="1897"/>
    </row>
    <row r="118" spans="1:8" s="1841" customFormat="1" ht="15" x14ac:dyDescent="0.25">
      <c r="A118" s="1853" t="s">
        <v>1365</v>
      </c>
      <c r="B118" s="1800"/>
      <c r="C118" s="1800"/>
      <c r="D118" s="1797"/>
      <c r="E118" s="1822"/>
      <c r="F118" s="1822"/>
      <c r="G118" s="1822"/>
      <c r="H118" s="2089"/>
    </row>
    <row r="119" spans="1:8" s="1841" customFormat="1" ht="15.75" thickBot="1" x14ac:dyDescent="0.3">
      <c r="A119" s="1853" t="s">
        <v>1366</v>
      </c>
      <c r="B119" s="1800"/>
      <c r="C119" s="1800"/>
      <c r="D119" s="1797"/>
      <c r="E119" s="1822"/>
      <c r="F119" s="1822"/>
      <c r="G119" s="1822"/>
      <c r="H119" s="1992" t="s">
        <v>205</v>
      </c>
    </row>
    <row r="120" spans="1:8" s="1841" customFormat="1" ht="25.5" thickTop="1" thickBot="1" x14ac:dyDescent="0.25">
      <c r="A120" s="1852" t="s">
        <v>206</v>
      </c>
      <c r="B120" s="1851" t="s">
        <v>959</v>
      </c>
      <c r="C120" s="1851" t="s">
        <v>481</v>
      </c>
      <c r="D120" s="1850" t="s">
        <v>208</v>
      </c>
      <c r="E120" s="1849" t="s">
        <v>800</v>
      </c>
      <c r="F120" s="1849" t="s">
        <v>801</v>
      </c>
      <c r="G120" s="1848" t="s">
        <v>1117</v>
      </c>
      <c r="H120" s="2092" t="s">
        <v>1118</v>
      </c>
    </row>
    <row r="121" spans="1:8" s="1841" customFormat="1" ht="13.5" thickTop="1" thickBot="1" x14ac:dyDescent="0.25">
      <c r="A121" s="1846">
        <v>1</v>
      </c>
      <c r="B121" s="1845">
        <v>2</v>
      </c>
      <c r="C121" s="1845">
        <v>3</v>
      </c>
      <c r="D121" s="1845">
        <v>4</v>
      </c>
      <c r="E121" s="1931">
        <v>5</v>
      </c>
      <c r="F121" s="1931">
        <v>6</v>
      </c>
      <c r="G121" s="1930">
        <v>7</v>
      </c>
      <c r="H121" s="2091" t="s">
        <v>74</v>
      </c>
    </row>
    <row r="122" spans="1:8" s="1841" customFormat="1" ht="15" customHeight="1" thickTop="1" x14ac:dyDescent="0.2">
      <c r="A122" s="1878">
        <v>5273</v>
      </c>
      <c r="B122" s="1877">
        <v>5011</v>
      </c>
      <c r="C122" s="1877">
        <v>41100880</v>
      </c>
      <c r="D122" s="1835" t="s">
        <v>348</v>
      </c>
      <c r="E122" s="1881">
        <v>32</v>
      </c>
      <c r="F122" s="1881">
        <v>27</v>
      </c>
      <c r="G122" s="1881">
        <v>15</v>
      </c>
      <c r="H122" s="1829">
        <f t="shared" ref="H122:H137" si="4">G122/F122*100</f>
        <v>55.555555555555557</v>
      </c>
    </row>
    <row r="123" spans="1:8" s="1841" customFormat="1" ht="15" customHeight="1" x14ac:dyDescent="0.2">
      <c r="A123" s="1938">
        <v>5273</v>
      </c>
      <c r="B123" s="1937">
        <v>5011</v>
      </c>
      <c r="C123" s="1937">
        <v>41100882</v>
      </c>
      <c r="D123" s="1835" t="s">
        <v>348</v>
      </c>
      <c r="E123" s="1876">
        <v>16</v>
      </c>
      <c r="F123" s="1876">
        <v>14</v>
      </c>
      <c r="G123" s="1876">
        <v>7</v>
      </c>
      <c r="H123" s="1829">
        <f t="shared" si="4"/>
        <v>50</v>
      </c>
    </row>
    <row r="124" spans="1:8" s="1841" customFormat="1" ht="15" customHeight="1" x14ac:dyDescent="0.2">
      <c r="A124" s="1938">
        <v>5273</v>
      </c>
      <c r="B124" s="1937">
        <v>5011</v>
      </c>
      <c r="C124" s="1937">
        <v>41500881</v>
      </c>
      <c r="D124" s="1835" t="s">
        <v>348</v>
      </c>
      <c r="E124" s="1876">
        <v>272</v>
      </c>
      <c r="F124" s="1876">
        <v>232</v>
      </c>
      <c r="G124" s="1876">
        <v>124</v>
      </c>
      <c r="H124" s="1829">
        <f t="shared" si="4"/>
        <v>53.448275862068961</v>
      </c>
    </row>
    <row r="125" spans="1:8" s="1841" customFormat="1" ht="45" x14ac:dyDescent="0.2">
      <c r="A125" s="1938">
        <v>5273</v>
      </c>
      <c r="B125" s="1937">
        <v>5031</v>
      </c>
      <c r="C125" s="1937">
        <v>41100880</v>
      </c>
      <c r="D125" s="1835" t="s">
        <v>1657</v>
      </c>
      <c r="E125" s="1876">
        <v>9</v>
      </c>
      <c r="F125" s="1876">
        <v>9</v>
      </c>
      <c r="G125" s="1876">
        <v>4</v>
      </c>
      <c r="H125" s="1829">
        <f t="shared" si="4"/>
        <v>44.444444444444443</v>
      </c>
    </row>
    <row r="126" spans="1:8" s="1841" customFormat="1" ht="45" x14ac:dyDescent="0.2">
      <c r="A126" s="1938">
        <v>5273</v>
      </c>
      <c r="B126" s="1937">
        <v>5031</v>
      </c>
      <c r="C126" s="1937">
        <v>41100882</v>
      </c>
      <c r="D126" s="1835" t="s">
        <v>1657</v>
      </c>
      <c r="E126" s="1876">
        <v>4</v>
      </c>
      <c r="F126" s="1876">
        <v>4</v>
      </c>
      <c r="G126" s="1876">
        <v>2</v>
      </c>
      <c r="H126" s="1829">
        <f t="shared" si="4"/>
        <v>50</v>
      </c>
    </row>
    <row r="127" spans="1:8" s="1841" customFormat="1" ht="45" x14ac:dyDescent="0.2">
      <c r="A127" s="1938">
        <v>5273</v>
      </c>
      <c r="B127" s="1937">
        <v>5031</v>
      </c>
      <c r="C127" s="1937">
        <v>41500881</v>
      </c>
      <c r="D127" s="1835" t="s">
        <v>1657</v>
      </c>
      <c r="E127" s="1876">
        <v>72</v>
      </c>
      <c r="F127" s="1876">
        <v>72</v>
      </c>
      <c r="G127" s="1876">
        <v>31</v>
      </c>
      <c r="H127" s="1829">
        <f t="shared" si="4"/>
        <v>43.055555555555557</v>
      </c>
    </row>
    <row r="128" spans="1:8" s="1841" customFormat="1" ht="30" x14ac:dyDescent="0.2">
      <c r="A128" s="1938">
        <v>5273</v>
      </c>
      <c r="B128" s="1937">
        <v>5032</v>
      </c>
      <c r="C128" s="1937">
        <v>41100880</v>
      </c>
      <c r="D128" s="1835" t="s">
        <v>1490</v>
      </c>
      <c r="E128" s="1876">
        <v>3</v>
      </c>
      <c r="F128" s="1876">
        <v>3</v>
      </c>
      <c r="G128" s="1876">
        <v>1</v>
      </c>
      <c r="H128" s="1829">
        <f t="shared" si="4"/>
        <v>33.333333333333329</v>
      </c>
    </row>
    <row r="129" spans="1:8" s="1841" customFormat="1" ht="30" x14ac:dyDescent="0.2">
      <c r="A129" s="1938">
        <v>5273</v>
      </c>
      <c r="B129" s="1937">
        <v>5032</v>
      </c>
      <c r="C129" s="1937">
        <v>41100882</v>
      </c>
      <c r="D129" s="1835" t="s">
        <v>1490</v>
      </c>
      <c r="E129" s="1876">
        <v>2</v>
      </c>
      <c r="F129" s="1876">
        <v>2</v>
      </c>
      <c r="G129" s="1876">
        <v>1</v>
      </c>
      <c r="H129" s="1829">
        <f t="shared" si="4"/>
        <v>50</v>
      </c>
    </row>
    <row r="130" spans="1:8" s="1841" customFormat="1" ht="30" x14ac:dyDescent="0.2">
      <c r="A130" s="1938">
        <v>5273</v>
      </c>
      <c r="B130" s="1937">
        <v>5032</v>
      </c>
      <c r="C130" s="1937">
        <v>41500881</v>
      </c>
      <c r="D130" s="1835" t="s">
        <v>1490</v>
      </c>
      <c r="E130" s="1876">
        <v>26</v>
      </c>
      <c r="F130" s="1876">
        <v>26</v>
      </c>
      <c r="G130" s="1876">
        <v>11</v>
      </c>
      <c r="H130" s="1829">
        <f t="shared" si="4"/>
        <v>42.307692307692307</v>
      </c>
    </row>
    <row r="131" spans="1:8" s="1841" customFormat="1" ht="15" x14ac:dyDescent="0.2">
      <c r="A131" s="1938">
        <v>5273</v>
      </c>
      <c r="B131" s="1937">
        <v>5137</v>
      </c>
      <c r="C131" s="1937">
        <v>41100880</v>
      </c>
      <c r="D131" s="1835" t="s">
        <v>199</v>
      </c>
      <c r="E131" s="1876">
        <v>0</v>
      </c>
      <c r="F131" s="1876">
        <v>6</v>
      </c>
      <c r="G131" s="1876">
        <v>4</v>
      </c>
      <c r="H131" s="1829">
        <f t="shared" si="4"/>
        <v>66.666666666666657</v>
      </c>
    </row>
    <row r="132" spans="1:8" s="1841" customFormat="1" ht="15" x14ac:dyDescent="0.2">
      <c r="A132" s="1938">
        <v>5273</v>
      </c>
      <c r="B132" s="1937">
        <v>5137</v>
      </c>
      <c r="C132" s="1937">
        <v>41100882</v>
      </c>
      <c r="D132" s="1835" t="s">
        <v>199</v>
      </c>
      <c r="E132" s="1876">
        <v>0</v>
      </c>
      <c r="F132" s="1876">
        <v>3</v>
      </c>
      <c r="G132" s="1876">
        <v>2</v>
      </c>
      <c r="H132" s="1829">
        <f t="shared" si="4"/>
        <v>66.666666666666657</v>
      </c>
    </row>
    <row r="133" spans="1:8" s="1841" customFormat="1" ht="15" x14ac:dyDescent="0.2">
      <c r="A133" s="1938">
        <v>5273</v>
      </c>
      <c r="B133" s="1937">
        <v>5137</v>
      </c>
      <c r="C133" s="1937">
        <v>41500881</v>
      </c>
      <c r="D133" s="1835" t="s">
        <v>199</v>
      </c>
      <c r="E133" s="1876">
        <v>0</v>
      </c>
      <c r="F133" s="1876">
        <v>47</v>
      </c>
      <c r="G133" s="1876">
        <v>30</v>
      </c>
      <c r="H133" s="1829">
        <f t="shared" si="4"/>
        <v>63.829787234042556</v>
      </c>
    </row>
    <row r="134" spans="1:8" s="1841" customFormat="1" ht="15" x14ac:dyDescent="0.2">
      <c r="A134" s="1938">
        <v>5273</v>
      </c>
      <c r="B134" s="1837">
        <v>5139</v>
      </c>
      <c r="C134" s="1937">
        <v>41100880</v>
      </c>
      <c r="D134" s="1835" t="s">
        <v>349</v>
      </c>
      <c r="E134" s="1876">
        <v>4</v>
      </c>
      <c r="F134" s="1876">
        <v>7</v>
      </c>
      <c r="G134" s="1876">
        <v>5</v>
      </c>
      <c r="H134" s="1829">
        <f t="shared" si="4"/>
        <v>71.428571428571431</v>
      </c>
    </row>
    <row r="135" spans="1:8" s="1841" customFormat="1" ht="15" x14ac:dyDescent="0.2">
      <c r="A135" s="1938">
        <v>5273</v>
      </c>
      <c r="B135" s="1837">
        <v>5139</v>
      </c>
      <c r="C135" s="1937">
        <v>41100882</v>
      </c>
      <c r="D135" s="1835" t="s">
        <v>349</v>
      </c>
      <c r="E135" s="1876">
        <v>2</v>
      </c>
      <c r="F135" s="1876">
        <v>3</v>
      </c>
      <c r="G135" s="1876">
        <v>2</v>
      </c>
      <c r="H135" s="1829">
        <f t="shared" si="4"/>
        <v>66.666666666666657</v>
      </c>
    </row>
    <row r="136" spans="1:8" s="1841" customFormat="1" ht="15" x14ac:dyDescent="0.2">
      <c r="A136" s="1938">
        <v>5273</v>
      </c>
      <c r="B136" s="1837">
        <v>5139</v>
      </c>
      <c r="C136" s="1937">
        <v>41500881</v>
      </c>
      <c r="D136" s="1835" t="s">
        <v>349</v>
      </c>
      <c r="E136" s="1876">
        <v>34</v>
      </c>
      <c r="F136" s="1876">
        <v>60</v>
      </c>
      <c r="G136" s="1876">
        <v>39</v>
      </c>
      <c r="H136" s="1829">
        <f t="shared" si="4"/>
        <v>65</v>
      </c>
    </row>
    <row r="137" spans="1:8" s="1841" customFormat="1" ht="15" x14ac:dyDescent="0.2">
      <c r="A137" s="1938">
        <v>5273</v>
      </c>
      <c r="B137" s="1837">
        <v>5163</v>
      </c>
      <c r="C137" s="1937">
        <v>41100880</v>
      </c>
      <c r="D137" s="1835" t="s">
        <v>1128</v>
      </c>
      <c r="E137" s="1876">
        <v>0</v>
      </c>
      <c r="F137" s="1876">
        <v>1</v>
      </c>
      <c r="G137" s="1876">
        <v>0</v>
      </c>
      <c r="H137" s="1829">
        <f t="shared" si="4"/>
        <v>0</v>
      </c>
    </row>
    <row r="138" spans="1:8" s="1841" customFormat="1" ht="15" x14ac:dyDescent="0.2">
      <c r="A138" s="1938">
        <v>5273</v>
      </c>
      <c r="B138" s="1837">
        <v>5163</v>
      </c>
      <c r="C138" s="1937">
        <v>41100882</v>
      </c>
      <c r="D138" s="1835" t="s">
        <v>1128</v>
      </c>
      <c r="E138" s="1876">
        <v>0</v>
      </c>
      <c r="F138" s="1876">
        <v>0</v>
      </c>
      <c r="G138" s="1876">
        <v>0</v>
      </c>
      <c r="H138" s="1829">
        <v>0</v>
      </c>
    </row>
    <row r="139" spans="1:8" s="1841" customFormat="1" ht="15" x14ac:dyDescent="0.2">
      <c r="A139" s="1938">
        <v>5273</v>
      </c>
      <c r="B139" s="1837">
        <v>5163</v>
      </c>
      <c r="C139" s="1937">
        <v>41500881</v>
      </c>
      <c r="D139" s="1835" t="s">
        <v>1128</v>
      </c>
      <c r="E139" s="1876">
        <v>0</v>
      </c>
      <c r="F139" s="1876">
        <v>6</v>
      </c>
      <c r="G139" s="1876">
        <v>0</v>
      </c>
      <c r="H139" s="1829">
        <v>0</v>
      </c>
    </row>
    <row r="140" spans="1:8" s="1841" customFormat="1" ht="15" x14ac:dyDescent="0.2">
      <c r="A140" s="1938">
        <v>5273</v>
      </c>
      <c r="B140" s="1837">
        <v>5164</v>
      </c>
      <c r="C140" s="1937">
        <v>41100880</v>
      </c>
      <c r="D140" s="1835" t="s">
        <v>214</v>
      </c>
      <c r="E140" s="1876">
        <v>2</v>
      </c>
      <c r="F140" s="1876">
        <v>2</v>
      </c>
      <c r="G140" s="1876">
        <v>1</v>
      </c>
      <c r="H140" s="1829">
        <f>G140/F140*100</f>
        <v>50</v>
      </c>
    </row>
    <row r="141" spans="1:8" s="1841" customFormat="1" ht="15" x14ac:dyDescent="0.2">
      <c r="A141" s="1938">
        <v>5273</v>
      </c>
      <c r="B141" s="1837">
        <v>5164</v>
      </c>
      <c r="C141" s="1937">
        <v>41100882</v>
      </c>
      <c r="D141" s="1835" t="s">
        <v>214</v>
      </c>
      <c r="E141" s="1876">
        <v>1</v>
      </c>
      <c r="F141" s="1876">
        <v>1</v>
      </c>
      <c r="G141" s="1876">
        <v>0</v>
      </c>
      <c r="H141" s="1829">
        <v>0</v>
      </c>
    </row>
    <row r="142" spans="1:8" s="1841" customFormat="1" ht="15" x14ac:dyDescent="0.2">
      <c r="A142" s="1938">
        <v>5273</v>
      </c>
      <c r="B142" s="1937">
        <v>5164</v>
      </c>
      <c r="C142" s="1937">
        <v>41500881</v>
      </c>
      <c r="D142" s="1835" t="s">
        <v>214</v>
      </c>
      <c r="E142" s="1876">
        <v>17</v>
      </c>
      <c r="F142" s="1876">
        <v>17</v>
      </c>
      <c r="G142" s="1876">
        <v>7</v>
      </c>
      <c r="H142" s="1829">
        <f t="shared" ref="H142:H157" si="5">G142/F142*100</f>
        <v>41.17647058823529</v>
      </c>
    </row>
    <row r="143" spans="1:8" s="1841" customFormat="1" ht="15" customHeight="1" x14ac:dyDescent="0.2">
      <c r="A143" s="1938">
        <v>5273</v>
      </c>
      <c r="B143" s="1937">
        <v>5166</v>
      </c>
      <c r="C143" s="1937">
        <v>41100880</v>
      </c>
      <c r="D143" s="1835" t="s">
        <v>776</v>
      </c>
      <c r="E143" s="1876">
        <v>8</v>
      </c>
      <c r="F143" s="1876">
        <v>2</v>
      </c>
      <c r="G143" s="1876">
        <v>0</v>
      </c>
      <c r="H143" s="1829">
        <f t="shared" si="5"/>
        <v>0</v>
      </c>
    </row>
    <row r="144" spans="1:8" s="1841" customFormat="1" ht="15" customHeight="1" x14ac:dyDescent="0.2">
      <c r="A144" s="1938">
        <v>5273</v>
      </c>
      <c r="B144" s="1937">
        <v>5166</v>
      </c>
      <c r="C144" s="1937">
        <v>41100882</v>
      </c>
      <c r="D144" s="1835" t="s">
        <v>776</v>
      </c>
      <c r="E144" s="1876">
        <v>4</v>
      </c>
      <c r="F144" s="1876">
        <v>1</v>
      </c>
      <c r="G144" s="1876">
        <v>0</v>
      </c>
      <c r="H144" s="1829">
        <f t="shared" si="5"/>
        <v>0</v>
      </c>
    </row>
    <row r="145" spans="1:8" s="1841" customFormat="1" ht="15" customHeight="1" thickBot="1" x14ac:dyDescent="0.25">
      <c r="A145" s="1991">
        <v>5273</v>
      </c>
      <c r="B145" s="1990">
        <v>5166</v>
      </c>
      <c r="C145" s="1990">
        <v>41500881</v>
      </c>
      <c r="D145" s="1832" t="s">
        <v>776</v>
      </c>
      <c r="E145" s="1874">
        <v>68</v>
      </c>
      <c r="F145" s="1874">
        <v>17</v>
      </c>
      <c r="G145" s="1874">
        <v>0</v>
      </c>
      <c r="H145" s="1890">
        <f t="shared" si="5"/>
        <v>0</v>
      </c>
    </row>
    <row r="146" spans="1:8" s="1841" customFormat="1" ht="15" customHeight="1" thickTop="1" x14ac:dyDescent="0.2">
      <c r="A146" s="1995"/>
      <c r="B146" s="1995"/>
      <c r="C146" s="1995"/>
      <c r="D146" s="2406"/>
      <c r="E146" s="1977"/>
      <c r="F146" s="1977"/>
      <c r="G146" s="1977"/>
      <c r="H146" s="1897"/>
    </row>
    <row r="147" spans="1:8" ht="15" x14ac:dyDescent="0.25">
      <c r="A147" s="1853"/>
      <c r="H147" s="1797"/>
    </row>
    <row r="148" spans="1:8" ht="15.75" thickBot="1" x14ac:dyDescent="0.3">
      <c r="A148" s="1853"/>
      <c r="H148" s="1992" t="s">
        <v>205</v>
      </c>
    </row>
    <row r="149" spans="1:8" s="1841" customFormat="1" ht="25.5" thickTop="1" thickBot="1" x14ac:dyDescent="0.25">
      <c r="A149" s="1852" t="s">
        <v>206</v>
      </c>
      <c r="B149" s="1851" t="s">
        <v>959</v>
      </c>
      <c r="C149" s="1851" t="s">
        <v>481</v>
      </c>
      <c r="D149" s="1850" t="s">
        <v>208</v>
      </c>
      <c r="E149" s="1849" t="s">
        <v>800</v>
      </c>
      <c r="F149" s="1849" t="s">
        <v>801</v>
      </c>
      <c r="G149" s="1848" t="s">
        <v>1117</v>
      </c>
      <c r="H149" s="2092" t="s">
        <v>1118</v>
      </c>
    </row>
    <row r="150" spans="1:8" s="1841" customFormat="1" ht="13.5" thickTop="1" thickBot="1" x14ac:dyDescent="0.25">
      <c r="A150" s="1846">
        <v>1</v>
      </c>
      <c r="B150" s="1845">
        <v>2</v>
      </c>
      <c r="C150" s="1845">
        <v>3</v>
      </c>
      <c r="D150" s="1845">
        <v>4</v>
      </c>
      <c r="E150" s="1931">
        <v>5</v>
      </c>
      <c r="F150" s="1931">
        <v>6</v>
      </c>
      <c r="G150" s="1930">
        <v>7</v>
      </c>
      <c r="H150" s="2091" t="s">
        <v>74</v>
      </c>
    </row>
    <row r="151" spans="1:8" s="1841" customFormat="1" ht="15.75" thickTop="1" x14ac:dyDescent="0.2">
      <c r="A151" s="1938">
        <v>5273</v>
      </c>
      <c r="B151" s="1937">
        <v>5169</v>
      </c>
      <c r="C151" s="1937">
        <v>41100880</v>
      </c>
      <c r="D151" s="1835" t="s">
        <v>1080</v>
      </c>
      <c r="E151" s="1876">
        <v>10</v>
      </c>
      <c r="F151" s="1876">
        <v>10</v>
      </c>
      <c r="G151" s="1876">
        <v>2</v>
      </c>
      <c r="H151" s="1829">
        <f t="shared" si="5"/>
        <v>20</v>
      </c>
    </row>
    <row r="152" spans="1:8" s="1841" customFormat="1" ht="15" x14ac:dyDescent="0.2">
      <c r="A152" s="1938">
        <v>5273</v>
      </c>
      <c r="B152" s="1937">
        <v>5169</v>
      </c>
      <c r="C152" s="1937">
        <v>41100882</v>
      </c>
      <c r="D152" s="1835" t="s">
        <v>1080</v>
      </c>
      <c r="E152" s="1876">
        <v>5</v>
      </c>
      <c r="F152" s="1876">
        <v>5</v>
      </c>
      <c r="G152" s="1876">
        <v>1</v>
      </c>
      <c r="H152" s="1829">
        <f t="shared" si="5"/>
        <v>20</v>
      </c>
    </row>
    <row r="153" spans="1:8" s="1841" customFormat="1" ht="15" x14ac:dyDescent="0.2">
      <c r="A153" s="1938">
        <v>5273</v>
      </c>
      <c r="B153" s="1937">
        <v>5169</v>
      </c>
      <c r="C153" s="1937">
        <v>41500881</v>
      </c>
      <c r="D153" s="1835" t="s">
        <v>1080</v>
      </c>
      <c r="E153" s="1876">
        <v>85</v>
      </c>
      <c r="F153" s="1876">
        <v>85</v>
      </c>
      <c r="G153" s="1876">
        <v>15</v>
      </c>
      <c r="H153" s="1829">
        <f t="shared" si="5"/>
        <v>17.647058823529413</v>
      </c>
    </row>
    <row r="154" spans="1:8" s="1841" customFormat="1" ht="15" x14ac:dyDescent="0.2">
      <c r="A154" s="1938">
        <v>5273</v>
      </c>
      <c r="B154" s="1937">
        <v>5175</v>
      </c>
      <c r="C154" s="1937">
        <v>41100880</v>
      </c>
      <c r="D154" s="1835" t="s">
        <v>841</v>
      </c>
      <c r="E154" s="1876">
        <v>3</v>
      </c>
      <c r="F154" s="1876">
        <v>4</v>
      </c>
      <c r="G154" s="1876">
        <v>3</v>
      </c>
      <c r="H154" s="1829">
        <f t="shared" si="5"/>
        <v>75</v>
      </c>
    </row>
    <row r="155" spans="1:8" s="1841" customFormat="1" ht="15" x14ac:dyDescent="0.2">
      <c r="A155" s="1938">
        <v>5273</v>
      </c>
      <c r="B155" s="1937">
        <v>5175</v>
      </c>
      <c r="C155" s="1937">
        <v>41100882</v>
      </c>
      <c r="D155" s="1835" t="s">
        <v>841</v>
      </c>
      <c r="E155" s="1876">
        <v>2</v>
      </c>
      <c r="F155" s="1876">
        <v>3</v>
      </c>
      <c r="G155" s="1876">
        <v>2</v>
      </c>
      <c r="H155" s="1829">
        <f t="shared" si="5"/>
        <v>66.666666666666657</v>
      </c>
    </row>
    <row r="156" spans="1:8" s="1841" customFormat="1" ht="15.75" thickBot="1" x14ac:dyDescent="0.25">
      <c r="A156" s="1938">
        <v>5273</v>
      </c>
      <c r="B156" s="1937">
        <v>5175</v>
      </c>
      <c r="C156" s="1937">
        <v>41500881</v>
      </c>
      <c r="D156" s="1835" t="s">
        <v>841</v>
      </c>
      <c r="E156" s="1876">
        <v>25</v>
      </c>
      <c r="F156" s="1876">
        <v>37</v>
      </c>
      <c r="G156" s="1876">
        <v>28</v>
      </c>
      <c r="H156" s="1829">
        <f t="shared" si="5"/>
        <v>75.675675675675677</v>
      </c>
    </row>
    <row r="157" spans="1:8" s="1841" customFormat="1" ht="16.5" thickTop="1" thickBot="1" x14ac:dyDescent="0.3">
      <c r="A157" s="2547" t="s">
        <v>961</v>
      </c>
      <c r="B157" s="2548"/>
      <c r="C157" s="2548"/>
      <c r="D157" s="2548"/>
      <c r="E157" s="1825">
        <f>SUM(E151:E156,E122:E145)</f>
        <v>706</v>
      </c>
      <c r="F157" s="1825">
        <f t="shared" ref="F157:G157" si="6">SUM(F151:F156,F122:F145)</f>
        <v>706</v>
      </c>
      <c r="G157" s="1825">
        <f t="shared" si="6"/>
        <v>337</v>
      </c>
      <c r="H157" s="1871">
        <f t="shared" si="5"/>
        <v>47.733711048158639</v>
      </c>
    </row>
    <row r="158" spans="1:8" s="1841" customFormat="1" ht="15.75" thickTop="1" x14ac:dyDescent="0.25">
      <c r="A158" s="1898"/>
      <c r="B158" s="1898"/>
      <c r="C158" s="1898"/>
      <c r="D158" s="1898"/>
      <c r="E158" s="1856"/>
      <c r="F158" s="1856"/>
      <c r="G158" s="1856"/>
      <c r="H158" s="1897"/>
    </row>
    <row r="159" spans="1:8" s="1841" customFormat="1" ht="15" x14ac:dyDescent="0.25">
      <c r="A159" s="1898"/>
      <c r="B159" s="1898"/>
      <c r="C159" s="1898"/>
      <c r="D159" s="1898"/>
      <c r="E159" s="1856"/>
      <c r="F159" s="1856"/>
      <c r="G159" s="1856"/>
      <c r="H159" s="1897"/>
    </row>
    <row r="160" spans="1:8" ht="15" customHeight="1" x14ac:dyDescent="0.25">
      <c r="A160" s="1853" t="s">
        <v>1802</v>
      </c>
    </row>
    <row r="161" spans="1:8" ht="15.75" thickBot="1" x14ac:dyDescent="0.3">
      <c r="A161" s="1853" t="s">
        <v>1801</v>
      </c>
      <c r="H161" s="1992" t="s">
        <v>205</v>
      </c>
    </row>
    <row r="162" spans="1:8" s="1841" customFormat="1" ht="25.5" thickTop="1" thickBot="1" x14ac:dyDescent="0.25">
      <c r="A162" s="1852" t="s">
        <v>206</v>
      </c>
      <c r="B162" s="1851" t="s">
        <v>959</v>
      </c>
      <c r="C162" s="1851" t="s">
        <v>481</v>
      </c>
      <c r="D162" s="1850" t="s">
        <v>208</v>
      </c>
      <c r="E162" s="1849" t="s">
        <v>800</v>
      </c>
      <c r="F162" s="1849" t="s">
        <v>801</v>
      </c>
      <c r="G162" s="1848" t="s">
        <v>1117</v>
      </c>
      <c r="H162" s="2092" t="s">
        <v>1118</v>
      </c>
    </row>
    <row r="163" spans="1:8" s="1841" customFormat="1" ht="13.5" thickTop="1" thickBot="1" x14ac:dyDescent="0.25">
      <c r="A163" s="1846">
        <v>1</v>
      </c>
      <c r="B163" s="1845">
        <v>2</v>
      </c>
      <c r="C163" s="1845">
        <v>3</v>
      </c>
      <c r="D163" s="1845">
        <v>4</v>
      </c>
      <c r="E163" s="1931">
        <v>5</v>
      </c>
      <c r="F163" s="1931">
        <v>6</v>
      </c>
      <c r="G163" s="1930">
        <v>7</v>
      </c>
      <c r="H163" s="2091" t="s">
        <v>74</v>
      </c>
    </row>
    <row r="164" spans="1:8" s="1841" customFormat="1" ht="15.75" thickTop="1" x14ac:dyDescent="0.2">
      <c r="A164" s="1879">
        <v>4357</v>
      </c>
      <c r="B164" s="1837">
        <v>5171</v>
      </c>
      <c r="C164" s="2027"/>
      <c r="D164" s="1835" t="s">
        <v>1133</v>
      </c>
      <c r="E164" s="1876">
        <v>3473</v>
      </c>
      <c r="F164" s="1876">
        <v>3472</v>
      </c>
      <c r="G164" s="1876">
        <v>0</v>
      </c>
      <c r="H164" s="1829">
        <f>G164/F164*100</f>
        <v>0</v>
      </c>
    </row>
    <row r="165" spans="1:8" s="1841" customFormat="1" ht="15.75" thickBot="1" x14ac:dyDescent="0.25">
      <c r="A165" s="1879">
        <v>4357</v>
      </c>
      <c r="B165" s="1837">
        <v>6121</v>
      </c>
      <c r="C165" s="2027" t="s">
        <v>1800</v>
      </c>
      <c r="D165" s="1835" t="s">
        <v>770</v>
      </c>
      <c r="E165" s="1876">
        <v>0</v>
      </c>
      <c r="F165" s="1876">
        <v>1</v>
      </c>
      <c r="G165" s="1876">
        <v>1</v>
      </c>
      <c r="H165" s="1829">
        <f>G165/F165*100</f>
        <v>100</v>
      </c>
    </row>
    <row r="166" spans="1:8" s="1841" customFormat="1" ht="16.5" thickTop="1" thickBot="1" x14ac:dyDescent="0.3">
      <c r="A166" s="2547" t="s">
        <v>961</v>
      </c>
      <c r="B166" s="2548"/>
      <c r="C166" s="2548"/>
      <c r="D166" s="2548"/>
      <c r="E166" s="1825">
        <f>SUM(E164:E165)</f>
        <v>3473</v>
      </c>
      <c r="F166" s="1825">
        <f>SUM(F164:F165)</f>
        <v>3473</v>
      </c>
      <c r="G166" s="1825">
        <f>SUM(G164:G165)</f>
        <v>1</v>
      </c>
      <c r="H166" s="1871">
        <f>G166/F166*100</f>
        <v>2.8793550244745177E-2</v>
      </c>
    </row>
    <row r="167" spans="1:8" s="1841" customFormat="1" ht="15.75" thickTop="1" x14ac:dyDescent="0.25">
      <c r="A167" s="1898"/>
      <c r="B167" s="1898"/>
      <c r="C167" s="1898"/>
      <c r="D167" s="1898"/>
      <c r="E167" s="1856"/>
      <c r="F167" s="1856"/>
      <c r="G167" s="1856"/>
      <c r="H167" s="1897"/>
    </row>
    <row r="168" spans="1:8" s="1841" customFormat="1" ht="15" x14ac:dyDescent="0.25">
      <c r="A168" s="1898"/>
      <c r="B168" s="1898"/>
      <c r="C168" s="1898"/>
      <c r="D168" s="1898"/>
      <c r="E168" s="1856"/>
      <c r="F168" s="1856"/>
      <c r="G168" s="1856"/>
      <c r="H168" s="1897"/>
    </row>
    <row r="169" spans="1:8" ht="15" customHeight="1" x14ac:dyDescent="0.25">
      <c r="A169" s="1853" t="s">
        <v>622</v>
      </c>
    </row>
    <row r="170" spans="1:8" ht="15.75" thickBot="1" x14ac:dyDescent="0.3">
      <c r="A170" s="1853" t="s">
        <v>623</v>
      </c>
      <c r="H170" s="1992" t="s">
        <v>205</v>
      </c>
    </row>
    <row r="171" spans="1:8" s="1841" customFormat="1" ht="25.5" thickTop="1" thickBot="1" x14ac:dyDescent="0.25">
      <c r="A171" s="1852" t="s">
        <v>206</v>
      </c>
      <c r="B171" s="1851" t="s">
        <v>959</v>
      </c>
      <c r="C171" s="1851" t="s">
        <v>481</v>
      </c>
      <c r="D171" s="1850" t="s">
        <v>208</v>
      </c>
      <c r="E171" s="1849" t="s">
        <v>800</v>
      </c>
      <c r="F171" s="1849" t="s">
        <v>801</v>
      </c>
      <c r="G171" s="1848" t="s">
        <v>1117</v>
      </c>
      <c r="H171" s="2092" t="s">
        <v>1118</v>
      </c>
    </row>
    <row r="172" spans="1:8" s="1841" customFormat="1" ht="13.5" thickTop="1" thickBot="1" x14ac:dyDescent="0.25">
      <c r="A172" s="1846">
        <v>1</v>
      </c>
      <c r="B172" s="1845">
        <v>2</v>
      </c>
      <c r="C172" s="1845">
        <v>3</v>
      </c>
      <c r="D172" s="1845">
        <v>4</v>
      </c>
      <c r="E172" s="1931">
        <v>5</v>
      </c>
      <c r="F172" s="1931">
        <v>6</v>
      </c>
      <c r="G172" s="1930">
        <v>7</v>
      </c>
      <c r="H172" s="2091" t="s">
        <v>74</v>
      </c>
    </row>
    <row r="173" spans="1:8" s="1841" customFormat="1" ht="16.5" thickTop="1" thickBot="1" x14ac:dyDescent="0.25">
      <c r="A173" s="1879">
        <v>4357</v>
      </c>
      <c r="B173" s="1837">
        <v>5171</v>
      </c>
      <c r="C173" s="1837"/>
      <c r="D173" s="1835" t="s">
        <v>1133</v>
      </c>
      <c r="E173" s="1876">
        <v>6000</v>
      </c>
      <c r="F173" s="1876">
        <v>0</v>
      </c>
      <c r="G173" s="1876">
        <v>0</v>
      </c>
      <c r="H173" s="1829">
        <v>0</v>
      </c>
    </row>
    <row r="174" spans="1:8" s="1841" customFormat="1" ht="16.5" thickTop="1" thickBot="1" x14ac:dyDescent="0.3">
      <c r="A174" s="2547" t="s">
        <v>961</v>
      </c>
      <c r="B174" s="2548"/>
      <c r="C174" s="2548"/>
      <c r="D174" s="2548"/>
      <c r="E174" s="1825">
        <f>SUM(E173:E173)</f>
        <v>6000</v>
      </c>
      <c r="F174" s="1825">
        <f>SUM(F173:F173)</f>
        <v>0</v>
      </c>
      <c r="G174" s="1825">
        <f>SUM(G173:G173)</f>
        <v>0</v>
      </c>
      <c r="H174" s="1871">
        <v>0</v>
      </c>
    </row>
    <row r="175" spans="1:8" s="1841" customFormat="1" ht="15.75" thickTop="1" x14ac:dyDescent="0.25">
      <c r="A175" s="1898"/>
      <c r="B175" s="1898"/>
      <c r="C175" s="1898"/>
      <c r="D175" s="1898"/>
      <c r="E175" s="1856"/>
      <c r="F175" s="1856"/>
      <c r="G175" s="1856"/>
      <c r="H175" s="1897"/>
    </row>
    <row r="176" spans="1:8" s="1841" customFormat="1" ht="15" x14ac:dyDescent="0.25">
      <c r="A176" s="1898"/>
      <c r="B176" s="1898"/>
      <c r="C176" s="1898"/>
      <c r="D176" s="1898"/>
      <c r="E176" s="1856"/>
      <c r="F176" s="1856"/>
      <c r="G176" s="1856"/>
      <c r="H176" s="1897"/>
    </row>
    <row r="177" spans="1:8" ht="15" x14ac:dyDescent="0.25">
      <c r="A177" s="1853" t="s">
        <v>239</v>
      </c>
    </row>
    <row r="178" spans="1:8" ht="15.75" thickBot="1" x14ac:dyDescent="0.3">
      <c r="A178" s="1853" t="s">
        <v>456</v>
      </c>
      <c r="H178" s="1992" t="s">
        <v>205</v>
      </c>
    </row>
    <row r="179" spans="1:8" s="1841" customFormat="1" ht="25.5" thickTop="1" thickBot="1" x14ac:dyDescent="0.25">
      <c r="A179" s="1852" t="s">
        <v>206</v>
      </c>
      <c r="B179" s="1851" t="s">
        <v>959</v>
      </c>
      <c r="C179" s="1851" t="s">
        <v>481</v>
      </c>
      <c r="D179" s="1850" t="s">
        <v>208</v>
      </c>
      <c r="E179" s="1849" t="s">
        <v>800</v>
      </c>
      <c r="F179" s="1849" t="s">
        <v>801</v>
      </c>
      <c r="G179" s="1848" t="s">
        <v>1117</v>
      </c>
      <c r="H179" s="2092" t="s">
        <v>1118</v>
      </c>
    </row>
    <row r="180" spans="1:8" s="1841" customFormat="1" ht="13.5" thickTop="1" thickBot="1" x14ac:dyDescent="0.25">
      <c r="A180" s="1846">
        <v>1</v>
      </c>
      <c r="B180" s="1845">
        <v>2</v>
      </c>
      <c r="C180" s="1845">
        <v>3</v>
      </c>
      <c r="D180" s="1845">
        <v>4</v>
      </c>
      <c r="E180" s="1931">
        <v>5</v>
      </c>
      <c r="F180" s="1931">
        <v>6</v>
      </c>
      <c r="G180" s="1930">
        <v>7</v>
      </c>
      <c r="H180" s="2091" t="s">
        <v>74</v>
      </c>
    </row>
    <row r="181" spans="1:8" s="1841" customFormat="1" ht="15.75" thickTop="1" x14ac:dyDescent="0.2">
      <c r="A181" s="1879">
        <v>4357</v>
      </c>
      <c r="B181" s="1837">
        <v>6121</v>
      </c>
      <c r="C181" s="1837">
        <v>38100870</v>
      </c>
      <c r="D181" s="1835" t="s">
        <v>770</v>
      </c>
      <c r="E181" s="1876">
        <v>0</v>
      </c>
      <c r="F181" s="1876">
        <v>1360</v>
      </c>
      <c r="G181" s="1876">
        <v>1152</v>
      </c>
      <c r="H181" s="1829">
        <f>G181/F181*100</f>
        <v>84.705882352941174</v>
      </c>
    </row>
    <row r="182" spans="1:8" s="1841" customFormat="1" ht="15" x14ac:dyDescent="0.2">
      <c r="A182" s="1879">
        <v>4357</v>
      </c>
      <c r="B182" s="1837">
        <v>6121</v>
      </c>
      <c r="C182" s="1837">
        <v>38100872</v>
      </c>
      <c r="D182" s="1835" t="s">
        <v>770</v>
      </c>
      <c r="E182" s="1876">
        <v>0</v>
      </c>
      <c r="F182" s="1876">
        <v>424</v>
      </c>
      <c r="G182" s="1876">
        <v>359</v>
      </c>
      <c r="H182" s="1829">
        <f>G182/F182*100</f>
        <v>84.669811320754718</v>
      </c>
    </row>
    <row r="183" spans="1:8" s="1841" customFormat="1" ht="15" x14ac:dyDescent="0.2">
      <c r="A183" s="1879">
        <v>4357</v>
      </c>
      <c r="B183" s="1837">
        <v>6121</v>
      </c>
      <c r="C183" s="1837">
        <v>38100874</v>
      </c>
      <c r="D183" s="1835" t="s">
        <v>770</v>
      </c>
      <c r="E183" s="1876">
        <v>0</v>
      </c>
      <c r="F183" s="1876">
        <v>3274</v>
      </c>
      <c r="G183" s="1876">
        <v>2607</v>
      </c>
      <c r="H183" s="1829">
        <f>G183/F183*100</f>
        <v>79.627367135003055</v>
      </c>
    </row>
    <row r="184" spans="1:8" s="1841" customFormat="1" ht="15.75" thickBot="1" x14ac:dyDescent="0.25">
      <c r="A184" s="1938">
        <v>4357</v>
      </c>
      <c r="B184" s="1937">
        <v>6121</v>
      </c>
      <c r="C184" s="2026">
        <v>38500871</v>
      </c>
      <c r="D184" s="1835" t="s">
        <v>770</v>
      </c>
      <c r="E184" s="1876">
        <v>0</v>
      </c>
      <c r="F184" s="1876">
        <v>7286</v>
      </c>
      <c r="G184" s="1876">
        <v>6168</v>
      </c>
      <c r="H184" s="1829">
        <f>G184/F184*100</f>
        <v>84.655503705737033</v>
      </c>
    </row>
    <row r="185" spans="1:8" s="1841" customFormat="1" ht="16.5" thickTop="1" thickBot="1" x14ac:dyDescent="0.3">
      <c r="A185" s="2547" t="s">
        <v>961</v>
      </c>
      <c r="B185" s="2548"/>
      <c r="C185" s="2548"/>
      <c r="D185" s="2548"/>
      <c r="E185" s="1825">
        <f>SUM(E181:E184)</f>
        <v>0</v>
      </c>
      <c r="F185" s="1825">
        <f>SUM(F181:F184)</f>
        <v>12344</v>
      </c>
      <c r="G185" s="1825">
        <f>SUM(G181:G184)</f>
        <v>10286</v>
      </c>
      <c r="H185" s="1871">
        <f>G185/F185*100</f>
        <v>83.327932598833442</v>
      </c>
    </row>
    <row r="186" spans="1:8" s="1841" customFormat="1" ht="15.75" thickTop="1" x14ac:dyDescent="0.25">
      <c r="A186" s="1898"/>
      <c r="B186" s="1898"/>
      <c r="C186" s="1898"/>
      <c r="D186" s="1898"/>
      <c r="E186" s="1856"/>
      <c r="F186" s="1856"/>
      <c r="G186" s="1856"/>
      <c r="H186" s="1897"/>
    </row>
    <row r="187" spans="1:8" s="1841" customFormat="1" ht="15" x14ac:dyDescent="0.25">
      <c r="A187" s="1898"/>
      <c r="B187" s="1898"/>
      <c r="C187" s="1898"/>
      <c r="D187" s="1898"/>
      <c r="E187" s="1856"/>
      <c r="F187" s="1856"/>
      <c r="G187" s="1856"/>
      <c r="H187" s="1897"/>
    </row>
    <row r="188" spans="1:8" ht="15" customHeight="1" x14ac:dyDescent="0.25">
      <c r="A188" s="1853" t="s">
        <v>628</v>
      </c>
    </row>
    <row r="189" spans="1:8" ht="15.75" thickBot="1" x14ac:dyDescent="0.3">
      <c r="A189" s="1853" t="s">
        <v>629</v>
      </c>
      <c r="H189" s="1992" t="s">
        <v>205</v>
      </c>
    </row>
    <row r="190" spans="1:8" s="1841" customFormat="1" ht="25.5" thickTop="1" thickBot="1" x14ac:dyDescent="0.25">
      <c r="A190" s="1852" t="s">
        <v>206</v>
      </c>
      <c r="B190" s="1851" t="s">
        <v>959</v>
      </c>
      <c r="C190" s="1851" t="s">
        <v>481</v>
      </c>
      <c r="D190" s="1850" t="s">
        <v>208</v>
      </c>
      <c r="E190" s="1849" t="s">
        <v>800</v>
      </c>
      <c r="F190" s="1849" t="s">
        <v>801</v>
      </c>
      <c r="G190" s="1848" t="s">
        <v>1117</v>
      </c>
      <c r="H190" s="2092" t="s">
        <v>1118</v>
      </c>
    </row>
    <row r="191" spans="1:8" s="1841" customFormat="1" ht="13.5" thickTop="1" thickBot="1" x14ac:dyDescent="0.25">
      <c r="A191" s="1846">
        <v>1</v>
      </c>
      <c r="B191" s="1845">
        <v>2</v>
      </c>
      <c r="C191" s="1845">
        <v>3</v>
      </c>
      <c r="D191" s="1845">
        <v>4</v>
      </c>
      <c r="E191" s="1931">
        <v>5</v>
      </c>
      <c r="F191" s="1931">
        <v>6</v>
      </c>
      <c r="G191" s="1930">
        <v>7</v>
      </c>
      <c r="H191" s="2091" t="s">
        <v>74</v>
      </c>
    </row>
    <row r="192" spans="1:8" s="1841" customFormat="1" ht="16.5" thickTop="1" thickBot="1" x14ac:dyDescent="0.25">
      <c r="A192" s="1879">
        <v>4357</v>
      </c>
      <c r="B192" s="1837">
        <v>5171</v>
      </c>
      <c r="C192" s="1837"/>
      <c r="D192" s="1835" t="s">
        <v>1133</v>
      </c>
      <c r="E192" s="1876">
        <v>900</v>
      </c>
      <c r="F192" s="1876">
        <v>0</v>
      </c>
      <c r="G192" s="1876">
        <v>0</v>
      </c>
      <c r="H192" s="1829">
        <v>0</v>
      </c>
    </row>
    <row r="193" spans="1:8" s="1841" customFormat="1" ht="16.5" thickTop="1" thickBot="1" x14ac:dyDescent="0.3">
      <c r="A193" s="2547" t="s">
        <v>961</v>
      </c>
      <c r="B193" s="2548"/>
      <c r="C193" s="2548"/>
      <c r="D193" s="2548"/>
      <c r="E193" s="1825">
        <f>SUM(E192:E192)</f>
        <v>900</v>
      </c>
      <c r="F193" s="1825">
        <f>SUM(F192:F192)</f>
        <v>0</v>
      </c>
      <c r="G193" s="1825">
        <f>SUM(G192:G192)</f>
        <v>0</v>
      </c>
      <c r="H193" s="1871">
        <v>0</v>
      </c>
    </row>
    <row r="194" spans="1:8" s="1841" customFormat="1" ht="15.75" thickTop="1" x14ac:dyDescent="0.25">
      <c r="A194" s="1898"/>
      <c r="B194" s="1898"/>
      <c r="C194" s="1898"/>
      <c r="D194" s="1898"/>
      <c r="E194" s="1856"/>
      <c r="F194" s="1856"/>
      <c r="G194" s="1856"/>
      <c r="H194" s="1897"/>
    </row>
    <row r="195" spans="1:8" s="1841" customFormat="1" ht="15" x14ac:dyDescent="0.25">
      <c r="A195" s="1898"/>
      <c r="B195" s="1898"/>
      <c r="C195" s="1898"/>
      <c r="D195" s="1898"/>
      <c r="E195" s="1856"/>
      <c r="F195" s="1856"/>
      <c r="G195" s="1856"/>
      <c r="H195" s="1897"/>
    </row>
    <row r="196" spans="1:8" ht="15" x14ac:dyDescent="0.25">
      <c r="A196" s="1853" t="s">
        <v>350</v>
      </c>
    </row>
    <row r="197" spans="1:8" ht="15.75" thickBot="1" x14ac:dyDescent="0.3">
      <c r="A197" s="1853" t="s">
        <v>299</v>
      </c>
      <c r="H197" s="1992" t="s">
        <v>205</v>
      </c>
    </row>
    <row r="198" spans="1:8" s="1841" customFormat="1" ht="25.5" thickTop="1" thickBot="1" x14ac:dyDescent="0.25">
      <c r="A198" s="1852" t="s">
        <v>206</v>
      </c>
      <c r="B198" s="1851" t="s">
        <v>959</v>
      </c>
      <c r="C198" s="1851" t="s">
        <v>481</v>
      </c>
      <c r="D198" s="1850" t="s">
        <v>208</v>
      </c>
      <c r="E198" s="1849" t="s">
        <v>800</v>
      </c>
      <c r="F198" s="1849" t="s">
        <v>801</v>
      </c>
      <c r="G198" s="1848" t="s">
        <v>1117</v>
      </c>
      <c r="H198" s="2092" t="s">
        <v>1118</v>
      </c>
    </row>
    <row r="199" spans="1:8" s="1841" customFormat="1" ht="13.5" thickTop="1" thickBot="1" x14ac:dyDescent="0.25">
      <c r="A199" s="1846">
        <v>1</v>
      </c>
      <c r="B199" s="1845">
        <v>2</v>
      </c>
      <c r="C199" s="1845">
        <v>3</v>
      </c>
      <c r="D199" s="1845">
        <v>4</v>
      </c>
      <c r="E199" s="1931">
        <v>5</v>
      </c>
      <c r="F199" s="1931">
        <v>6</v>
      </c>
      <c r="G199" s="1930">
        <v>7</v>
      </c>
      <c r="H199" s="2091" t="s">
        <v>74</v>
      </c>
    </row>
    <row r="200" spans="1:8" s="1841" customFormat="1" ht="15.75" thickTop="1" x14ac:dyDescent="0.2">
      <c r="A200" s="1879">
        <v>3122</v>
      </c>
      <c r="B200" s="1837">
        <v>5137</v>
      </c>
      <c r="C200" s="1837">
        <v>38100874</v>
      </c>
      <c r="D200" s="1835" t="s">
        <v>199</v>
      </c>
      <c r="E200" s="1876">
        <v>0</v>
      </c>
      <c r="F200" s="1876">
        <v>940</v>
      </c>
      <c r="G200" s="1876">
        <v>934</v>
      </c>
      <c r="H200" s="1829">
        <f t="shared" ref="H200:H205" si="7">G200/F200*100</f>
        <v>99.361702127659584</v>
      </c>
    </row>
    <row r="201" spans="1:8" s="1841" customFormat="1" ht="15" x14ac:dyDescent="0.2">
      <c r="A201" s="1879">
        <v>3122</v>
      </c>
      <c r="B201" s="1837">
        <v>6121</v>
      </c>
      <c r="C201" s="1837">
        <v>38100870</v>
      </c>
      <c r="D201" s="1835" t="s">
        <v>770</v>
      </c>
      <c r="E201" s="1876">
        <v>0</v>
      </c>
      <c r="F201" s="1876">
        <v>6160</v>
      </c>
      <c r="G201" s="1876">
        <v>5863</v>
      </c>
      <c r="H201" s="1829">
        <f t="shared" si="7"/>
        <v>95.178571428571416</v>
      </c>
    </row>
    <row r="202" spans="1:8" s="1841" customFormat="1" ht="15" x14ac:dyDescent="0.2">
      <c r="A202" s="1879">
        <v>3122</v>
      </c>
      <c r="B202" s="1837">
        <v>6121</v>
      </c>
      <c r="C202" s="1837">
        <v>38100872</v>
      </c>
      <c r="D202" s="1835" t="s">
        <v>770</v>
      </c>
      <c r="E202" s="1876">
        <v>0</v>
      </c>
      <c r="F202" s="1876">
        <v>871</v>
      </c>
      <c r="G202" s="1876">
        <v>829</v>
      </c>
      <c r="H202" s="1829">
        <f t="shared" si="7"/>
        <v>95.177956371986227</v>
      </c>
    </row>
    <row r="203" spans="1:8" s="1841" customFormat="1" ht="15" x14ac:dyDescent="0.2">
      <c r="A203" s="1879">
        <v>3122</v>
      </c>
      <c r="B203" s="1837">
        <v>6121</v>
      </c>
      <c r="C203" s="1837">
        <v>38100874</v>
      </c>
      <c r="D203" s="1835" t="s">
        <v>770</v>
      </c>
      <c r="E203" s="1876">
        <v>0</v>
      </c>
      <c r="F203" s="1876">
        <v>5060</v>
      </c>
      <c r="G203" s="1876">
        <v>4028</v>
      </c>
      <c r="H203" s="1829">
        <f t="shared" si="7"/>
        <v>79.604743083003953</v>
      </c>
    </row>
    <row r="204" spans="1:8" s="1841" customFormat="1" ht="15.75" thickBot="1" x14ac:dyDescent="0.25">
      <c r="A204" s="1879">
        <v>3122</v>
      </c>
      <c r="B204" s="1837">
        <v>6121</v>
      </c>
      <c r="C204" s="1837">
        <v>38500871</v>
      </c>
      <c r="D204" s="1835" t="s">
        <v>770</v>
      </c>
      <c r="E204" s="1876">
        <v>0</v>
      </c>
      <c r="F204" s="1876">
        <v>14969</v>
      </c>
      <c r="G204" s="1876">
        <v>14247</v>
      </c>
      <c r="H204" s="1829">
        <f t="shared" si="7"/>
        <v>95.176698510254525</v>
      </c>
    </row>
    <row r="205" spans="1:8" s="1841" customFormat="1" ht="16.5" thickTop="1" thickBot="1" x14ac:dyDescent="0.3">
      <c r="A205" s="2547" t="s">
        <v>961</v>
      </c>
      <c r="B205" s="2548"/>
      <c r="C205" s="2548"/>
      <c r="D205" s="2548"/>
      <c r="E205" s="1825">
        <f>SUM(E204:E204)</f>
        <v>0</v>
      </c>
      <c r="F205" s="1825">
        <f>SUM(F200:F204)</f>
        <v>28000</v>
      </c>
      <c r="G205" s="1825">
        <f>SUM(G200:G204)</f>
        <v>25901</v>
      </c>
      <c r="H205" s="1871">
        <f t="shared" si="7"/>
        <v>92.503571428571433</v>
      </c>
    </row>
    <row r="206" spans="1:8" s="1841" customFormat="1" ht="15.75" thickTop="1" x14ac:dyDescent="0.25">
      <c r="A206" s="1898"/>
      <c r="B206" s="1898"/>
      <c r="C206" s="1898"/>
      <c r="D206" s="1898"/>
      <c r="E206" s="1856"/>
      <c r="F206" s="1856"/>
      <c r="G206" s="1856"/>
      <c r="H206" s="1897"/>
    </row>
    <row r="207" spans="1:8" s="1841" customFormat="1" ht="15" x14ac:dyDescent="0.25">
      <c r="A207" s="1898"/>
      <c r="B207" s="1898"/>
      <c r="C207" s="1898"/>
      <c r="D207" s="1898"/>
      <c r="E207" s="1856"/>
      <c r="F207" s="1856"/>
      <c r="G207" s="1856"/>
      <c r="H207" s="1897"/>
    </row>
    <row r="208" spans="1:8" s="1841" customFormat="1" ht="15" x14ac:dyDescent="0.25">
      <c r="A208" s="1898"/>
      <c r="B208" s="1898"/>
      <c r="C208" s="1898"/>
      <c r="D208" s="1898"/>
      <c r="E208" s="1856"/>
      <c r="F208" s="1856"/>
      <c r="G208" s="1856"/>
      <c r="H208" s="1897"/>
    </row>
    <row r="209" spans="1:8" s="1841" customFormat="1" ht="15" x14ac:dyDescent="0.25">
      <c r="A209" s="1898"/>
      <c r="B209" s="1898"/>
      <c r="C209" s="1898"/>
      <c r="D209" s="1898"/>
      <c r="E209" s="1856"/>
      <c r="F209" s="1856"/>
      <c r="G209" s="1856"/>
      <c r="H209" s="1897"/>
    </row>
    <row r="210" spans="1:8" s="1841" customFormat="1" ht="15" x14ac:dyDescent="0.25">
      <c r="A210" s="1898"/>
      <c r="B210" s="1898"/>
      <c r="C210" s="1898"/>
      <c r="D210" s="1898"/>
      <c r="E210" s="1856"/>
      <c r="F210" s="1856"/>
      <c r="G210" s="1856"/>
      <c r="H210" s="1897"/>
    </row>
    <row r="211" spans="1:8" ht="15" x14ac:dyDescent="0.25">
      <c r="A211" s="1853" t="s">
        <v>351</v>
      </c>
    </row>
    <row r="212" spans="1:8" ht="15.75" thickBot="1" x14ac:dyDescent="0.3">
      <c r="A212" s="1853" t="s">
        <v>233</v>
      </c>
      <c r="H212" s="1992" t="s">
        <v>205</v>
      </c>
    </row>
    <row r="213" spans="1:8" s="1841" customFormat="1" ht="25.5" thickTop="1" thickBot="1" x14ac:dyDescent="0.25">
      <c r="A213" s="1852" t="s">
        <v>206</v>
      </c>
      <c r="B213" s="1851" t="s">
        <v>959</v>
      </c>
      <c r="C213" s="1851" t="s">
        <v>481</v>
      </c>
      <c r="D213" s="1850" t="s">
        <v>208</v>
      </c>
      <c r="E213" s="1849" t="s">
        <v>800</v>
      </c>
      <c r="F213" s="1849" t="s">
        <v>801</v>
      </c>
      <c r="G213" s="1848" t="s">
        <v>1117</v>
      </c>
      <c r="H213" s="2092" t="s">
        <v>1118</v>
      </c>
    </row>
    <row r="214" spans="1:8" s="1841" customFormat="1" ht="13.5" thickTop="1" thickBot="1" x14ac:dyDescent="0.25">
      <c r="A214" s="1846">
        <v>1</v>
      </c>
      <c r="B214" s="1845">
        <v>2</v>
      </c>
      <c r="C214" s="1845">
        <v>3</v>
      </c>
      <c r="D214" s="1845">
        <v>4</v>
      </c>
      <c r="E214" s="1931">
        <v>5</v>
      </c>
      <c r="F214" s="1931">
        <v>6</v>
      </c>
      <c r="G214" s="1930">
        <v>7</v>
      </c>
      <c r="H214" s="2091" t="s">
        <v>74</v>
      </c>
    </row>
    <row r="215" spans="1:8" s="1841" customFormat="1" ht="15.75" thickTop="1" x14ac:dyDescent="0.2">
      <c r="A215" s="1879">
        <v>3122</v>
      </c>
      <c r="B215" s="1837">
        <v>5137</v>
      </c>
      <c r="C215" s="1837">
        <v>38100874</v>
      </c>
      <c r="D215" s="1835" t="s">
        <v>199</v>
      </c>
      <c r="E215" s="1876">
        <v>0</v>
      </c>
      <c r="F215" s="1876">
        <v>1827</v>
      </c>
      <c r="G215" s="1876">
        <v>991</v>
      </c>
      <c r="H215" s="1829">
        <f t="shared" ref="H215:H222" si="8">G215/F215*100</f>
        <v>54.241926655719766</v>
      </c>
    </row>
    <row r="216" spans="1:8" s="1841" customFormat="1" ht="15" x14ac:dyDescent="0.2">
      <c r="A216" s="1879">
        <v>3122</v>
      </c>
      <c r="B216" s="1837">
        <v>5172</v>
      </c>
      <c r="C216" s="1837">
        <v>38100874</v>
      </c>
      <c r="D216" s="1835" t="s">
        <v>1134</v>
      </c>
      <c r="E216" s="1876">
        <v>0</v>
      </c>
      <c r="F216" s="1876">
        <v>330</v>
      </c>
      <c r="G216" s="1876">
        <v>324</v>
      </c>
      <c r="H216" s="1829">
        <f t="shared" si="8"/>
        <v>98.181818181818187</v>
      </c>
    </row>
    <row r="217" spans="1:8" s="1841" customFormat="1" ht="15" x14ac:dyDescent="0.2">
      <c r="A217" s="1879">
        <v>3122</v>
      </c>
      <c r="B217" s="1837">
        <v>6121</v>
      </c>
      <c r="C217" s="1837">
        <v>38100870</v>
      </c>
      <c r="D217" s="1835" t="s">
        <v>770</v>
      </c>
      <c r="E217" s="1876">
        <v>0</v>
      </c>
      <c r="F217" s="1876">
        <v>2315</v>
      </c>
      <c r="G217" s="1876">
        <v>2135</v>
      </c>
      <c r="H217" s="1829">
        <f t="shared" si="8"/>
        <v>92.224622030237583</v>
      </c>
    </row>
    <row r="218" spans="1:8" s="1841" customFormat="1" ht="15" x14ac:dyDescent="0.2">
      <c r="A218" s="1879">
        <v>3122</v>
      </c>
      <c r="B218" s="1837">
        <v>6121</v>
      </c>
      <c r="C218" s="1837">
        <v>38100872</v>
      </c>
      <c r="D218" s="1835" t="s">
        <v>770</v>
      </c>
      <c r="E218" s="1876">
        <v>0</v>
      </c>
      <c r="F218" s="1876">
        <v>321</v>
      </c>
      <c r="G218" s="1876">
        <v>296</v>
      </c>
      <c r="H218" s="1829">
        <f t="shared" si="8"/>
        <v>92.211838006230522</v>
      </c>
    </row>
    <row r="219" spans="1:8" s="1841" customFormat="1" ht="15" x14ac:dyDescent="0.2">
      <c r="A219" s="1879">
        <v>3122</v>
      </c>
      <c r="B219" s="1837">
        <v>6121</v>
      </c>
      <c r="C219" s="1837">
        <v>38100874</v>
      </c>
      <c r="D219" s="1835" t="s">
        <v>770</v>
      </c>
      <c r="E219" s="1876">
        <v>0</v>
      </c>
      <c r="F219" s="1876">
        <v>666</v>
      </c>
      <c r="G219" s="1876">
        <v>648</v>
      </c>
      <c r="H219" s="1829">
        <f t="shared" si="8"/>
        <v>97.297297297297305</v>
      </c>
    </row>
    <row r="220" spans="1:8" s="1841" customFormat="1" ht="15" x14ac:dyDescent="0.2">
      <c r="A220" s="1879">
        <v>3122</v>
      </c>
      <c r="B220" s="1837">
        <v>6121</v>
      </c>
      <c r="C220" s="1837">
        <v>38500871</v>
      </c>
      <c r="D220" s="1835" t="s">
        <v>770</v>
      </c>
      <c r="E220" s="1876">
        <v>0</v>
      </c>
      <c r="F220" s="1876">
        <v>5541</v>
      </c>
      <c r="G220" s="1876">
        <v>5109</v>
      </c>
      <c r="H220" s="1829">
        <f t="shared" si="8"/>
        <v>92.203573362208985</v>
      </c>
    </row>
    <row r="221" spans="1:8" s="1841" customFormat="1" ht="15.75" thickBot="1" x14ac:dyDescent="0.25">
      <c r="A221" s="1938">
        <v>3122</v>
      </c>
      <c r="B221" s="1937">
        <v>6122</v>
      </c>
      <c r="C221" s="2026">
        <v>38100874</v>
      </c>
      <c r="D221" s="1835" t="s">
        <v>771</v>
      </c>
      <c r="E221" s="1876">
        <v>0</v>
      </c>
      <c r="F221" s="1876">
        <v>160</v>
      </c>
      <c r="G221" s="1876">
        <v>156</v>
      </c>
      <c r="H221" s="1829">
        <f t="shared" si="8"/>
        <v>97.5</v>
      </c>
    </row>
    <row r="222" spans="1:8" s="1841" customFormat="1" ht="16.5" thickTop="1" thickBot="1" x14ac:dyDescent="0.3">
      <c r="A222" s="2547" t="s">
        <v>961</v>
      </c>
      <c r="B222" s="2548"/>
      <c r="C222" s="2548"/>
      <c r="D222" s="2548"/>
      <c r="E222" s="1825">
        <f>SUM(E218:E221)</f>
        <v>0</v>
      </c>
      <c r="F222" s="1825">
        <f>SUM(F215:F221)</f>
        <v>11160</v>
      </c>
      <c r="G222" s="1825">
        <f>SUM(G215:G221)</f>
        <v>9659</v>
      </c>
      <c r="H222" s="1871">
        <f t="shared" si="8"/>
        <v>86.550179211469541</v>
      </c>
    </row>
    <row r="223" spans="1:8" s="1841" customFormat="1" ht="15.75" thickTop="1" x14ac:dyDescent="0.25">
      <c r="A223" s="1898"/>
      <c r="B223" s="1898"/>
      <c r="C223" s="1898"/>
      <c r="D223" s="1898"/>
      <c r="E223" s="1856"/>
      <c r="F223" s="1856"/>
      <c r="G223" s="1856"/>
      <c r="H223" s="1897"/>
    </row>
    <row r="224" spans="1:8" ht="15" x14ac:dyDescent="0.25">
      <c r="A224" s="1853" t="s">
        <v>234</v>
      </c>
    </row>
    <row r="225" spans="1:8" ht="15.75" thickBot="1" x14ac:dyDescent="0.3">
      <c r="A225" s="1853" t="s">
        <v>235</v>
      </c>
      <c r="H225" s="1992" t="s">
        <v>205</v>
      </c>
    </row>
    <row r="226" spans="1:8" s="1841" customFormat="1" ht="25.5" thickTop="1" thickBot="1" x14ac:dyDescent="0.25">
      <c r="A226" s="1852" t="s">
        <v>206</v>
      </c>
      <c r="B226" s="1851" t="s">
        <v>959</v>
      </c>
      <c r="C226" s="1851" t="s">
        <v>481</v>
      </c>
      <c r="D226" s="1850" t="s">
        <v>208</v>
      </c>
      <c r="E226" s="1849" t="s">
        <v>800</v>
      </c>
      <c r="F226" s="1849" t="s">
        <v>801</v>
      </c>
      <c r="G226" s="1848" t="s">
        <v>1117</v>
      </c>
      <c r="H226" s="2092" t="s">
        <v>1118</v>
      </c>
    </row>
    <row r="227" spans="1:8" s="1841" customFormat="1" ht="13.5" thickTop="1" thickBot="1" x14ac:dyDescent="0.25">
      <c r="A227" s="1846">
        <v>1</v>
      </c>
      <c r="B227" s="1845">
        <v>2</v>
      </c>
      <c r="C227" s="1845">
        <v>3</v>
      </c>
      <c r="D227" s="1845">
        <v>4</v>
      </c>
      <c r="E227" s="1931">
        <v>5</v>
      </c>
      <c r="F227" s="1931">
        <v>6</v>
      </c>
      <c r="G227" s="1930">
        <v>7</v>
      </c>
      <c r="H227" s="2091" t="s">
        <v>74</v>
      </c>
    </row>
    <row r="228" spans="1:8" s="1841" customFormat="1" ht="15.75" customHeight="1" thickTop="1" x14ac:dyDescent="0.2">
      <c r="A228" s="1872">
        <v>3122</v>
      </c>
      <c r="B228" s="1839">
        <v>5137</v>
      </c>
      <c r="C228" s="1837">
        <v>38100870</v>
      </c>
      <c r="D228" s="1835" t="s">
        <v>199</v>
      </c>
      <c r="E228" s="1881">
        <v>0</v>
      </c>
      <c r="F228" s="1881">
        <v>22</v>
      </c>
      <c r="G228" s="1881">
        <v>22</v>
      </c>
      <c r="H228" s="1829">
        <f t="shared" ref="H228:H235" si="9">G228/F228*100</f>
        <v>100</v>
      </c>
    </row>
    <row r="229" spans="1:8" s="1841" customFormat="1" ht="15.75" customHeight="1" x14ac:dyDescent="0.2">
      <c r="A229" s="1879">
        <v>3122</v>
      </c>
      <c r="B229" s="1837">
        <v>5137</v>
      </c>
      <c r="C229" s="1837">
        <v>38100872</v>
      </c>
      <c r="D229" s="1835" t="s">
        <v>199</v>
      </c>
      <c r="E229" s="1876">
        <v>0</v>
      </c>
      <c r="F229" s="1876">
        <v>3</v>
      </c>
      <c r="G229" s="1876">
        <v>3</v>
      </c>
      <c r="H229" s="1829">
        <f t="shared" si="9"/>
        <v>100</v>
      </c>
    </row>
    <row r="230" spans="1:8" s="1841" customFormat="1" ht="15.75" customHeight="1" x14ac:dyDescent="0.2">
      <c r="A230" s="1879">
        <v>3122</v>
      </c>
      <c r="B230" s="1837">
        <v>5137</v>
      </c>
      <c r="C230" s="2026">
        <v>38500871</v>
      </c>
      <c r="D230" s="1835" t="s">
        <v>199</v>
      </c>
      <c r="E230" s="1876">
        <v>0</v>
      </c>
      <c r="F230" s="1876">
        <v>55</v>
      </c>
      <c r="G230" s="1876">
        <v>55</v>
      </c>
      <c r="H230" s="1829">
        <f t="shared" si="9"/>
        <v>100</v>
      </c>
    </row>
    <row r="231" spans="1:8" s="1841" customFormat="1" ht="15.75" customHeight="1" x14ac:dyDescent="0.2">
      <c r="A231" s="1938">
        <v>3122</v>
      </c>
      <c r="B231" s="1937">
        <v>5169</v>
      </c>
      <c r="C231" s="1937">
        <v>38100874</v>
      </c>
      <c r="D231" s="1835" t="s">
        <v>1080</v>
      </c>
      <c r="E231" s="1876">
        <v>0</v>
      </c>
      <c r="F231" s="1876">
        <v>10</v>
      </c>
      <c r="G231" s="1876">
        <v>10</v>
      </c>
      <c r="H231" s="1829">
        <f t="shared" si="9"/>
        <v>100</v>
      </c>
    </row>
    <row r="232" spans="1:8" s="1841" customFormat="1" ht="15.75" customHeight="1" x14ac:dyDescent="0.2">
      <c r="A232" s="1879">
        <v>3122</v>
      </c>
      <c r="B232" s="1837">
        <v>6121</v>
      </c>
      <c r="C232" s="1837">
        <v>38100870</v>
      </c>
      <c r="D232" s="1835" t="s">
        <v>770</v>
      </c>
      <c r="E232" s="1876">
        <v>0</v>
      </c>
      <c r="F232" s="1876">
        <v>158</v>
      </c>
      <c r="G232" s="1876">
        <v>152</v>
      </c>
      <c r="H232" s="1829">
        <f t="shared" si="9"/>
        <v>96.202531645569621</v>
      </c>
    </row>
    <row r="233" spans="1:8" s="1841" customFormat="1" ht="15.75" customHeight="1" x14ac:dyDescent="0.2">
      <c r="A233" s="1879">
        <v>3122</v>
      </c>
      <c r="B233" s="1837">
        <v>6121</v>
      </c>
      <c r="C233" s="1837">
        <v>38100872</v>
      </c>
      <c r="D233" s="1835" t="s">
        <v>770</v>
      </c>
      <c r="E233" s="1876">
        <v>0</v>
      </c>
      <c r="F233" s="1876">
        <v>22</v>
      </c>
      <c r="G233" s="1876">
        <v>22</v>
      </c>
      <c r="H233" s="1829">
        <f t="shared" si="9"/>
        <v>100</v>
      </c>
    </row>
    <row r="234" spans="1:8" s="1841" customFormat="1" ht="15.75" customHeight="1" thickBot="1" x14ac:dyDescent="0.25">
      <c r="A234" s="1879">
        <v>3122</v>
      </c>
      <c r="B234" s="1837">
        <v>6121</v>
      </c>
      <c r="C234" s="2026">
        <v>38500871</v>
      </c>
      <c r="D234" s="1835" t="s">
        <v>770</v>
      </c>
      <c r="E234" s="1876">
        <v>0</v>
      </c>
      <c r="F234" s="1876">
        <v>383</v>
      </c>
      <c r="G234" s="1876">
        <v>371</v>
      </c>
      <c r="H234" s="1829">
        <f t="shared" si="9"/>
        <v>96.866840731070496</v>
      </c>
    </row>
    <row r="235" spans="1:8" s="1841" customFormat="1" ht="16.5" thickTop="1" thickBot="1" x14ac:dyDescent="0.3">
      <c r="A235" s="2547" t="s">
        <v>961</v>
      </c>
      <c r="B235" s="2548"/>
      <c r="C235" s="2548"/>
      <c r="D235" s="2548"/>
      <c r="E235" s="1825">
        <f>SUM(E228:E234)</f>
        <v>0</v>
      </c>
      <c r="F235" s="1825">
        <f>SUM(F228:F234)</f>
        <v>653</v>
      </c>
      <c r="G235" s="1825">
        <f>SUM(G228:G234)</f>
        <v>635</v>
      </c>
      <c r="H235" s="1871">
        <f t="shared" si="9"/>
        <v>97.243491577335377</v>
      </c>
    </row>
    <row r="236" spans="1:8" s="1841" customFormat="1" ht="14.25" customHeight="1" thickTop="1" x14ac:dyDescent="0.25">
      <c r="A236" s="1823"/>
      <c r="B236" s="1800"/>
      <c r="C236" s="1800"/>
      <c r="D236" s="1797"/>
      <c r="E236" s="1822"/>
      <c r="F236" s="1822"/>
      <c r="G236" s="1822"/>
      <c r="H236" s="2089"/>
    </row>
    <row r="237" spans="1:8" ht="15" x14ac:dyDescent="0.25">
      <c r="A237" s="1853" t="s">
        <v>102</v>
      </c>
    </row>
    <row r="238" spans="1:8" ht="15.75" thickBot="1" x14ac:dyDescent="0.3">
      <c r="A238" s="1853" t="s">
        <v>103</v>
      </c>
      <c r="H238" s="1992" t="s">
        <v>205</v>
      </c>
    </row>
    <row r="239" spans="1:8" s="1841" customFormat="1" ht="25.5" thickTop="1" thickBot="1" x14ac:dyDescent="0.25">
      <c r="A239" s="1852" t="s">
        <v>206</v>
      </c>
      <c r="B239" s="1851" t="s">
        <v>959</v>
      </c>
      <c r="C239" s="1851" t="s">
        <v>481</v>
      </c>
      <c r="D239" s="1850" t="s">
        <v>208</v>
      </c>
      <c r="E239" s="1849" t="s">
        <v>800</v>
      </c>
      <c r="F239" s="1849" t="s">
        <v>801</v>
      </c>
      <c r="G239" s="1848" t="s">
        <v>1117</v>
      </c>
      <c r="H239" s="2092" t="s">
        <v>1118</v>
      </c>
    </row>
    <row r="240" spans="1:8" s="1841" customFormat="1" ht="13.5" thickTop="1" thickBot="1" x14ac:dyDescent="0.25">
      <c r="A240" s="1846">
        <v>1</v>
      </c>
      <c r="B240" s="1845">
        <v>2</v>
      </c>
      <c r="C240" s="1845">
        <v>3</v>
      </c>
      <c r="D240" s="1845">
        <v>4</v>
      </c>
      <c r="E240" s="1931">
        <v>5</v>
      </c>
      <c r="F240" s="1931">
        <v>6</v>
      </c>
      <c r="G240" s="1930">
        <v>7</v>
      </c>
      <c r="H240" s="2091" t="s">
        <v>74</v>
      </c>
    </row>
    <row r="241" spans="1:8" s="1841" customFormat="1" ht="15.75" customHeight="1" thickTop="1" x14ac:dyDescent="0.2">
      <c r="A241" s="1879">
        <v>3122</v>
      </c>
      <c r="B241" s="1837">
        <v>6121</v>
      </c>
      <c r="C241" s="1837">
        <v>53100870</v>
      </c>
      <c r="D241" s="1835" t="s">
        <v>770</v>
      </c>
      <c r="E241" s="1876">
        <v>0</v>
      </c>
      <c r="F241" s="1876">
        <v>1225</v>
      </c>
      <c r="G241" s="1876">
        <v>0</v>
      </c>
      <c r="H241" s="1829">
        <f>G241/F241*100</f>
        <v>0</v>
      </c>
    </row>
    <row r="242" spans="1:8" s="1841" customFormat="1" ht="15.75" customHeight="1" thickBot="1" x14ac:dyDescent="0.25">
      <c r="A242" s="1879">
        <v>3122</v>
      </c>
      <c r="B242" s="1837">
        <v>6121</v>
      </c>
      <c r="C242" s="1837">
        <v>53100874</v>
      </c>
      <c r="D242" s="1835" t="s">
        <v>770</v>
      </c>
      <c r="E242" s="1876">
        <v>0</v>
      </c>
      <c r="F242" s="1876">
        <v>6042</v>
      </c>
      <c r="G242" s="1876">
        <v>4059</v>
      </c>
      <c r="H242" s="1829">
        <f>G242/F242*100</f>
        <v>67.179741807348563</v>
      </c>
    </row>
    <row r="243" spans="1:8" s="1841" customFormat="1" ht="16.5" thickTop="1" thickBot="1" x14ac:dyDescent="0.3">
      <c r="A243" s="2547" t="s">
        <v>961</v>
      </c>
      <c r="B243" s="2548"/>
      <c r="C243" s="2548"/>
      <c r="D243" s="2548"/>
      <c r="E243" s="1825">
        <f>SUM(E241:E242)</f>
        <v>0</v>
      </c>
      <c r="F243" s="1825">
        <f>SUM(F241:F242)</f>
        <v>7267</v>
      </c>
      <c r="G243" s="1825">
        <f>SUM(G241:G242)</f>
        <v>4059</v>
      </c>
      <c r="H243" s="1871">
        <f>G243/F243*100</f>
        <v>55.855235998348697</v>
      </c>
    </row>
    <row r="244" spans="1:8" s="1841" customFormat="1" ht="14.25" customHeight="1" thickTop="1" x14ac:dyDescent="0.25">
      <c r="A244" s="1823"/>
      <c r="B244" s="1800"/>
      <c r="C244" s="1800"/>
      <c r="D244" s="1797"/>
      <c r="E244" s="1822"/>
      <c r="F244" s="1822"/>
      <c r="G244" s="1822"/>
      <c r="H244" s="2089"/>
    </row>
    <row r="245" spans="1:8" ht="15" x14ac:dyDescent="0.25">
      <c r="A245" s="1853" t="s">
        <v>1044</v>
      </c>
    </row>
    <row r="246" spans="1:8" ht="15.75" thickBot="1" x14ac:dyDescent="0.3">
      <c r="A246" s="1853" t="s">
        <v>1045</v>
      </c>
      <c r="H246" s="1992" t="s">
        <v>205</v>
      </c>
    </row>
    <row r="247" spans="1:8" s="1841" customFormat="1" ht="25.5" thickTop="1" thickBot="1" x14ac:dyDescent="0.25">
      <c r="A247" s="1852" t="s">
        <v>206</v>
      </c>
      <c r="B247" s="1851" t="s">
        <v>959</v>
      </c>
      <c r="C247" s="1851" t="s">
        <v>481</v>
      </c>
      <c r="D247" s="1850" t="s">
        <v>208</v>
      </c>
      <c r="E247" s="1849" t="s">
        <v>800</v>
      </c>
      <c r="F247" s="1849" t="s">
        <v>801</v>
      </c>
      <c r="G247" s="1848" t="s">
        <v>1117</v>
      </c>
      <c r="H247" s="2092" t="s">
        <v>1118</v>
      </c>
    </row>
    <row r="248" spans="1:8" s="1841" customFormat="1" ht="13.5" thickTop="1" thickBot="1" x14ac:dyDescent="0.25">
      <c r="A248" s="1846">
        <v>1</v>
      </c>
      <c r="B248" s="1845">
        <v>2</v>
      </c>
      <c r="C248" s="1845">
        <v>3</v>
      </c>
      <c r="D248" s="1845">
        <v>4</v>
      </c>
      <c r="E248" s="1931">
        <v>5</v>
      </c>
      <c r="F248" s="1931">
        <v>6</v>
      </c>
      <c r="G248" s="1930">
        <v>7</v>
      </c>
      <c r="H248" s="2091" t="s">
        <v>74</v>
      </c>
    </row>
    <row r="249" spans="1:8" s="1841" customFormat="1" ht="15.75" customHeight="1" thickTop="1" x14ac:dyDescent="0.2">
      <c r="A249" s="1879">
        <v>3114</v>
      </c>
      <c r="B249" s="1837">
        <v>6121</v>
      </c>
      <c r="C249" s="1837">
        <v>53100870</v>
      </c>
      <c r="D249" s="1835" t="s">
        <v>770</v>
      </c>
      <c r="E249" s="1876">
        <v>0</v>
      </c>
      <c r="F249" s="1876">
        <v>1338</v>
      </c>
      <c r="G249" s="1876">
        <v>736</v>
      </c>
      <c r="H249" s="1829">
        <f>G249/F249*100</f>
        <v>55.007473841554557</v>
      </c>
    </row>
    <row r="250" spans="1:8" s="1841" customFormat="1" ht="15.75" customHeight="1" x14ac:dyDescent="0.2">
      <c r="A250" s="1879">
        <v>3114</v>
      </c>
      <c r="B250" s="1837">
        <v>6121</v>
      </c>
      <c r="C250" s="1837">
        <v>83100874</v>
      </c>
      <c r="D250" s="1835" t="s">
        <v>770</v>
      </c>
      <c r="E250" s="1876">
        <v>0</v>
      </c>
      <c r="F250" s="1876">
        <v>3614</v>
      </c>
      <c r="G250" s="1876">
        <v>3493</v>
      </c>
      <c r="H250" s="1829">
        <f>G250/F250*100</f>
        <v>96.651909241837302</v>
      </c>
    </row>
    <row r="251" spans="1:8" s="1841" customFormat="1" ht="15.75" customHeight="1" x14ac:dyDescent="0.2">
      <c r="A251" s="1879">
        <v>3114</v>
      </c>
      <c r="B251" s="1837">
        <v>6121</v>
      </c>
      <c r="C251" s="1837">
        <v>53190877</v>
      </c>
      <c r="D251" s="1835" t="s">
        <v>770</v>
      </c>
      <c r="E251" s="1876">
        <v>0</v>
      </c>
      <c r="F251" s="1876">
        <v>368</v>
      </c>
      <c r="G251" s="1876">
        <v>368</v>
      </c>
      <c r="H251" s="1829">
        <f>G251/F251*100</f>
        <v>100</v>
      </c>
    </row>
    <row r="252" spans="1:8" s="1841" customFormat="1" ht="15.75" customHeight="1" thickBot="1" x14ac:dyDescent="0.25">
      <c r="A252" s="1879">
        <v>3114</v>
      </c>
      <c r="B252" s="1937">
        <v>6121</v>
      </c>
      <c r="C252" s="2026">
        <v>53115835</v>
      </c>
      <c r="D252" s="1835" t="s">
        <v>770</v>
      </c>
      <c r="E252" s="1876">
        <v>0</v>
      </c>
      <c r="F252" s="1876">
        <v>6256</v>
      </c>
      <c r="G252" s="1876">
        <v>6256</v>
      </c>
      <c r="H252" s="1829">
        <f>G252/F252*100</f>
        <v>100</v>
      </c>
    </row>
    <row r="253" spans="1:8" s="1841" customFormat="1" ht="16.5" thickTop="1" thickBot="1" x14ac:dyDescent="0.3">
      <c r="A253" s="2547" t="s">
        <v>961</v>
      </c>
      <c r="B253" s="2548"/>
      <c r="C253" s="2548"/>
      <c r="D253" s="2548"/>
      <c r="E253" s="1825">
        <f>SUM(E249:E252)</f>
        <v>0</v>
      </c>
      <c r="F253" s="1825">
        <f>SUM(F249:F252)</f>
        <v>11576</v>
      </c>
      <c r="G253" s="1825">
        <f>SUM(G249:G252)</f>
        <v>10853</v>
      </c>
      <c r="H253" s="1871">
        <f>G253/F253*100</f>
        <v>93.754319281271592</v>
      </c>
    </row>
    <row r="254" spans="1:8" s="1841" customFormat="1" ht="14.25" customHeight="1" thickTop="1" x14ac:dyDescent="0.25">
      <c r="A254" s="1823"/>
      <c r="B254" s="1800"/>
      <c r="C254" s="1800"/>
      <c r="D254" s="1797"/>
      <c r="E254" s="1822"/>
      <c r="F254" s="1822"/>
      <c r="G254" s="1822"/>
      <c r="H254" s="2089"/>
    </row>
    <row r="255" spans="1:8" ht="15" x14ac:dyDescent="0.25">
      <c r="A255" s="1853" t="s">
        <v>694</v>
      </c>
    </row>
    <row r="256" spans="1:8" ht="15.75" thickBot="1" x14ac:dyDescent="0.3">
      <c r="A256" s="1853" t="s">
        <v>695</v>
      </c>
      <c r="H256" s="1992" t="s">
        <v>205</v>
      </c>
    </row>
    <row r="257" spans="1:8" s="1841" customFormat="1" ht="25.5" thickTop="1" thickBot="1" x14ac:dyDescent="0.25">
      <c r="A257" s="1852" t="s">
        <v>206</v>
      </c>
      <c r="B257" s="1851" t="s">
        <v>959</v>
      </c>
      <c r="C257" s="1851" t="s">
        <v>481</v>
      </c>
      <c r="D257" s="1850" t="s">
        <v>208</v>
      </c>
      <c r="E257" s="1849" t="s">
        <v>800</v>
      </c>
      <c r="F257" s="1849" t="s">
        <v>801</v>
      </c>
      <c r="G257" s="1848" t="s">
        <v>1117</v>
      </c>
      <c r="H257" s="2092" t="s">
        <v>1118</v>
      </c>
    </row>
    <row r="258" spans="1:8" s="1841" customFormat="1" ht="13.5" thickTop="1" thickBot="1" x14ac:dyDescent="0.25">
      <c r="A258" s="1846">
        <v>1</v>
      </c>
      <c r="B258" s="1845">
        <v>2</v>
      </c>
      <c r="C258" s="1845">
        <v>3</v>
      </c>
      <c r="D258" s="1845">
        <v>4</v>
      </c>
      <c r="E258" s="1931">
        <v>5</v>
      </c>
      <c r="F258" s="1931">
        <v>6</v>
      </c>
      <c r="G258" s="1930">
        <v>7</v>
      </c>
      <c r="H258" s="2091" t="s">
        <v>74</v>
      </c>
    </row>
    <row r="259" spans="1:8" s="1841" customFormat="1" ht="15.75" customHeight="1" thickTop="1" x14ac:dyDescent="0.2">
      <c r="A259" s="1879">
        <v>5273</v>
      </c>
      <c r="B259" s="1837">
        <v>6121</v>
      </c>
      <c r="C259" s="1837">
        <v>38100870</v>
      </c>
      <c r="D259" s="1835" t="s">
        <v>770</v>
      </c>
      <c r="E259" s="1876">
        <v>0</v>
      </c>
      <c r="F259" s="1876">
        <v>9434</v>
      </c>
      <c r="G259" s="1876">
        <v>7346</v>
      </c>
      <c r="H259" s="1829">
        <f>G259/F259*100</f>
        <v>77.867288530845883</v>
      </c>
    </row>
    <row r="260" spans="1:8" s="1841" customFormat="1" ht="15.75" customHeight="1" x14ac:dyDescent="0.2">
      <c r="A260" s="1879">
        <v>5273</v>
      </c>
      <c r="B260" s="1837">
        <v>6121</v>
      </c>
      <c r="C260" s="1837">
        <v>38100874</v>
      </c>
      <c r="D260" s="1835" t="s">
        <v>770</v>
      </c>
      <c r="E260" s="1876">
        <v>0</v>
      </c>
      <c r="F260" s="1876">
        <v>500</v>
      </c>
      <c r="G260" s="1876">
        <v>470</v>
      </c>
      <c r="H260" s="1829">
        <f>G260/F260*100</f>
        <v>94</v>
      </c>
    </row>
    <row r="261" spans="1:8" s="1841" customFormat="1" ht="15.75" customHeight="1" thickBot="1" x14ac:dyDescent="0.25">
      <c r="A261" s="1879">
        <v>5273</v>
      </c>
      <c r="B261" s="1837">
        <v>6121</v>
      </c>
      <c r="C261" s="1837">
        <v>38500871</v>
      </c>
      <c r="D261" s="1835" t="s">
        <v>770</v>
      </c>
      <c r="E261" s="1876">
        <v>0</v>
      </c>
      <c r="F261" s="1876">
        <v>42566</v>
      </c>
      <c r="G261" s="1876">
        <v>38523</v>
      </c>
      <c r="H261" s="1829">
        <f>G261/F261*100</f>
        <v>90.501808955504387</v>
      </c>
    </row>
    <row r="262" spans="1:8" s="1841" customFormat="1" ht="16.5" thickTop="1" thickBot="1" x14ac:dyDescent="0.3">
      <c r="A262" s="2547" t="s">
        <v>961</v>
      </c>
      <c r="B262" s="2548"/>
      <c r="C262" s="2548"/>
      <c r="D262" s="2548"/>
      <c r="E262" s="1825">
        <f>SUM(E259:E261)</f>
        <v>0</v>
      </c>
      <c r="F262" s="1825">
        <f>SUM(F259:F261)</f>
        <v>52500</v>
      </c>
      <c r="G262" s="1825">
        <f>SUM(G259:G261)</f>
        <v>46339</v>
      </c>
      <c r="H262" s="1871">
        <f>G262/F262*100</f>
        <v>88.264761904761897</v>
      </c>
    </row>
    <row r="263" spans="1:8" s="1841" customFormat="1" ht="15.75" thickTop="1" x14ac:dyDescent="0.25">
      <c r="A263" s="1898"/>
      <c r="B263" s="1898"/>
      <c r="C263" s="1898"/>
      <c r="D263" s="1898"/>
      <c r="E263" s="1856"/>
      <c r="F263" s="1856"/>
      <c r="G263" s="1856"/>
      <c r="H263" s="1897"/>
    </row>
    <row r="264" spans="1:8" ht="15" customHeight="1" x14ac:dyDescent="0.25">
      <c r="A264" s="1853" t="s">
        <v>650</v>
      </c>
    </row>
    <row r="265" spans="1:8" ht="15.75" thickBot="1" x14ac:dyDescent="0.3">
      <c r="A265" s="1853" t="s">
        <v>651</v>
      </c>
      <c r="H265" s="1992" t="s">
        <v>205</v>
      </c>
    </row>
    <row r="266" spans="1:8" s="1841" customFormat="1" ht="25.5" thickTop="1" thickBot="1" x14ac:dyDescent="0.25">
      <c r="A266" s="1852" t="s">
        <v>206</v>
      </c>
      <c r="B266" s="1851" t="s">
        <v>959</v>
      </c>
      <c r="C266" s="1851" t="s">
        <v>481</v>
      </c>
      <c r="D266" s="1850" t="s">
        <v>208</v>
      </c>
      <c r="E266" s="1849" t="s">
        <v>800</v>
      </c>
      <c r="F266" s="1849" t="s">
        <v>801</v>
      </c>
      <c r="G266" s="1848" t="s">
        <v>1117</v>
      </c>
      <c r="H266" s="2092" t="s">
        <v>1118</v>
      </c>
    </row>
    <row r="267" spans="1:8" s="1841" customFormat="1" ht="13.5" thickTop="1" thickBot="1" x14ac:dyDescent="0.25">
      <c r="A267" s="1846">
        <v>1</v>
      </c>
      <c r="B267" s="1845">
        <v>2</v>
      </c>
      <c r="C267" s="1845">
        <v>3</v>
      </c>
      <c r="D267" s="1845">
        <v>4</v>
      </c>
      <c r="E267" s="1931">
        <v>5</v>
      </c>
      <c r="F267" s="1931">
        <v>6</v>
      </c>
      <c r="G267" s="1930">
        <v>7</v>
      </c>
      <c r="H267" s="2091" t="s">
        <v>74</v>
      </c>
    </row>
    <row r="268" spans="1:8" s="1841" customFormat="1" ht="16.5" thickTop="1" thickBot="1" x14ac:dyDescent="0.25">
      <c r="A268" s="1879">
        <v>4357</v>
      </c>
      <c r="B268" s="1837">
        <v>5171</v>
      </c>
      <c r="C268" s="1837"/>
      <c r="D268" s="1835" t="s">
        <v>1133</v>
      </c>
      <c r="E268" s="1876">
        <v>900</v>
      </c>
      <c r="F268" s="1876">
        <v>0</v>
      </c>
      <c r="G268" s="1876">
        <v>0</v>
      </c>
      <c r="H268" s="1829">
        <v>0</v>
      </c>
    </row>
    <row r="269" spans="1:8" s="1841" customFormat="1" ht="16.5" thickTop="1" thickBot="1" x14ac:dyDescent="0.3">
      <c r="A269" s="2547" t="s">
        <v>961</v>
      </c>
      <c r="B269" s="2548"/>
      <c r="C269" s="2548"/>
      <c r="D269" s="2548"/>
      <c r="E269" s="1825">
        <f>SUM(E268:E268)</f>
        <v>900</v>
      </c>
      <c r="F269" s="1825">
        <f>SUM(F268:F268)</f>
        <v>0</v>
      </c>
      <c r="G269" s="1825">
        <f>SUM(G268:G268)</f>
        <v>0</v>
      </c>
      <c r="H269" s="1871">
        <v>0</v>
      </c>
    </row>
    <row r="270" spans="1:8" s="1841" customFormat="1" ht="14.25" customHeight="1" thickTop="1" x14ac:dyDescent="0.25">
      <c r="A270" s="1823"/>
      <c r="B270" s="1800"/>
      <c r="C270" s="1800"/>
      <c r="D270" s="1797"/>
      <c r="E270" s="1822"/>
      <c r="F270" s="1822"/>
      <c r="G270" s="1822"/>
      <c r="H270" s="2089"/>
    </row>
    <row r="271" spans="1:8" s="1841" customFormat="1" ht="14.25" customHeight="1" x14ac:dyDescent="0.25">
      <c r="A271" s="1823"/>
      <c r="B271" s="1800"/>
      <c r="C271" s="1800"/>
      <c r="D271" s="1797"/>
      <c r="E271" s="1822"/>
      <c r="F271" s="1822"/>
      <c r="G271" s="1822"/>
      <c r="H271" s="2089"/>
    </row>
    <row r="272" spans="1:8" s="1841" customFormat="1" ht="14.25" customHeight="1" x14ac:dyDescent="0.25">
      <c r="A272" s="1823"/>
      <c r="B272" s="1800"/>
      <c r="C272" s="1800"/>
      <c r="D272" s="1797"/>
      <c r="E272" s="1822"/>
      <c r="F272" s="1822"/>
      <c r="G272" s="1822"/>
      <c r="H272" s="2089"/>
    </row>
    <row r="273" spans="1:8" s="1841" customFormat="1" ht="14.25" customHeight="1" x14ac:dyDescent="0.25">
      <c r="A273" s="1823"/>
      <c r="B273" s="1800"/>
      <c r="C273" s="1800"/>
      <c r="D273" s="1797"/>
      <c r="E273" s="1822"/>
      <c r="F273" s="1822"/>
      <c r="G273" s="1822"/>
      <c r="H273" s="2089"/>
    </row>
    <row r="274" spans="1:8" s="1841" customFormat="1" ht="14.25" customHeight="1" x14ac:dyDescent="0.25">
      <c r="A274" s="1823"/>
      <c r="B274" s="1800"/>
      <c r="C274" s="1800"/>
      <c r="D274" s="1797"/>
      <c r="E274" s="1822"/>
      <c r="F274" s="1822"/>
      <c r="G274" s="1822"/>
      <c r="H274" s="2089"/>
    </row>
    <row r="275" spans="1:8" ht="15" x14ac:dyDescent="0.25">
      <c r="A275" s="1853" t="s">
        <v>352</v>
      </c>
    </row>
    <row r="276" spans="1:8" ht="15.75" thickBot="1" x14ac:dyDescent="0.3">
      <c r="A276" s="1853" t="s">
        <v>693</v>
      </c>
      <c r="H276" s="1992" t="s">
        <v>205</v>
      </c>
    </row>
    <row r="277" spans="1:8" s="1841" customFormat="1" ht="25.5" thickTop="1" thickBot="1" x14ac:dyDescent="0.25">
      <c r="A277" s="1852" t="s">
        <v>206</v>
      </c>
      <c r="B277" s="1851" t="s">
        <v>959</v>
      </c>
      <c r="C277" s="1851" t="s">
        <v>481</v>
      </c>
      <c r="D277" s="1850" t="s">
        <v>208</v>
      </c>
      <c r="E277" s="1849" t="s">
        <v>800</v>
      </c>
      <c r="F277" s="1849" t="s">
        <v>801</v>
      </c>
      <c r="G277" s="1848" t="s">
        <v>1117</v>
      </c>
      <c r="H277" s="2092" t="s">
        <v>1118</v>
      </c>
    </row>
    <row r="278" spans="1:8" s="1841" customFormat="1" ht="13.5" thickTop="1" thickBot="1" x14ac:dyDescent="0.25">
      <c r="A278" s="1846">
        <v>1</v>
      </c>
      <c r="B278" s="1845">
        <v>2</v>
      </c>
      <c r="C278" s="1845">
        <v>3</v>
      </c>
      <c r="D278" s="1845">
        <v>4</v>
      </c>
      <c r="E278" s="1931">
        <v>5</v>
      </c>
      <c r="F278" s="1931">
        <v>6</v>
      </c>
      <c r="G278" s="1930">
        <v>7</v>
      </c>
      <c r="H278" s="2091" t="s">
        <v>74</v>
      </c>
    </row>
    <row r="279" spans="1:8" s="1841" customFormat="1" ht="15.75" customHeight="1" thickTop="1" x14ac:dyDescent="0.2">
      <c r="A279" s="1879">
        <v>2143</v>
      </c>
      <c r="B279" s="1837">
        <v>5139</v>
      </c>
      <c r="C279" s="1837">
        <v>38100880</v>
      </c>
      <c r="D279" s="1835" t="s">
        <v>349</v>
      </c>
      <c r="E279" s="1876">
        <v>0</v>
      </c>
      <c r="F279" s="1876">
        <v>44</v>
      </c>
      <c r="G279" s="1876">
        <v>44</v>
      </c>
      <c r="H279" s="1829">
        <f>G279/F279*100</f>
        <v>100</v>
      </c>
    </row>
    <row r="280" spans="1:8" s="1841" customFormat="1" ht="15.75" customHeight="1" x14ac:dyDescent="0.2">
      <c r="A280" s="1879">
        <v>2143</v>
      </c>
      <c r="B280" s="1837">
        <v>5139</v>
      </c>
      <c r="C280" s="1837">
        <v>38500881</v>
      </c>
      <c r="D280" s="1835" t="s">
        <v>349</v>
      </c>
      <c r="E280" s="1876">
        <v>0</v>
      </c>
      <c r="F280" s="1876">
        <v>180</v>
      </c>
      <c r="G280" s="1876">
        <v>180</v>
      </c>
      <c r="H280" s="1829">
        <f>G280/F280*100</f>
        <v>100</v>
      </c>
    </row>
    <row r="281" spans="1:8" s="1841" customFormat="1" ht="15.75" customHeight="1" x14ac:dyDescent="0.2">
      <c r="A281" s="1879">
        <v>2143</v>
      </c>
      <c r="B281" s="1837">
        <v>5163</v>
      </c>
      <c r="C281" s="1837">
        <v>38100880</v>
      </c>
      <c r="D281" s="1835" t="s">
        <v>1128</v>
      </c>
      <c r="E281" s="1876">
        <v>0</v>
      </c>
      <c r="F281" s="1876">
        <v>1</v>
      </c>
      <c r="G281" s="1876">
        <v>1</v>
      </c>
      <c r="H281" s="1829">
        <f>G281/F281*100</f>
        <v>100</v>
      </c>
    </row>
    <row r="282" spans="1:8" s="1841" customFormat="1" ht="15.75" customHeight="1" x14ac:dyDescent="0.2">
      <c r="A282" s="1879">
        <v>2143</v>
      </c>
      <c r="B282" s="1837">
        <v>5163</v>
      </c>
      <c r="C282" s="1837">
        <v>38500881</v>
      </c>
      <c r="D282" s="1835" t="s">
        <v>1128</v>
      </c>
      <c r="E282" s="1876">
        <v>0</v>
      </c>
      <c r="F282" s="1876">
        <v>4</v>
      </c>
      <c r="G282" s="1876">
        <v>2</v>
      </c>
      <c r="H282" s="1829">
        <f>G282/F282*100</f>
        <v>50</v>
      </c>
    </row>
    <row r="283" spans="1:8" s="1841" customFormat="1" ht="15.75" customHeight="1" x14ac:dyDescent="0.2">
      <c r="A283" s="1879">
        <v>2143</v>
      </c>
      <c r="B283" s="1837">
        <v>5169</v>
      </c>
      <c r="C283" s="1837"/>
      <c r="D283" s="1835" t="s">
        <v>1080</v>
      </c>
      <c r="E283" s="1876">
        <v>4900</v>
      </c>
      <c r="F283" s="1876">
        <v>0</v>
      </c>
      <c r="G283" s="1876">
        <v>0</v>
      </c>
      <c r="H283" s="1829">
        <v>0</v>
      </c>
    </row>
    <row r="284" spans="1:8" s="1841" customFormat="1" ht="15.75" customHeight="1" x14ac:dyDescent="0.2">
      <c r="A284" s="1879">
        <v>2143</v>
      </c>
      <c r="B284" s="1837">
        <v>5169</v>
      </c>
      <c r="C284" s="1837">
        <v>38100880</v>
      </c>
      <c r="D284" s="1835" t="s">
        <v>1080</v>
      </c>
      <c r="E284" s="1876">
        <v>0</v>
      </c>
      <c r="F284" s="1876">
        <v>866</v>
      </c>
      <c r="G284" s="1876">
        <v>669</v>
      </c>
      <c r="H284" s="1829">
        <v>0</v>
      </c>
    </row>
    <row r="285" spans="1:8" s="1841" customFormat="1" ht="15.75" customHeight="1" x14ac:dyDescent="0.2">
      <c r="A285" s="1879">
        <v>2143</v>
      </c>
      <c r="B285" s="1837">
        <v>5169</v>
      </c>
      <c r="C285" s="1837">
        <v>38500881</v>
      </c>
      <c r="D285" s="1835" t="s">
        <v>1080</v>
      </c>
      <c r="E285" s="1876">
        <v>0</v>
      </c>
      <c r="F285" s="1876">
        <v>3540</v>
      </c>
      <c r="G285" s="1876">
        <v>3380</v>
      </c>
      <c r="H285" s="1829">
        <f>G285/F285*100</f>
        <v>95.480225988700568</v>
      </c>
    </row>
    <row r="286" spans="1:8" s="1841" customFormat="1" ht="15.75" customHeight="1" x14ac:dyDescent="0.2">
      <c r="A286" s="1879">
        <v>2143</v>
      </c>
      <c r="B286" s="1837">
        <v>5173</v>
      </c>
      <c r="C286" s="1837">
        <v>38100880</v>
      </c>
      <c r="D286" s="1835" t="s">
        <v>1462</v>
      </c>
      <c r="E286" s="1876">
        <v>0</v>
      </c>
      <c r="F286" s="1876">
        <v>53</v>
      </c>
      <c r="G286" s="1876">
        <v>46</v>
      </c>
      <c r="H286" s="1829">
        <f>G286/F286*100</f>
        <v>86.79245283018868</v>
      </c>
    </row>
    <row r="287" spans="1:8" s="1841" customFormat="1" ht="15.75" customHeight="1" thickBot="1" x14ac:dyDescent="0.25">
      <c r="A287" s="1879">
        <v>2143</v>
      </c>
      <c r="B287" s="1837">
        <v>5173</v>
      </c>
      <c r="C287" s="1837">
        <v>38500881</v>
      </c>
      <c r="D287" s="1835" t="s">
        <v>1462</v>
      </c>
      <c r="E287" s="1876">
        <v>0</v>
      </c>
      <c r="F287" s="1876">
        <v>212</v>
      </c>
      <c r="G287" s="1876">
        <v>195</v>
      </c>
      <c r="H287" s="1829">
        <f>G287/F287*100</f>
        <v>91.981132075471692</v>
      </c>
    </row>
    <row r="288" spans="1:8" s="1841" customFormat="1" ht="16.5" thickTop="1" thickBot="1" x14ac:dyDescent="0.3">
      <c r="A288" s="2547" t="s">
        <v>961</v>
      </c>
      <c r="B288" s="2548"/>
      <c r="C288" s="2548"/>
      <c r="D288" s="2548"/>
      <c r="E288" s="1825">
        <f>SUM(E283:E287)</f>
        <v>4900</v>
      </c>
      <c r="F288" s="1825">
        <f>SUM(F279:F287)</f>
        <v>4900</v>
      </c>
      <c r="G288" s="1825">
        <f>SUM(G279:G287)</f>
        <v>4517</v>
      </c>
      <c r="H288" s="1871">
        <f>G288/F288*100</f>
        <v>92.183673469387756</v>
      </c>
    </row>
    <row r="289" spans="1:8" s="1841" customFormat="1" ht="14.25" customHeight="1" thickTop="1" x14ac:dyDescent="0.25">
      <c r="A289" s="1823"/>
      <c r="B289" s="1800"/>
      <c r="C289" s="1800"/>
      <c r="D289" s="1797"/>
      <c r="E289" s="1822"/>
      <c r="F289" s="1822"/>
      <c r="G289" s="1822"/>
      <c r="H289" s="2089"/>
    </row>
    <row r="290" spans="1:8" ht="15" customHeight="1" x14ac:dyDescent="0.25">
      <c r="A290" s="1853" t="s">
        <v>1642</v>
      </c>
    </row>
    <row r="291" spans="1:8" ht="15.75" thickBot="1" x14ac:dyDescent="0.3">
      <c r="A291" s="1853" t="s">
        <v>1643</v>
      </c>
      <c r="H291" s="1992" t="s">
        <v>205</v>
      </c>
    </row>
    <row r="292" spans="1:8" s="1841" customFormat="1" ht="25.5" thickTop="1" thickBot="1" x14ac:dyDescent="0.25">
      <c r="A292" s="1852" t="s">
        <v>206</v>
      </c>
      <c r="B292" s="1851" t="s">
        <v>959</v>
      </c>
      <c r="C292" s="1851" t="s">
        <v>481</v>
      </c>
      <c r="D292" s="1850" t="s">
        <v>208</v>
      </c>
      <c r="E292" s="1849" t="s">
        <v>800</v>
      </c>
      <c r="F292" s="1849" t="s">
        <v>801</v>
      </c>
      <c r="G292" s="1848" t="s">
        <v>1117</v>
      </c>
      <c r="H292" s="2092" t="s">
        <v>1118</v>
      </c>
    </row>
    <row r="293" spans="1:8" s="1841" customFormat="1" ht="13.5" thickTop="1" thickBot="1" x14ac:dyDescent="0.25">
      <c r="A293" s="1846">
        <v>1</v>
      </c>
      <c r="B293" s="1845">
        <v>2</v>
      </c>
      <c r="C293" s="1845">
        <v>3</v>
      </c>
      <c r="D293" s="1845">
        <v>4</v>
      </c>
      <c r="E293" s="1931">
        <v>5</v>
      </c>
      <c r="F293" s="1931">
        <v>6</v>
      </c>
      <c r="G293" s="1930">
        <v>7</v>
      </c>
      <c r="H293" s="2091" t="s">
        <v>74</v>
      </c>
    </row>
    <row r="294" spans="1:8" s="1841" customFormat="1" ht="16.5" thickTop="1" thickBot="1" x14ac:dyDescent="0.25">
      <c r="A294" s="1879">
        <v>3315</v>
      </c>
      <c r="B294" s="1837">
        <v>5171</v>
      </c>
      <c r="C294" s="1837"/>
      <c r="D294" s="1835" t="s">
        <v>1133</v>
      </c>
      <c r="E294" s="1876">
        <v>750</v>
      </c>
      <c r="F294" s="1876">
        <v>0</v>
      </c>
      <c r="G294" s="1876">
        <v>0</v>
      </c>
      <c r="H294" s="1829">
        <v>0</v>
      </c>
    </row>
    <row r="295" spans="1:8" s="1841" customFormat="1" ht="16.5" thickTop="1" thickBot="1" x14ac:dyDescent="0.3">
      <c r="A295" s="2547" t="s">
        <v>961</v>
      </c>
      <c r="B295" s="2548"/>
      <c r="C295" s="2548"/>
      <c r="D295" s="2548"/>
      <c r="E295" s="1825">
        <f>SUM(E294:E294)</f>
        <v>750</v>
      </c>
      <c r="F295" s="1825">
        <f>SUM(F294:F294)</f>
        <v>0</v>
      </c>
      <c r="G295" s="1825">
        <f>SUM(G294:G294)</f>
        <v>0</v>
      </c>
      <c r="H295" s="1871">
        <v>0</v>
      </c>
    </row>
    <row r="296" spans="1:8" s="1841" customFormat="1" ht="14.25" customHeight="1" thickTop="1" x14ac:dyDescent="0.25">
      <c r="A296" s="1823"/>
      <c r="B296" s="1800"/>
      <c r="C296" s="1800"/>
      <c r="D296" s="1797"/>
      <c r="E296" s="1822"/>
      <c r="F296" s="1822"/>
      <c r="G296" s="1822"/>
      <c r="H296" s="2089"/>
    </row>
    <row r="297" spans="1:8" s="1841" customFormat="1" ht="14.25" customHeight="1" x14ac:dyDescent="0.25">
      <c r="A297" s="1823"/>
      <c r="B297" s="1800"/>
      <c r="C297" s="1800"/>
      <c r="D297" s="1797"/>
      <c r="E297" s="1822"/>
      <c r="F297" s="1822"/>
      <c r="G297" s="1822"/>
      <c r="H297" s="2089"/>
    </row>
    <row r="298" spans="1:8" s="1841" customFormat="1" ht="14.25" customHeight="1" x14ac:dyDescent="0.25">
      <c r="A298" s="1823"/>
      <c r="B298" s="1800"/>
      <c r="C298" s="1800"/>
      <c r="D298" s="1797"/>
      <c r="E298" s="1822"/>
      <c r="F298" s="1822"/>
      <c r="G298" s="1822"/>
      <c r="H298" s="2089"/>
    </row>
    <row r="299" spans="1:8" s="1841" customFormat="1" ht="14.25" customHeight="1" x14ac:dyDescent="0.25">
      <c r="A299" s="1823"/>
      <c r="B299" s="1800"/>
      <c r="C299" s="1800"/>
      <c r="D299" s="1797"/>
      <c r="E299" s="1822"/>
      <c r="F299" s="1822"/>
      <c r="G299" s="1822"/>
      <c r="H299" s="2089"/>
    </row>
    <row r="300" spans="1:8" s="1841" customFormat="1" ht="14.25" customHeight="1" x14ac:dyDescent="0.25">
      <c r="A300" s="1823"/>
      <c r="B300" s="1800"/>
      <c r="C300" s="1800"/>
      <c r="D300" s="1797"/>
      <c r="E300" s="1822"/>
      <c r="F300" s="1822"/>
      <c r="G300" s="1822"/>
      <c r="H300" s="2089"/>
    </row>
    <row r="301" spans="1:8" s="1841" customFormat="1" ht="14.25" customHeight="1" x14ac:dyDescent="0.25">
      <c r="A301" s="1823"/>
      <c r="B301" s="1800"/>
      <c r="C301" s="1800"/>
      <c r="D301" s="1797"/>
      <c r="E301" s="1822"/>
      <c r="F301" s="1822"/>
      <c r="G301" s="1822"/>
      <c r="H301" s="2089"/>
    </row>
    <row r="302" spans="1:8" s="1841" customFormat="1" ht="13.5" customHeight="1" x14ac:dyDescent="0.25">
      <c r="A302" s="1823"/>
      <c r="B302" s="1800"/>
      <c r="C302" s="1800"/>
      <c r="D302" s="1797"/>
      <c r="E302" s="1822"/>
      <c r="F302" s="1822"/>
      <c r="G302" s="1822"/>
      <c r="H302" s="2089"/>
    </row>
    <row r="303" spans="1:8" s="1841" customFormat="1" ht="13.5" customHeight="1" x14ac:dyDescent="0.25">
      <c r="A303" s="1823"/>
      <c r="B303" s="1800"/>
      <c r="C303" s="1800"/>
      <c r="D303" s="1797"/>
      <c r="E303" s="1822"/>
      <c r="F303" s="1822"/>
      <c r="G303" s="1822"/>
      <c r="H303" s="2089"/>
    </row>
    <row r="305" spans="1:13" ht="16.5" x14ac:dyDescent="0.25">
      <c r="A305" s="1821" t="s">
        <v>576</v>
      </c>
      <c r="B305" s="1820"/>
      <c r="C305" s="1819"/>
      <c r="D305" s="1818"/>
      <c r="E305" s="1817">
        <f>SUM(E306:E308)</f>
        <v>26793</v>
      </c>
      <c r="F305" s="1817">
        <f>F306+F307+F308+F309</f>
        <v>172655</v>
      </c>
      <c r="G305" s="1817">
        <f>G306+G307+G308+G309</f>
        <v>175292</v>
      </c>
      <c r="H305" s="1946">
        <f>G305/F305*100</f>
        <v>101.52732327473863</v>
      </c>
      <c r="J305" s="1816">
        <f>J306+J307+J308</f>
        <v>26793000</v>
      </c>
      <c r="K305" s="1816">
        <f>K306+K307+K308</f>
        <v>172655372.95000002</v>
      </c>
      <c r="L305" s="1816">
        <f>L306+L307+L308</f>
        <v>175292030.69999999</v>
      </c>
    </row>
    <row r="306" spans="1:13" ht="15" x14ac:dyDescent="0.2">
      <c r="A306" s="1811" t="s">
        <v>342</v>
      </c>
      <c r="B306" s="1815"/>
      <c r="C306" s="1809"/>
      <c r="D306" s="1814"/>
      <c r="E306" s="1807">
        <f>E9+E18+E19+E20+E27+E28+E35+E42+E49+E50+E51+E52+E53+E54+E55+E56+E57+E58+E59+E60+E61+E62+E63+E64+E65+E66+E67+E68+E69+E70+E71+E72+E79+E80+E81+E82+E83+E84+E85+E86+E87+E95+E122+E123+E124+E125+E126+E127+E128+E129+E130+E131+E132+E133+E134+E135+E136+E137+E138+E139+E140+E141+E142+E143+E144+E145+E151+E152+E153+E154+E155+E156+E164+E173+E192+E200+E215+E216+E228+E229+E230+E231+E268+E279+E280+E281+E282+E283+E284+E285+E286+E287+E294+E96</f>
        <v>22593</v>
      </c>
      <c r="F306" s="1807">
        <f>F9+F18+F19+F20+F27+F28+F35+F42+F49+F50+F51+F52+F53+F54+F55+F56+F57+F58+F59+F60+F61+F62+F63+F64+F65+F66+F67+F68+F69+F70+F71+F72+F79+F80+F81+F82+F83+F84+F85+F86+F87+F95+F122+F123+F124+F125+F126+F127+F128+F129+F130+F131+F132+F133+F134+F135+F136+F137+F138+F139+F140+F141+F142+F143+F144+F145+F151+F152+F153+F154+F155+F156+F164+F173+F192+F200+F215+F216+F228+F229+F230+F231+F268+F279+F280+F281+F282+F283+F284+F285+F286+F287+F294+F96</f>
        <v>23454</v>
      </c>
      <c r="G306" s="1807">
        <f>G9+G18+G19+G20+G27+G28+G35+G42+G49+G50+G51+G52+G53+G54+G55+G56+G57+G58+G59+G60+G61+G62+G63+G64+G65+G66+G67+G68+G69+G70+G71+G72+G79+G80+G81+G82+G83+G84+G85+G86+G87+G95+G122+G123+G124+G125+G126+G127+G128+G129+G130+G131+G132+G133+G134+G135+G136+G137+G138+G139+G140+G141+G142+G143+G144+G145+G151+G152+G153+G154+G155+G156+G164+G173+G192+G200+G215+G216+G228+G229+G230+G231+G268+G279+G280+G281+G282+G283+G284+G285+G286+G287+G294+G96</f>
        <v>13784</v>
      </c>
      <c r="H306" s="1945">
        <f>G306/F306*100</f>
        <v>58.770359000596919</v>
      </c>
      <c r="J306" s="1812">
        <v>22593000</v>
      </c>
      <c r="K306" s="1812">
        <v>23453969.899999999</v>
      </c>
      <c r="L306" s="1812">
        <v>13784346.48</v>
      </c>
      <c r="M306" s="1799"/>
    </row>
    <row r="307" spans="1:13" ht="15" x14ac:dyDescent="0.2">
      <c r="A307" s="1811" t="s">
        <v>343</v>
      </c>
      <c r="B307" s="1810"/>
      <c r="C307" s="1809"/>
      <c r="D307" s="1808"/>
      <c r="E307" s="1807">
        <f>E88+E97+E98+E99+E106+E107+E114+E115+E165+E181+E182+E183+E184+E201+E202+E203+E204+E217+E218+E219+E220+E221+E232+E233+E234+E241+E242+E249+E250+E251+E252+E259+E260+E261</f>
        <v>4200</v>
      </c>
      <c r="F307" s="1807">
        <f>F88+F97+F98+F99+F106+F107+F114+F115+F165+F181+F182+F183+F184+F201+F202+F203+F204+F217+F218+F219+F220+F221+F232+F233+F234+F241+F242+F249+F250+F251+F252+F259+F260+F261</f>
        <v>149201</v>
      </c>
      <c r="G307" s="1807">
        <f>G88+G97+G98+G99+G106+G107+G114+G115+G165+G181+G182+G183+G184+G201+G202+G203+G204+G217+G218+G219+G220+G221+G232+G233+G234+G241+G242+G249+G250+G251+G252+G259+G260+G261</f>
        <v>128384</v>
      </c>
      <c r="H307" s="1945">
        <f>G307/F307*100</f>
        <v>86.047680645572072</v>
      </c>
      <c r="J307" s="1812">
        <v>4200000</v>
      </c>
      <c r="K307" s="1812">
        <v>149201403.05000001</v>
      </c>
      <c r="L307" s="1812">
        <v>128383267.02</v>
      </c>
      <c r="M307" s="1799"/>
    </row>
    <row r="308" spans="1:13" ht="15" x14ac:dyDescent="0.2">
      <c r="A308" s="1811" t="s">
        <v>577</v>
      </c>
      <c r="B308" s="1810"/>
      <c r="C308" s="1809"/>
      <c r="D308" s="1808"/>
      <c r="E308" s="1807">
        <f>E11</f>
        <v>0</v>
      </c>
      <c r="F308" s="1807">
        <f>F11</f>
        <v>0</v>
      </c>
      <c r="G308" s="1807">
        <f>G11</f>
        <v>33124</v>
      </c>
      <c r="H308" s="1945">
        <v>0</v>
      </c>
      <c r="J308" s="1812">
        <v>0</v>
      </c>
      <c r="K308" s="1812">
        <v>0</v>
      </c>
      <c r="L308" s="1812">
        <v>33124417.199999999</v>
      </c>
    </row>
    <row r="309" spans="1:13" ht="15" x14ac:dyDescent="0.2">
      <c r="A309" s="1811"/>
      <c r="B309" s="1810"/>
      <c r="C309" s="1809"/>
      <c r="D309" s="1808"/>
      <c r="E309" s="1807"/>
      <c r="F309" s="1807"/>
      <c r="G309" s="1807"/>
      <c r="H309" s="1916"/>
    </row>
    <row r="310" spans="1:13" ht="24" customHeight="1" thickBot="1" x14ac:dyDescent="0.4">
      <c r="A310" s="2539" t="s">
        <v>397</v>
      </c>
      <c r="B310" s="2539"/>
      <c r="C310" s="2539"/>
      <c r="D310" s="2539"/>
      <c r="E310" s="1805">
        <f>SUM(E305)</f>
        <v>26793</v>
      </c>
      <c r="F310" s="1805">
        <f>SUM(F305)</f>
        <v>172655</v>
      </c>
      <c r="G310" s="1805">
        <f>SUM(G305)</f>
        <v>175292</v>
      </c>
      <c r="H310" s="1944">
        <f>(G310/F310)*100</f>
        <v>101.52732327473863</v>
      </c>
    </row>
    <row r="311" spans="1:13" ht="13.5" thickTop="1" x14ac:dyDescent="0.2"/>
  </sheetData>
  <mergeCells count="26">
    <mergeCell ref="A1:H1"/>
    <mergeCell ref="A43:D43"/>
    <mergeCell ref="A157:D157"/>
    <mergeCell ref="A185:D185"/>
    <mergeCell ref="A205:D205"/>
    <mergeCell ref="A174:D174"/>
    <mergeCell ref="A193:D193"/>
    <mergeCell ref="A12:D12"/>
    <mergeCell ref="A21:D21"/>
    <mergeCell ref="A29:D29"/>
    <mergeCell ref="A36:D36"/>
    <mergeCell ref="A108:D108"/>
    <mergeCell ref="A100:D100"/>
    <mergeCell ref="A116:D116"/>
    <mergeCell ref="A166:D166"/>
    <mergeCell ref="A73:D73"/>
    <mergeCell ref="A89:D89"/>
    <mergeCell ref="A269:D269"/>
    <mergeCell ref="A310:D310"/>
    <mergeCell ref="A222:D222"/>
    <mergeCell ref="A235:D235"/>
    <mergeCell ref="A295:D295"/>
    <mergeCell ref="A262:D262"/>
    <mergeCell ref="A243:D243"/>
    <mergeCell ref="A253:D253"/>
    <mergeCell ref="A288:D288"/>
  </mergeCells>
  <pageMargins left="0.98425196850393704" right="0.98425196850393704" top="0.98425196850393704" bottom="0.98425196850393704" header="0.51181102362204722" footer="0.51181102362204722"/>
  <pageSetup paperSize="9" scale="69" firstPageNumber="175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  <rowBreaks count="5" manualBreakCount="5">
    <brk id="44" max="7" man="1"/>
    <brk id="89" max="7" man="1"/>
    <brk id="146" max="7" man="1"/>
    <brk id="210" max="7" man="1"/>
    <brk id="274" max="7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05"/>
  <sheetViews>
    <sheetView showGridLines="0" topLeftCell="A61" zoomScaleNormal="100" workbookViewId="0">
      <selection activeCell="G54" sqref="G54"/>
    </sheetView>
  </sheetViews>
  <sheetFormatPr defaultRowHeight="12.75" x14ac:dyDescent="0.2"/>
  <cols>
    <col min="1" max="1" width="4.7109375" style="1800" customWidth="1"/>
    <col min="2" max="2" width="6.140625" style="1800" customWidth="1"/>
    <col min="3" max="3" width="8.7109375" style="1800" customWidth="1"/>
    <col min="4" max="4" width="42" style="1797" customWidth="1"/>
    <col min="5" max="5" width="10.42578125" style="1822" customWidth="1"/>
    <col min="6" max="6" width="15.85546875" style="1822" customWidth="1"/>
    <col min="7" max="7" width="14.42578125" style="1822" customWidth="1"/>
    <col min="8" max="8" width="10.140625" style="2089" customWidth="1"/>
    <col min="9" max="9" width="14.28515625" style="1797" bestFit="1" customWidth="1"/>
    <col min="10" max="10" width="9.140625" style="1797"/>
    <col min="11" max="12" width="17.28515625" style="1797" bestFit="1" customWidth="1"/>
    <col min="13" max="16384" width="9.140625" style="1797"/>
  </cols>
  <sheetData>
    <row r="1" spans="1:8" ht="19.5" customHeight="1" thickBot="1" x14ac:dyDescent="0.25">
      <c r="A1" s="2556" t="s">
        <v>398</v>
      </c>
      <c r="B1" s="2556"/>
      <c r="C1" s="2556"/>
      <c r="D1" s="2556"/>
      <c r="E1" s="2556"/>
      <c r="F1" s="2556"/>
      <c r="G1" s="2556"/>
      <c r="H1" s="2556"/>
    </row>
    <row r="2" spans="1:8" ht="19.5" customHeight="1" x14ac:dyDescent="0.25">
      <c r="A2" s="2034"/>
      <c r="B2" s="1869"/>
      <c r="C2" s="1869"/>
      <c r="D2" s="1869"/>
      <c r="E2" s="1869"/>
      <c r="F2" s="1869"/>
      <c r="G2" s="1869"/>
      <c r="H2" s="1941" t="s">
        <v>399</v>
      </c>
    </row>
    <row r="3" spans="1:8" ht="19.5" customHeight="1" x14ac:dyDescent="0.2">
      <c r="A3" s="1909" t="s">
        <v>470</v>
      </c>
      <c r="B3" s="1869"/>
      <c r="C3" s="1905" t="s">
        <v>445</v>
      </c>
      <c r="D3" s="1869"/>
      <c r="E3" s="1869"/>
      <c r="F3" s="1869"/>
      <c r="G3" s="1869"/>
      <c r="H3" s="2144"/>
    </row>
    <row r="4" spans="1:8" ht="19.5" customHeight="1" x14ac:dyDescent="0.25">
      <c r="A4" s="2034"/>
      <c r="B4" s="1869"/>
      <c r="C4" s="1905" t="s">
        <v>446</v>
      </c>
      <c r="D4" s="1869"/>
      <c r="E4" s="1869"/>
      <c r="F4" s="1869"/>
      <c r="G4" s="1869"/>
      <c r="H4" s="2144"/>
    </row>
    <row r="5" spans="1:8" ht="19.5" customHeight="1" x14ac:dyDescent="0.25">
      <c r="A5" s="2034"/>
      <c r="B5" s="1869"/>
      <c r="C5" s="1905"/>
      <c r="D5" s="1869"/>
      <c r="E5" s="1869"/>
      <c r="F5" s="1869"/>
      <c r="G5" s="1869"/>
      <c r="H5" s="2144"/>
    </row>
    <row r="6" spans="1:8" ht="18" x14ac:dyDescent="0.25">
      <c r="A6" s="1823" t="s">
        <v>400</v>
      </c>
      <c r="B6" s="1854"/>
      <c r="C6" s="1854"/>
      <c r="D6" s="1854"/>
      <c r="E6" s="1854"/>
      <c r="F6" s="1854"/>
      <c r="G6" s="1854"/>
      <c r="H6" s="1941"/>
    </row>
    <row r="7" spans="1:8" ht="18" x14ac:dyDescent="0.25">
      <c r="A7" s="2033" t="s">
        <v>1472</v>
      </c>
      <c r="B7" s="1854"/>
      <c r="C7" s="1854"/>
      <c r="D7" s="1854"/>
      <c r="E7" s="1854"/>
      <c r="F7" s="1854"/>
      <c r="G7" s="1854"/>
      <c r="H7" s="1941"/>
    </row>
    <row r="8" spans="1:8" ht="15.75" thickBot="1" x14ac:dyDescent="0.3">
      <c r="A8" s="1939"/>
      <c r="H8" s="1992" t="s">
        <v>205</v>
      </c>
    </row>
    <row r="9" spans="1:8" s="1841" customFormat="1" ht="25.5" thickTop="1" thickBot="1" x14ac:dyDescent="0.25">
      <c r="A9" s="1852" t="s">
        <v>206</v>
      </c>
      <c r="B9" s="1851" t="s">
        <v>959</v>
      </c>
      <c r="C9" s="1851" t="s">
        <v>481</v>
      </c>
      <c r="D9" s="1850" t="s">
        <v>208</v>
      </c>
      <c r="E9" s="1849" t="s">
        <v>800</v>
      </c>
      <c r="F9" s="1849" t="s">
        <v>801</v>
      </c>
      <c r="G9" s="1848" t="s">
        <v>1117</v>
      </c>
      <c r="H9" s="2092" t="s">
        <v>1118</v>
      </c>
    </row>
    <row r="10" spans="1:8" s="1841" customFormat="1" ht="13.5" thickTop="1" thickBot="1" x14ac:dyDescent="0.25">
      <c r="A10" s="1846">
        <v>1</v>
      </c>
      <c r="B10" s="1845">
        <v>2</v>
      </c>
      <c r="C10" s="1845">
        <v>3</v>
      </c>
      <c r="D10" s="1845">
        <v>4</v>
      </c>
      <c r="E10" s="1931">
        <v>5</v>
      </c>
      <c r="F10" s="1931">
        <v>6</v>
      </c>
      <c r="G10" s="1930">
        <v>7</v>
      </c>
      <c r="H10" s="2091" t="s">
        <v>74</v>
      </c>
    </row>
    <row r="11" spans="1:8" ht="15.75" customHeight="1" thickTop="1" x14ac:dyDescent="0.2">
      <c r="A11" s="1872">
        <v>4344</v>
      </c>
      <c r="B11" s="1839">
        <v>5169</v>
      </c>
      <c r="C11" s="1982">
        <v>33113233</v>
      </c>
      <c r="D11" s="1835" t="s">
        <v>1080</v>
      </c>
      <c r="E11" s="1881">
        <v>0</v>
      </c>
      <c r="F11" s="1881">
        <v>1712</v>
      </c>
      <c r="G11" s="1881">
        <v>1690</v>
      </c>
      <c r="H11" s="1895">
        <f t="shared" ref="H11:H28" si="0">G11/F11*100</f>
        <v>98.714953271028037</v>
      </c>
    </row>
    <row r="12" spans="1:8" ht="15.75" customHeight="1" x14ac:dyDescent="0.2">
      <c r="A12" s="1879">
        <v>4344</v>
      </c>
      <c r="B12" s="1837">
        <v>5169</v>
      </c>
      <c r="C12" s="2031">
        <v>33513233</v>
      </c>
      <c r="D12" s="1835" t="s">
        <v>1080</v>
      </c>
      <c r="E12" s="1876">
        <v>0</v>
      </c>
      <c r="F12" s="1876">
        <v>9703</v>
      </c>
      <c r="G12" s="1876">
        <v>9573</v>
      </c>
      <c r="H12" s="1829">
        <f t="shared" si="0"/>
        <v>98.660208183036175</v>
      </c>
    </row>
    <row r="13" spans="1:8" ht="15.75" customHeight="1" x14ac:dyDescent="0.2">
      <c r="A13" s="1879">
        <v>4351</v>
      </c>
      <c r="B13" s="1837">
        <v>5169</v>
      </c>
      <c r="C13" s="2031">
        <v>33113233</v>
      </c>
      <c r="D13" s="1835" t="s">
        <v>1080</v>
      </c>
      <c r="E13" s="1876">
        <v>0</v>
      </c>
      <c r="F13" s="1876">
        <v>305</v>
      </c>
      <c r="G13" s="1876">
        <v>305</v>
      </c>
      <c r="H13" s="1829">
        <f t="shared" si="0"/>
        <v>100</v>
      </c>
    </row>
    <row r="14" spans="1:8" ht="15.75" customHeight="1" x14ac:dyDescent="0.2">
      <c r="A14" s="1879">
        <v>4351</v>
      </c>
      <c r="B14" s="1837">
        <v>5169</v>
      </c>
      <c r="C14" s="2031">
        <v>33513233</v>
      </c>
      <c r="D14" s="1835" t="s">
        <v>1080</v>
      </c>
      <c r="E14" s="1876">
        <v>0</v>
      </c>
      <c r="F14" s="1876">
        <v>1729</v>
      </c>
      <c r="G14" s="1876">
        <v>1729</v>
      </c>
      <c r="H14" s="1829">
        <f t="shared" si="0"/>
        <v>100</v>
      </c>
    </row>
    <row r="15" spans="1:8" ht="15.75" customHeight="1" x14ac:dyDescent="0.2">
      <c r="A15" s="1879">
        <v>4371</v>
      </c>
      <c r="B15" s="1837">
        <v>5169</v>
      </c>
      <c r="C15" s="2031">
        <v>33113233</v>
      </c>
      <c r="D15" s="1835" t="s">
        <v>1080</v>
      </c>
      <c r="E15" s="1876">
        <v>0</v>
      </c>
      <c r="F15" s="1876">
        <v>3877</v>
      </c>
      <c r="G15" s="1876">
        <v>3820</v>
      </c>
      <c r="H15" s="1829">
        <f t="shared" si="0"/>
        <v>98.529791075573897</v>
      </c>
    </row>
    <row r="16" spans="1:8" ht="15.75" customHeight="1" x14ac:dyDescent="0.2">
      <c r="A16" s="1879">
        <v>4371</v>
      </c>
      <c r="B16" s="1837">
        <v>5169</v>
      </c>
      <c r="C16" s="2031">
        <v>33513233</v>
      </c>
      <c r="D16" s="1835" t="s">
        <v>1080</v>
      </c>
      <c r="E16" s="1876">
        <v>0</v>
      </c>
      <c r="F16" s="1876">
        <v>21969</v>
      </c>
      <c r="G16" s="1876">
        <v>21646</v>
      </c>
      <c r="H16" s="1829">
        <f t="shared" si="0"/>
        <v>98.529746460922212</v>
      </c>
    </row>
    <row r="17" spans="1:8" ht="15.75" customHeight="1" x14ac:dyDescent="0.2">
      <c r="A17" s="1879">
        <v>4372</v>
      </c>
      <c r="B17" s="1837">
        <v>5169</v>
      </c>
      <c r="C17" s="2031">
        <v>33113233</v>
      </c>
      <c r="D17" s="1835" t="s">
        <v>1080</v>
      </c>
      <c r="E17" s="1876">
        <v>0</v>
      </c>
      <c r="F17" s="1876">
        <v>365</v>
      </c>
      <c r="G17" s="1876">
        <v>365</v>
      </c>
      <c r="H17" s="1829">
        <f t="shared" si="0"/>
        <v>100</v>
      </c>
    </row>
    <row r="18" spans="1:8" ht="15.75" customHeight="1" x14ac:dyDescent="0.2">
      <c r="A18" s="1879">
        <v>4372</v>
      </c>
      <c r="B18" s="1837">
        <v>5169</v>
      </c>
      <c r="C18" s="2031">
        <v>33513233</v>
      </c>
      <c r="D18" s="1835" t="s">
        <v>1080</v>
      </c>
      <c r="E18" s="1876">
        <v>0</v>
      </c>
      <c r="F18" s="1876">
        <v>2066</v>
      </c>
      <c r="G18" s="1876">
        <v>2066</v>
      </c>
      <c r="H18" s="1829">
        <f t="shared" si="0"/>
        <v>100</v>
      </c>
    </row>
    <row r="19" spans="1:8" ht="15.75" customHeight="1" x14ac:dyDescent="0.2">
      <c r="A19" s="1879">
        <v>4373</v>
      </c>
      <c r="B19" s="1837">
        <v>5169</v>
      </c>
      <c r="C19" s="2031">
        <v>33113233</v>
      </c>
      <c r="D19" s="1835" t="s">
        <v>1080</v>
      </c>
      <c r="E19" s="1876">
        <v>0</v>
      </c>
      <c r="F19" s="1876">
        <v>418</v>
      </c>
      <c r="G19" s="1876">
        <v>378</v>
      </c>
      <c r="H19" s="1829">
        <f t="shared" si="0"/>
        <v>90.430622009569376</v>
      </c>
    </row>
    <row r="20" spans="1:8" ht="15.75" customHeight="1" x14ac:dyDescent="0.2">
      <c r="A20" s="1879">
        <v>4373</v>
      </c>
      <c r="B20" s="1837">
        <v>5169</v>
      </c>
      <c r="C20" s="2031">
        <v>33513233</v>
      </c>
      <c r="D20" s="1835" t="s">
        <v>1080</v>
      </c>
      <c r="E20" s="1876">
        <v>0</v>
      </c>
      <c r="F20" s="1876">
        <v>2369</v>
      </c>
      <c r="G20" s="1876">
        <v>2139</v>
      </c>
      <c r="H20" s="1829">
        <f t="shared" si="0"/>
        <v>90.291262135922338</v>
      </c>
    </row>
    <row r="21" spans="1:8" ht="15.75" customHeight="1" x14ac:dyDescent="0.2">
      <c r="A21" s="1879">
        <v>4374</v>
      </c>
      <c r="B21" s="1837">
        <v>5169</v>
      </c>
      <c r="C21" s="2031">
        <v>33113233</v>
      </c>
      <c r="D21" s="1835" t="s">
        <v>1080</v>
      </c>
      <c r="E21" s="1876">
        <v>0</v>
      </c>
      <c r="F21" s="1876">
        <v>7500</v>
      </c>
      <c r="G21" s="1876">
        <v>7315</v>
      </c>
      <c r="H21" s="1829">
        <f t="shared" si="0"/>
        <v>97.533333333333331</v>
      </c>
    </row>
    <row r="22" spans="1:8" ht="15.75" customHeight="1" x14ac:dyDescent="0.2">
      <c r="A22" s="1879">
        <v>4374</v>
      </c>
      <c r="B22" s="1837">
        <v>5169</v>
      </c>
      <c r="C22" s="2031">
        <v>33513233</v>
      </c>
      <c r="D22" s="1835" t="s">
        <v>1080</v>
      </c>
      <c r="E22" s="1876">
        <v>0</v>
      </c>
      <c r="F22" s="1876">
        <v>42499</v>
      </c>
      <c r="G22" s="1876">
        <v>41453</v>
      </c>
      <c r="H22" s="1829">
        <f t="shared" si="0"/>
        <v>97.538765618014551</v>
      </c>
    </row>
    <row r="23" spans="1:8" ht="15.75" customHeight="1" x14ac:dyDescent="0.2">
      <c r="A23" s="1879">
        <v>4375</v>
      </c>
      <c r="B23" s="1837">
        <v>5169</v>
      </c>
      <c r="C23" s="2031">
        <v>33113233</v>
      </c>
      <c r="D23" s="1835" t="s">
        <v>1080</v>
      </c>
      <c r="E23" s="1876">
        <v>0</v>
      </c>
      <c r="F23" s="1876">
        <v>1409</v>
      </c>
      <c r="G23" s="1876">
        <v>1344</v>
      </c>
      <c r="H23" s="1829">
        <f t="shared" si="0"/>
        <v>95.386799148332145</v>
      </c>
    </row>
    <row r="24" spans="1:8" ht="15.75" customHeight="1" x14ac:dyDescent="0.2">
      <c r="A24" s="1879">
        <v>4375</v>
      </c>
      <c r="B24" s="1837">
        <v>5169</v>
      </c>
      <c r="C24" s="2031">
        <v>33513233</v>
      </c>
      <c r="D24" s="1835" t="s">
        <v>1080</v>
      </c>
      <c r="E24" s="1876">
        <v>0</v>
      </c>
      <c r="F24" s="1876">
        <v>7982</v>
      </c>
      <c r="G24" s="1876">
        <v>7618</v>
      </c>
      <c r="H24" s="1829">
        <f t="shared" si="0"/>
        <v>95.439739413680783</v>
      </c>
    </row>
    <row r="25" spans="1:8" ht="15.75" customHeight="1" x14ac:dyDescent="0.2">
      <c r="A25" s="1879">
        <v>4377</v>
      </c>
      <c r="B25" s="1837">
        <v>5169</v>
      </c>
      <c r="C25" s="2031">
        <v>33113233</v>
      </c>
      <c r="D25" s="1835" t="s">
        <v>1080</v>
      </c>
      <c r="E25" s="1876">
        <v>0</v>
      </c>
      <c r="F25" s="1876">
        <v>679</v>
      </c>
      <c r="G25" s="1876">
        <v>662</v>
      </c>
      <c r="H25" s="1829">
        <f t="shared" si="0"/>
        <v>97.496318114874811</v>
      </c>
    </row>
    <row r="26" spans="1:8" ht="15.75" customHeight="1" x14ac:dyDescent="0.2">
      <c r="A26" s="1879">
        <v>4377</v>
      </c>
      <c r="B26" s="1837">
        <v>5169</v>
      </c>
      <c r="C26" s="2031">
        <v>33513233</v>
      </c>
      <c r="D26" s="1835" t="s">
        <v>1080</v>
      </c>
      <c r="E26" s="1876">
        <v>0</v>
      </c>
      <c r="F26" s="1876">
        <v>3851</v>
      </c>
      <c r="G26" s="1876">
        <v>3753</v>
      </c>
      <c r="H26" s="1829">
        <f t="shared" si="0"/>
        <v>97.455206439885742</v>
      </c>
    </row>
    <row r="27" spans="1:8" ht="15.75" customHeight="1" x14ac:dyDescent="0.2">
      <c r="A27" s="1879">
        <v>4378</v>
      </c>
      <c r="B27" s="1837">
        <v>5169</v>
      </c>
      <c r="C27" s="2031">
        <v>33113233</v>
      </c>
      <c r="D27" s="1835" t="s">
        <v>1080</v>
      </c>
      <c r="E27" s="1876">
        <v>0</v>
      </c>
      <c r="F27" s="1876">
        <v>512</v>
      </c>
      <c r="G27" s="1876">
        <v>512</v>
      </c>
      <c r="H27" s="1829">
        <f t="shared" si="0"/>
        <v>100</v>
      </c>
    </row>
    <row r="28" spans="1:8" ht="15.75" customHeight="1" x14ac:dyDescent="0.2">
      <c r="A28" s="1879">
        <v>4378</v>
      </c>
      <c r="B28" s="1837">
        <v>5169</v>
      </c>
      <c r="C28" s="2031">
        <v>33513233</v>
      </c>
      <c r="D28" s="1835" t="s">
        <v>1080</v>
      </c>
      <c r="E28" s="1876">
        <v>0</v>
      </c>
      <c r="F28" s="1876">
        <v>2900</v>
      </c>
      <c r="G28" s="1876">
        <v>2900</v>
      </c>
      <c r="H28" s="1829">
        <f t="shared" si="0"/>
        <v>100</v>
      </c>
    </row>
    <row r="29" spans="1:8" ht="15.75" hidden="1" customHeight="1" x14ac:dyDescent="0.2">
      <c r="A29" s="1879">
        <v>4379</v>
      </c>
      <c r="B29" s="1837">
        <v>5137</v>
      </c>
      <c r="C29" s="2031">
        <v>33113233</v>
      </c>
      <c r="D29" s="1835" t="s">
        <v>199</v>
      </c>
      <c r="E29" s="1876">
        <v>0</v>
      </c>
      <c r="F29" s="1876">
        <v>0</v>
      </c>
      <c r="G29" s="1876">
        <v>0</v>
      </c>
      <c r="H29" s="1829">
        <v>0</v>
      </c>
    </row>
    <row r="30" spans="1:8" ht="15.75" hidden="1" customHeight="1" x14ac:dyDescent="0.2">
      <c r="A30" s="1879">
        <v>4379</v>
      </c>
      <c r="B30" s="1837">
        <v>5137</v>
      </c>
      <c r="C30" s="2031">
        <v>33513233</v>
      </c>
      <c r="D30" s="1835" t="s">
        <v>199</v>
      </c>
      <c r="E30" s="1876">
        <v>0</v>
      </c>
      <c r="F30" s="1876">
        <v>0</v>
      </c>
      <c r="G30" s="1876">
        <v>0</v>
      </c>
      <c r="H30" s="1829">
        <v>0</v>
      </c>
    </row>
    <row r="31" spans="1:8" ht="15.75" customHeight="1" x14ac:dyDescent="0.2">
      <c r="A31" s="1879">
        <v>4379</v>
      </c>
      <c r="B31" s="1837">
        <v>5139</v>
      </c>
      <c r="C31" s="2031">
        <v>33113233</v>
      </c>
      <c r="D31" s="1835" t="s">
        <v>963</v>
      </c>
      <c r="E31" s="1876">
        <v>0</v>
      </c>
      <c r="F31" s="1876">
        <v>6</v>
      </c>
      <c r="G31" s="1876">
        <v>0</v>
      </c>
      <c r="H31" s="1829">
        <v>0</v>
      </c>
    </row>
    <row r="32" spans="1:8" ht="15.75" customHeight="1" x14ac:dyDescent="0.2">
      <c r="A32" s="1879">
        <v>4379</v>
      </c>
      <c r="B32" s="1837">
        <v>5139</v>
      </c>
      <c r="C32" s="2031">
        <v>33513233</v>
      </c>
      <c r="D32" s="1835" t="s">
        <v>963</v>
      </c>
      <c r="E32" s="1876">
        <v>0</v>
      </c>
      <c r="F32" s="1876">
        <v>34</v>
      </c>
      <c r="G32" s="1876">
        <v>0</v>
      </c>
      <c r="H32" s="1829">
        <f>G32/F32*100</f>
        <v>0</v>
      </c>
    </row>
    <row r="33" spans="1:8" ht="15.75" customHeight="1" x14ac:dyDescent="0.2">
      <c r="A33" s="1879">
        <v>4379</v>
      </c>
      <c r="B33" s="1837">
        <v>5163</v>
      </c>
      <c r="C33" s="2031">
        <v>33113233</v>
      </c>
      <c r="D33" s="1835" t="s">
        <v>1128</v>
      </c>
      <c r="E33" s="1876">
        <v>0</v>
      </c>
      <c r="F33" s="1876">
        <v>1</v>
      </c>
      <c r="G33" s="1876">
        <v>0</v>
      </c>
      <c r="H33" s="1829">
        <v>0</v>
      </c>
    </row>
    <row r="34" spans="1:8" ht="15.75" customHeight="1" x14ac:dyDescent="0.2">
      <c r="A34" s="1879">
        <v>4379</v>
      </c>
      <c r="B34" s="1837">
        <v>5163</v>
      </c>
      <c r="C34" s="2031">
        <v>33513233</v>
      </c>
      <c r="D34" s="1835" t="s">
        <v>1128</v>
      </c>
      <c r="E34" s="1876">
        <v>0</v>
      </c>
      <c r="F34" s="1876">
        <v>5</v>
      </c>
      <c r="G34" s="1876">
        <v>3</v>
      </c>
      <c r="H34" s="1829">
        <f t="shared" ref="H34:H52" si="1">G34/F34*100</f>
        <v>60</v>
      </c>
    </row>
    <row r="35" spans="1:8" ht="15.75" customHeight="1" x14ac:dyDescent="0.2">
      <c r="A35" s="1879">
        <v>4379</v>
      </c>
      <c r="B35" s="1837">
        <v>5164</v>
      </c>
      <c r="C35" s="2031">
        <v>33113233</v>
      </c>
      <c r="D35" s="1835" t="s">
        <v>214</v>
      </c>
      <c r="E35" s="1876">
        <v>0</v>
      </c>
      <c r="F35" s="1876">
        <v>8</v>
      </c>
      <c r="G35" s="1876">
        <v>0</v>
      </c>
      <c r="H35" s="1829">
        <f t="shared" si="1"/>
        <v>0</v>
      </c>
    </row>
    <row r="36" spans="1:8" ht="15.75" customHeight="1" x14ac:dyDescent="0.2">
      <c r="A36" s="1879">
        <v>4379</v>
      </c>
      <c r="B36" s="1837">
        <v>5164</v>
      </c>
      <c r="C36" s="2031">
        <v>33513233</v>
      </c>
      <c r="D36" s="1835" t="s">
        <v>214</v>
      </c>
      <c r="E36" s="1876">
        <v>0</v>
      </c>
      <c r="F36" s="1876">
        <v>42</v>
      </c>
      <c r="G36" s="1876">
        <v>0</v>
      </c>
      <c r="H36" s="1829">
        <f t="shared" si="1"/>
        <v>0</v>
      </c>
    </row>
    <row r="37" spans="1:8" s="1875" customFormat="1" ht="15.75" customHeight="1" x14ac:dyDescent="0.2">
      <c r="A37" s="1938">
        <v>4379</v>
      </c>
      <c r="B37" s="1937">
        <v>5166</v>
      </c>
      <c r="C37" s="1867">
        <v>33113233</v>
      </c>
      <c r="D37" s="1835" t="s">
        <v>776</v>
      </c>
      <c r="E37" s="1876">
        <v>0</v>
      </c>
      <c r="F37" s="1876">
        <v>30</v>
      </c>
      <c r="G37" s="1876">
        <v>11</v>
      </c>
      <c r="H37" s="1829">
        <f t="shared" si="1"/>
        <v>36.666666666666664</v>
      </c>
    </row>
    <row r="38" spans="1:8" s="1875" customFormat="1" ht="15.75" customHeight="1" x14ac:dyDescent="0.2">
      <c r="A38" s="1938">
        <v>4379</v>
      </c>
      <c r="B38" s="1937">
        <v>5166</v>
      </c>
      <c r="C38" s="1867">
        <v>33513233</v>
      </c>
      <c r="D38" s="1835" t="s">
        <v>776</v>
      </c>
      <c r="E38" s="1876">
        <v>0</v>
      </c>
      <c r="F38" s="1876">
        <v>170</v>
      </c>
      <c r="G38" s="1876">
        <v>61</v>
      </c>
      <c r="H38" s="1829">
        <f t="shared" si="1"/>
        <v>35.882352941176471</v>
      </c>
    </row>
    <row r="39" spans="1:8" ht="15.75" customHeight="1" x14ac:dyDescent="0.2">
      <c r="A39" s="1879">
        <v>4379</v>
      </c>
      <c r="B39" s="1837">
        <v>5169</v>
      </c>
      <c r="C39" s="2031">
        <v>33113233</v>
      </c>
      <c r="D39" s="1835" t="s">
        <v>1080</v>
      </c>
      <c r="E39" s="1876">
        <v>0</v>
      </c>
      <c r="F39" s="1876">
        <v>23</v>
      </c>
      <c r="G39" s="1876">
        <v>0</v>
      </c>
      <c r="H39" s="1829">
        <f t="shared" si="1"/>
        <v>0</v>
      </c>
    </row>
    <row r="40" spans="1:8" ht="15.75" customHeight="1" x14ac:dyDescent="0.2">
      <c r="A40" s="1879">
        <v>4379</v>
      </c>
      <c r="B40" s="1837">
        <v>5169</v>
      </c>
      <c r="C40" s="2031">
        <v>33513233</v>
      </c>
      <c r="D40" s="1835" t="s">
        <v>1080</v>
      </c>
      <c r="E40" s="1876">
        <v>0</v>
      </c>
      <c r="F40" s="1876">
        <v>128</v>
      </c>
      <c r="G40" s="1876">
        <v>0</v>
      </c>
      <c r="H40" s="1829">
        <f t="shared" si="1"/>
        <v>0</v>
      </c>
    </row>
    <row r="41" spans="1:8" ht="15.75" customHeight="1" x14ac:dyDescent="0.2">
      <c r="A41" s="1879">
        <v>4379</v>
      </c>
      <c r="B41" s="1837">
        <v>5175</v>
      </c>
      <c r="C41" s="2031">
        <v>33113233</v>
      </c>
      <c r="D41" s="1835" t="s">
        <v>841</v>
      </c>
      <c r="E41" s="1876">
        <v>0</v>
      </c>
      <c r="F41" s="1876">
        <v>12</v>
      </c>
      <c r="G41" s="1876">
        <v>2</v>
      </c>
      <c r="H41" s="1829">
        <f t="shared" si="1"/>
        <v>16.666666666666664</v>
      </c>
    </row>
    <row r="42" spans="1:8" ht="15.75" customHeight="1" x14ac:dyDescent="0.2">
      <c r="A42" s="1879">
        <v>4379</v>
      </c>
      <c r="B42" s="1837">
        <v>5175</v>
      </c>
      <c r="C42" s="2031">
        <v>33513233</v>
      </c>
      <c r="D42" s="1835" t="s">
        <v>841</v>
      </c>
      <c r="E42" s="1876">
        <v>0</v>
      </c>
      <c r="F42" s="1876">
        <v>68</v>
      </c>
      <c r="G42" s="1876">
        <v>11</v>
      </c>
      <c r="H42" s="1829">
        <f t="shared" si="1"/>
        <v>16.176470588235293</v>
      </c>
    </row>
    <row r="43" spans="1:8" ht="15.75" customHeight="1" x14ac:dyDescent="0.2">
      <c r="A43" s="1879">
        <v>4379</v>
      </c>
      <c r="B43" s="1837">
        <v>5901</v>
      </c>
      <c r="C43" s="2031">
        <v>33113233</v>
      </c>
      <c r="D43" s="1835" t="s">
        <v>1814</v>
      </c>
      <c r="E43" s="1876">
        <v>0</v>
      </c>
      <c r="F43" s="1876">
        <v>6717</v>
      </c>
      <c r="G43" s="1876">
        <v>0</v>
      </c>
      <c r="H43" s="1829">
        <f t="shared" si="1"/>
        <v>0</v>
      </c>
    </row>
    <row r="44" spans="1:8" ht="15.75" customHeight="1" x14ac:dyDescent="0.2">
      <c r="A44" s="1879">
        <v>4379</v>
      </c>
      <c r="B44" s="1837">
        <v>5901</v>
      </c>
      <c r="C44" s="2031">
        <v>33513233</v>
      </c>
      <c r="D44" s="1835" t="s">
        <v>1814</v>
      </c>
      <c r="E44" s="1876">
        <v>0</v>
      </c>
      <c r="F44" s="1876">
        <v>38061</v>
      </c>
      <c r="G44" s="1876">
        <v>0</v>
      </c>
      <c r="H44" s="1829">
        <f t="shared" si="1"/>
        <v>0</v>
      </c>
    </row>
    <row r="45" spans="1:8" ht="15.75" customHeight="1" x14ac:dyDescent="0.2">
      <c r="A45" s="1938">
        <v>6172</v>
      </c>
      <c r="B45" s="1937">
        <v>5011</v>
      </c>
      <c r="C45" s="1867">
        <v>33113233</v>
      </c>
      <c r="D45" s="1835" t="s">
        <v>262</v>
      </c>
      <c r="E45" s="1876">
        <v>0</v>
      </c>
      <c r="F45" s="1876">
        <v>210</v>
      </c>
      <c r="G45" s="1876">
        <v>184</v>
      </c>
      <c r="H45" s="1829">
        <f t="shared" si="1"/>
        <v>87.61904761904762</v>
      </c>
    </row>
    <row r="46" spans="1:8" ht="15.75" customHeight="1" x14ac:dyDescent="0.2">
      <c r="A46" s="1938">
        <v>6172</v>
      </c>
      <c r="B46" s="1937">
        <v>5011</v>
      </c>
      <c r="C46" s="1867">
        <v>33513233</v>
      </c>
      <c r="D46" s="1835" t="s">
        <v>262</v>
      </c>
      <c r="E46" s="1876">
        <v>0</v>
      </c>
      <c r="F46" s="1876">
        <v>1190</v>
      </c>
      <c r="G46" s="1876">
        <v>1041</v>
      </c>
      <c r="H46" s="1829">
        <f t="shared" si="1"/>
        <v>87.47899159663865</v>
      </c>
    </row>
    <row r="47" spans="1:8" ht="15.75" customHeight="1" x14ac:dyDescent="0.2">
      <c r="A47" s="1879">
        <v>6172</v>
      </c>
      <c r="B47" s="1837">
        <v>5021</v>
      </c>
      <c r="C47" s="2031">
        <v>33113233</v>
      </c>
      <c r="D47" s="1835" t="s">
        <v>494</v>
      </c>
      <c r="E47" s="1876">
        <v>0</v>
      </c>
      <c r="F47" s="1876">
        <v>24</v>
      </c>
      <c r="G47" s="1876">
        <v>21</v>
      </c>
      <c r="H47" s="1829">
        <f t="shared" si="1"/>
        <v>87.5</v>
      </c>
    </row>
    <row r="48" spans="1:8" ht="15.75" customHeight="1" x14ac:dyDescent="0.2">
      <c r="A48" s="1879">
        <v>6172</v>
      </c>
      <c r="B48" s="1837">
        <v>5021</v>
      </c>
      <c r="C48" s="2031">
        <v>33513233</v>
      </c>
      <c r="D48" s="1835" t="s">
        <v>494</v>
      </c>
      <c r="E48" s="1876">
        <v>0</v>
      </c>
      <c r="F48" s="1876">
        <v>135</v>
      </c>
      <c r="G48" s="1876">
        <v>115</v>
      </c>
      <c r="H48" s="1829">
        <f t="shared" si="1"/>
        <v>85.18518518518519</v>
      </c>
    </row>
    <row r="49" spans="1:8" s="1875" customFormat="1" ht="45" x14ac:dyDescent="0.2">
      <c r="A49" s="1938">
        <v>6172</v>
      </c>
      <c r="B49" s="1937">
        <v>5031</v>
      </c>
      <c r="C49" s="1867">
        <v>33113233</v>
      </c>
      <c r="D49" s="1835" t="s">
        <v>1657</v>
      </c>
      <c r="E49" s="1876">
        <v>0</v>
      </c>
      <c r="F49" s="1876">
        <v>58</v>
      </c>
      <c r="G49" s="1876">
        <v>51</v>
      </c>
      <c r="H49" s="1829">
        <f t="shared" si="1"/>
        <v>87.931034482758619</v>
      </c>
    </row>
    <row r="50" spans="1:8" s="1875" customFormat="1" ht="45" x14ac:dyDescent="0.2">
      <c r="A50" s="1938">
        <v>6172</v>
      </c>
      <c r="B50" s="1937">
        <v>5031</v>
      </c>
      <c r="C50" s="1867">
        <v>33513233</v>
      </c>
      <c r="D50" s="1835" t="s">
        <v>1657</v>
      </c>
      <c r="E50" s="1876">
        <v>0</v>
      </c>
      <c r="F50" s="1876">
        <v>331</v>
      </c>
      <c r="G50" s="1876">
        <v>289</v>
      </c>
      <c r="H50" s="1829">
        <f t="shared" si="1"/>
        <v>87.311178247734134</v>
      </c>
    </row>
    <row r="51" spans="1:8" s="1875" customFormat="1" ht="30" x14ac:dyDescent="0.2">
      <c r="A51" s="1938">
        <v>6172</v>
      </c>
      <c r="B51" s="1937">
        <v>5032</v>
      </c>
      <c r="C51" s="1867">
        <v>33113233</v>
      </c>
      <c r="D51" s="1835" t="s">
        <v>1658</v>
      </c>
      <c r="E51" s="1876">
        <v>0</v>
      </c>
      <c r="F51" s="1876">
        <v>21</v>
      </c>
      <c r="G51" s="1876">
        <v>18</v>
      </c>
      <c r="H51" s="1829">
        <f t="shared" si="1"/>
        <v>85.714285714285708</v>
      </c>
    </row>
    <row r="52" spans="1:8" s="1875" customFormat="1" ht="30.75" thickBot="1" x14ac:dyDescent="0.25">
      <c r="A52" s="1991">
        <v>6172</v>
      </c>
      <c r="B52" s="1990">
        <v>5032</v>
      </c>
      <c r="C52" s="2032">
        <v>33513233</v>
      </c>
      <c r="D52" s="1832" t="s">
        <v>1658</v>
      </c>
      <c r="E52" s="1874">
        <v>0</v>
      </c>
      <c r="F52" s="1874">
        <v>119</v>
      </c>
      <c r="G52" s="1874">
        <v>104</v>
      </c>
      <c r="H52" s="1890">
        <f t="shared" si="1"/>
        <v>87.394957983193279</v>
      </c>
    </row>
    <row r="53" spans="1:8" ht="16.5" thickTop="1" thickBot="1" x14ac:dyDescent="0.3">
      <c r="A53" s="1939"/>
      <c r="H53" s="1992" t="s">
        <v>205</v>
      </c>
    </row>
    <row r="54" spans="1:8" s="1841" customFormat="1" ht="25.5" thickTop="1" thickBot="1" x14ac:dyDescent="0.25">
      <c r="A54" s="1852" t="s">
        <v>206</v>
      </c>
      <c r="B54" s="1851" t="s">
        <v>959</v>
      </c>
      <c r="C54" s="1851" t="s">
        <v>481</v>
      </c>
      <c r="D54" s="1850" t="s">
        <v>208</v>
      </c>
      <c r="E54" s="1849" t="s">
        <v>800</v>
      </c>
      <c r="F54" s="1849" t="s">
        <v>801</v>
      </c>
      <c r="G54" s="1848" t="s">
        <v>1117</v>
      </c>
      <c r="H54" s="2092" t="s">
        <v>1118</v>
      </c>
    </row>
    <row r="55" spans="1:8" s="1841" customFormat="1" ht="13.5" thickTop="1" thickBot="1" x14ac:dyDescent="0.25">
      <c r="A55" s="1846">
        <v>1</v>
      </c>
      <c r="B55" s="1845">
        <v>2</v>
      </c>
      <c r="C55" s="1845">
        <v>3</v>
      </c>
      <c r="D55" s="1845">
        <v>4</v>
      </c>
      <c r="E55" s="1931">
        <v>5</v>
      </c>
      <c r="F55" s="1931">
        <v>6</v>
      </c>
      <c r="G55" s="1930">
        <v>7</v>
      </c>
      <c r="H55" s="2091" t="s">
        <v>74</v>
      </c>
    </row>
    <row r="56" spans="1:8" s="1979" customFormat="1" ht="15.75" hidden="1" thickTop="1" x14ac:dyDescent="0.2">
      <c r="A56" s="1938">
        <v>6172</v>
      </c>
      <c r="B56" s="1937">
        <v>5137</v>
      </c>
      <c r="C56" s="1867">
        <v>33113233</v>
      </c>
      <c r="D56" s="1835" t="s">
        <v>199</v>
      </c>
      <c r="E56" s="1876">
        <v>0</v>
      </c>
      <c r="F56" s="1876">
        <v>0</v>
      </c>
      <c r="G56" s="1876">
        <v>0</v>
      </c>
      <c r="H56" s="1829" t="e">
        <f t="shared" ref="H56:H67" si="2">G56/F56*100</f>
        <v>#DIV/0!</v>
      </c>
    </row>
    <row r="57" spans="1:8" s="1979" customFormat="1" ht="15.75" hidden="1" thickTop="1" x14ac:dyDescent="0.2">
      <c r="A57" s="1938">
        <v>6172</v>
      </c>
      <c r="B57" s="1937">
        <v>5137</v>
      </c>
      <c r="C57" s="1867">
        <v>33513233</v>
      </c>
      <c r="D57" s="1835" t="s">
        <v>199</v>
      </c>
      <c r="E57" s="1876">
        <v>0</v>
      </c>
      <c r="F57" s="1876">
        <v>0</v>
      </c>
      <c r="G57" s="1876">
        <v>0</v>
      </c>
      <c r="H57" s="1829" t="e">
        <f t="shared" si="2"/>
        <v>#DIV/0!</v>
      </c>
    </row>
    <row r="58" spans="1:8" s="1875" customFormat="1" ht="15.75" customHeight="1" thickTop="1" x14ac:dyDescent="0.2">
      <c r="A58" s="1938">
        <v>6172</v>
      </c>
      <c r="B58" s="1980">
        <v>5139</v>
      </c>
      <c r="C58" s="1867">
        <v>33113233</v>
      </c>
      <c r="D58" s="1835" t="s">
        <v>963</v>
      </c>
      <c r="E58" s="1876">
        <v>0</v>
      </c>
      <c r="F58" s="1876">
        <v>7</v>
      </c>
      <c r="G58" s="1876">
        <v>0</v>
      </c>
      <c r="H58" s="1829">
        <f t="shared" si="2"/>
        <v>0</v>
      </c>
    </row>
    <row r="59" spans="1:8" s="1875" customFormat="1" ht="15.75" customHeight="1" x14ac:dyDescent="0.2">
      <c r="A59" s="1938">
        <v>6172</v>
      </c>
      <c r="B59" s="1980">
        <v>5139</v>
      </c>
      <c r="C59" s="2031">
        <v>33513233</v>
      </c>
      <c r="D59" s="1835" t="s">
        <v>963</v>
      </c>
      <c r="E59" s="1876">
        <v>0</v>
      </c>
      <c r="F59" s="1876">
        <v>42</v>
      </c>
      <c r="G59" s="1876">
        <v>0</v>
      </c>
      <c r="H59" s="1829">
        <f t="shared" si="2"/>
        <v>0</v>
      </c>
    </row>
    <row r="60" spans="1:8" ht="15.75" customHeight="1" x14ac:dyDescent="0.2">
      <c r="A60" s="1938">
        <v>6172</v>
      </c>
      <c r="B60" s="1980">
        <v>5156</v>
      </c>
      <c r="C60" s="1867">
        <v>33113233</v>
      </c>
      <c r="D60" s="1835" t="s">
        <v>382</v>
      </c>
      <c r="E60" s="1876">
        <v>0</v>
      </c>
      <c r="F60" s="1876">
        <v>1</v>
      </c>
      <c r="G60" s="1876">
        <v>0</v>
      </c>
      <c r="H60" s="1829">
        <f t="shared" si="2"/>
        <v>0</v>
      </c>
    </row>
    <row r="61" spans="1:8" ht="15.75" customHeight="1" x14ac:dyDescent="0.2">
      <c r="A61" s="1938">
        <v>6172</v>
      </c>
      <c r="B61" s="1980">
        <v>5156</v>
      </c>
      <c r="C61" s="1867">
        <v>33513233</v>
      </c>
      <c r="D61" s="1835" t="s">
        <v>382</v>
      </c>
      <c r="E61" s="1876">
        <v>0</v>
      </c>
      <c r="F61" s="1876">
        <v>9</v>
      </c>
      <c r="G61" s="1876">
        <v>3</v>
      </c>
      <c r="H61" s="1829">
        <f t="shared" si="2"/>
        <v>33.333333333333329</v>
      </c>
    </row>
    <row r="62" spans="1:8" ht="15.75" customHeight="1" x14ac:dyDescent="0.2">
      <c r="A62" s="1938">
        <v>6172</v>
      </c>
      <c r="B62" s="1937">
        <v>5162</v>
      </c>
      <c r="C62" s="1867">
        <v>33113233</v>
      </c>
      <c r="D62" s="1835" t="s">
        <v>1093</v>
      </c>
      <c r="E62" s="1876">
        <v>0</v>
      </c>
      <c r="F62" s="1876">
        <v>2</v>
      </c>
      <c r="G62" s="1876">
        <v>0</v>
      </c>
      <c r="H62" s="1829">
        <f t="shared" si="2"/>
        <v>0</v>
      </c>
    </row>
    <row r="63" spans="1:8" ht="15.75" customHeight="1" x14ac:dyDescent="0.2">
      <c r="A63" s="1938">
        <v>6172</v>
      </c>
      <c r="B63" s="1937">
        <v>5162</v>
      </c>
      <c r="C63" s="1867">
        <v>33513233</v>
      </c>
      <c r="D63" s="1835" t="s">
        <v>1093</v>
      </c>
      <c r="E63" s="1876">
        <v>0</v>
      </c>
      <c r="F63" s="1876">
        <v>10</v>
      </c>
      <c r="G63" s="1876">
        <v>1</v>
      </c>
      <c r="H63" s="1829">
        <f t="shared" si="2"/>
        <v>10</v>
      </c>
    </row>
    <row r="64" spans="1:8" ht="15.75" customHeight="1" x14ac:dyDescent="0.2">
      <c r="A64" s="1879">
        <v>6172</v>
      </c>
      <c r="B64" s="1837">
        <v>5173</v>
      </c>
      <c r="C64" s="2031">
        <v>33113233</v>
      </c>
      <c r="D64" s="1835" t="s">
        <v>1462</v>
      </c>
      <c r="E64" s="1876">
        <v>0</v>
      </c>
      <c r="F64" s="1876">
        <v>4</v>
      </c>
      <c r="G64" s="1876">
        <v>0</v>
      </c>
      <c r="H64" s="1829">
        <f t="shared" si="2"/>
        <v>0</v>
      </c>
    </row>
    <row r="65" spans="1:12" ht="15.75" customHeight="1" x14ac:dyDescent="0.2">
      <c r="A65" s="1879">
        <v>6172</v>
      </c>
      <c r="B65" s="1837">
        <v>5173</v>
      </c>
      <c r="C65" s="2031">
        <v>33513233</v>
      </c>
      <c r="D65" s="1835" t="s">
        <v>1462</v>
      </c>
      <c r="E65" s="1876">
        <v>0</v>
      </c>
      <c r="F65" s="1876">
        <v>26</v>
      </c>
      <c r="G65" s="1876">
        <v>2</v>
      </c>
      <c r="H65" s="1829">
        <f t="shared" si="2"/>
        <v>7.6923076923076925</v>
      </c>
    </row>
    <row r="66" spans="1:12" s="1875" customFormat="1" ht="15.75" customHeight="1" x14ac:dyDescent="0.2">
      <c r="A66" s="1938">
        <v>6172</v>
      </c>
      <c r="B66" s="1937">
        <v>5424</v>
      </c>
      <c r="C66" s="1867">
        <v>33113233</v>
      </c>
      <c r="D66" s="1835" t="s">
        <v>821</v>
      </c>
      <c r="E66" s="1876">
        <v>0</v>
      </c>
      <c r="F66" s="1876">
        <v>6</v>
      </c>
      <c r="G66" s="1876">
        <v>1</v>
      </c>
      <c r="H66" s="1829">
        <f t="shared" si="2"/>
        <v>16.666666666666664</v>
      </c>
    </row>
    <row r="67" spans="1:12" s="1875" customFormat="1" ht="15.75" customHeight="1" x14ac:dyDescent="0.2">
      <c r="A67" s="1938">
        <v>6172</v>
      </c>
      <c r="B67" s="1937">
        <v>5424</v>
      </c>
      <c r="C67" s="1867">
        <v>33513233</v>
      </c>
      <c r="D67" s="1835" t="s">
        <v>821</v>
      </c>
      <c r="E67" s="1876">
        <v>0</v>
      </c>
      <c r="F67" s="1876">
        <v>34</v>
      </c>
      <c r="G67" s="1876">
        <v>5</v>
      </c>
      <c r="H67" s="1829">
        <f t="shared" si="2"/>
        <v>14.705882352941178</v>
      </c>
    </row>
    <row r="68" spans="1:12" s="1875" customFormat="1" ht="15.75" customHeight="1" thickBot="1" x14ac:dyDescent="0.25">
      <c r="A68" s="1938">
        <v>6330</v>
      </c>
      <c r="B68" s="1937">
        <v>5345</v>
      </c>
      <c r="C68" s="1867"/>
      <c r="D68" s="1835" t="s">
        <v>965</v>
      </c>
      <c r="E68" s="1876">
        <v>0</v>
      </c>
      <c r="F68" s="1876">
        <v>0</v>
      </c>
      <c r="G68" s="1876">
        <v>959</v>
      </c>
      <c r="H68" s="1890">
        <v>0</v>
      </c>
    </row>
    <row r="69" spans="1:12" s="1893" customFormat="1" ht="16.5" thickTop="1" thickBot="1" x14ac:dyDescent="0.3">
      <c r="A69" s="2547" t="s">
        <v>961</v>
      </c>
      <c r="B69" s="2548"/>
      <c r="C69" s="2548"/>
      <c r="D69" s="2548"/>
      <c r="E69" s="1825">
        <f>SUM(E56:E67,E11:E52)</f>
        <v>0</v>
      </c>
      <c r="F69" s="1825">
        <f>SUM(F56:F68,F11:F52)</f>
        <v>159379</v>
      </c>
      <c r="G69" s="1825">
        <f>SUM(G56:G68,G11:G52)</f>
        <v>112150</v>
      </c>
      <c r="H69" s="1890">
        <f>G69/F69*100</f>
        <v>70.366861380733965</v>
      </c>
      <c r="I69" s="1973"/>
    </row>
    <row r="70" spans="1:12" ht="13.5" thickTop="1" x14ac:dyDescent="0.2">
      <c r="I70" s="1822"/>
    </row>
    <row r="71" spans="1:12" x14ac:dyDescent="0.2">
      <c r="I71" s="1822"/>
    </row>
    <row r="72" spans="1:12" x14ac:dyDescent="0.2">
      <c r="I72" s="1822"/>
    </row>
    <row r="73" spans="1:12" x14ac:dyDescent="0.2">
      <c r="I73" s="1822"/>
    </row>
    <row r="74" spans="1:12" x14ac:dyDescent="0.2">
      <c r="I74" s="1822"/>
    </row>
    <row r="75" spans="1:12" x14ac:dyDescent="0.2">
      <c r="I75" s="1822"/>
    </row>
    <row r="77" spans="1:12" ht="16.5" x14ac:dyDescent="0.25">
      <c r="A77" s="1821" t="s">
        <v>576</v>
      </c>
      <c r="B77" s="1820"/>
      <c r="C77" s="1819"/>
      <c r="D77" s="1818"/>
      <c r="E77" s="1817">
        <f>SUM(E78:E80)</f>
        <v>0</v>
      </c>
      <c r="F77" s="1817">
        <f>F78+F79+F80+F81</f>
        <v>159379</v>
      </c>
      <c r="G77" s="1817">
        <f>G78+G79+G80+G81</f>
        <v>112150</v>
      </c>
      <c r="H77" s="1946">
        <f>G77/F77*100</f>
        <v>70.366861380733965</v>
      </c>
      <c r="J77" s="1816">
        <f>J78+J79+J80</f>
        <v>0</v>
      </c>
      <c r="K77" s="1816">
        <f>K78+K79+K80</f>
        <v>159379101.78999999</v>
      </c>
      <c r="L77" s="1816">
        <f>L78+L79+L80</f>
        <v>112150441.70999999</v>
      </c>
    </row>
    <row r="78" spans="1:12" ht="15" x14ac:dyDescent="0.2">
      <c r="A78" s="1811" t="s">
        <v>342</v>
      </c>
      <c r="B78" s="1815"/>
      <c r="C78" s="1809"/>
      <c r="D78" s="1814"/>
      <c r="E78" s="1807">
        <f>E11+E12+E13+E14+E15+E16+E17+E18+E19+E20+E21+E22+E23+E24+E25+E26+E27+E28+E31+E32+E33+E34+E35+E36+E37+E38+E39+E40+E41+E42+E43+E44+E45+E46+E47+E48+E49+E50+E52+E51+E58+E59+E60+E61+E62+E63+E64+E65+E66+E67</f>
        <v>0</v>
      </c>
      <c r="F78" s="1807">
        <f>F11+F12+F13+F14+F15+F16+F17+F18+F19+F20+F21+F22+F23+F24+F25+F26+F27+F28+F31+F32+F33+F34+F35+F36+F37+F38+F39+F40+F41+F42+F43+F44+F45+F46+F47+F48+F49+F50+F52+F51+F58+F59+F60+F61+F62+F63+F64+F65+F66+F67</f>
        <v>159379</v>
      </c>
      <c r="G78" s="1807">
        <f>G11+G12+G13+G14+G15+G16+G17+G18+G19+G20+G21+G22+G23+G24+G25+G26+G27+G28+G31+G32+G33+G34+G35+G36+G37+G38+G39+G40+G41+G42+G43+G44+G45+G46+G47+G48+G49+G50+G52+G51+G58+G59+G60+G61+G62+G63+G64+G65+G66+G67</f>
        <v>111191</v>
      </c>
      <c r="H78" s="1945">
        <f>G78/F78*100</f>
        <v>69.76515099228881</v>
      </c>
      <c r="J78" s="1812">
        <v>0</v>
      </c>
      <c r="K78" s="1812">
        <v>159379101.78999999</v>
      </c>
      <c r="L78" s="1812">
        <v>111191441.70999999</v>
      </c>
    </row>
    <row r="79" spans="1:12" ht="15" x14ac:dyDescent="0.2">
      <c r="A79" s="1811" t="s">
        <v>343</v>
      </c>
      <c r="B79" s="1810"/>
      <c r="C79" s="1809"/>
      <c r="D79" s="1808"/>
      <c r="E79" s="1807">
        <v>0</v>
      </c>
      <c r="F79" s="1807">
        <v>0</v>
      </c>
      <c r="G79" s="1807">
        <v>0</v>
      </c>
      <c r="H79" s="1945">
        <v>0</v>
      </c>
      <c r="J79" s="1812">
        <v>0</v>
      </c>
      <c r="K79" s="1812">
        <v>0</v>
      </c>
      <c r="L79" s="1812">
        <v>0</v>
      </c>
    </row>
    <row r="80" spans="1:12" ht="15" x14ac:dyDescent="0.2">
      <c r="A80" s="1811" t="s">
        <v>577</v>
      </c>
      <c r="B80" s="1810"/>
      <c r="C80" s="1809"/>
      <c r="D80" s="1808"/>
      <c r="E80" s="1807">
        <v>0</v>
      </c>
      <c r="F80" s="1807">
        <v>0</v>
      </c>
      <c r="G80" s="1807">
        <f>G68</f>
        <v>959</v>
      </c>
      <c r="H80" s="1945">
        <v>0</v>
      </c>
      <c r="J80" s="1812">
        <v>0</v>
      </c>
      <c r="K80" s="1812">
        <v>0</v>
      </c>
      <c r="L80" s="1812">
        <v>959000</v>
      </c>
    </row>
    <row r="81" spans="1:8" ht="15" x14ac:dyDescent="0.2">
      <c r="A81" s="1811"/>
      <c r="B81" s="1810"/>
      <c r="C81" s="1809"/>
      <c r="D81" s="1808"/>
      <c r="E81" s="1807"/>
      <c r="F81" s="1807"/>
      <c r="G81" s="1807"/>
      <c r="H81" s="1916"/>
    </row>
    <row r="82" spans="1:8" ht="75" customHeight="1" thickBot="1" x14ac:dyDescent="0.4">
      <c r="A82" s="2539" t="s">
        <v>1027</v>
      </c>
      <c r="B82" s="2557"/>
      <c r="C82" s="2557"/>
      <c r="D82" s="2557"/>
      <c r="E82" s="1805">
        <f>SUM(E77)</f>
        <v>0</v>
      </c>
      <c r="F82" s="1805">
        <f>SUM(F77)</f>
        <v>159379</v>
      </c>
      <c r="G82" s="1805">
        <f>SUM(G77)</f>
        <v>112150</v>
      </c>
      <c r="H82" s="1944">
        <f>(G82/F82)*100</f>
        <v>70.366861380733965</v>
      </c>
    </row>
    <row r="83" spans="1:8" ht="13.5" thickTop="1" x14ac:dyDescent="0.2"/>
    <row r="195" spans="1:5" ht="13.5" thickBot="1" x14ac:dyDescent="0.25">
      <c r="A195" s="1972"/>
      <c r="B195" s="1972"/>
      <c r="C195" s="1972"/>
    </row>
    <row r="196" spans="1:5" ht="13.5" thickTop="1" x14ac:dyDescent="0.2">
      <c r="A196" s="1836"/>
      <c r="B196" s="1836"/>
      <c r="C196" s="1836"/>
    </row>
    <row r="203" spans="1:5" ht="13.5" thickBot="1" x14ac:dyDescent="0.25">
      <c r="D203" s="1971"/>
      <c r="E203" s="1970"/>
    </row>
    <row r="204" spans="1:5" ht="13.5" thickTop="1" x14ac:dyDescent="0.2">
      <c r="D204" s="1866"/>
      <c r="E204" s="1969"/>
    </row>
    <row r="205" spans="1:5" x14ac:dyDescent="0.2">
      <c r="D205" s="1797" t="e">
        <f>#REF!+#REF!</f>
        <v>#REF!</v>
      </c>
    </row>
  </sheetData>
  <mergeCells count="3">
    <mergeCell ref="A1:H1"/>
    <mergeCell ref="A69:D69"/>
    <mergeCell ref="A82:D82"/>
  </mergeCells>
  <pageMargins left="0.98425196850393704" right="0.98425196850393704" top="0.98425196850393704" bottom="0.98425196850393704" header="0.51181102362204722" footer="0.51181102362204722"/>
  <pageSetup paperSize="9" scale="70" firstPageNumber="170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  <rowBreaks count="1" manualBreakCount="1">
    <brk id="52" max="7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158"/>
  <sheetViews>
    <sheetView showGridLines="0" topLeftCell="A7" zoomScaleNormal="100" workbookViewId="0">
      <selection activeCell="K31" sqref="K31"/>
    </sheetView>
  </sheetViews>
  <sheetFormatPr defaultRowHeight="12.75" x14ac:dyDescent="0.2"/>
  <cols>
    <col min="1" max="1" width="4.7109375" style="1800" customWidth="1"/>
    <col min="2" max="2" width="6.140625" style="1800" customWidth="1"/>
    <col min="3" max="3" width="8.7109375" style="1800" customWidth="1"/>
    <col min="4" max="4" width="40.42578125" style="1797" customWidth="1"/>
    <col min="5" max="5" width="10.42578125" style="1822" customWidth="1"/>
    <col min="6" max="6" width="15.85546875" style="1822" customWidth="1"/>
    <col min="7" max="7" width="13.85546875" style="1822" customWidth="1"/>
    <col min="8" max="8" width="12.85546875" style="1854" customWidth="1"/>
    <col min="9" max="9" width="14.28515625" style="1797" bestFit="1" customWidth="1"/>
    <col min="10" max="10" width="11.42578125" style="1797" bestFit="1" customWidth="1"/>
    <col min="11" max="12" width="14.7109375" style="1797" bestFit="1" customWidth="1"/>
    <col min="13" max="16384" width="9.140625" style="1797"/>
  </cols>
  <sheetData>
    <row r="1" spans="1:9" ht="19.5" customHeight="1" thickBot="1" x14ac:dyDescent="0.25">
      <c r="A1" s="2556" t="s">
        <v>1221</v>
      </c>
      <c r="B1" s="2556"/>
      <c r="C1" s="2556"/>
      <c r="D1" s="2556"/>
      <c r="E1" s="2556"/>
      <c r="F1" s="2556"/>
      <c r="G1" s="2556"/>
      <c r="H1" s="2556"/>
    </row>
    <row r="2" spans="1:9" ht="18" x14ac:dyDescent="0.25">
      <c r="A2" s="1899"/>
      <c r="B2" s="1854"/>
      <c r="C2" s="1854"/>
      <c r="D2" s="1854"/>
      <c r="E2" s="1854"/>
      <c r="F2" s="1854"/>
      <c r="G2" s="1854"/>
      <c r="H2" s="1823" t="s">
        <v>1222</v>
      </c>
    </row>
    <row r="3" spans="1:9" ht="18" x14ac:dyDescent="0.25">
      <c r="A3" s="1909" t="s">
        <v>470</v>
      </c>
      <c r="B3" s="1854"/>
      <c r="C3" s="1905" t="s">
        <v>445</v>
      </c>
      <c r="D3" s="1854"/>
      <c r="E3" s="1854"/>
      <c r="F3" s="1854"/>
      <c r="G3" s="1854"/>
      <c r="H3" s="1823"/>
    </row>
    <row r="4" spans="1:9" ht="18" x14ac:dyDescent="0.25">
      <c r="A4" s="1899"/>
      <c r="B4" s="1854"/>
      <c r="C4" s="1905" t="s">
        <v>446</v>
      </c>
      <c r="D4" s="1854"/>
      <c r="E4" s="1854"/>
      <c r="F4" s="1854"/>
      <c r="G4" s="1854"/>
      <c r="H4" s="1823"/>
    </row>
    <row r="5" spans="1:9" ht="12.75" customHeight="1" x14ac:dyDescent="0.2">
      <c r="B5" s="1854"/>
      <c r="C5" s="1854"/>
      <c r="D5" s="1854"/>
      <c r="E5" s="1854"/>
      <c r="F5" s="1854"/>
      <c r="G5" s="1854"/>
    </row>
    <row r="6" spans="1:9" ht="18" x14ac:dyDescent="0.25">
      <c r="A6" s="1823" t="s">
        <v>1223</v>
      </c>
      <c r="B6" s="1854"/>
      <c r="C6" s="1854"/>
      <c r="D6" s="1854"/>
      <c r="E6" s="1854"/>
      <c r="F6" s="1854"/>
      <c r="G6" s="1854"/>
      <c r="H6" s="1823"/>
    </row>
    <row r="7" spans="1:9" ht="18" x14ac:dyDescent="0.25">
      <c r="A7" s="1823"/>
      <c r="B7" s="1854"/>
      <c r="C7" s="1854"/>
      <c r="D7" s="1854"/>
      <c r="E7" s="1854"/>
      <c r="F7" s="1854"/>
      <c r="G7" s="1854"/>
      <c r="H7" s="1823"/>
    </row>
    <row r="8" spans="1:9" ht="18" x14ac:dyDescent="0.25">
      <c r="A8" s="2036" t="s">
        <v>1224</v>
      </c>
      <c r="B8" s="1854"/>
      <c r="C8" s="1854"/>
      <c r="D8" s="1854"/>
      <c r="E8" s="1854"/>
      <c r="F8" s="1854"/>
      <c r="G8" s="1854"/>
      <c r="H8" s="1823"/>
    </row>
    <row r="9" spans="1:9" ht="15.75" thickBot="1" x14ac:dyDescent="0.3">
      <c r="A9" s="2035" t="s">
        <v>1364</v>
      </c>
      <c r="H9" s="2151" t="s">
        <v>205</v>
      </c>
    </row>
    <row r="10" spans="1:9" s="1841" customFormat="1" ht="25.5" thickTop="1" thickBot="1" x14ac:dyDescent="0.25">
      <c r="A10" s="1852" t="s">
        <v>206</v>
      </c>
      <c r="B10" s="1851" t="s">
        <v>959</v>
      </c>
      <c r="C10" s="1851" t="s">
        <v>481</v>
      </c>
      <c r="D10" s="1850" t="s">
        <v>208</v>
      </c>
      <c r="E10" s="1849" t="s">
        <v>800</v>
      </c>
      <c r="F10" s="1849" t="s">
        <v>801</v>
      </c>
      <c r="G10" s="1848" t="s">
        <v>1117</v>
      </c>
      <c r="H10" s="2152" t="s">
        <v>1118</v>
      </c>
    </row>
    <row r="11" spans="1:9" s="1841" customFormat="1" ht="13.5" thickTop="1" thickBot="1" x14ac:dyDescent="0.25">
      <c r="A11" s="1846">
        <v>1</v>
      </c>
      <c r="B11" s="1845">
        <v>2</v>
      </c>
      <c r="C11" s="1845">
        <v>3</v>
      </c>
      <c r="D11" s="1845">
        <v>4</v>
      </c>
      <c r="E11" s="1931">
        <v>5</v>
      </c>
      <c r="F11" s="1931">
        <v>6</v>
      </c>
      <c r="G11" s="1930">
        <v>7</v>
      </c>
      <c r="H11" s="2153" t="s">
        <v>74</v>
      </c>
    </row>
    <row r="12" spans="1:9" s="1841" customFormat="1" ht="15.75" thickTop="1" x14ac:dyDescent="0.2">
      <c r="A12" s="1938">
        <v>2143</v>
      </c>
      <c r="B12" s="1937">
        <v>5163</v>
      </c>
      <c r="C12" s="1975">
        <v>41100880</v>
      </c>
      <c r="D12" s="1835" t="s">
        <v>1128</v>
      </c>
      <c r="E12" s="1876">
        <v>1</v>
      </c>
      <c r="F12" s="1876">
        <v>1</v>
      </c>
      <c r="G12" s="1876">
        <v>0</v>
      </c>
      <c r="H12" s="2154">
        <f>G12/F12*100</f>
        <v>0</v>
      </c>
    </row>
    <row r="13" spans="1:9" s="1841" customFormat="1" ht="15" x14ac:dyDescent="0.2">
      <c r="A13" s="1938">
        <v>2143</v>
      </c>
      <c r="B13" s="1937">
        <v>5163</v>
      </c>
      <c r="C13" s="1975">
        <v>41100882</v>
      </c>
      <c r="D13" s="1835" t="s">
        <v>1128</v>
      </c>
      <c r="E13" s="1876">
        <v>1</v>
      </c>
      <c r="F13" s="1876">
        <v>1</v>
      </c>
      <c r="G13" s="1876">
        <v>0</v>
      </c>
      <c r="H13" s="2154">
        <f>G13/F13*100</f>
        <v>0</v>
      </c>
    </row>
    <row r="14" spans="1:9" s="1841" customFormat="1" ht="15" x14ac:dyDescent="0.2">
      <c r="A14" s="1938">
        <v>2143</v>
      </c>
      <c r="B14" s="1937">
        <v>5163</v>
      </c>
      <c r="C14" s="1975">
        <v>41500881</v>
      </c>
      <c r="D14" s="1835" t="s">
        <v>1128</v>
      </c>
      <c r="E14" s="1876">
        <v>11</v>
      </c>
      <c r="F14" s="1876">
        <v>11</v>
      </c>
      <c r="G14" s="1876">
        <v>0</v>
      </c>
      <c r="H14" s="2154">
        <f>G14/F14*100</f>
        <v>0</v>
      </c>
    </row>
    <row r="15" spans="1:9" s="1841" customFormat="1" ht="15.75" thickBot="1" x14ac:dyDescent="0.25">
      <c r="A15" s="1938">
        <v>6330</v>
      </c>
      <c r="B15" s="1937">
        <v>5345</v>
      </c>
      <c r="C15" s="1975"/>
      <c r="D15" s="1835" t="s">
        <v>965</v>
      </c>
      <c r="E15" s="1876">
        <v>0</v>
      </c>
      <c r="F15" s="1876">
        <v>0</v>
      </c>
      <c r="G15" s="1876">
        <v>233</v>
      </c>
      <c r="H15" s="2155">
        <v>0</v>
      </c>
    </row>
    <row r="16" spans="1:9" s="1893" customFormat="1" ht="16.5" thickTop="1" thickBot="1" x14ac:dyDescent="0.3">
      <c r="A16" s="2547" t="s">
        <v>961</v>
      </c>
      <c r="B16" s="2548"/>
      <c r="C16" s="2548"/>
      <c r="D16" s="2548"/>
      <c r="E16" s="1825">
        <f>SUM(E12:E15)</f>
        <v>13</v>
      </c>
      <c r="F16" s="1825">
        <f>SUM(F12:F15)</f>
        <v>13</v>
      </c>
      <c r="G16" s="1825">
        <f>SUM(G12:G15)</f>
        <v>233</v>
      </c>
      <c r="H16" s="2155">
        <v>0</v>
      </c>
      <c r="I16" s="1973"/>
    </row>
    <row r="17" spans="1:12" ht="13.5" thickTop="1" x14ac:dyDescent="0.2">
      <c r="I17" s="1822"/>
    </row>
    <row r="18" spans="1:12" ht="15" x14ac:dyDescent="0.25">
      <c r="A18" s="1853" t="s">
        <v>1314</v>
      </c>
      <c r="D18" s="1800"/>
      <c r="E18" s="1797"/>
      <c r="H18" s="2151"/>
      <c r="I18" s="1822"/>
    </row>
    <row r="19" spans="1:12" ht="15.75" thickBot="1" x14ac:dyDescent="0.3">
      <c r="A19" s="1853" t="s">
        <v>1315</v>
      </c>
      <c r="D19" s="1800"/>
      <c r="E19" s="1797"/>
      <c r="H19" s="2151" t="s">
        <v>205</v>
      </c>
      <c r="I19" s="1822"/>
    </row>
    <row r="20" spans="1:12" ht="25.5" thickTop="1" thickBot="1" x14ac:dyDescent="0.25">
      <c r="A20" s="1852" t="s">
        <v>206</v>
      </c>
      <c r="B20" s="1851" t="s">
        <v>959</v>
      </c>
      <c r="C20" s="1851" t="s">
        <v>481</v>
      </c>
      <c r="D20" s="1850" t="s">
        <v>208</v>
      </c>
      <c r="E20" s="1849" t="s">
        <v>800</v>
      </c>
      <c r="F20" s="1849" t="s">
        <v>801</v>
      </c>
      <c r="G20" s="1848" t="s">
        <v>1117</v>
      </c>
      <c r="H20" s="2152" t="s">
        <v>1118</v>
      </c>
      <c r="I20" s="1822"/>
    </row>
    <row r="21" spans="1:12" ht="14.25" thickTop="1" thickBot="1" x14ac:dyDescent="0.25">
      <c r="A21" s="1846">
        <v>1</v>
      </c>
      <c r="B21" s="1845">
        <v>2</v>
      </c>
      <c r="C21" s="1845">
        <v>3</v>
      </c>
      <c r="D21" s="1845">
        <v>5</v>
      </c>
      <c r="E21" s="1931">
        <v>6</v>
      </c>
      <c r="F21" s="1931">
        <v>7</v>
      </c>
      <c r="G21" s="1930">
        <v>8</v>
      </c>
      <c r="H21" s="2156" t="s">
        <v>960</v>
      </c>
      <c r="I21" s="1822"/>
    </row>
    <row r="22" spans="1:12" ht="30.75" thickTop="1" x14ac:dyDescent="0.2">
      <c r="A22" s="1938">
        <v>2212</v>
      </c>
      <c r="B22" s="1937">
        <v>5532</v>
      </c>
      <c r="C22" s="1937">
        <v>41595113</v>
      </c>
      <c r="D22" s="1835" t="s">
        <v>1316</v>
      </c>
      <c r="E22" s="1881">
        <v>0</v>
      </c>
      <c r="F22" s="1876">
        <v>764</v>
      </c>
      <c r="G22" s="1948">
        <v>764</v>
      </c>
      <c r="H22" s="2154">
        <f>G22/F22*100</f>
        <v>100</v>
      </c>
      <c r="I22" s="1822"/>
    </row>
    <row r="23" spans="1:12" ht="15.75" thickBot="1" x14ac:dyDescent="0.25">
      <c r="A23" s="1938">
        <v>2212</v>
      </c>
      <c r="B23" s="1937">
        <v>6380</v>
      </c>
      <c r="C23" s="1937">
        <v>41595823</v>
      </c>
      <c r="D23" s="1835" t="s">
        <v>1473</v>
      </c>
      <c r="E23" s="1874">
        <v>0</v>
      </c>
      <c r="F23" s="1874">
        <v>3538</v>
      </c>
      <c r="G23" s="1948">
        <v>3538</v>
      </c>
      <c r="H23" s="2155">
        <f>G23/F23*100</f>
        <v>100</v>
      </c>
      <c r="I23" s="1822"/>
    </row>
    <row r="24" spans="1:12" ht="16.5" thickTop="1" thickBot="1" x14ac:dyDescent="0.3">
      <c r="A24" s="1828" t="s">
        <v>961</v>
      </c>
      <c r="B24" s="1827"/>
      <c r="C24" s="1827"/>
      <c r="D24" s="1826"/>
      <c r="E24" s="1825">
        <f>SUM(E22:E23)</f>
        <v>0</v>
      </c>
      <c r="F24" s="1825">
        <f>SUM(F22:F23)</f>
        <v>4302</v>
      </c>
      <c r="G24" s="1825">
        <f>SUM(G22:G23)</f>
        <v>4302</v>
      </c>
      <c r="H24" s="2157">
        <f>G24/F24*100</f>
        <v>100</v>
      </c>
      <c r="I24" s="1822"/>
    </row>
    <row r="25" spans="1:12" ht="15.75" thickTop="1" x14ac:dyDescent="0.25">
      <c r="A25" s="1857"/>
      <c r="B25" s="1857"/>
      <c r="C25" s="1857"/>
      <c r="D25" s="1857"/>
      <c r="E25" s="1856"/>
      <c r="F25" s="1856"/>
      <c r="G25" s="1856"/>
      <c r="H25" s="2158"/>
      <c r="I25" s="1822"/>
    </row>
    <row r="26" spans="1:12" ht="15" x14ac:dyDescent="0.25">
      <c r="A26" s="1857"/>
      <c r="B26" s="1857"/>
      <c r="C26" s="1857"/>
      <c r="D26" s="1857"/>
      <c r="E26" s="1856"/>
      <c r="F26" s="1856"/>
      <c r="G26" s="1856"/>
      <c r="H26" s="2158"/>
      <c r="I26" s="1822"/>
    </row>
    <row r="27" spans="1:12" ht="15" x14ac:dyDescent="0.25">
      <c r="A27" s="1857"/>
      <c r="B27" s="1857"/>
      <c r="C27" s="1857"/>
      <c r="D27" s="1857"/>
      <c r="E27" s="1856"/>
      <c r="F27" s="1856"/>
      <c r="G27" s="1856"/>
      <c r="H27" s="2158"/>
      <c r="I27" s="1822"/>
    </row>
    <row r="28" spans="1:12" ht="16.5" x14ac:dyDescent="0.25">
      <c r="A28" s="1821" t="s">
        <v>576</v>
      </c>
      <c r="B28" s="1820"/>
      <c r="C28" s="1819"/>
      <c r="D28" s="1818"/>
      <c r="E28" s="1817">
        <f>SUM(E29:E31)</f>
        <v>13</v>
      </c>
      <c r="F28" s="1817">
        <f>F29+F30+F31+F32</f>
        <v>4315</v>
      </c>
      <c r="G28" s="1817">
        <f>G29+G30+G31+G32</f>
        <v>4535</v>
      </c>
      <c r="H28" s="2159">
        <f>G28/F28*100</f>
        <v>105.09849362688297</v>
      </c>
      <c r="I28" s="1822"/>
      <c r="J28" s="1816">
        <f>J29+J30+J31</f>
        <v>13000</v>
      </c>
      <c r="K28" s="1816">
        <f>K29+K30+K31</f>
        <v>4315181.2699999996</v>
      </c>
      <c r="L28" s="1816">
        <f>L29+L30+L31</f>
        <v>4534686.5200000005</v>
      </c>
    </row>
    <row r="29" spans="1:12" ht="15" x14ac:dyDescent="0.2">
      <c r="A29" s="1811" t="s">
        <v>342</v>
      </c>
      <c r="B29" s="1815"/>
      <c r="C29" s="1809"/>
      <c r="D29" s="1814"/>
      <c r="E29" s="1807">
        <f>E12+E13+E14+E22</f>
        <v>13</v>
      </c>
      <c r="F29" s="1807">
        <f>F12+F13+F14+F22</f>
        <v>777</v>
      </c>
      <c r="G29" s="1807">
        <f>G12+G13+G14+G22</f>
        <v>764</v>
      </c>
      <c r="H29" s="2160">
        <f>G29/F29*100</f>
        <v>98.326898326898331</v>
      </c>
      <c r="J29" s="1812">
        <v>13000</v>
      </c>
      <c r="K29" s="1812">
        <v>776769.68</v>
      </c>
      <c r="L29" s="1812">
        <v>763345.87</v>
      </c>
    </row>
    <row r="30" spans="1:12" ht="15" x14ac:dyDescent="0.2">
      <c r="A30" s="1811" t="s">
        <v>343</v>
      </c>
      <c r="B30" s="1810"/>
      <c r="C30" s="1809"/>
      <c r="D30" s="1808"/>
      <c r="E30" s="1807">
        <f>E23</f>
        <v>0</v>
      </c>
      <c r="F30" s="1807">
        <f>F23</f>
        <v>3538</v>
      </c>
      <c r="G30" s="1807">
        <f>G23</f>
        <v>3538</v>
      </c>
      <c r="H30" s="2160">
        <f>G30/F30*100</f>
        <v>100</v>
      </c>
      <c r="J30" s="1812">
        <v>0</v>
      </c>
      <c r="K30" s="1812">
        <v>3538411.59</v>
      </c>
      <c r="L30" s="1812">
        <v>3538411.58</v>
      </c>
    </row>
    <row r="31" spans="1:12" ht="15" x14ac:dyDescent="0.2">
      <c r="A31" s="1811" t="s">
        <v>577</v>
      </c>
      <c r="B31" s="1810"/>
      <c r="C31" s="1809"/>
      <c r="D31" s="1808"/>
      <c r="E31" s="1807">
        <f>E15</f>
        <v>0</v>
      </c>
      <c r="F31" s="1807">
        <f>F15</f>
        <v>0</v>
      </c>
      <c r="G31" s="1807">
        <f>G15</f>
        <v>233</v>
      </c>
      <c r="H31" s="2160">
        <v>0</v>
      </c>
      <c r="J31" s="1812">
        <v>0</v>
      </c>
      <c r="K31" s="1812">
        <v>0</v>
      </c>
      <c r="L31" s="1812">
        <v>232929.07</v>
      </c>
    </row>
    <row r="32" spans="1:12" ht="15" x14ac:dyDescent="0.2">
      <c r="A32" s="1811"/>
      <c r="B32" s="1810"/>
      <c r="C32" s="1809"/>
      <c r="D32" s="1808"/>
      <c r="E32" s="1807"/>
      <c r="F32" s="1807"/>
      <c r="G32" s="1807"/>
      <c r="H32" s="2161"/>
    </row>
    <row r="33" spans="1:8" ht="46.5" customHeight="1" thickBot="1" x14ac:dyDescent="0.4">
      <c r="A33" s="2539" t="s">
        <v>1224</v>
      </c>
      <c r="B33" s="2557"/>
      <c r="C33" s="2557"/>
      <c r="D33" s="2557"/>
      <c r="E33" s="1805">
        <f>SUM(E28)</f>
        <v>13</v>
      </c>
      <c r="F33" s="1805">
        <f>F16+F24</f>
        <v>4315</v>
      </c>
      <c r="G33" s="1805">
        <f>G16+G24</f>
        <v>4535</v>
      </c>
      <c r="H33" s="2162">
        <f>G33/F33*100</f>
        <v>105.09849362688297</v>
      </c>
    </row>
    <row r="34" spans="1:8" ht="13.5" thickTop="1" x14ac:dyDescent="0.2"/>
    <row r="148" spans="1:5" ht="13.5" thickBot="1" x14ac:dyDescent="0.25">
      <c r="A148" s="1972"/>
      <c r="B148" s="1972"/>
      <c r="C148" s="1972"/>
    </row>
    <row r="149" spans="1:5" ht="13.5" thickTop="1" x14ac:dyDescent="0.2">
      <c r="A149" s="1836"/>
      <c r="B149" s="1836"/>
      <c r="C149" s="1836"/>
    </row>
    <row r="156" spans="1:5" ht="13.5" thickBot="1" x14ac:dyDescent="0.25">
      <c r="D156" s="1971"/>
      <c r="E156" s="1970"/>
    </row>
    <row r="157" spans="1:5" ht="13.5" thickTop="1" x14ac:dyDescent="0.2">
      <c r="D157" s="1866"/>
      <c r="E157" s="1969"/>
    </row>
    <row r="158" spans="1:5" x14ac:dyDescent="0.2">
      <c r="D158" s="1797" t="e">
        <f>#REF!+#REF!</f>
        <v>#REF!</v>
      </c>
    </row>
  </sheetData>
  <mergeCells count="3">
    <mergeCell ref="A1:H1"/>
    <mergeCell ref="A16:D16"/>
    <mergeCell ref="A33:D33"/>
  </mergeCells>
  <pageMargins left="0.98425196850393704" right="0.98425196850393704" top="0.98425196850393704" bottom="0.98425196850393704" header="0.51181102362204722" footer="0.51181102362204722"/>
  <pageSetup paperSize="9" scale="70" firstPageNumber="172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171"/>
  <sheetViews>
    <sheetView showGridLines="0" topLeftCell="A22" zoomScaleNormal="100" workbookViewId="0">
      <selection activeCell="G49" sqref="G49"/>
    </sheetView>
  </sheetViews>
  <sheetFormatPr defaultRowHeight="12.75" x14ac:dyDescent="0.2"/>
  <cols>
    <col min="1" max="1" width="4.7109375" style="1800" customWidth="1"/>
    <col min="2" max="2" width="6.140625" style="1800" customWidth="1"/>
    <col min="3" max="3" width="8.7109375" style="1800" customWidth="1"/>
    <col min="4" max="4" width="40.42578125" style="1797" customWidth="1"/>
    <col min="5" max="5" width="10.42578125" style="1822" customWidth="1"/>
    <col min="6" max="6" width="15.85546875" style="1822" customWidth="1"/>
    <col min="7" max="7" width="13.85546875" style="1822" customWidth="1"/>
    <col min="8" max="8" width="10" style="2089" customWidth="1"/>
    <col min="9" max="9" width="14.28515625" style="1797" bestFit="1" customWidth="1"/>
    <col min="10" max="10" width="11.42578125" style="1797" bestFit="1" customWidth="1"/>
    <col min="11" max="12" width="14.7109375" style="1797" bestFit="1" customWidth="1"/>
    <col min="13" max="16384" width="9.140625" style="1797"/>
  </cols>
  <sheetData>
    <row r="1" spans="1:10" ht="19.5" customHeight="1" thickBot="1" x14ac:dyDescent="0.25">
      <c r="A1" s="2556" t="s">
        <v>1225</v>
      </c>
      <c r="B1" s="2556"/>
      <c r="C1" s="2556"/>
      <c r="D1" s="2556"/>
      <c r="E1" s="2556"/>
      <c r="F1" s="2556"/>
      <c r="G1" s="2556"/>
      <c r="H1" s="2556"/>
    </row>
    <row r="2" spans="1:10" ht="18" x14ac:dyDescent="0.25">
      <c r="B2" s="1854"/>
      <c r="C2" s="1854"/>
      <c r="D2" s="1854"/>
      <c r="E2" s="1854"/>
      <c r="F2" s="1854"/>
      <c r="G2" s="1854"/>
      <c r="H2" s="1941" t="s">
        <v>1226</v>
      </c>
    </row>
    <row r="3" spans="1:10" ht="18" x14ac:dyDescent="0.25">
      <c r="A3" s="1909" t="s">
        <v>470</v>
      </c>
      <c r="B3" s="1854"/>
      <c r="C3" s="1905" t="s">
        <v>445</v>
      </c>
      <c r="D3" s="1854"/>
      <c r="E3" s="1854"/>
      <c r="F3" s="1854"/>
      <c r="G3" s="1854"/>
      <c r="H3" s="1941"/>
    </row>
    <row r="4" spans="1:10" ht="18" x14ac:dyDescent="0.25">
      <c r="B4" s="1854"/>
      <c r="C4" s="1905" t="s">
        <v>446</v>
      </c>
      <c r="D4" s="1854"/>
      <c r="E4" s="1854"/>
      <c r="F4" s="1854"/>
      <c r="G4" s="1854"/>
      <c r="H4" s="1941"/>
    </row>
    <row r="5" spans="1:10" ht="18" x14ac:dyDescent="0.25">
      <c r="A5" s="1823" t="s">
        <v>1227</v>
      </c>
      <c r="B5" s="1854"/>
      <c r="C5" s="1854"/>
      <c r="D5" s="1854"/>
      <c r="E5" s="1854"/>
      <c r="F5" s="1854"/>
      <c r="G5" s="1854"/>
      <c r="H5" s="1941"/>
    </row>
    <row r="7" spans="1:10" ht="15" x14ac:dyDescent="0.25">
      <c r="A7" s="2040" t="s">
        <v>1365</v>
      </c>
    </row>
    <row r="8" spans="1:10" ht="15.75" thickBot="1" x14ac:dyDescent="0.3">
      <c r="A8" s="2035" t="s">
        <v>1366</v>
      </c>
      <c r="B8" s="2039"/>
      <c r="C8" s="2039"/>
      <c r="H8" s="1992" t="s">
        <v>205</v>
      </c>
    </row>
    <row r="9" spans="1:10" s="1841" customFormat="1" ht="25.5" thickTop="1" thickBot="1" x14ac:dyDescent="0.25">
      <c r="A9" s="1852" t="s">
        <v>206</v>
      </c>
      <c r="B9" s="1851" t="s">
        <v>959</v>
      </c>
      <c r="C9" s="1851" t="s">
        <v>481</v>
      </c>
      <c r="D9" s="1850" t="s">
        <v>208</v>
      </c>
      <c r="E9" s="1849" t="s">
        <v>800</v>
      </c>
      <c r="F9" s="1849" t="s">
        <v>801</v>
      </c>
      <c r="G9" s="1848" t="s">
        <v>1117</v>
      </c>
      <c r="H9" s="2092" t="s">
        <v>1118</v>
      </c>
    </row>
    <row r="10" spans="1:10" s="1841" customFormat="1" ht="13.5" thickTop="1" thickBot="1" x14ac:dyDescent="0.25">
      <c r="A10" s="1846">
        <v>1</v>
      </c>
      <c r="B10" s="1845">
        <v>2</v>
      </c>
      <c r="C10" s="1845">
        <v>3</v>
      </c>
      <c r="D10" s="1845">
        <v>4</v>
      </c>
      <c r="E10" s="1931">
        <v>5</v>
      </c>
      <c r="F10" s="1931">
        <v>6</v>
      </c>
      <c r="G10" s="1930">
        <v>7</v>
      </c>
      <c r="H10" s="2091" t="s">
        <v>74</v>
      </c>
    </row>
    <row r="11" spans="1:10" ht="15.75" thickTop="1" x14ac:dyDescent="0.2">
      <c r="A11" s="1938">
        <v>5273</v>
      </c>
      <c r="B11" s="1937">
        <v>5163</v>
      </c>
      <c r="C11" s="1975">
        <v>41100880</v>
      </c>
      <c r="D11" s="1835" t="s">
        <v>1128</v>
      </c>
      <c r="E11" s="1876">
        <v>1</v>
      </c>
      <c r="F11" s="1876">
        <v>1</v>
      </c>
      <c r="G11" s="1876">
        <v>0</v>
      </c>
      <c r="H11" s="1829">
        <f>G11/F11*100</f>
        <v>0</v>
      </c>
      <c r="J11" s="1977"/>
    </row>
    <row r="12" spans="1:10" ht="15" x14ac:dyDescent="0.2">
      <c r="A12" s="1938">
        <v>5273</v>
      </c>
      <c r="B12" s="1937">
        <v>5163</v>
      </c>
      <c r="C12" s="1975">
        <v>41100882</v>
      </c>
      <c r="D12" s="1835" t="s">
        <v>1128</v>
      </c>
      <c r="E12" s="1876">
        <v>1</v>
      </c>
      <c r="F12" s="1876">
        <v>1</v>
      </c>
      <c r="G12" s="1876">
        <v>0</v>
      </c>
      <c r="H12" s="1829">
        <v>0</v>
      </c>
      <c r="J12" s="1977"/>
    </row>
    <row r="13" spans="1:10" ht="15" x14ac:dyDescent="0.2">
      <c r="A13" s="1938">
        <v>5273</v>
      </c>
      <c r="B13" s="1937">
        <v>5163</v>
      </c>
      <c r="C13" s="1975">
        <v>41500881</v>
      </c>
      <c r="D13" s="1835" t="s">
        <v>1128</v>
      </c>
      <c r="E13" s="1876">
        <v>13</v>
      </c>
      <c r="F13" s="1876">
        <v>13</v>
      </c>
      <c r="G13" s="1876">
        <v>0</v>
      </c>
      <c r="H13" s="1829">
        <f>G13/F13*100</f>
        <v>0</v>
      </c>
      <c r="J13" s="1977"/>
    </row>
    <row r="14" spans="1:10" ht="15.75" thickBot="1" x14ac:dyDescent="0.25">
      <c r="A14" s="1938">
        <v>6330</v>
      </c>
      <c r="B14" s="1937">
        <v>5345</v>
      </c>
      <c r="C14" s="1975"/>
      <c r="D14" s="1835" t="s">
        <v>965</v>
      </c>
      <c r="E14" s="1876">
        <v>0</v>
      </c>
      <c r="F14" s="1876">
        <v>0</v>
      </c>
      <c r="G14" s="1876">
        <v>258</v>
      </c>
      <c r="H14" s="1890">
        <v>0</v>
      </c>
      <c r="J14" s="1977"/>
    </row>
    <row r="15" spans="1:10" s="1893" customFormat="1" ht="16.5" thickTop="1" thickBot="1" x14ac:dyDescent="0.3">
      <c r="A15" s="2547" t="s">
        <v>961</v>
      </c>
      <c r="B15" s="2548"/>
      <c r="C15" s="2548"/>
      <c r="D15" s="2548"/>
      <c r="E15" s="1825">
        <f>SUM(E11:E14)</f>
        <v>15</v>
      </c>
      <c r="F15" s="1825">
        <f>SUM(F11:F14)</f>
        <v>15</v>
      </c>
      <c r="G15" s="1825">
        <f>SUM(G11:G14)</f>
        <v>258</v>
      </c>
      <c r="H15" s="1890">
        <v>0</v>
      </c>
      <c r="I15" s="1973"/>
    </row>
    <row r="16" spans="1:10" ht="13.5" thickTop="1" x14ac:dyDescent="0.2">
      <c r="I16" s="1822"/>
    </row>
    <row r="17" spans="1:9" ht="15" x14ac:dyDescent="0.25">
      <c r="A17" s="1853" t="s">
        <v>1819</v>
      </c>
      <c r="D17" s="1800"/>
      <c r="E17" s="1797"/>
      <c r="H17" s="1992"/>
      <c r="I17" s="1822"/>
    </row>
    <row r="18" spans="1:9" ht="15.75" thickBot="1" x14ac:dyDescent="0.3">
      <c r="A18" s="1853" t="s">
        <v>1818</v>
      </c>
      <c r="D18" s="1800"/>
      <c r="E18" s="1797"/>
      <c r="H18" s="1992" t="s">
        <v>205</v>
      </c>
      <c r="I18" s="1822"/>
    </row>
    <row r="19" spans="1:9" ht="25.5" thickTop="1" thickBot="1" x14ac:dyDescent="0.25">
      <c r="A19" s="1852" t="s">
        <v>206</v>
      </c>
      <c r="B19" s="1851" t="s">
        <v>959</v>
      </c>
      <c r="C19" s="1851" t="s">
        <v>481</v>
      </c>
      <c r="D19" s="1850" t="s">
        <v>208</v>
      </c>
      <c r="E19" s="1849" t="s">
        <v>800</v>
      </c>
      <c r="F19" s="1849" t="s">
        <v>801</v>
      </c>
      <c r="G19" s="1848" t="s">
        <v>1117</v>
      </c>
      <c r="H19" s="2092" t="s">
        <v>1118</v>
      </c>
      <c r="I19" s="1822"/>
    </row>
    <row r="20" spans="1:9" ht="14.25" thickTop="1" thickBot="1" x14ac:dyDescent="0.25">
      <c r="A20" s="1846">
        <v>1</v>
      </c>
      <c r="B20" s="1845">
        <v>2</v>
      </c>
      <c r="C20" s="1845">
        <v>3</v>
      </c>
      <c r="D20" s="1845">
        <v>5</v>
      </c>
      <c r="E20" s="1931">
        <v>6</v>
      </c>
      <c r="F20" s="1931">
        <v>7</v>
      </c>
      <c r="G20" s="1930">
        <v>8</v>
      </c>
      <c r="H20" s="1842" t="s">
        <v>960</v>
      </c>
      <c r="I20" s="1822"/>
    </row>
    <row r="21" spans="1:9" ht="15.75" thickTop="1" x14ac:dyDescent="0.2">
      <c r="A21" s="1938">
        <v>5273</v>
      </c>
      <c r="B21" s="1937">
        <v>5321</v>
      </c>
      <c r="C21" s="1937">
        <v>41595113</v>
      </c>
      <c r="D21" s="1835" t="s">
        <v>1517</v>
      </c>
      <c r="E21" s="1881">
        <v>0</v>
      </c>
      <c r="F21" s="1876">
        <v>6</v>
      </c>
      <c r="G21" s="1948">
        <v>6</v>
      </c>
      <c r="H21" s="1829">
        <f>G21/F21*100</f>
        <v>100</v>
      </c>
      <c r="I21" s="1822"/>
    </row>
    <row r="22" spans="1:9" ht="15.75" thickBot="1" x14ac:dyDescent="0.25">
      <c r="A22" s="1938">
        <v>5273</v>
      </c>
      <c r="B22" s="1937">
        <v>6341</v>
      </c>
      <c r="C22" s="1937">
        <v>41595823</v>
      </c>
      <c r="D22" s="1835" t="s">
        <v>318</v>
      </c>
      <c r="E22" s="1874">
        <v>0</v>
      </c>
      <c r="F22" s="1874">
        <v>1566</v>
      </c>
      <c r="G22" s="1948">
        <v>1566</v>
      </c>
      <c r="H22" s="1829">
        <f>G22/F22*100</f>
        <v>100</v>
      </c>
      <c r="I22" s="1822"/>
    </row>
    <row r="23" spans="1:9" ht="16.5" thickTop="1" thickBot="1" x14ac:dyDescent="0.3">
      <c r="A23" s="1828" t="s">
        <v>961</v>
      </c>
      <c r="B23" s="1827"/>
      <c r="C23" s="1827"/>
      <c r="D23" s="1826"/>
      <c r="E23" s="1825">
        <f>SUM(E21:E22)</f>
        <v>0</v>
      </c>
      <c r="F23" s="1825">
        <f>SUM(F21:F22)</f>
        <v>1572</v>
      </c>
      <c r="G23" s="1825">
        <f>SUM(G21:G22)</f>
        <v>1572</v>
      </c>
      <c r="H23" s="1871">
        <f>G23/F23*100</f>
        <v>100</v>
      </c>
      <c r="I23" s="1822"/>
    </row>
    <row r="24" spans="1:9" ht="15.75" thickTop="1" x14ac:dyDescent="0.25">
      <c r="A24" s="1857"/>
      <c r="B24" s="1857"/>
      <c r="C24" s="1857"/>
      <c r="D24" s="1857"/>
      <c r="E24" s="1856"/>
      <c r="F24" s="1856"/>
      <c r="G24" s="1856"/>
      <c r="H24" s="1897"/>
      <c r="I24" s="1822"/>
    </row>
    <row r="25" spans="1:9" ht="15" x14ac:dyDescent="0.25">
      <c r="A25" s="1853" t="s">
        <v>1817</v>
      </c>
      <c r="D25" s="1800"/>
      <c r="E25" s="1797"/>
      <c r="H25" s="1992"/>
      <c r="I25" s="1822"/>
    </row>
    <row r="26" spans="1:9" ht="15.75" thickBot="1" x14ac:dyDescent="0.3">
      <c r="A26" s="1853" t="s">
        <v>1816</v>
      </c>
      <c r="D26" s="1800"/>
      <c r="E26" s="1797"/>
      <c r="H26" s="1992" t="s">
        <v>205</v>
      </c>
      <c r="I26" s="1822"/>
    </row>
    <row r="27" spans="1:9" ht="25.5" thickTop="1" thickBot="1" x14ac:dyDescent="0.25">
      <c r="A27" s="1852" t="s">
        <v>206</v>
      </c>
      <c r="B27" s="1851" t="s">
        <v>959</v>
      </c>
      <c r="C27" s="1851" t="s">
        <v>481</v>
      </c>
      <c r="D27" s="1850" t="s">
        <v>208</v>
      </c>
      <c r="E27" s="1849" t="s">
        <v>800</v>
      </c>
      <c r="F27" s="1849" t="s">
        <v>801</v>
      </c>
      <c r="G27" s="1848" t="s">
        <v>1117</v>
      </c>
      <c r="H27" s="2092" t="s">
        <v>1118</v>
      </c>
      <c r="I27" s="1822"/>
    </row>
    <row r="28" spans="1:9" ht="14.25" thickTop="1" thickBot="1" x14ac:dyDescent="0.25">
      <c r="A28" s="1846">
        <v>1</v>
      </c>
      <c r="B28" s="1845">
        <v>2</v>
      </c>
      <c r="C28" s="1845">
        <v>3</v>
      </c>
      <c r="D28" s="1845">
        <v>5</v>
      </c>
      <c r="E28" s="1931">
        <v>6</v>
      </c>
      <c r="F28" s="1931">
        <v>7</v>
      </c>
      <c r="G28" s="1930">
        <v>8</v>
      </c>
      <c r="H28" s="1842" t="s">
        <v>960</v>
      </c>
      <c r="I28" s="1822"/>
    </row>
    <row r="29" spans="1:9" ht="15.75" thickTop="1" x14ac:dyDescent="0.2">
      <c r="A29" s="1938">
        <v>5273</v>
      </c>
      <c r="B29" s="1937">
        <v>5321</v>
      </c>
      <c r="C29" s="1937">
        <v>41595113</v>
      </c>
      <c r="D29" s="1835" t="s">
        <v>1517</v>
      </c>
      <c r="E29" s="1881">
        <v>0</v>
      </c>
      <c r="F29" s="1876">
        <v>17</v>
      </c>
      <c r="G29" s="1948">
        <v>17</v>
      </c>
      <c r="H29" s="1829">
        <f>G29/F29*100</f>
        <v>100</v>
      </c>
      <c r="I29" s="1822"/>
    </row>
    <row r="30" spans="1:9" ht="15.75" thickBot="1" x14ac:dyDescent="0.25">
      <c r="A30" s="1938">
        <v>5273</v>
      </c>
      <c r="B30" s="1937">
        <v>6341</v>
      </c>
      <c r="C30" s="1937">
        <v>41595823</v>
      </c>
      <c r="D30" s="1835" t="s">
        <v>318</v>
      </c>
      <c r="E30" s="1874">
        <v>0</v>
      </c>
      <c r="F30" s="1874">
        <v>1511</v>
      </c>
      <c r="G30" s="1948">
        <v>1511</v>
      </c>
      <c r="H30" s="1890">
        <f>G30/F30*100</f>
        <v>100</v>
      </c>
      <c r="I30" s="1822"/>
    </row>
    <row r="31" spans="1:9" ht="16.5" thickTop="1" thickBot="1" x14ac:dyDescent="0.3">
      <c r="A31" s="1828" t="s">
        <v>961</v>
      </c>
      <c r="B31" s="1827"/>
      <c r="C31" s="1827"/>
      <c r="D31" s="1826"/>
      <c r="E31" s="1825">
        <f>SUM(E29:E30)</f>
        <v>0</v>
      </c>
      <c r="F31" s="1825">
        <f>SUM(F29:F30)</f>
        <v>1528</v>
      </c>
      <c r="G31" s="1825">
        <f>SUM(G29:G30)</f>
        <v>1528</v>
      </c>
      <c r="H31" s="1871">
        <f>G31/F31*100</f>
        <v>100</v>
      </c>
      <c r="I31" s="1822"/>
    </row>
    <row r="32" spans="1:9" ht="15.75" thickTop="1" x14ac:dyDescent="0.25">
      <c r="A32" s="1857"/>
      <c r="B32" s="1857"/>
      <c r="C32" s="1857"/>
      <c r="D32" s="1857"/>
      <c r="E32" s="1856"/>
      <c r="F32" s="1856"/>
      <c r="G32" s="1856"/>
      <c r="H32" s="1897"/>
      <c r="I32" s="1822"/>
    </row>
    <row r="33" spans="1:12" ht="15.75" thickBot="1" x14ac:dyDescent="0.3">
      <c r="A33" s="1853" t="s">
        <v>1815</v>
      </c>
      <c r="D33" s="1800"/>
      <c r="E33" s="1797"/>
      <c r="H33" s="1992" t="s">
        <v>205</v>
      </c>
      <c r="I33" s="1822"/>
    </row>
    <row r="34" spans="1:12" ht="25.5" thickTop="1" thickBot="1" x14ac:dyDescent="0.25">
      <c r="A34" s="1852" t="s">
        <v>206</v>
      </c>
      <c r="B34" s="1851" t="s">
        <v>959</v>
      </c>
      <c r="C34" s="1851" t="s">
        <v>481</v>
      </c>
      <c r="D34" s="1850" t="s">
        <v>208</v>
      </c>
      <c r="E34" s="1849" t="s">
        <v>800</v>
      </c>
      <c r="F34" s="1849" t="s">
        <v>801</v>
      </c>
      <c r="G34" s="1848" t="s">
        <v>1117</v>
      </c>
      <c r="H34" s="2092" t="s">
        <v>1118</v>
      </c>
      <c r="I34" s="1822"/>
    </row>
    <row r="35" spans="1:12" ht="14.25" thickTop="1" thickBot="1" x14ac:dyDescent="0.25">
      <c r="A35" s="1846">
        <v>1</v>
      </c>
      <c r="B35" s="1845">
        <v>2</v>
      </c>
      <c r="C35" s="1845">
        <v>3</v>
      </c>
      <c r="D35" s="1845">
        <v>5</v>
      </c>
      <c r="E35" s="1931">
        <v>6</v>
      </c>
      <c r="F35" s="1931">
        <v>7</v>
      </c>
      <c r="G35" s="1930">
        <v>8</v>
      </c>
      <c r="H35" s="1842" t="s">
        <v>960</v>
      </c>
      <c r="I35" s="1822"/>
    </row>
    <row r="36" spans="1:12" ht="31.5" thickTop="1" thickBot="1" x14ac:dyDescent="0.25">
      <c r="A36" s="1991">
        <v>6409</v>
      </c>
      <c r="B36" s="1995">
        <v>5909</v>
      </c>
      <c r="C36" s="2038">
        <v>0</v>
      </c>
      <c r="D36" s="2037" t="s">
        <v>702</v>
      </c>
      <c r="E36" s="1876">
        <v>0</v>
      </c>
      <c r="F36" s="1876">
        <v>0</v>
      </c>
      <c r="G36" s="1876">
        <v>5</v>
      </c>
      <c r="H36" s="1890">
        <v>0</v>
      </c>
      <c r="I36" s="1822"/>
    </row>
    <row r="37" spans="1:12" ht="16.5" thickTop="1" thickBot="1" x14ac:dyDescent="0.3">
      <c r="A37" s="1828" t="s">
        <v>961</v>
      </c>
      <c r="B37" s="1827"/>
      <c r="C37" s="1827"/>
      <c r="D37" s="1826"/>
      <c r="E37" s="1825">
        <f>SUM(E36:E36)</f>
        <v>0</v>
      </c>
      <c r="F37" s="1825">
        <f>SUM(F36:F36)</f>
        <v>0</v>
      </c>
      <c r="G37" s="1825">
        <f>SUM(G36:G36)</f>
        <v>5</v>
      </c>
      <c r="H37" s="1871">
        <v>0</v>
      </c>
      <c r="I37" s="1822"/>
    </row>
    <row r="38" spans="1:12" ht="15.75" thickTop="1" x14ac:dyDescent="0.25">
      <c r="A38" s="1857"/>
      <c r="B38" s="1857"/>
      <c r="C38" s="1857"/>
      <c r="D38" s="1857"/>
      <c r="E38" s="1856"/>
      <c r="F38" s="1856"/>
      <c r="G38" s="1856"/>
      <c r="H38" s="1897"/>
      <c r="I38" s="1822"/>
    </row>
    <row r="39" spans="1:12" ht="15" x14ac:dyDescent="0.25">
      <c r="A39" s="1857"/>
      <c r="B39" s="1857"/>
      <c r="C39" s="1857"/>
      <c r="D39" s="1857"/>
      <c r="E39" s="1856"/>
      <c r="F39" s="1856"/>
      <c r="G39" s="1856"/>
      <c r="H39" s="1897"/>
      <c r="I39" s="1822"/>
    </row>
    <row r="40" spans="1:12" ht="15" x14ac:dyDescent="0.25">
      <c r="A40" s="1857"/>
      <c r="B40" s="1857"/>
      <c r="C40" s="1857"/>
      <c r="D40" s="1857"/>
      <c r="E40" s="1856"/>
      <c r="F40" s="1856"/>
      <c r="G40" s="1856"/>
      <c r="H40" s="1897"/>
      <c r="I40" s="1822"/>
    </row>
    <row r="41" spans="1:12" x14ac:dyDescent="0.2">
      <c r="D41" s="1866"/>
      <c r="E41" s="1969"/>
    </row>
    <row r="42" spans="1:12" ht="16.5" x14ac:dyDescent="0.25">
      <c r="A42" s="1821" t="s">
        <v>576</v>
      </c>
      <c r="B42" s="1820"/>
      <c r="C42" s="1819"/>
      <c r="D42" s="1818"/>
      <c r="E42" s="1817">
        <f>SUM(E43:E45)</f>
        <v>15</v>
      </c>
      <c r="F42" s="1817">
        <f>F43+F44+F45+F46</f>
        <v>3115</v>
      </c>
      <c r="G42" s="1817">
        <f>G43+G44+G45+G46</f>
        <v>3363</v>
      </c>
      <c r="H42" s="1946">
        <f>G42/F42*100</f>
        <v>107.96147672552168</v>
      </c>
      <c r="J42" s="1816">
        <f>J43+J44+J45</f>
        <v>15000</v>
      </c>
      <c r="K42" s="1816">
        <f>K43+K44+K45</f>
        <v>3114708.7</v>
      </c>
      <c r="L42" s="1816">
        <f>L43+L44+L45</f>
        <v>3363035.06</v>
      </c>
    </row>
    <row r="43" spans="1:12" ht="15" x14ac:dyDescent="0.2">
      <c r="A43" s="1811" t="s">
        <v>342</v>
      </c>
      <c r="B43" s="1815"/>
      <c r="C43" s="1809"/>
      <c r="D43" s="1814"/>
      <c r="E43" s="1807">
        <f>E11+E12+E13+E21+E29+E36</f>
        <v>15</v>
      </c>
      <c r="F43" s="1807">
        <f>F11+F12+F13+F21+F29+F36</f>
        <v>38</v>
      </c>
      <c r="G43" s="1807">
        <f>G11+G12+G13+G21+G29+G36</f>
        <v>28</v>
      </c>
      <c r="H43" s="1945">
        <f>G43/F43*100</f>
        <v>73.68421052631578</v>
      </c>
      <c r="J43" s="1812">
        <v>15000</v>
      </c>
      <c r="K43" s="1812">
        <v>37623.199999999997</v>
      </c>
      <c r="L43" s="1812">
        <v>27562.880000000001</v>
      </c>
    </row>
    <row r="44" spans="1:12" ht="15" x14ac:dyDescent="0.2">
      <c r="A44" s="1811" t="s">
        <v>343</v>
      </c>
      <c r="B44" s="1810"/>
      <c r="C44" s="1809"/>
      <c r="D44" s="1808"/>
      <c r="E44" s="1807">
        <f>E22+E30</f>
        <v>0</v>
      </c>
      <c r="F44" s="1807">
        <f>F22+F30</f>
        <v>3077</v>
      </c>
      <c r="G44" s="1807">
        <f>G22+G30</f>
        <v>3077</v>
      </c>
      <c r="H44" s="1945">
        <f>G44/F44*100</f>
        <v>100</v>
      </c>
      <c r="J44" s="1812">
        <v>0</v>
      </c>
      <c r="K44" s="1812">
        <v>3077085.5</v>
      </c>
      <c r="L44" s="1812">
        <v>3077085.5</v>
      </c>
    </row>
    <row r="45" spans="1:12" ht="15" x14ac:dyDescent="0.2">
      <c r="A45" s="1811" t="s">
        <v>577</v>
      </c>
      <c r="B45" s="1810"/>
      <c r="C45" s="1809"/>
      <c r="D45" s="1808"/>
      <c r="E45" s="1807">
        <f>E14</f>
        <v>0</v>
      </c>
      <c r="F45" s="1807">
        <f>F14</f>
        <v>0</v>
      </c>
      <c r="G45" s="1807">
        <f>G14</f>
        <v>258</v>
      </c>
      <c r="H45" s="1945">
        <v>0</v>
      </c>
      <c r="J45" s="1812">
        <v>0</v>
      </c>
      <c r="K45" s="1812">
        <v>0</v>
      </c>
      <c r="L45" s="1812">
        <v>258386.68</v>
      </c>
    </row>
    <row r="46" spans="1:12" ht="15" x14ac:dyDescent="0.2">
      <c r="A46" s="1811"/>
      <c r="B46" s="1810"/>
      <c r="C46" s="1809"/>
      <c r="D46" s="1808"/>
      <c r="E46" s="1807"/>
      <c r="F46" s="1807"/>
      <c r="G46" s="1807"/>
      <c r="H46" s="1916"/>
    </row>
    <row r="47" spans="1:12" ht="51.75" customHeight="1" thickBot="1" x14ac:dyDescent="0.4">
      <c r="A47" s="2539" t="s">
        <v>1228</v>
      </c>
      <c r="B47" s="2557"/>
      <c r="C47" s="2557"/>
      <c r="D47" s="2557"/>
      <c r="E47" s="1805">
        <f>SUM(E42)</f>
        <v>15</v>
      </c>
      <c r="F47" s="1805">
        <f>SUM(F42)</f>
        <v>3115</v>
      </c>
      <c r="G47" s="1805">
        <f>SUM(G42)</f>
        <v>3363</v>
      </c>
      <c r="H47" s="1944">
        <f>G47/F47*100</f>
        <v>107.96147672552168</v>
      </c>
    </row>
    <row r="48" spans="1:12" ht="13.5" thickTop="1" x14ac:dyDescent="0.2"/>
    <row r="161" spans="1:5" ht="13.5" thickBot="1" x14ac:dyDescent="0.25">
      <c r="A161" s="1972"/>
      <c r="B161" s="1972"/>
      <c r="C161" s="1972"/>
    </row>
    <row r="162" spans="1:5" ht="13.5" thickTop="1" x14ac:dyDescent="0.2">
      <c r="A162" s="1836"/>
      <c r="B162" s="1836"/>
      <c r="C162" s="1836"/>
    </row>
    <row r="169" spans="1:5" ht="13.5" thickBot="1" x14ac:dyDescent="0.25">
      <c r="D169" s="1971"/>
      <c r="E169" s="1970"/>
    </row>
    <row r="170" spans="1:5" ht="13.5" thickTop="1" x14ac:dyDescent="0.2">
      <c r="D170" s="1866"/>
      <c r="E170" s="1969"/>
    </row>
    <row r="171" spans="1:5" x14ac:dyDescent="0.2">
      <c r="D171" s="1797" t="e">
        <f>#REF!+#REF!</f>
        <v>#REF!</v>
      </c>
    </row>
  </sheetData>
  <mergeCells count="3">
    <mergeCell ref="A1:H1"/>
    <mergeCell ref="A15:D15"/>
    <mergeCell ref="A47:D47"/>
  </mergeCells>
  <pageMargins left="0.98425196850393704" right="0.98425196850393704" top="0.98425196850393704" bottom="0.98425196850393704" header="0.51181102362204722" footer="0.51181102362204722"/>
  <pageSetup paperSize="9" scale="72" firstPageNumber="173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41"/>
  <sheetViews>
    <sheetView showGridLines="0" zoomScaleNormal="100" workbookViewId="0">
      <selection activeCell="J119" sqref="J119"/>
    </sheetView>
  </sheetViews>
  <sheetFormatPr defaultRowHeight="12.75" x14ac:dyDescent="0.2"/>
  <cols>
    <col min="1" max="1" width="4.7109375" style="1800" customWidth="1"/>
    <col min="2" max="2" width="6.7109375" style="1800" customWidth="1"/>
    <col min="3" max="3" width="8.85546875" style="1800" customWidth="1"/>
    <col min="4" max="4" width="46.42578125" style="1797" customWidth="1"/>
    <col min="5" max="5" width="12.85546875" style="1822" customWidth="1"/>
    <col min="6" max="6" width="15.5703125" style="1822" customWidth="1"/>
    <col min="7" max="7" width="15.85546875" style="1822" customWidth="1"/>
    <col min="8" max="8" width="6.42578125" style="1797" customWidth="1"/>
    <col min="9" max="9" width="14.28515625" style="1797" bestFit="1" customWidth="1"/>
    <col min="10" max="10" width="9.140625" style="1797"/>
    <col min="11" max="12" width="16" style="1797" bestFit="1" customWidth="1"/>
    <col min="13" max="16384" width="9.140625" style="1797"/>
  </cols>
  <sheetData>
    <row r="1" spans="1:8" ht="19.5" customHeight="1" thickBot="1" x14ac:dyDescent="0.3">
      <c r="A1" s="1915" t="s">
        <v>308</v>
      </c>
      <c r="B1" s="1914"/>
      <c r="C1" s="1913"/>
      <c r="D1" s="1962"/>
      <c r="E1" s="1963"/>
      <c r="F1" s="1962"/>
      <c r="G1" s="1961"/>
      <c r="H1" s="1915"/>
    </row>
    <row r="2" spans="1:8" ht="18" x14ac:dyDescent="0.25">
      <c r="A2" s="1899"/>
      <c r="B2" s="1854"/>
      <c r="C2" s="1854"/>
      <c r="D2" s="1854"/>
      <c r="E2" s="1854"/>
      <c r="F2" s="1854"/>
      <c r="G2" s="1854"/>
      <c r="H2" s="1941" t="s">
        <v>309</v>
      </c>
    </row>
    <row r="3" spans="1:8" ht="18" x14ac:dyDescent="0.25">
      <c r="A3" s="1909" t="s">
        <v>470</v>
      </c>
      <c r="B3" s="1854"/>
      <c r="C3" s="1905" t="s">
        <v>445</v>
      </c>
      <c r="D3" s="1854"/>
      <c r="E3" s="1854"/>
      <c r="F3" s="1854"/>
      <c r="G3" s="1854"/>
      <c r="H3" s="1941"/>
    </row>
    <row r="4" spans="1:8" ht="18" x14ac:dyDescent="0.25">
      <c r="A4" s="1899"/>
      <c r="B4" s="1854"/>
      <c r="C4" s="1905" t="s">
        <v>446</v>
      </c>
      <c r="D4" s="1854"/>
      <c r="E4" s="1854"/>
      <c r="F4" s="1854"/>
      <c r="G4" s="1854"/>
      <c r="H4" s="1941"/>
    </row>
    <row r="5" spans="1:8" ht="18" x14ac:dyDescent="0.25">
      <c r="A5" s="1823" t="s">
        <v>310</v>
      </c>
      <c r="B5" s="1854"/>
      <c r="C5" s="1854"/>
      <c r="D5" s="1854"/>
      <c r="E5" s="1854"/>
      <c r="F5" s="1854"/>
      <c r="G5" s="1854"/>
      <c r="H5" s="1941"/>
    </row>
    <row r="6" spans="1:8" ht="13.5" thickBot="1" x14ac:dyDescent="0.25">
      <c r="H6" s="1992" t="s">
        <v>205</v>
      </c>
    </row>
    <row r="7" spans="1:8" s="1841" customFormat="1" ht="25.5" thickTop="1" thickBot="1" x14ac:dyDescent="0.25">
      <c r="A7" s="1852" t="s">
        <v>206</v>
      </c>
      <c r="B7" s="1851" t="s">
        <v>959</v>
      </c>
      <c r="C7" s="1851" t="s">
        <v>481</v>
      </c>
      <c r="D7" s="1850" t="s">
        <v>208</v>
      </c>
      <c r="E7" s="1849" t="s">
        <v>800</v>
      </c>
      <c r="F7" s="1849" t="s">
        <v>801</v>
      </c>
      <c r="G7" s="1848" t="s">
        <v>1117</v>
      </c>
      <c r="H7" s="1847" t="s">
        <v>1118</v>
      </c>
    </row>
    <row r="8" spans="1:8" s="1841" customFormat="1" ht="13.5" thickTop="1" thickBot="1" x14ac:dyDescent="0.25">
      <c r="A8" s="1846">
        <v>1</v>
      </c>
      <c r="B8" s="1845">
        <v>2</v>
      </c>
      <c r="C8" s="1845">
        <v>3</v>
      </c>
      <c r="D8" s="1845">
        <v>4</v>
      </c>
      <c r="E8" s="1931">
        <v>5</v>
      </c>
      <c r="F8" s="1931">
        <v>6</v>
      </c>
      <c r="G8" s="1930">
        <v>7</v>
      </c>
      <c r="H8" s="1959" t="s">
        <v>74</v>
      </c>
    </row>
    <row r="9" spans="1:8" s="1979" customFormat="1" ht="45.75" thickTop="1" x14ac:dyDescent="0.2">
      <c r="A9" s="1938">
        <v>3299</v>
      </c>
      <c r="B9" s="1937">
        <v>5213</v>
      </c>
      <c r="C9" s="1867">
        <v>32133012</v>
      </c>
      <c r="D9" s="1835" t="s">
        <v>1317</v>
      </c>
      <c r="E9" s="1876">
        <v>0</v>
      </c>
      <c r="F9" s="1876">
        <v>2220</v>
      </c>
      <c r="G9" s="1876">
        <v>1964</v>
      </c>
      <c r="H9" s="1947">
        <f t="shared" ref="H9:H24" si="0">G9/F9*100</f>
        <v>88.468468468468458</v>
      </c>
    </row>
    <row r="10" spans="1:8" s="1979" customFormat="1" ht="45" x14ac:dyDescent="0.2">
      <c r="A10" s="1938">
        <v>3299</v>
      </c>
      <c r="B10" s="1937">
        <v>5213</v>
      </c>
      <c r="C10" s="1867">
        <v>32533012</v>
      </c>
      <c r="D10" s="1835" t="s">
        <v>1317</v>
      </c>
      <c r="E10" s="1876">
        <v>0</v>
      </c>
      <c r="F10" s="1876">
        <v>12582</v>
      </c>
      <c r="G10" s="1876">
        <v>11127</v>
      </c>
      <c r="H10" s="1947">
        <f t="shared" si="0"/>
        <v>88.43586075345732</v>
      </c>
    </row>
    <row r="11" spans="1:8" s="1979" customFormat="1" ht="15" customHeight="1" x14ac:dyDescent="0.2">
      <c r="A11" s="1938">
        <v>3299</v>
      </c>
      <c r="B11" s="1937">
        <v>5222</v>
      </c>
      <c r="C11" s="1867">
        <v>32133012</v>
      </c>
      <c r="D11" s="1835" t="s">
        <v>279</v>
      </c>
      <c r="E11" s="1876">
        <v>0</v>
      </c>
      <c r="F11" s="1876">
        <v>466</v>
      </c>
      <c r="G11" s="1876">
        <v>428</v>
      </c>
      <c r="H11" s="1947">
        <f t="shared" si="0"/>
        <v>91.845493562231766</v>
      </c>
    </row>
    <row r="12" spans="1:8" s="1979" customFormat="1" ht="15" customHeight="1" x14ac:dyDescent="0.2">
      <c r="A12" s="1938">
        <v>3299</v>
      </c>
      <c r="B12" s="1937">
        <v>5222</v>
      </c>
      <c r="C12" s="1867">
        <v>32533012</v>
      </c>
      <c r="D12" s="1835" t="s">
        <v>279</v>
      </c>
      <c r="E12" s="1876">
        <v>0</v>
      </c>
      <c r="F12" s="1876">
        <v>2642</v>
      </c>
      <c r="G12" s="1876">
        <v>2426</v>
      </c>
      <c r="H12" s="1947">
        <f t="shared" si="0"/>
        <v>91.824375473126423</v>
      </c>
    </row>
    <row r="13" spans="1:8" s="1979" customFormat="1" ht="30" customHeight="1" x14ac:dyDescent="0.2">
      <c r="A13" s="1938">
        <v>3299</v>
      </c>
      <c r="B13" s="1937">
        <v>5229</v>
      </c>
      <c r="C13" s="1867">
        <v>32133012</v>
      </c>
      <c r="D13" s="1835" t="s">
        <v>1236</v>
      </c>
      <c r="E13" s="1876">
        <v>0</v>
      </c>
      <c r="F13" s="1876">
        <v>209</v>
      </c>
      <c r="G13" s="1876">
        <v>209</v>
      </c>
      <c r="H13" s="1947">
        <f t="shared" si="0"/>
        <v>100</v>
      </c>
    </row>
    <row r="14" spans="1:8" s="1979" customFormat="1" ht="30" customHeight="1" x14ac:dyDescent="0.2">
      <c r="A14" s="1938">
        <v>3299</v>
      </c>
      <c r="B14" s="1937">
        <v>5229</v>
      </c>
      <c r="C14" s="1867">
        <v>32533012</v>
      </c>
      <c r="D14" s="1835" t="s">
        <v>1236</v>
      </c>
      <c r="E14" s="1876">
        <v>0</v>
      </c>
      <c r="F14" s="1876">
        <v>1185</v>
      </c>
      <c r="G14" s="1876">
        <v>1184</v>
      </c>
      <c r="H14" s="1947">
        <f t="shared" si="0"/>
        <v>99.915611814345993</v>
      </c>
    </row>
    <row r="15" spans="1:8" s="1979" customFormat="1" ht="15" x14ac:dyDescent="0.2">
      <c r="A15" s="1938">
        <v>3299</v>
      </c>
      <c r="B15" s="1937">
        <v>5901</v>
      </c>
      <c r="C15" s="1867">
        <v>32133012</v>
      </c>
      <c r="D15" s="1835" t="s">
        <v>769</v>
      </c>
      <c r="E15" s="1876">
        <v>0</v>
      </c>
      <c r="F15" s="1876">
        <v>3667</v>
      </c>
      <c r="G15" s="1876">
        <v>0</v>
      </c>
      <c r="H15" s="1947">
        <f t="shared" si="0"/>
        <v>0</v>
      </c>
    </row>
    <row r="16" spans="1:8" s="1979" customFormat="1" ht="15" x14ac:dyDescent="0.2">
      <c r="A16" s="1938">
        <v>3299</v>
      </c>
      <c r="B16" s="1937">
        <v>5901</v>
      </c>
      <c r="C16" s="1867">
        <v>32533012</v>
      </c>
      <c r="D16" s="1835" t="s">
        <v>769</v>
      </c>
      <c r="E16" s="1876">
        <v>0</v>
      </c>
      <c r="F16" s="1876">
        <v>20777</v>
      </c>
      <c r="G16" s="1876">
        <v>0</v>
      </c>
      <c r="H16" s="1947">
        <f t="shared" si="0"/>
        <v>0</v>
      </c>
    </row>
    <row r="17" spans="1:9" s="1979" customFormat="1" ht="45" x14ac:dyDescent="0.2">
      <c r="A17" s="1938">
        <v>3299</v>
      </c>
      <c r="B17" s="1937">
        <v>6313</v>
      </c>
      <c r="C17" s="1867">
        <v>32133887</v>
      </c>
      <c r="D17" s="1835" t="s">
        <v>1318</v>
      </c>
      <c r="E17" s="1876">
        <v>0</v>
      </c>
      <c r="F17" s="1876">
        <v>88</v>
      </c>
      <c r="G17" s="1876">
        <v>51</v>
      </c>
      <c r="H17" s="1947">
        <f t="shared" si="0"/>
        <v>57.95454545454546</v>
      </c>
    </row>
    <row r="18" spans="1:9" s="1979" customFormat="1" ht="45" x14ac:dyDescent="0.2">
      <c r="A18" s="1938">
        <v>3299</v>
      </c>
      <c r="B18" s="1937">
        <v>6313</v>
      </c>
      <c r="C18" s="1867">
        <v>32533887</v>
      </c>
      <c r="D18" s="1835" t="s">
        <v>1318</v>
      </c>
      <c r="E18" s="1876">
        <v>0</v>
      </c>
      <c r="F18" s="1876">
        <v>502</v>
      </c>
      <c r="G18" s="1876">
        <v>289</v>
      </c>
      <c r="H18" s="1947">
        <f t="shared" si="0"/>
        <v>57.569721115537853</v>
      </c>
    </row>
    <row r="19" spans="1:9" s="1875" customFormat="1" ht="15" hidden="1" x14ac:dyDescent="0.2">
      <c r="A19" s="1938">
        <v>3299</v>
      </c>
      <c r="B19" s="1980">
        <v>6322</v>
      </c>
      <c r="C19" s="1867">
        <v>32133887</v>
      </c>
      <c r="D19" s="1835" t="s">
        <v>1456</v>
      </c>
      <c r="E19" s="1876">
        <v>0</v>
      </c>
      <c r="F19" s="1876">
        <v>0</v>
      </c>
      <c r="G19" s="1876">
        <v>0</v>
      </c>
      <c r="H19" s="1947" t="e">
        <f t="shared" si="0"/>
        <v>#DIV/0!</v>
      </c>
    </row>
    <row r="20" spans="1:9" s="1875" customFormat="1" ht="15" hidden="1" x14ac:dyDescent="0.2">
      <c r="A20" s="1938">
        <v>3299</v>
      </c>
      <c r="B20" s="1980">
        <v>6322</v>
      </c>
      <c r="C20" s="1867">
        <v>32533887</v>
      </c>
      <c r="D20" s="1835" t="s">
        <v>1456</v>
      </c>
      <c r="E20" s="1876">
        <v>0</v>
      </c>
      <c r="F20" s="1876">
        <v>0</v>
      </c>
      <c r="G20" s="1876">
        <v>0</v>
      </c>
      <c r="H20" s="1947" t="e">
        <f t="shared" si="0"/>
        <v>#DIV/0!</v>
      </c>
    </row>
    <row r="21" spans="1:9" ht="30" hidden="1" customHeight="1" x14ac:dyDescent="0.2">
      <c r="A21" s="1938">
        <v>3299</v>
      </c>
      <c r="B21" s="1980">
        <v>6329</v>
      </c>
      <c r="C21" s="1867">
        <v>32133887</v>
      </c>
      <c r="D21" s="1835" t="s">
        <v>1244</v>
      </c>
      <c r="E21" s="1876">
        <v>0</v>
      </c>
      <c r="F21" s="1876">
        <v>0</v>
      </c>
      <c r="G21" s="1876">
        <v>0</v>
      </c>
      <c r="H21" s="1947" t="e">
        <f t="shared" si="0"/>
        <v>#DIV/0!</v>
      </c>
    </row>
    <row r="22" spans="1:9" ht="30" hidden="1" customHeight="1" x14ac:dyDescent="0.2">
      <c r="A22" s="1938">
        <v>3299</v>
      </c>
      <c r="B22" s="1980">
        <v>6329</v>
      </c>
      <c r="C22" s="1867">
        <v>32533887</v>
      </c>
      <c r="D22" s="1835" t="s">
        <v>1244</v>
      </c>
      <c r="E22" s="1876">
        <v>0</v>
      </c>
      <c r="F22" s="1876">
        <v>0</v>
      </c>
      <c r="G22" s="1876">
        <v>0</v>
      </c>
      <c r="H22" s="1947" t="e">
        <f t="shared" si="0"/>
        <v>#DIV/0!</v>
      </c>
    </row>
    <row r="23" spans="1:9" ht="15" customHeight="1" x14ac:dyDescent="0.2">
      <c r="A23" s="1938">
        <v>3299</v>
      </c>
      <c r="B23" s="1937">
        <v>6901</v>
      </c>
      <c r="C23" s="1867">
        <v>32133887</v>
      </c>
      <c r="D23" s="1835" t="s">
        <v>535</v>
      </c>
      <c r="E23" s="1876">
        <v>0</v>
      </c>
      <c r="F23" s="1876">
        <v>48</v>
      </c>
      <c r="G23" s="1876">
        <v>0</v>
      </c>
      <c r="H23" s="1947">
        <f t="shared" si="0"/>
        <v>0</v>
      </c>
    </row>
    <row r="24" spans="1:9" ht="15" customHeight="1" x14ac:dyDescent="0.2">
      <c r="A24" s="1938">
        <v>3299</v>
      </c>
      <c r="B24" s="1937">
        <v>6901</v>
      </c>
      <c r="C24" s="1867">
        <v>32533887</v>
      </c>
      <c r="D24" s="1835" t="s">
        <v>535</v>
      </c>
      <c r="E24" s="1876">
        <v>0</v>
      </c>
      <c r="F24" s="1876">
        <v>269</v>
      </c>
      <c r="G24" s="1876">
        <v>0</v>
      </c>
      <c r="H24" s="1947">
        <f t="shared" si="0"/>
        <v>0</v>
      </c>
    </row>
    <row r="25" spans="1:9" ht="15" customHeight="1" thickBot="1" x14ac:dyDescent="0.25">
      <c r="A25" s="1938">
        <v>6402</v>
      </c>
      <c r="B25" s="1937">
        <v>5363</v>
      </c>
      <c r="C25" s="1867">
        <v>19</v>
      </c>
      <c r="D25" s="1835" t="s">
        <v>706</v>
      </c>
      <c r="E25" s="1876">
        <v>0</v>
      </c>
      <c r="F25" s="1876">
        <v>0</v>
      </c>
      <c r="G25" s="1876">
        <v>0</v>
      </c>
      <c r="H25" s="1947">
        <v>0</v>
      </c>
    </row>
    <row r="26" spans="1:9" s="1875" customFormat="1" ht="15" hidden="1" customHeight="1" thickBot="1" x14ac:dyDescent="0.25">
      <c r="A26" s="1938">
        <v>6409</v>
      </c>
      <c r="B26" s="1937">
        <v>5909</v>
      </c>
      <c r="C26" s="1867"/>
      <c r="D26" s="1835" t="s">
        <v>702</v>
      </c>
      <c r="E26" s="1876">
        <v>0</v>
      </c>
      <c r="F26" s="1876">
        <v>0</v>
      </c>
      <c r="G26" s="1876">
        <v>0</v>
      </c>
      <c r="H26" s="1974">
        <v>0</v>
      </c>
    </row>
    <row r="27" spans="1:9" s="1893" customFormat="1" ht="16.5" thickTop="1" thickBot="1" x14ac:dyDescent="0.3">
      <c r="A27" s="2547" t="s">
        <v>961</v>
      </c>
      <c r="B27" s="2548"/>
      <c r="C27" s="2548"/>
      <c r="D27" s="2548"/>
      <c r="E27" s="1825">
        <f>SUM(E9:E26)</f>
        <v>0</v>
      </c>
      <c r="F27" s="1825">
        <f>SUM(F9:F26)</f>
        <v>44655</v>
      </c>
      <c r="G27" s="1825">
        <f>SUM(G9:G26)</f>
        <v>17678</v>
      </c>
      <c r="H27" s="1824">
        <f>G27/F27*100</f>
        <v>39.587952077035048</v>
      </c>
      <c r="I27" s="1973"/>
    </row>
    <row r="28" spans="1:9" ht="13.5" thickTop="1" x14ac:dyDescent="0.2">
      <c r="I28" s="1822"/>
    </row>
    <row r="29" spans="1:9" ht="15" x14ac:dyDescent="0.25">
      <c r="A29" s="2036" t="s">
        <v>599</v>
      </c>
      <c r="B29" s="1868"/>
      <c r="C29" s="1868"/>
      <c r="D29" s="1868"/>
    </row>
    <row r="30" spans="1:9" ht="15.75" thickBot="1" x14ac:dyDescent="0.3">
      <c r="A30" s="2035" t="s">
        <v>1319</v>
      </c>
      <c r="B30" s="2039"/>
      <c r="C30" s="2039"/>
      <c r="H30" s="1992" t="s">
        <v>205</v>
      </c>
    </row>
    <row r="31" spans="1:9" s="1841" customFormat="1" ht="25.5" thickTop="1" thickBot="1" x14ac:dyDescent="0.25">
      <c r="A31" s="1852" t="s">
        <v>206</v>
      </c>
      <c r="B31" s="1851" t="s">
        <v>959</v>
      </c>
      <c r="C31" s="1851" t="s">
        <v>481</v>
      </c>
      <c r="D31" s="1850" t="s">
        <v>208</v>
      </c>
      <c r="E31" s="1849" t="s">
        <v>800</v>
      </c>
      <c r="F31" s="1849" t="s">
        <v>801</v>
      </c>
      <c r="G31" s="1848" t="s">
        <v>1117</v>
      </c>
      <c r="H31" s="1847" t="s">
        <v>1118</v>
      </c>
    </row>
    <row r="32" spans="1:9" s="1841" customFormat="1" ht="13.5" thickTop="1" thickBot="1" x14ac:dyDescent="0.25">
      <c r="A32" s="1846">
        <v>1</v>
      </c>
      <c r="B32" s="1845">
        <v>2</v>
      </c>
      <c r="C32" s="1845">
        <v>3</v>
      </c>
      <c r="D32" s="1845">
        <v>4</v>
      </c>
      <c r="E32" s="1931">
        <v>5</v>
      </c>
      <c r="F32" s="1931">
        <v>6</v>
      </c>
      <c r="G32" s="1930">
        <v>7</v>
      </c>
      <c r="H32" s="1959" t="s">
        <v>74</v>
      </c>
    </row>
    <row r="33" spans="1:10" ht="30.75" thickTop="1" x14ac:dyDescent="0.2">
      <c r="A33" s="1938">
        <v>3299</v>
      </c>
      <c r="B33" s="1937">
        <v>5336</v>
      </c>
      <c r="C33" s="1975">
        <v>32133012</v>
      </c>
      <c r="D33" s="1835" t="s">
        <v>1788</v>
      </c>
      <c r="E33" s="1876">
        <v>0</v>
      </c>
      <c r="F33" s="1876">
        <v>183</v>
      </c>
      <c r="G33" s="1876">
        <v>156</v>
      </c>
      <c r="H33" s="1947">
        <f>G33/F33*100</f>
        <v>85.245901639344254</v>
      </c>
      <c r="J33" s="1977"/>
    </row>
    <row r="34" spans="1:10" ht="30" hidden="1" x14ac:dyDescent="0.2">
      <c r="A34" s="1938">
        <v>2212</v>
      </c>
      <c r="B34" s="1937">
        <v>5336</v>
      </c>
      <c r="C34" s="1975">
        <v>41100882</v>
      </c>
      <c r="D34" s="1835" t="s">
        <v>1320</v>
      </c>
      <c r="E34" s="1876">
        <v>0</v>
      </c>
      <c r="F34" s="1876">
        <v>0</v>
      </c>
      <c r="G34" s="1876">
        <v>0</v>
      </c>
      <c r="H34" s="1947" t="e">
        <f>G34/F34*100</f>
        <v>#DIV/0!</v>
      </c>
      <c r="J34" s="1977"/>
    </row>
    <row r="35" spans="1:10" ht="30.75" thickBot="1" x14ac:dyDescent="0.25">
      <c r="A35" s="1938">
        <v>3299</v>
      </c>
      <c r="B35" s="1937">
        <v>5336</v>
      </c>
      <c r="C35" s="1975">
        <v>32533012</v>
      </c>
      <c r="D35" s="1835" t="s">
        <v>1788</v>
      </c>
      <c r="E35" s="1876">
        <v>0</v>
      </c>
      <c r="F35" s="1876">
        <v>1036</v>
      </c>
      <c r="G35" s="1876">
        <v>883</v>
      </c>
      <c r="H35" s="1974">
        <f>G35/F35*100</f>
        <v>85.231660231660229</v>
      </c>
      <c r="J35" s="1977"/>
    </row>
    <row r="36" spans="1:10" s="1893" customFormat="1" ht="16.5" thickTop="1" thickBot="1" x14ac:dyDescent="0.3">
      <c r="A36" s="2547" t="s">
        <v>961</v>
      </c>
      <c r="B36" s="2548"/>
      <c r="C36" s="2548"/>
      <c r="D36" s="2548"/>
      <c r="E36" s="1825">
        <f>SUM(E33:E35)</f>
        <v>0</v>
      </c>
      <c r="F36" s="1825">
        <f>SUM(F33:F35)</f>
        <v>1219</v>
      </c>
      <c r="G36" s="1825">
        <f>SUM(G33:G35)</f>
        <v>1039</v>
      </c>
      <c r="H36" s="1974">
        <v>0</v>
      </c>
      <c r="I36" s="1973"/>
    </row>
    <row r="37" spans="1:10" ht="13.5" thickTop="1" x14ac:dyDescent="0.2">
      <c r="I37" s="1822"/>
    </row>
    <row r="38" spans="1:10" ht="15" x14ac:dyDescent="0.25">
      <c r="A38" s="2036" t="s">
        <v>1321</v>
      </c>
      <c r="B38" s="1868"/>
      <c r="C38" s="1868"/>
      <c r="D38" s="1868"/>
    </row>
    <row r="39" spans="1:10" ht="15.75" thickBot="1" x14ac:dyDescent="0.3">
      <c r="A39" s="2035" t="s">
        <v>1263</v>
      </c>
      <c r="B39" s="2039"/>
      <c r="C39" s="2039"/>
      <c r="H39" s="1992" t="s">
        <v>205</v>
      </c>
    </row>
    <row r="40" spans="1:10" s="1841" customFormat="1" ht="25.5" thickTop="1" thickBot="1" x14ac:dyDescent="0.25">
      <c r="A40" s="1852" t="s">
        <v>206</v>
      </c>
      <c r="B40" s="1851" t="s">
        <v>959</v>
      </c>
      <c r="C40" s="1851" t="s">
        <v>481</v>
      </c>
      <c r="D40" s="1850" t="s">
        <v>208</v>
      </c>
      <c r="E40" s="1849" t="s">
        <v>800</v>
      </c>
      <c r="F40" s="1849" t="s">
        <v>801</v>
      </c>
      <c r="G40" s="1848" t="s">
        <v>1117</v>
      </c>
      <c r="H40" s="1847" t="s">
        <v>1118</v>
      </c>
    </row>
    <row r="41" spans="1:10" s="1841" customFormat="1" ht="13.5" thickTop="1" thickBot="1" x14ac:dyDescent="0.25">
      <c r="A41" s="1846">
        <v>1</v>
      </c>
      <c r="B41" s="1845">
        <v>2</v>
      </c>
      <c r="C41" s="1845">
        <v>3</v>
      </c>
      <c r="D41" s="1845">
        <v>4</v>
      </c>
      <c r="E41" s="1931">
        <v>5</v>
      </c>
      <c r="F41" s="1931">
        <v>6</v>
      </c>
      <c r="G41" s="1930">
        <v>7</v>
      </c>
      <c r="H41" s="1959" t="s">
        <v>74</v>
      </c>
    </row>
    <row r="42" spans="1:10" ht="30.75" thickTop="1" x14ac:dyDescent="0.2">
      <c r="A42" s="1938">
        <v>3299</v>
      </c>
      <c r="B42" s="1988">
        <v>5336</v>
      </c>
      <c r="C42" s="1975">
        <v>32133012</v>
      </c>
      <c r="D42" s="1987" t="s">
        <v>1788</v>
      </c>
      <c r="E42" s="1876">
        <v>0</v>
      </c>
      <c r="F42" s="1876">
        <v>60</v>
      </c>
      <c r="G42" s="1876">
        <v>49</v>
      </c>
      <c r="H42" s="1947">
        <f>G42/F42*100</f>
        <v>81.666666666666671</v>
      </c>
      <c r="J42" s="1977"/>
    </row>
    <row r="43" spans="1:10" ht="30" x14ac:dyDescent="0.2">
      <c r="A43" s="1938">
        <v>3299</v>
      </c>
      <c r="B43" s="1988">
        <v>5336</v>
      </c>
      <c r="C43" s="1975">
        <v>32533012</v>
      </c>
      <c r="D43" s="1987" t="s">
        <v>1788</v>
      </c>
      <c r="E43" s="1876">
        <v>0</v>
      </c>
      <c r="F43" s="1876">
        <v>340</v>
      </c>
      <c r="G43" s="1876">
        <v>278</v>
      </c>
      <c r="H43" s="1947">
        <f>G43/F43*100</f>
        <v>81.764705882352942</v>
      </c>
      <c r="J43" s="1977"/>
    </row>
    <row r="44" spans="1:10" ht="30" x14ac:dyDescent="0.2">
      <c r="A44" s="1938">
        <v>3299</v>
      </c>
      <c r="B44" s="1937">
        <v>6351</v>
      </c>
      <c r="C44" s="1975">
        <v>32133887</v>
      </c>
      <c r="D44" s="1835" t="s">
        <v>1623</v>
      </c>
      <c r="E44" s="1876">
        <v>0</v>
      </c>
      <c r="F44" s="1876">
        <v>15</v>
      </c>
      <c r="G44" s="1876">
        <v>0</v>
      </c>
      <c r="H44" s="1947">
        <f>G44/F44*100</f>
        <v>0</v>
      </c>
      <c r="J44" s="1977"/>
    </row>
    <row r="45" spans="1:10" ht="30.75" thickBot="1" x14ac:dyDescent="0.25">
      <c r="A45" s="1938">
        <v>3299</v>
      </c>
      <c r="B45" s="1937">
        <v>6351</v>
      </c>
      <c r="C45" s="1975">
        <v>32533887</v>
      </c>
      <c r="D45" s="1835" t="s">
        <v>1623</v>
      </c>
      <c r="E45" s="1876">
        <v>0</v>
      </c>
      <c r="F45" s="1876">
        <v>85</v>
      </c>
      <c r="G45" s="1876">
        <v>0</v>
      </c>
      <c r="H45" s="1974">
        <f>G45/F45*100</f>
        <v>0</v>
      </c>
      <c r="J45" s="1977"/>
    </row>
    <row r="46" spans="1:10" s="1893" customFormat="1" ht="16.5" thickTop="1" thickBot="1" x14ac:dyDescent="0.3">
      <c r="A46" s="2547" t="s">
        <v>961</v>
      </c>
      <c r="B46" s="2548"/>
      <c r="C46" s="2548"/>
      <c r="D46" s="2548"/>
      <c r="E46" s="1825">
        <f>SUM(E42:E45)</f>
        <v>0</v>
      </c>
      <c r="F46" s="1825">
        <f>SUM(F42:F45)</f>
        <v>500</v>
      </c>
      <c r="G46" s="1825">
        <f>SUM(G42:G45)</f>
        <v>327</v>
      </c>
      <c r="H46" s="1974">
        <v>0</v>
      </c>
      <c r="I46" s="1973"/>
    </row>
    <row r="47" spans="1:10" ht="13.5" thickTop="1" x14ac:dyDescent="0.2">
      <c r="I47" s="1822"/>
    </row>
    <row r="48" spans="1:10" ht="15" x14ac:dyDescent="0.25">
      <c r="A48" s="2036" t="s">
        <v>414</v>
      </c>
      <c r="B48" s="1868"/>
      <c r="C48" s="1868"/>
      <c r="D48" s="1868"/>
    </row>
    <row r="49" spans="1:10" ht="15.75" thickBot="1" x14ac:dyDescent="0.3">
      <c r="A49" s="2035" t="s">
        <v>723</v>
      </c>
      <c r="B49" s="2039"/>
      <c r="C49" s="2039"/>
      <c r="H49" s="1992" t="s">
        <v>205</v>
      </c>
    </row>
    <row r="50" spans="1:10" s="1841" customFormat="1" ht="25.5" thickTop="1" thickBot="1" x14ac:dyDescent="0.25">
      <c r="A50" s="1852" t="s">
        <v>206</v>
      </c>
      <c r="B50" s="1851" t="s">
        <v>959</v>
      </c>
      <c r="C50" s="1851" t="s">
        <v>481</v>
      </c>
      <c r="D50" s="1850" t="s">
        <v>208</v>
      </c>
      <c r="E50" s="1849" t="s">
        <v>800</v>
      </c>
      <c r="F50" s="1849" t="s">
        <v>801</v>
      </c>
      <c r="G50" s="1848" t="s">
        <v>1117</v>
      </c>
      <c r="H50" s="1847" t="s">
        <v>1118</v>
      </c>
    </row>
    <row r="51" spans="1:10" s="1841" customFormat="1" ht="13.5" thickTop="1" thickBot="1" x14ac:dyDescent="0.25">
      <c r="A51" s="1846">
        <v>1</v>
      </c>
      <c r="B51" s="1845">
        <v>2</v>
      </c>
      <c r="C51" s="1845">
        <v>3</v>
      </c>
      <c r="D51" s="1845">
        <v>4</v>
      </c>
      <c r="E51" s="1931">
        <v>5</v>
      </c>
      <c r="F51" s="1931">
        <v>6</v>
      </c>
      <c r="G51" s="1930">
        <v>7</v>
      </c>
      <c r="H51" s="1959" t="s">
        <v>74</v>
      </c>
    </row>
    <row r="52" spans="1:10" ht="30.75" thickTop="1" x14ac:dyDescent="0.2">
      <c r="A52" s="1938">
        <v>3299</v>
      </c>
      <c r="B52" s="1988">
        <v>5336</v>
      </c>
      <c r="C52" s="1975">
        <v>32133012</v>
      </c>
      <c r="D52" s="1987" t="s">
        <v>1788</v>
      </c>
      <c r="E52" s="1876">
        <v>0</v>
      </c>
      <c r="F52" s="1876">
        <v>413</v>
      </c>
      <c r="G52" s="1876">
        <v>383</v>
      </c>
      <c r="H52" s="1947">
        <f>G52/F52*100</f>
        <v>92.736077481840198</v>
      </c>
      <c r="J52" s="1977"/>
    </row>
    <row r="53" spans="1:10" ht="30.75" thickBot="1" x14ac:dyDescent="0.25">
      <c r="A53" s="1938">
        <v>3299</v>
      </c>
      <c r="B53" s="1988">
        <v>5336</v>
      </c>
      <c r="C53" s="1975">
        <v>32533012</v>
      </c>
      <c r="D53" s="1987" t="s">
        <v>1788</v>
      </c>
      <c r="E53" s="1876">
        <v>0</v>
      </c>
      <c r="F53" s="1876">
        <v>2343</v>
      </c>
      <c r="G53" s="1876">
        <v>2168</v>
      </c>
      <c r="H53" s="1974">
        <f>G53/F53*100</f>
        <v>92.530943235168579</v>
      </c>
      <c r="J53" s="1977"/>
    </row>
    <row r="54" spans="1:10" ht="31.5" hidden="1" thickTop="1" thickBot="1" x14ac:dyDescent="0.25">
      <c r="A54" s="1938">
        <v>3299</v>
      </c>
      <c r="B54" s="1937">
        <v>6351</v>
      </c>
      <c r="C54" s="1975">
        <v>32133887</v>
      </c>
      <c r="D54" s="1835" t="s">
        <v>1623</v>
      </c>
      <c r="E54" s="1876">
        <v>0</v>
      </c>
      <c r="F54" s="1876">
        <v>0</v>
      </c>
      <c r="G54" s="1876">
        <v>0</v>
      </c>
      <c r="H54" s="1947" t="e">
        <f>G54/F54*100</f>
        <v>#DIV/0!</v>
      </c>
      <c r="J54" s="1977"/>
    </row>
    <row r="55" spans="1:10" ht="31.5" hidden="1" thickTop="1" thickBot="1" x14ac:dyDescent="0.25">
      <c r="A55" s="1938">
        <v>3299</v>
      </c>
      <c r="B55" s="1937">
        <v>6351</v>
      </c>
      <c r="C55" s="1975">
        <v>32533887</v>
      </c>
      <c r="D55" s="1835" t="s">
        <v>1623</v>
      </c>
      <c r="E55" s="1876">
        <v>0</v>
      </c>
      <c r="F55" s="1876">
        <v>0</v>
      </c>
      <c r="G55" s="1876">
        <v>0</v>
      </c>
      <c r="H55" s="1974" t="e">
        <f>G55/F55*100</f>
        <v>#DIV/0!</v>
      </c>
      <c r="J55" s="1977"/>
    </row>
    <row r="56" spans="1:10" s="1893" customFormat="1" ht="16.5" thickTop="1" thickBot="1" x14ac:dyDescent="0.3">
      <c r="A56" s="2547" t="s">
        <v>961</v>
      </c>
      <c r="B56" s="2548"/>
      <c r="C56" s="2548"/>
      <c r="D56" s="2548"/>
      <c r="E56" s="1825">
        <f>SUM(E52:E55)</f>
        <v>0</v>
      </c>
      <c r="F56" s="1825">
        <f>SUM(F52:F55)</f>
        <v>2756</v>
      </c>
      <c r="G56" s="1825">
        <f>SUM(G52:G55)</f>
        <v>2551</v>
      </c>
      <c r="H56" s="1974">
        <v>0</v>
      </c>
      <c r="I56" s="1973"/>
    </row>
    <row r="57" spans="1:10" ht="13.5" thickTop="1" x14ac:dyDescent="0.2">
      <c r="I57" s="1822"/>
    </row>
    <row r="58" spans="1:10" ht="15" x14ac:dyDescent="0.25">
      <c r="A58" s="2036" t="s">
        <v>419</v>
      </c>
      <c r="B58" s="1868"/>
      <c r="C58" s="1868"/>
      <c r="D58" s="1868"/>
    </row>
    <row r="59" spans="1:10" ht="15.75" thickBot="1" x14ac:dyDescent="0.3">
      <c r="A59" s="2035" t="s">
        <v>1322</v>
      </c>
      <c r="B59" s="2039"/>
      <c r="C59" s="2039"/>
      <c r="H59" s="1992" t="s">
        <v>205</v>
      </c>
    </row>
    <row r="60" spans="1:10" s="1841" customFormat="1" ht="25.5" thickTop="1" thickBot="1" x14ac:dyDescent="0.25">
      <c r="A60" s="1852" t="s">
        <v>206</v>
      </c>
      <c r="B60" s="1851" t="s">
        <v>959</v>
      </c>
      <c r="C60" s="1851" t="s">
        <v>481</v>
      </c>
      <c r="D60" s="1850" t="s">
        <v>208</v>
      </c>
      <c r="E60" s="1849" t="s">
        <v>800</v>
      </c>
      <c r="F60" s="1849" t="s">
        <v>801</v>
      </c>
      <c r="G60" s="1848" t="s">
        <v>1117</v>
      </c>
      <c r="H60" s="1847" t="s">
        <v>1118</v>
      </c>
    </row>
    <row r="61" spans="1:10" s="1841" customFormat="1" ht="13.5" thickTop="1" thickBot="1" x14ac:dyDescent="0.25">
      <c r="A61" s="1846">
        <v>1</v>
      </c>
      <c r="B61" s="1845">
        <v>2</v>
      </c>
      <c r="C61" s="1845">
        <v>3</v>
      </c>
      <c r="D61" s="1845">
        <v>4</v>
      </c>
      <c r="E61" s="1931">
        <v>5</v>
      </c>
      <c r="F61" s="1931">
        <v>6</v>
      </c>
      <c r="G61" s="1930">
        <v>7</v>
      </c>
      <c r="H61" s="1959" t="s">
        <v>74</v>
      </c>
    </row>
    <row r="62" spans="1:10" ht="30.75" thickTop="1" x14ac:dyDescent="0.2">
      <c r="A62" s="1938">
        <v>3299</v>
      </c>
      <c r="B62" s="1988">
        <v>5336</v>
      </c>
      <c r="C62" s="1975">
        <v>32133012</v>
      </c>
      <c r="D62" s="1987" t="s">
        <v>1788</v>
      </c>
      <c r="E62" s="1876">
        <v>0</v>
      </c>
      <c r="F62" s="1876">
        <v>157</v>
      </c>
      <c r="G62" s="1876">
        <v>145</v>
      </c>
      <c r="H62" s="1947">
        <f>G62/F62*100</f>
        <v>92.356687898089177</v>
      </c>
      <c r="J62" s="1977"/>
    </row>
    <row r="63" spans="1:10" ht="30.75" thickBot="1" x14ac:dyDescent="0.25">
      <c r="A63" s="1938">
        <v>3299</v>
      </c>
      <c r="B63" s="1988">
        <v>5336</v>
      </c>
      <c r="C63" s="1975">
        <v>32533012</v>
      </c>
      <c r="D63" s="1987" t="s">
        <v>1788</v>
      </c>
      <c r="E63" s="1876">
        <v>0</v>
      </c>
      <c r="F63" s="1876">
        <v>887</v>
      </c>
      <c r="G63" s="1876">
        <v>822</v>
      </c>
      <c r="H63" s="1947">
        <f>G63/F63*100</f>
        <v>92.67192784667418</v>
      </c>
      <c r="J63" s="1977"/>
    </row>
    <row r="64" spans="1:10" ht="30.75" hidden="1" thickBot="1" x14ac:dyDescent="0.25">
      <c r="A64" s="1938">
        <v>3299</v>
      </c>
      <c r="B64" s="1937">
        <v>6351</v>
      </c>
      <c r="C64" s="1975">
        <v>32133887</v>
      </c>
      <c r="D64" s="1835" t="s">
        <v>1623</v>
      </c>
      <c r="E64" s="1876">
        <v>0</v>
      </c>
      <c r="F64" s="1876">
        <v>0</v>
      </c>
      <c r="G64" s="1876">
        <v>0</v>
      </c>
      <c r="H64" s="1947" t="e">
        <f>G64/F64*100</f>
        <v>#DIV/0!</v>
      </c>
      <c r="J64" s="1977"/>
    </row>
    <row r="65" spans="1:10" ht="30.75" hidden="1" thickBot="1" x14ac:dyDescent="0.25">
      <c r="A65" s="1938">
        <v>3299</v>
      </c>
      <c r="B65" s="1937">
        <v>6351</v>
      </c>
      <c r="C65" s="1975">
        <v>32533887</v>
      </c>
      <c r="D65" s="1835" t="s">
        <v>1623</v>
      </c>
      <c r="E65" s="1876">
        <v>0</v>
      </c>
      <c r="F65" s="1876">
        <v>0</v>
      </c>
      <c r="G65" s="1876">
        <v>0</v>
      </c>
      <c r="H65" s="1974" t="e">
        <f>G65/F65*100</f>
        <v>#DIV/0!</v>
      </c>
      <c r="J65" s="1977"/>
    </row>
    <row r="66" spans="1:10" s="1893" customFormat="1" ht="16.5" thickTop="1" thickBot="1" x14ac:dyDescent="0.3">
      <c r="A66" s="2547" t="s">
        <v>961</v>
      </c>
      <c r="B66" s="2548"/>
      <c r="C66" s="2548"/>
      <c r="D66" s="2548"/>
      <c r="E66" s="1825">
        <f>SUM(E62:E65)</f>
        <v>0</v>
      </c>
      <c r="F66" s="1825">
        <f>SUM(F62:F65)</f>
        <v>1044</v>
      </c>
      <c r="G66" s="1825">
        <f>SUM(G62:G65)</f>
        <v>967</v>
      </c>
      <c r="H66" s="1824">
        <v>0</v>
      </c>
      <c r="I66" s="1973"/>
    </row>
    <row r="67" spans="1:10" ht="13.5" thickTop="1" x14ac:dyDescent="0.2">
      <c r="I67" s="1822"/>
    </row>
    <row r="68" spans="1:10" ht="15" x14ac:dyDescent="0.25">
      <c r="A68" s="2036" t="s">
        <v>1230</v>
      </c>
      <c r="B68" s="1868"/>
      <c r="C68" s="1868"/>
      <c r="D68" s="1868"/>
    </row>
    <row r="69" spans="1:10" ht="15.75" thickBot="1" x14ac:dyDescent="0.3">
      <c r="A69" s="2035" t="s">
        <v>1231</v>
      </c>
      <c r="B69" s="2039"/>
      <c r="C69" s="2039"/>
      <c r="H69" s="1992" t="s">
        <v>205</v>
      </c>
    </row>
    <row r="70" spans="1:10" s="1841" customFormat="1" ht="25.5" thickTop="1" thickBot="1" x14ac:dyDescent="0.25">
      <c r="A70" s="1852" t="s">
        <v>206</v>
      </c>
      <c r="B70" s="1851" t="s">
        <v>959</v>
      </c>
      <c r="C70" s="1851" t="s">
        <v>481</v>
      </c>
      <c r="D70" s="1850" t="s">
        <v>208</v>
      </c>
      <c r="E70" s="1849" t="s">
        <v>800</v>
      </c>
      <c r="F70" s="1849" t="s">
        <v>801</v>
      </c>
      <c r="G70" s="1848" t="s">
        <v>1117</v>
      </c>
      <c r="H70" s="1847" t="s">
        <v>1118</v>
      </c>
    </row>
    <row r="71" spans="1:10" s="1841" customFormat="1" ht="13.5" thickTop="1" thickBot="1" x14ac:dyDescent="0.25">
      <c r="A71" s="1846">
        <v>1</v>
      </c>
      <c r="B71" s="1845">
        <v>2</v>
      </c>
      <c r="C71" s="1845">
        <v>3</v>
      </c>
      <c r="D71" s="1845">
        <v>4</v>
      </c>
      <c r="E71" s="1931">
        <v>5</v>
      </c>
      <c r="F71" s="1931">
        <v>6</v>
      </c>
      <c r="G71" s="1930">
        <v>7</v>
      </c>
      <c r="H71" s="1959" t="s">
        <v>74</v>
      </c>
    </row>
    <row r="72" spans="1:10" ht="45.75" thickTop="1" x14ac:dyDescent="0.2">
      <c r="A72" s="1938">
        <v>3299</v>
      </c>
      <c r="B72" s="1937">
        <v>5213</v>
      </c>
      <c r="C72" s="1975">
        <v>32133012</v>
      </c>
      <c r="D72" s="1835" t="s">
        <v>1317</v>
      </c>
      <c r="E72" s="1876">
        <v>0</v>
      </c>
      <c r="F72" s="1876">
        <v>221</v>
      </c>
      <c r="G72" s="1876">
        <v>188</v>
      </c>
      <c r="H72" s="1947">
        <f>G72/F72*100</f>
        <v>85.067873303167417</v>
      </c>
      <c r="J72" s="1977"/>
    </row>
    <row r="73" spans="1:10" ht="45.75" thickBot="1" x14ac:dyDescent="0.25">
      <c r="A73" s="1938">
        <v>3299</v>
      </c>
      <c r="B73" s="1937">
        <v>5213</v>
      </c>
      <c r="C73" s="1975">
        <v>32533012</v>
      </c>
      <c r="D73" s="1835" t="s">
        <v>1317</v>
      </c>
      <c r="E73" s="1876">
        <v>0</v>
      </c>
      <c r="F73" s="1876">
        <v>1252</v>
      </c>
      <c r="G73" s="1876">
        <v>1063</v>
      </c>
      <c r="H73" s="1947">
        <f>G73/F73*100</f>
        <v>84.904153354632584</v>
      </c>
      <c r="J73" s="1977"/>
    </row>
    <row r="74" spans="1:10" ht="45.75" hidden="1" thickBot="1" x14ac:dyDescent="0.25">
      <c r="A74" s="1938">
        <v>3299</v>
      </c>
      <c r="B74" s="1937">
        <v>6313</v>
      </c>
      <c r="C74" s="1975">
        <v>32133887</v>
      </c>
      <c r="D74" s="1835" t="s">
        <v>1318</v>
      </c>
      <c r="E74" s="1876">
        <v>0</v>
      </c>
      <c r="F74" s="1876">
        <v>0</v>
      </c>
      <c r="G74" s="1876">
        <v>0</v>
      </c>
      <c r="H74" s="1947" t="e">
        <f>G74/F74*100</f>
        <v>#DIV/0!</v>
      </c>
      <c r="J74" s="1977"/>
    </row>
    <row r="75" spans="1:10" ht="45.75" hidden="1" thickBot="1" x14ac:dyDescent="0.25">
      <c r="A75" s="1938">
        <v>3299</v>
      </c>
      <c r="B75" s="1937">
        <v>6313</v>
      </c>
      <c r="C75" s="1975">
        <v>32533887</v>
      </c>
      <c r="D75" s="1835" t="s">
        <v>1318</v>
      </c>
      <c r="E75" s="1876">
        <v>0</v>
      </c>
      <c r="F75" s="1876">
        <v>0</v>
      </c>
      <c r="G75" s="1876">
        <v>0</v>
      </c>
      <c r="H75" s="1974" t="e">
        <f>G75/F75*100</f>
        <v>#DIV/0!</v>
      </c>
      <c r="J75" s="1977"/>
    </row>
    <row r="76" spans="1:10" s="1893" customFormat="1" ht="16.5" thickTop="1" thickBot="1" x14ac:dyDescent="0.3">
      <c r="A76" s="2547" t="s">
        <v>961</v>
      </c>
      <c r="B76" s="2548"/>
      <c r="C76" s="2548"/>
      <c r="D76" s="2548"/>
      <c r="E76" s="1825">
        <f>SUM(E72:E75)</f>
        <v>0</v>
      </c>
      <c r="F76" s="1825">
        <f>SUM(F72:F75)</f>
        <v>1473</v>
      </c>
      <c r="G76" s="1825">
        <f>SUM(G72:G75)</f>
        <v>1251</v>
      </c>
      <c r="H76" s="1824">
        <v>0</v>
      </c>
      <c r="I76" s="1973"/>
    </row>
    <row r="77" spans="1:10" ht="13.5" thickTop="1" x14ac:dyDescent="0.2">
      <c r="I77" s="1822"/>
    </row>
    <row r="78" spans="1:10" ht="15" x14ac:dyDescent="0.25">
      <c r="A78" s="2036" t="s">
        <v>1234</v>
      </c>
      <c r="B78" s="1868"/>
      <c r="C78" s="1868"/>
      <c r="D78" s="1868"/>
    </row>
    <row r="79" spans="1:10" ht="15.75" thickBot="1" x14ac:dyDescent="0.3">
      <c r="A79" s="2035" t="s">
        <v>1235</v>
      </c>
      <c r="B79" s="2039"/>
      <c r="C79" s="2039"/>
      <c r="H79" s="1992" t="s">
        <v>205</v>
      </c>
    </row>
    <row r="80" spans="1:10" s="1841" customFormat="1" ht="25.5" thickTop="1" thickBot="1" x14ac:dyDescent="0.25">
      <c r="A80" s="1852" t="s">
        <v>206</v>
      </c>
      <c r="B80" s="1851" t="s">
        <v>959</v>
      </c>
      <c r="C80" s="1851" t="s">
        <v>481</v>
      </c>
      <c r="D80" s="1850" t="s">
        <v>208</v>
      </c>
      <c r="E80" s="1849" t="s">
        <v>800</v>
      </c>
      <c r="F80" s="1849" t="s">
        <v>801</v>
      </c>
      <c r="G80" s="1848" t="s">
        <v>1117</v>
      </c>
      <c r="H80" s="1847" t="s">
        <v>1118</v>
      </c>
    </row>
    <row r="81" spans="1:10" s="1841" customFormat="1" ht="13.5" thickTop="1" thickBot="1" x14ac:dyDescent="0.25">
      <c r="A81" s="1846">
        <v>1</v>
      </c>
      <c r="B81" s="1845">
        <v>2</v>
      </c>
      <c r="C81" s="1845">
        <v>3</v>
      </c>
      <c r="D81" s="1845">
        <v>4</v>
      </c>
      <c r="E81" s="1931">
        <v>5</v>
      </c>
      <c r="F81" s="1931">
        <v>6</v>
      </c>
      <c r="G81" s="1930">
        <v>7</v>
      </c>
      <c r="H81" s="1959" t="s">
        <v>74</v>
      </c>
    </row>
    <row r="82" spans="1:10" ht="30.75" thickTop="1" x14ac:dyDescent="0.2">
      <c r="A82" s="1938">
        <v>3299</v>
      </c>
      <c r="B82" s="1937">
        <v>5229</v>
      </c>
      <c r="C82" s="1975">
        <v>32133012</v>
      </c>
      <c r="D82" s="1835" t="s">
        <v>1236</v>
      </c>
      <c r="E82" s="1876">
        <v>0</v>
      </c>
      <c r="F82" s="1876">
        <v>123</v>
      </c>
      <c r="G82" s="1876">
        <v>93</v>
      </c>
      <c r="H82" s="1947">
        <f>G82/F82*100</f>
        <v>75.609756097560975</v>
      </c>
      <c r="J82" s="1977"/>
    </row>
    <row r="83" spans="1:10" ht="30.75" thickBot="1" x14ac:dyDescent="0.25">
      <c r="A83" s="1938">
        <v>3299</v>
      </c>
      <c r="B83" s="1937">
        <v>5229</v>
      </c>
      <c r="C83" s="1975">
        <v>32533012</v>
      </c>
      <c r="D83" s="1835" t="s">
        <v>1236</v>
      </c>
      <c r="E83" s="1876">
        <v>0</v>
      </c>
      <c r="F83" s="1876">
        <v>696</v>
      </c>
      <c r="G83" s="1876">
        <v>530</v>
      </c>
      <c r="H83" s="1947">
        <f>G83/F83*100</f>
        <v>76.149425287356323</v>
      </c>
      <c r="J83" s="1977"/>
    </row>
    <row r="84" spans="1:10" ht="30.75" hidden="1" thickBot="1" x14ac:dyDescent="0.25">
      <c r="A84" s="1938">
        <v>3299</v>
      </c>
      <c r="B84" s="1937">
        <v>6351</v>
      </c>
      <c r="C84" s="1975">
        <v>32133887</v>
      </c>
      <c r="D84" s="1835" t="s">
        <v>1623</v>
      </c>
      <c r="E84" s="1876">
        <v>0</v>
      </c>
      <c r="F84" s="1876">
        <v>0</v>
      </c>
      <c r="G84" s="1876">
        <v>0</v>
      </c>
      <c r="H84" s="1947" t="e">
        <f>G84/F84*100</f>
        <v>#DIV/0!</v>
      </c>
      <c r="J84" s="1977"/>
    </row>
    <row r="85" spans="1:10" ht="30.75" hidden="1" thickBot="1" x14ac:dyDescent="0.25">
      <c r="A85" s="1938">
        <v>3299</v>
      </c>
      <c r="B85" s="1937">
        <v>6351</v>
      </c>
      <c r="C85" s="1975">
        <v>32533887</v>
      </c>
      <c r="D85" s="1835" t="s">
        <v>1623</v>
      </c>
      <c r="E85" s="1876">
        <v>0</v>
      </c>
      <c r="F85" s="1876">
        <v>0</v>
      </c>
      <c r="G85" s="1876">
        <v>0</v>
      </c>
      <c r="H85" s="1974" t="e">
        <f>G85/F85*100</f>
        <v>#DIV/0!</v>
      </c>
      <c r="J85" s="1977"/>
    </row>
    <row r="86" spans="1:10" s="1893" customFormat="1" ht="16.5" thickTop="1" thickBot="1" x14ac:dyDescent="0.3">
      <c r="A86" s="2547" t="s">
        <v>961</v>
      </c>
      <c r="B86" s="2548"/>
      <c r="C86" s="2548"/>
      <c r="D86" s="2548"/>
      <c r="E86" s="1825">
        <f>SUM(E82:E85)</f>
        <v>0</v>
      </c>
      <c r="F86" s="1825">
        <f>SUM(F82:F85)</f>
        <v>819</v>
      </c>
      <c r="G86" s="1825">
        <f>SUM(G82:G85)</f>
        <v>623</v>
      </c>
      <c r="H86" s="1824">
        <v>0</v>
      </c>
      <c r="I86" s="1973"/>
    </row>
    <row r="87" spans="1:10" ht="13.5" thickTop="1" x14ac:dyDescent="0.2">
      <c r="I87" s="1822"/>
    </row>
    <row r="88" spans="1:10" ht="15" x14ac:dyDescent="0.25">
      <c r="A88" s="2036" t="s">
        <v>1323</v>
      </c>
      <c r="B88" s="1868"/>
      <c r="C88" s="1868"/>
      <c r="D88" s="1868"/>
    </row>
    <row r="89" spans="1:10" ht="15.75" thickBot="1" x14ac:dyDescent="0.3">
      <c r="A89" s="2035" t="s">
        <v>1324</v>
      </c>
      <c r="B89" s="2039"/>
      <c r="C89" s="2039"/>
      <c r="H89" s="1992" t="s">
        <v>205</v>
      </c>
    </row>
    <row r="90" spans="1:10" s="1841" customFormat="1" ht="25.5" thickTop="1" thickBot="1" x14ac:dyDescent="0.25">
      <c r="A90" s="1852" t="s">
        <v>206</v>
      </c>
      <c r="B90" s="1851" t="s">
        <v>959</v>
      </c>
      <c r="C90" s="1851" t="s">
        <v>481</v>
      </c>
      <c r="D90" s="1850" t="s">
        <v>208</v>
      </c>
      <c r="E90" s="1849" t="s">
        <v>800</v>
      </c>
      <c r="F90" s="1849" t="s">
        <v>801</v>
      </c>
      <c r="G90" s="1848" t="s">
        <v>1117</v>
      </c>
      <c r="H90" s="1847" t="s">
        <v>1118</v>
      </c>
    </row>
    <row r="91" spans="1:10" s="1841" customFormat="1" ht="13.5" thickTop="1" thickBot="1" x14ac:dyDescent="0.25">
      <c r="A91" s="1846">
        <v>1</v>
      </c>
      <c r="B91" s="1845">
        <v>2</v>
      </c>
      <c r="C91" s="1845">
        <v>3</v>
      </c>
      <c r="D91" s="1845">
        <v>4</v>
      </c>
      <c r="E91" s="1931">
        <v>5</v>
      </c>
      <c r="F91" s="1931">
        <v>6</v>
      </c>
      <c r="G91" s="1930">
        <v>7</v>
      </c>
      <c r="H91" s="1959" t="s">
        <v>74</v>
      </c>
    </row>
    <row r="92" spans="1:10" ht="30.75" thickTop="1" x14ac:dyDescent="0.2">
      <c r="A92" s="1938">
        <v>3299</v>
      </c>
      <c r="B92" s="1937">
        <v>5229</v>
      </c>
      <c r="C92" s="1975">
        <v>32133012</v>
      </c>
      <c r="D92" s="1835" t="s">
        <v>1236</v>
      </c>
      <c r="E92" s="1876">
        <v>0</v>
      </c>
      <c r="F92" s="1876">
        <v>156</v>
      </c>
      <c r="G92" s="1876">
        <v>128</v>
      </c>
      <c r="H92" s="1947">
        <f>G92/F92*100</f>
        <v>82.051282051282044</v>
      </c>
      <c r="J92" s="1977"/>
    </row>
    <row r="93" spans="1:10" ht="30.75" thickBot="1" x14ac:dyDescent="0.25">
      <c r="A93" s="1938">
        <v>3299</v>
      </c>
      <c r="B93" s="1937">
        <v>5229</v>
      </c>
      <c r="C93" s="1975">
        <v>32533012</v>
      </c>
      <c r="D93" s="1835" t="s">
        <v>1236</v>
      </c>
      <c r="E93" s="1876">
        <v>0</v>
      </c>
      <c r="F93" s="1876">
        <v>882</v>
      </c>
      <c r="G93" s="1876">
        <v>726</v>
      </c>
      <c r="H93" s="1947">
        <f>G93/F93*100</f>
        <v>82.312925170068027</v>
      </c>
      <c r="J93" s="1977"/>
    </row>
    <row r="94" spans="1:10" ht="30.75" hidden="1" thickBot="1" x14ac:dyDescent="0.25">
      <c r="A94" s="1938">
        <v>3299</v>
      </c>
      <c r="B94" s="1937">
        <v>6351</v>
      </c>
      <c r="C94" s="1975">
        <v>32133887</v>
      </c>
      <c r="D94" s="1835" t="s">
        <v>1623</v>
      </c>
      <c r="E94" s="1876">
        <v>0</v>
      </c>
      <c r="F94" s="1876">
        <v>0</v>
      </c>
      <c r="G94" s="1876">
        <v>0</v>
      </c>
      <c r="H94" s="1947" t="e">
        <f>G94/F94*100</f>
        <v>#DIV/0!</v>
      </c>
      <c r="J94" s="1977"/>
    </row>
    <row r="95" spans="1:10" ht="30.75" hidden="1" thickBot="1" x14ac:dyDescent="0.25">
      <c r="A95" s="1938">
        <v>3299</v>
      </c>
      <c r="B95" s="1937">
        <v>6351</v>
      </c>
      <c r="C95" s="1975">
        <v>32533887</v>
      </c>
      <c r="D95" s="1835" t="s">
        <v>1623</v>
      </c>
      <c r="E95" s="1876">
        <v>0</v>
      </c>
      <c r="F95" s="1876">
        <v>0</v>
      </c>
      <c r="G95" s="1876">
        <v>0</v>
      </c>
      <c r="H95" s="1974" t="e">
        <f>G95/F95*100</f>
        <v>#DIV/0!</v>
      </c>
      <c r="J95" s="1977"/>
    </row>
    <row r="96" spans="1:10" s="1893" customFormat="1" ht="16.5" thickTop="1" thickBot="1" x14ac:dyDescent="0.3">
      <c r="A96" s="2547" t="s">
        <v>961</v>
      </c>
      <c r="B96" s="2548"/>
      <c r="C96" s="2548"/>
      <c r="D96" s="2548"/>
      <c r="E96" s="1825">
        <f>SUM(E92:E95)</f>
        <v>0</v>
      </c>
      <c r="F96" s="1825">
        <f>SUM(F92:F95)</f>
        <v>1038</v>
      </c>
      <c r="G96" s="1825">
        <f>SUM(G92:G95)</f>
        <v>854</v>
      </c>
      <c r="H96" s="1824">
        <v>0</v>
      </c>
      <c r="I96" s="1973"/>
    </row>
    <row r="97" spans="1:10" ht="13.5" thickTop="1" x14ac:dyDescent="0.2">
      <c r="I97" s="1822"/>
    </row>
    <row r="98" spans="1:10" ht="15" x14ac:dyDescent="0.25">
      <c r="A98" s="2036" t="s">
        <v>1325</v>
      </c>
      <c r="B98" s="1868"/>
      <c r="C98" s="1868"/>
      <c r="D98" s="1868"/>
    </row>
    <row r="99" spans="1:10" ht="15.75" thickBot="1" x14ac:dyDescent="0.3">
      <c r="A99" s="2035" t="s">
        <v>1326</v>
      </c>
      <c r="B99" s="2039"/>
      <c r="C99" s="2039"/>
      <c r="H99" s="1992" t="s">
        <v>205</v>
      </c>
    </row>
    <row r="100" spans="1:10" s="1841" customFormat="1" ht="25.5" thickTop="1" thickBot="1" x14ac:dyDescent="0.25">
      <c r="A100" s="1852" t="s">
        <v>206</v>
      </c>
      <c r="B100" s="1851" t="s">
        <v>959</v>
      </c>
      <c r="C100" s="1851" t="s">
        <v>481</v>
      </c>
      <c r="D100" s="1850" t="s">
        <v>208</v>
      </c>
      <c r="E100" s="1849" t="s">
        <v>800</v>
      </c>
      <c r="F100" s="1849" t="s">
        <v>801</v>
      </c>
      <c r="G100" s="1848" t="s">
        <v>1117</v>
      </c>
      <c r="H100" s="1847" t="s">
        <v>1118</v>
      </c>
    </row>
    <row r="101" spans="1:10" s="1841" customFormat="1" ht="13.5" thickTop="1" thickBot="1" x14ac:dyDescent="0.25">
      <c r="A101" s="1846">
        <v>1</v>
      </c>
      <c r="B101" s="1845">
        <v>2</v>
      </c>
      <c r="C101" s="1845">
        <v>3</v>
      </c>
      <c r="D101" s="1845">
        <v>4</v>
      </c>
      <c r="E101" s="1931">
        <v>5</v>
      </c>
      <c r="F101" s="1931">
        <v>6</v>
      </c>
      <c r="G101" s="1930">
        <v>7</v>
      </c>
      <c r="H101" s="1959" t="s">
        <v>74</v>
      </c>
    </row>
    <row r="102" spans="1:10" ht="30.75" thickTop="1" x14ac:dyDescent="0.2">
      <c r="A102" s="1938">
        <v>3299</v>
      </c>
      <c r="B102" s="1937">
        <v>5229</v>
      </c>
      <c r="C102" s="1975">
        <v>32133012</v>
      </c>
      <c r="D102" s="1835" t="s">
        <v>1236</v>
      </c>
      <c r="E102" s="1876">
        <v>0</v>
      </c>
      <c r="F102" s="1876">
        <v>352</v>
      </c>
      <c r="G102" s="1876">
        <v>305</v>
      </c>
      <c r="H102" s="1947">
        <f>G102/F102*100</f>
        <v>86.647727272727266</v>
      </c>
      <c r="J102" s="1977"/>
    </row>
    <row r="103" spans="1:10" ht="30.75" thickBot="1" x14ac:dyDescent="0.25">
      <c r="A103" s="1938">
        <v>3299</v>
      </c>
      <c r="B103" s="1937">
        <v>5229</v>
      </c>
      <c r="C103" s="1975">
        <v>32533012</v>
      </c>
      <c r="D103" s="1835" t="s">
        <v>1236</v>
      </c>
      <c r="E103" s="1876">
        <v>0</v>
      </c>
      <c r="F103" s="1876">
        <v>1997</v>
      </c>
      <c r="G103" s="1876">
        <v>1730</v>
      </c>
      <c r="H103" s="1947">
        <f>G103/F103*100</f>
        <v>86.629944917376065</v>
      </c>
      <c r="J103" s="1977"/>
    </row>
    <row r="104" spans="1:10" ht="30.75" hidden="1" thickBot="1" x14ac:dyDescent="0.25">
      <c r="A104" s="1938">
        <v>3299</v>
      </c>
      <c r="B104" s="1937">
        <v>6351</v>
      </c>
      <c r="C104" s="1975">
        <v>32133887</v>
      </c>
      <c r="D104" s="1835" t="s">
        <v>1623</v>
      </c>
      <c r="E104" s="1876">
        <v>0</v>
      </c>
      <c r="F104" s="1876">
        <v>0</v>
      </c>
      <c r="G104" s="1876">
        <v>0</v>
      </c>
      <c r="H104" s="1947" t="e">
        <f>G104/F104*100</f>
        <v>#DIV/0!</v>
      </c>
      <c r="J104" s="1977"/>
    </row>
    <row r="105" spans="1:10" ht="30.75" hidden="1" thickBot="1" x14ac:dyDescent="0.25">
      <c r="A105" s="1938">
        <v>3299</v>
      </c>
      <c r="B105" s="1937">
        <v>6351</v>
      </c>
      <c r="C105" s="1975">
        <v>32533887</v>
      </c>
      <c r="D105" s="1835" t="s">
        <v>1623</v>
      </c>
      <c r="E105" s="1876">
        <v>0</v>
      </c>
      <c r="F105" s="1876">
        <v>0</v>
      </c>
      <c r="G105" s="1876">
        <v>0</v>
      </c>
      <c r="H105" s="1974" t="e">
        <f>G105/F105*100</f>
        <v>#DIV/0!</v>
      </c>
      <c r="J105" s="1977"/>
    </row>
    <row r="106" spans="1:10" s="1893" customFormat="1" ht="16.5" thickTop="1" thickBot="1" x14ac:dyDescent="0.3">
      <c r="A106" s="2547" t="s">
        <v>961</v>
      </c>
      <c r="B106" s="2548"/>
      <c r="C106" s="2548"/>
      <c r="D106" s="2548"/>
      <c r="E106" s="1825">
        <f>SUM(E102:E105)</f>
        <v>0</v>
      </c>
      <c r="F106" s="1825">
        <f>SUM(F102:F105)</f>
        <v>2349</v>
      </c>
      <c r="G106" s="1825">
        <f>SUM(G102:G105)</f>
        <v>2035</v>
      </c>
      <c r="H106" s="1824">
        <v>0</v>
      </c>
      <c r="I106" s="1973"/>
    </row>
    <row r="107" spans="1:10" ht="13.5" thickTop="1" x14ac:dyDescent="0.2">
      <c r="I107" s="1822"/>
    </row>
    <row r="108" spans="1:10" ht="15" x14ac:dyDescent="0.25">
      <c r="A108" s="2036"/>
      <c r="B108" s="1868"/>
      <c r="C108" s="1868"/>
      <c r="D108" s="1868"/>
    </row>
    <row r="109" spans="1:10" x14ac:dyDescent="0.2">
      <c r="I109" s="1822"/>
    </row>
    <row r="110" spans="1:10" x14ac:dyDescent="0.2">
      <c r="I110" s="1822"/>
    </row>
    <row r="111" spans="1:10" x14ac:dyDescent="0.2">
      <c r="I111" s="1822"/>
    </row>
    <row r="112" spans="1:10" x14ac:dyDescent="0.2">
      <c r="I112" s="1822"/>
    </row>
    <row r="114" spans="1:12" ht="16.5" x14ac:dyDescent="0.25">
      <c r="A114" s="1821" t="s">
        <v>576</v>
      </c>
      <c r="B114" s="1820"/>
      <c r="C114" s="1819"/>
      <c r="D114" s="1818"/>
      <c r="E114" s="1817">
        <f>SUM(E115:E117)</f>
        <v>0</v>
      </c>
      <c r="F114" s="1817">
        <f>F115+F116+F117+F118</f>
        <v>55853</v>
      </c>
      <c r="G114" s="1817">
        <f>G115+G116+G117+G118</f>
        <v>27325</v>
      </c>
      <c r="H114" s="1946">
        <f>G114/F114*100</f>
        <v>48.923065905143858</v>
      </c>
      <c r="J114" s="1816">
        <f>J115+J116+J117</f>
        <v>0</v>
      </c>
      <c r="K114" s="1816">
        <f>K115+K116+K117</f>
        <v>55852731.789999999</v>
      </c>
      <c r="L114" s="1816">
        <f>L115+L116+L117</f>
        <v>27325373.699999999</v>
      </c>
    </row>
    <row r="115" spans="1:12" ht="15" x14ac:dyDescent="0.2">
      <c r="A115" s="1811" t="s">
        <v>342</v>
      </c>
      <c r="B115" s="1815"/>
      <c r="C115" s="1809"/>
      <c r="D115" s="1814"/>
      <c r="E115" s="1807">
        <f>E9+E10+E11+E12+E13+E14+E15+E16+E26+E36+E42+E43+E56+E66+E72+E73+E86+E96+E106</f>
        <v>0</v>
      </c>
      <c r="F115" s="1807">
        <f>F9+F10+F11+F12+F13+F14+F15+F16+F26+F36+F42+F43+F56+F66+F72+F73+F86+F96+F106</f>
        <v>54846</v>
      </c>
      <c r="G115" s="1807">
        <f>G9+G10+G11+G12+G13+G14+G15+G16+G26+G36+G42+G43+G56+G66+G72+G73+G86+G96+G106</f>
        <v>26985</v>
      </c>
      <c r="H115" s="1945">
        <f>G115/F115*100</f>
        <v>49.201400284432779</v>
      </c>
      <c r="J115" s="1812">
        <v>0</v>
      </c>
      <c r="K115" s="1812">
        <v>54845782.789999999</v>
      </c>
      <c r="L115" s="1812">
        <v>26985373.699999999</v>
      </c>
    </row>
    <row r="116" spans="1:12" ht="15" x14ac:dyDescent="0.2">
      <c r="A116" s="1811" t="s">
        <v>343</v>
      </c>
      <c r="B116" s="1810"/>
      <c r="C116" s="1809"/>
      <c r="D116" s="1808"/>
      <c r="E116" s="1807">
        <f>E17+E18+E19+E20+E21+E22+E23+E24+E44+E45+E74+E75</f>
        <v>0</v>
      </c>
      <c r="F116" s="1807">
        <f>F17+F18+F19+F20+F21+F22+F23+F24+F44+F45+F74+F75</f>
        <v>1007</v>
      </c>
      <c r="G116" s="1807">
        <f>G17+G18+G19+G20+G21+G22+G23+G24+G44+G45+G74+G75</f>
        <v>340</v>
      </c>
      <c r="H116" s="1945">
        <f>G116/F116*100</f>
        <v>33.763654419066533</v>
      </c>
      <c r="J116" s="1812">
        <v>0</v>
      </c>
      <c r="K116" s="1812">
        <v>1006949</v>
      </c>
      <c r="L116" s="1812">
        <v>340000</v>
      </c>
    </row>
    <row r="117" spans="1:12" ht="15" x14ac:dyDescent="0.2">
      <c r="A117" s="1811" t="s">
        <v>577</v>
      </c>
      <c r="B117" s="1810"/>
      <c r="C117" s="1809"/>
      <c r="D117" s="1808"/>
      <c r="E117" s="1807">
        <v>0</v>
      </c>
      <c r="F117" s="1807">
        <v>0</v>
      </c>
      <c r="G117" s="1807">
        <v>0</v>
      </c>
      <c r="H117" s="1945">
        <v>0</v>
      </c>
      <c r="J117" s="1812">
        <v>0</v>
      </c>
      <c r="K117" s="1812">
        <v>0</v>
      </c>
      <c r="L117" s="1812">
        <v>0</v>
      </c>
    </row>
    <row r="118" spans="1:12" ht="15" x14ac:dyDescent="0.2">
      <c r="A118" s="1811"/>
      <c r="B118" s="1810"/>
      <c r="C118" s="1809"/>
      <c r="D118" s="1808"/>
      <c r="E118" s="1807"/>
      <c r="F118" s="1807"/>
      <c r="G118" s="1807"/>
      <c r="H118" s="1916"/>
    </row>
    <row r="119" spans="1:12" ht="46.5" customHeight="1" thickBot="1" x14ac:dyDescent="0.4">
      <c r="A119" s="2539" t="s">
        <v>1024</v>
      </c>
      <c r="B119" s="2540"/>
      <c r="C119" s="2540"/>
      <c r="D119" s="2540"/>
      <c r="E119" s="1805">
        <f>SUM(E114)</f>
        <v>0</v>
      </c>
      <c r="F119" s="1805">
        <f>SUM(F114)</f>
        <v>55853</v>
      </c>
      <c r="G119" s="1805">
        <f>SUM(G114)</f>
        <v>27325</v>
      </c>
      <c r="H119" s="1944">
        <f>(G119/F119)*100</f>
        <v>48.923065905143858</v>
      </c>
    </row>
    <row r="120" spans="1:12" ht="13.5" thickTop="1" x14ac:dyDescent="0.2"/>
    <row r="239" spans="1:5" ht="13.5" thickBot="1" x14ac:dyDescent="0.25">
      <c r="A239" s="1972"/>
      <c r="B239" s="1972"/>
      <c r="C239" s="1972"/>
      <c r="D239" s="1971"/>
      <c r="E239" s="1970"/>
    </row>
    <row r="240" spans="1:5" ht="13.5" thickTop="1" x14ac:dyDescent="0.2">
      <c r="A240" s="1836"/>
      <c r="B240" s="1836"/>
      <c r="C240" s="1836"/>
      <c r="D240" s="1866"/>
      <c r="E240" s="1969"/>
    </row>
    <row r="241" spans="4:4" x14ac:dyDescent="0.2">
      <c r="D241" s="1797" t="e">
        <f>#REF!+#REF!</f>
        <v>#REF!</v>
      </c>
    </row>
  </sheetData>
  <mergeCells count="10">
    <mergeCell ref="A119:D119"/>
    <mergeCell ref="A27:D27"/>
    <mergeCell ref="A36:D36"/>
    <mergeCell ref="A46:D46"/>
    <mergeCell ref="A56:D56"/>
    <mergeCell ref="A66:D66"/>
    <mergeCell ref="A76:D76"/>
    <mergeCell ref="A86:D86"/>
    <mergeCell ref="A96:D96"/>
    <mergeCell ref="A106:D106"/>
  </mergeCells>
  <pageMargins left="0.98425196850393704" right="0.78740157480314965" top="0.98425196850393704" bottom="0.98425196850393704" header="0.51181102362204722" footer="0.51181102362204722"/>
  <pageSetup paperSize="9" scale="70" firstPageNumber="165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  <rowBreaks count="2" manualBreakCount="2">
    <brk id="47" max="7" man="1"/>
    <brk id="97" max="7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55"/>
  <sheetViews>
    <sheetView showGridLines="0" topLeftCell="A100" zoomScaleNormal="100" workbookViewId="0">
      <selection activeCell="H133" sqref="H133"/>
    </sheetView>
  </sheetViews>
  <sheetFormatPr defaultRowHeight="12.75" x14ac:dyDescent="0.2"/>
  <cols>
    <col min="1" max="1" width="5.7109375" style="1800" customWidth="1"/>
    <col min="2" max="2" width="6.7109375" style="1800" customWidth="1"/>
    <col min="3" max="3" width="8.85546875" style="1800" customWidth="1"/>
    <col min="4" max="4" width="46.42578125" style="1797" customWidth="1"/>
    <col min="5" max="5" width="12.85546875" style="1822" customWidth="1"/>
    <col min="6" max="6" width="15.5703125" style="1822" customWidth="1"/>
    <col min="7" max="7" width="15.85546875" style="1822" customWidth="1"/>
    <col min="8" max="8" width="9.5703125" style="2089" customWidth="1"/>
    <col min="9" max="9" width="8.28515625" style="1797" customWidth="1"/>
    <col min="10" max="10" width="14.7109375" style="1797" bestFit="1" customWidth="1"/>
    <col min="11" max="11" width="16" style="1797" bestFit="1" customWidth="1"/>
    <col min="12" max="12" width="15.5703125" style="1797" customWidth="1"/>
    <col min="13" max="16384" width="9.140625" style="1797"/>
  </cols>
  <sheetData>
    <row r="1" spans="1:8" ht="19.5" customHeight="1" thickBot="1" x14ac:dyDescent="0.3">
      <c r="A1" s="1915" t="s">
        <v>1327</v>
      </c>
      <c r="B1" s="1914"/>
      <c r="C1" s="1913"/>
      <c r="D1" s="1962"/>
      <c r="E1" s="1963"/>
      <c r="F1" s="1962"/>
      <c r="G1" s="1961"/>
      <c r="H1" s="2093"/>
    </row>
    <row r="2" spans="1:8" ht="18" x14ac:dyDescent="0.25">
      <c r="A2" s="1899"/>
      <c r="B2" s="1854"/>
      <c r="C2" s="1854"/>
      <c r="D2" s="1854"/>
      <c r="E2" s="1854"/>
      <c r="F2" s="1854"/>
      <c r="G2" s="1854"/>
      <c r="H2" s="1941" t="s">
        <v>1328</v>
      </c>
    </row>
    <row r="3" spans="1:8" ht="18" x14ac:dyDescent="0.25">
      <c r="A3" s="1909" t="s">
        <v>470</v>
      </c>
      <c r="B3" s="1854"/>
      <c r="C3" s="1905" t="s">
        <v>445</v>
      </c>
      <c r="D3" s="1854"/>
      <c r="E3" s="1854"/>
      <c r="F3" s="1854"/>
      <c r="G3" s="1854"/>
      <c r="H3" s="1941"/>
    </row>
    <row r="4" spans="1:8" ht="18" x14ac:dyDescent="0.25">
      <c r="A4" s="1899"/>
      <c r="B4" s="1854"/>
      <c r="C4" s="1905" t="s">
        <v>446</v>
      </c>
      <c r="D4" s="1854"/>
      <c r="E4" s="1854"/>
      <c r="F4" s="1854"/>
      <c r="G4" s="1854"/>
      <c r="H4" s="1941"/>
    </row>
    <row r="5" spans="1:8" ht="18" x14ac:dyDescent="0.25">
      <c r="A5" s="1823" t="s">
        <v>1329</v>
      </c>
      <c r="B5" s="1854"/>
      <c r="C5" s="1854"/>
      <c r="D5" s="1854"/>
      <c r="E5" s="1854"/>
      <c r="F5" s="1854"/>
      <c r="G5" s="1854"/>
      <c r="H5" s="1941"/>
    </row>
    <row r="6" spans="1:8" ht="18" x14ac:dyDescent="0.25">
      <c r="A6" s="1823"/>
      <c r="B6" s="1854"/>
      <c r="C6" s="1854"/>
      <c r="D6" s="1854"/>
      <c r="E6" s="1854"/>
      <c r="F6" s="1854"/>
      <c r="G6" s="1854"/>
      <c r="H6" s="1941"/>
    </row>
    <row r="7" spans="1:8" ht="15" x14ac:dyDescent="0.25">
      <c r="A7" s="2036" t="s">
        <v>1330</v>
      </c>
      <c r="B7" s="1868"/>
      <c r="C7" s="1868"/>
      <c r="D7" s="1868"/>
    </row>
    <row r="8" spans="1:8" ht="15.75" thickBot="1" x14ac:dyDescent="0.3">
      <c r="A8" s="2035" t="s">
        <v>1331</v>
      </c>
      <c r="B8" s="2039"/>
      <c r="C8" s="2039"/>
      <c r="H8" s="1992" t="s">
        <v>205</v>
      </c>
    </row>
    <row r="9" spans="1:8" s="1841" customFormat="1" ht="25.5" thickTop="1" thickBot="1" x14ac:dyDescent="0.25">
      <c r="A9" s="1852" t="s">
        <v>206</v>
      </c>
      <c r="B9" s="1851" t="s">
        <v>959</v>
      </c>
      <c r="C9" s="1851" t="s">
        <v>481</v>
      </c>
      <c r="D9" s="1850" t="s">
        <v>208</v>
      </c>
      <c r="E9" s="1849" t="s">
        <v>800</v>
      </c>
      <c r="F9" s="1849" t="s">
        <v>801</v>
      </c>
      <c r="G9" s="1848" t="s">
        <v>1117</v>
      </c>
      <c r="H9" s="2092" t="s">
        <v>1118</v>
      </c>
    </row>
    <row r="10" spans="1:8" s="1841" customFormat="1" ht="13.5" thickTop="1" thickBot="1" x14ac:dyDescent="0.25">
      <c r="A10" s="1846">
        <v>1</v>
      </c>
      <c r="B10" s="1845">
        <v>2</v>
      </c>
      <c r="C10" s="1845">
        <v>3</v>
      </c>
      <c r="D10" s="1845">
        <v>4</v>
      </c>
      <c r="E10" s="1931">
        <v>5</v>
      </c>
      <c r="F10" s="1931">
        <v>6</v>
      </c>
      <c r="G10" s="1930">
        <v>7</v>
      </c>
      <c r="H10" s="2091" t="s">
        <v>74</v>
      </c>
    </row>
    <row r="11" spans="1:8" s="1979" customFormat="1" ht="15.75" customHeight="1" thickTop="1" x14ac:dyDescent="0.2">
      <c r="A11" s="1938">
        <v>4399</v>
      </c>
      <c r="B11" s="1937">
        <v>5011</v>
      </c>
      <c r="C11" s="1867">
        <v>33113233</v>
      </c>
      <c r="D11" s="1835" t="s">
        <v>262</v>
      </c>
      <c r="E11" s="1876">
        <v>0</v>
      </c>
      <c r="F11" s="1876">
        <v>40</v>
      </c>
      <c r="G11" s="1876">
        <v>36</v>
      </c>
      <c r="H11" s="1829">
        <f t="shared" ref="H11:H20" si="0">G11/F11*100</f>
        <v>90</v>
      </c>
    </row>
    <row r="12" spans="1:8" s="1979" customFormat="1" ht="15" x14ac:dyDescent="0.2">
      <c r="A12" s="1938">
        <v>4399</v>
      </c>
      <c r="B12" s="1937">
        <v>5011</v>
      </c>
      <c r="C12" s="1867">
        <v>33513233</v>
      </c>
      <c r="D12" s="1835" t="s">
        <v>262</v>
      </c>
      <c r="E12" s="1876">
        <v>0</v>
      </c>
      <c r="F12" s="1876">
        <v>228</v>
      </c>
      <c r="G12" s="1876">
        <v>202</v>
      </c>
      <c r="H12" s="1829">
        <f t="shared" si="0"/>
        <v>88.596491228070178</v>
      </c>
    </row>
    <row r="13" spans="1:8" s="1979" customFormat="1" ht="15" customHeight="1" x14ac:dyDescent="0.2">
      <c r="A13" s="1938">
        <v>4399</v>
      </c>
      <c r="B13" s="1937">
        <v>5021</v>
      </c>
      <c r="C13" s="1867">
        <v>33113233</v>
      </c>
      <c r="D13" s="1835" t="s">
        <v>494</v>
      </c>
      <c r="E13" s="1876">
        <v>0</v>
      </c>
      <c r="F13" s="1876">
        <v>97</v>
      </c>
      <c r="G13" s="1876">
        <v>58</v>
      </c>
      <c r="H13" s="1829">
        <f t="shared" si="0"/>
        <v>59.793814432989691</v>
      </c>
    </row>
    <row r="14" spans="1:8" s="1979" customFormat="1" ht="15" customHeight="1" x14ac:dyDescent="0.2">
      <c r="A14" s="1938">
        <v>4399</v>
      </c>
      <c r="B14" s="1937">
        <v>5021</v>
      </c>
      <c r="C14" s="1867">
        <v>33513233</v>
      </c>
      <c r="D14" s="1835" t="s">
        <v>494</v>
      </c>
      <c r="E14" s="1876">
        <v>0</v>
      </c>
      <c r="F14" s="1876">
        <v>549</v>
      </c>
      <c r="G14" s="1876">
        <v>328</v>
      </c>
      <c r="H14" s="1829">
        <f t="shared" si="0"/>
        <v>59.744990892531881</v>
      </c>
    </row>
    <row r="15" spans="1:8" s="1979" customFormat="1" ht="30" customHeight="1" x14ac:dyDescent="0.2">
      <c r="A15" s="1938">
        <v>4399</v>
      </c>
      <c r="B15" s="1937">
        <v>5031</v>
      </c>
      <c r="C15" s="1867">
        <v>33113233</v>
      </c>
      <c r="D15" s="1835" t="s">
        <v>1657</v>
      </c>
      <c r="E15" s="1876">
        <v>0</v>
      </c>
      <c r="F15" s="1876">
        <v>29</v>
      </c>
      <c r="G15" s="1876">
        <v>20</v>
      </c>
      <c r="H15" s="1829">
        <f t="shared" si="0"/>
        <v>68.965517241379317</v>
      </c>
    </row>
    <row r="16" spans="1:8" s="1979" customFormat="1" ht="30" customHeight="1" x14ac:dyDescent="0.2">
      <c r="A16" s="1938">
        <v>4399</v>
      </c>
      <c r="B16" s="1937">
        <v>5031</v>
      </c>
      <c r="C16" s="1867">
        <v>33513233</v>
      </c>
      <c r="D16" s="1835" t="s">
        <v>1657</v>
      </c>
      <c r="E16" s="1876">
        <v>0</v>
      </c>
      <c r="F16" s="1876">
        <v>163</v>
      </c>
      <c r="G16" s="1876">
        <v>116</v>
      </c>
      <c r="H16" s="1829">
        <f t="shared" si="0"/>
        <v>71.165644171779135</v>
      </c>
    </row>
    <row r="17" spans="1:8" s="1979" customFormat="1" ht="30" x14ac:dyDescent="0.2">
      <c r="A17" s="1938">
        <v>4399</v>
      </c>
      <c r="B17" s="1937">
        <v>5032</v>
      </c>
      <c r="C17" s="1867">
        <v>33113233</v>
      </c>
      <c r="D17" s="1835" t="s">
        <v>1490</v>
      </c>
      <c r="E17" s="1876">
        <v>0</v>
      </c>
      <c r="F17" s="1876">
        <v>10</v>
      </c>
      <c r="G17" s="1876">
        <v>7</v>
      </c>
      <c r="H17" s="1829">
        <f t="shared" si="0"/>
        <v>70</v>
      </c>
    </row>
    <row r="18" spans="1:8" s="1979" customFormat="1" ht="30" x14ac:dyDescent="0.2">
      <c r="A18" s="1938">
        <v>4399</v>
      </c>
      <c r="B18" s="1937">
        <v>5032</v>
      </c>
      <c r="C18" s="1867">
        <v>33513233</v>
      </c>
      <c r="D18" s="1835" t="s">
        <v>1490</v>
      </c>
      <c r="E18" s="1876">
        <v>0</v>
      </c>
      <c r="F18" s="1876">
        <v>59</v>
      </c>
      <c r="G18" s="1876">
        <v>41</v>
      </c>
      <c r="H18" s="1829">
        <f t="shared" si="0"/>
        <v>69.491525423728817</v>
      </c>
    </row>
    <row r="19" spans="1:8" s="1979" customFormat="1" ht="15" hidden="1" x14ac:dyDescent="0.2">
      <c r="A19" s="1938">
        <v>4399</v>
      </c>
      <c r="B19" s="1937">
        <v>5137</v>
      </c>
      <c r="C19" s="1867">
        <v>33113233</v>
      </c>
      <c r="D19" s="1835" t="s">
        <v>199</v>
      </c>
      <c r="E19" s="1876">
        <v>0</v>
      </c>
      <c r="F19" s="1876">
        <v>0</v>
      </c>
      <c r="G19" s="1876">
        <v>0</v>
      </c>
      <c r="H19" s="1829" t="e">
        <f t="shared" si="0"/>
        <v>#DIV/0!</v>
      </c>
    </row>
    <row r="20" spans="1:8" s="1979" customFormat="1" ht="15" hidden="1" x14ac:dyDescent="0.2">
      <c r="A20" s="1938">
        <v>4399</v>
      </c>
      <c r="B20" s="1937">
        <v>5137</v>
      </c>
      <c r="C20" s="1867">
        <v>33513233</v>
      </c>
      <c r="D20" s="1835" t="s">
        <v>199</v>
      </c>
      <c r="E20" s="1876">
        <v>0</v>
      </c>
      <c r="F20" s="1876">
        <v>0</v>
      </c>
      <c r="G20" s="1876">
        <v>0</v>
      </c>
      <c r="H20" s="1829" t="e">
        <f t="shared" si="0"/>
        <v>#DIV/0!</v>
      </c>
    </row>
    <row r="21" spans="1:8" s="1875" customFormat="1" ht="15" x14ac:dyDescent="0.2">
      <c r="A21" s="1938">
        <v>4399</v>
      </c>
      <c r="B21" s="1980">
        <v>5139</v>
      </c>
      <c r="C21" s="1867">
        <v>33113233</v>
      </c>
      <c r="D21" s="1835" t="s">
        <v>349</v>
      </c>
      <c r="E21" s="1876">
        <v>0</v>
      </c>
      <c r="F21" s="1876">
        <v>0</v>
      </c>
      <c r="G21" s="1876">
        <v>0</v>
      </c>
      <c r="H21" s="1829">
        <v>0</v>
      </c>
    </row>
    <row r="22" spans="1:8" s="1875" customFormat="1" ht="15" x14ac:dyDescent="0.2">
      <c r="A22" s="1938">
        <v>4399</v>
      </c>
      <c r="B22" s="1980">
        <v>5139</v>
      </c>
      <c r="C22" s="1867">
        <v>33513233</v>
      </c>
      <c r="D22" s="1835" t="s">
        <v>349</v>
      </c>
      <c r="E22" s="1876">
        <v>0</v>
      </c>
      <c r="F22" s="1876">
        <v>2</v>
      </c>
      <c r="G22" s="1876">
        <v>1</v>
      </c>
      <c r="H22" s="1829">
        <f t="shared" ref="H22:H35" si="1">G22/F22*100</f>
        <v>50</v>
      </c>
    </row>
    <row r="23" spans="1:8" ht="15.75" customHeight="1" x14ac:dyDescent="0.2">
      <c r="A23" s="1938">
        <v>4399</v>
      </c>
      <c r="B23" s="1980">
        <v>5162</v>
      </c>
      <c r="C23" s="1867">
        <v>33113233</v>
      </c>
      <c r="D23" s="1835" t="s">
        <v>1093</v>
      </c>
      <c r="E23" s="1876">
        <v>0</v>
      </c>
      <c r="F23" s="1876">
        <v>1</v>
      </c>
      <c r="G23" s="1876">
        <v>0</v>
      </c>
      <c r="H23" s="1829">
        <f t="shared" si="1"/>
        <v>0</v>
      </c>
    </row>
    <row r="24" spans="1:8" ht="15.75" customHeight="1" x14ac:dyDescent="0.2">
      <c r="A24" s="1938">
        <v>4399</v>
      </c>
      <c r="B24" s="1980">
        <v>5162</v>
      </c>
      <c r="C24" s="1867">
        <v>33513233</v>
      </c>
      <c r="D24" s="1835" t="s">
        <v>1093</v>
      </c>
      <c r="E24" s="1876">
        <v>0</v>
      </c>
      <c r="F24" s="1876">
        <v>4</v>
      </c>
      <c r="G24" s="1876">
        <v>0</v>
      </c>
      <c r="H24" s="1829">
        <f t="shared" si="1"/>
        <v>0</v>
      </c>
    </row>
    <row r="25" spans="1:8" ht="15.75" customHeight="1" x14ac:dyDescent="0.2">
      <c r="A25" s="1938">
        <v>4399</v>
      </c>
      <c r="B25" s="1980">
        <v>5164</v>
      </c>
      <c r="C25" s="1867">
        <v>33113233</v>
      </c>
      <c r="D25" s="1835" t="s">
        <v>214</v>
      </c>
      <c r="E25" s="1876">
        <v>0</v>
      </c>
      <c r="F25" s="1876">
        <v>4</v>
      </c>
      <c r="G25" s="1876">
        <v>1</v>
      </c>
      <c r="H25" s="1829">
        <f t="shared" si="1"/>
        <v>25</v>
      </c>
    </row>
    <row r="26" spans="1:8" ht="15.75" customHeight="1" x14ac:dyDescent="0.2">
      <c r="A26" s="1938">
        <v>4399</v>
      </c>
      <c r="B26" s="1980">
        <v>5164</v>
      </c>
      <c r="C26" s="1867">
        <v>33513233</v>
      </c>
      <c r="D26" s="1835" t="s">
        <v>214</v>
      </c>
      <c r="E26" s="1876">
        <v>0</v>
      </c>
      <c r="F26" s="1876">
        <v>26</v>
      </c>
      <c r="G26" s="1876">
        <v>9</v>
      </c>
      <c r="H26" s="1829">
        <f t="shared" si="1"/>
        <v>34.615384615384613</v>
      </c>
    </row>
    <row r="27" spans="1:8" ht="15.75" customHeight="1" x14ac:dyDescent="0.2">
      <c r="A27" s="1938">
        <v>4399</v>
      </c>
      <c r="B27" s="1980">
        <v>5166</v>
      </c>
      <c r="C27" s="1867">
        <v>33113233</v>
      </c>
      <c r="D27" s="1835" t="s">
        <v>776</v>
      </c>
      <c r="E27" s="1876">
        <v>0</v>
      </c>
      <c r="F27" s="1876">
        <v>198</v>
      </c>
      <c r="G27" s="1876">
        <v>191</v>
      </c>
      <c r="H27" s="1829">
        <f t="shared" si="1"/>
        <v>96.464646464646464</v>
      </c>
    </row>
    <row r="28" spans="1:8" ht="15.75" customHeight="1" x14ac:dyDescent="0.2">
      <c r="A28" s="1938">
        <v>4399</v>
      </c>
      <c r="B28" s="1980">
        <v>5166</v>
      </c>
      <c r="C28" s="1867">
        <v>33513233</v>
      </c>
      <c r="D28" s="1835" t="s">
        <v>776</v>
      </c>
      <c r="E28" s="1876">
        <v>0</v>
      </c>
      <c r="F28" s="1876">
        <v>1123</v>
      </c>
      <c r="G28" s="1876">
        <v>1084</v>
      </c>
      <c r="H28" s="1829">
        <f t="shared" si="1"/>
        <v>96.527159394479085</v>
      </c>
    </row>
    <row r="29" spans="1:8" ht="15.75" customHeight="1" x14ac:dyDescent="0.2">
      <c r="A29" s="1938">
        <v>4399</v>
      </c>
      <c r="B29" s="1980">
        <v>5169</v>
      </c>
      <c r="C29" s="1867">
        <v>33113233</v>
      </c>
      <c r="D29" s="1835" t="s">
        <v>1080</v>
      </c>
      <c r="E29" s="1876">
        <v>0</v>
      </c>
      <c r="F29" s="1876">
        <v>303</v>
      </c>
      <c r="G29" s="1876">
        <v>103</v>
      </c>
      <c r="H29" s="1829">
        <f t="shared" si="1"/>
        <v>33.993399339933994</v>
      </c>
    </row>
    <row r="30" spans="1:8" ht="15.75" customHeight="1" x14ac:dyDescent="0.2">
      <c r="A30" s="1938">
        <v>4399</v>
      </c>
      <c r="B30" s="1937">
        <v>5169</v>
      </c>
      <c r="C30" s="1867">
        <v>33513233</v>
      </c>
      <c r="D30" s="1835" t="s">
        <v>1080</v>
      </c>
      <c r="E30" s="1876">
        <v>0</v>
      </c>
      <c r="F30" s="1876">
        <v>1715</v>
      </c>
      <c r="G30" s="1876">
        <v>582</v>
      </c>
      <c r="H30" s="1829">
        <f t="shared" si="1"/>
        <v>33.935860058309039</v>
      </c>
    </row>
    <row r="31" spans="1:8" ht="15.75" customHeight="1" x14ac:dyDescent="0.2">
      <c r="A31" s="1938">
        <v>4399</v>
      </c>
      <c r="B31" s="1937">
        <v>5173</v>
      </c>
      <c r="C31" s="1867">
        <v>33113233</v>
      </c>
      <c r="D31" s="1835" t="s">
        <v>1462</v>
      </c>
      <c r="E31" s="1876">
        <v>0</v>
      </c>
      <c r="F31" s="1876">
        <v>1</v>
      </c>
      <c r="G31" s="1876">
        <v>0</v>
      </c>
      <c r="H31" s="1829">
        <f t="shared" si="1"/>
        <v>0</v>
      </c>
    </row>
    <row r="32" spans="1:8" ht="15.75" customHeight="1" x14ac:dyDescent="0.2">
      <c r="A32" s="1938">
        <v>4399</v>
      </c>
      <c r="B32" s="1937">
        <v>5173</v>
      </c>
      <c r="C32" s="1867">
        <v>33513233</v>
      </c>
      <c r="D32" s="1835" t="s">
        <v>1462</v>
      </c>
      <c r="E32" s="1876">
        <v>0</v>
      </c>
      <c r="F32" s="1876">
        <v>4</v>
      </c>
      <c r="G32" s="1876">
        <v>1</v>
      </c>
      <c r="H32" s="1829">
        <f t="shared" si="1"/>
        <v>25</v>
      </c>
    </row>
    <row r="33" spans="1:9" ht="15.75" customHeight="1" x14ac:dyDescent="0.2">
      <c r="A33" s="1938">
        <v>4399</v>
      </c>
      <c r="B33" s="1937">
        <v>5175</v>
      </c>
      <c r="C33" s="1867">
        <v>33113233</v>
      </c>
      <c r="D33" s="1835" t="s">
        <v>1332</v>
      </c>
      <c r="E33" s="1876">
        <v>0</v>
      </c>
      <c r="F33" s="1876">
        <v>46</v>
      </c>
      <c r="G33" s="1876">
        <v>18</v>
      </c>
      <c r="H33" s="1829">
        <f t="shared" si="1"/>
        <v>39.130434782608695</v>
      </c>
    </row>
    <row r="34" spans="1:9" s="1875" customFormat="1" ht="15.75" customHeight="1" thickBot="1" x14ac:dyDescent="0.25">
      <c r="A34" s="1938">
        <v>4399</v>
      </c>
      <c r="B34" s="1937">
        <v>5175</v>
      </c>
      <c r="C34" s="1867">
        <v>33513233</v>
      </c>
      <c r="D34" s="1835" t="s">
        <v>1332</v>
      </c>
      <c r="E34" s="1876">
        <v>0</v>
      </c>
      <c r="F34" s="1876">
        <v>262</v>
      </c>
      <c r="G34" s="1876">
        <v>102</v>
      </c>
      <c r="H34" s="1890">
        <f t="shared" si="1"/>
        <v>38.931297709923662</v>
      </c>
    </row>
    <row r="35" spans="1:9" s="1893" customFormat="1" ht="16.5" thickTop="1" thickBot="1" x14ac:dyDescent="0.3">
      <c r="A35" s="2547" t="s">
        <v>961</v>
      </c>
      <c r="B35" s="2548"/>
      <c r="C35" s="2548"/>
      <c r="D35" s="2548"/>
      <c r="E35" s="1825">
        <f>SUM(E11:E34)</f>
        <v>0</v>
      </c>
      <c r="F35" s="1825">
        <f>SUM(F11:F34)</f>
        <v>4864</v>
      </c>
      <c r="G35" s="1825">
        <f>SUM(G11:G34)</f>
        <v>2900</v>
      </c>
      <c r="H35" s="1890">
        <f t="shared" si="1"/>
        <v>59.621710526315788</v>
      </c>
      <c r="I35" s="1973"/>
    </row>
    <row r="36" spans="1:9" ht="13.5" thickTop="1" x14ac:dyDescent="0.2">
      <c r="I36" s="1822"/>
    </row>
    <row r="37" spans="1:9" ht="15" x14ac:dyDescent="0.25">
      <c r="A37" s="2036" t="s">
        <v>1333</v>
      </c>
      <c r="B37" s="1868"/>
      <c r="C37" s="1868"/>
      <c r="D37" s="1868"/>
    </row>
    <row r="38" spans="1:9" ht="15.75" thickBot="1" x14ac:dyDescent="0.3">
      <c r="A38" s="2035" t="s">
        <v>1334</v>
      </c>
      <c r="B38" s="2039"/>
      <c r="C38" s="2039"/>
      <c r="H38" s="1992" t="s">
        <v>205</v>
      </c>
    </row>
    <row r="39" spans="1:9" s="1841" customFormat="1" ht="25.5" thickTop="1" thickBot="1" x14ac:dyDescent="0.25">
      <c r="A39" s="1852" t="s">
        <v>206</v>
      </c>
      <c r="B39" s="1851" t="s">
        <v>959</v>
      </c>
      <c r="C39" s="1851" t="s">
        <v>481</v>
      </c>
      <c r="D39" s="1850" t="s">
        <v>208</v>
      </c>
      <c r="E39" s="1849" t="s">
        <v>800</v>
      </c>
      <c r="F39" s="1849" t="s">
        <v>801</v>
      </c>
      <c r="G39" s="1848" t="s">
        <v>1117</v>
      </c>
      <c r="H39" s="2092" t="s">
        <v>1118</v>
      </c>
    </row>
    <row r="40" spans="1:9" s="1841" customFormat="1" ht="13.5" thickTop="1" thickBot="1" x14ac:dyDescent="0.25">
      <c r="A40" s="1846">
        <v>1</v>
      </c>
      <c r="B40" s="1845">
        <v>2</v>
      </c>
      <c r="C40" s="1845">
        <v>3</v>
      </c>
      <c r="D40" s="1845">
        <v>4</v>
      </c>
      <c r="E40" s="1931">
        <v>5</v>
      </c>
      <c r="F40" s="1931">
        <v>6</v>
      </c>
      <c r="G40" s="1930">
        <v>7</v>
      </c>
      <c r="H40" s="2091" t="s">
        <v>74</v>
      </c>
    </row>
    <row r="41" spans="1:9" s="1979" customFormat="1" ht="15.75" customHeight="1" thickTop="1" x14ac:dyDescent="0.2">
      <c r="A41" s="1938">
        <v>4378</v>
      </c>
      <c r="B41" s="1937">
        <v>5011</v>
      </c>
      <c r="C41" s="1867">
        <v>33113233</v>
      </c>
      <c r="D41" s="1835" t="s">
        <v>262</v>
      </c>
      <c r="E41" s="1876">
        <v>0</v>
      </c>
      <c r="F41" s="1876">
        <v>37</v>
      </c>
      <c r="G41" s="1876">
        <v>33</v>
      </c>
      <c r="H41" s="1829">
        <f t="shared" ref="H41:H52" si="2">G41/F41*100</f>
        <v>89.189189189189193</v>
      </c>
    </row>
    <row r="42" spans="1:9" s="1979" customFormat="1" ht="15" x14ac:dyDescent="0.2">
      <c r="A42" s="1938">
        <v>4378</v>
      </c>
      <c r="B42" s="1937">
        <v>5011</v>
      </c>
      <c r="C42" s="1867">
        <v>33513233</v>
      </c>
      <c r="D42" s="1835" t="s">
        <v>262</v>
      </c>
      <c r="E42" s="1876">
        <v>0</v>
      </c>
      <c r="F42" s="1876">
        <v>209</v>
      </c>
      <c r="G42" s="1876">
        <v>189</v>
      </c>
      <c r="H42" s="1829">
        <f t="shared" si="2"/>
        <v>90.430622009569376</v>
      </c>
    </row>
    <row r="43" spans="1:9" s="1979" customFormat="1" ht="15" customHeight="1" x14ac:dyDescent="0.2">
      <c r="A43" s="1938">
        <v>4378</v>
      </c>
      <c r="B43" s="1937">
        <v>5021</v>
      </c>
      <c r="C43" s="1867">
        <v>33113233</v>
      </c>
      <c r="D43" s="1835" t="s">
        <v>494</v>
      </c>
      <c r="E43" s="1876">
        <v>0</v>
      </c>
      <c r="F43" s="1876">
        <v>11</v>
      </c>
      <c r="G43" s="1876">
        <v>11</v>
      </c>
      <c r="H43" s="1829">
        <f t="shared" si="2"/>
        <v>100</v>
      </c>
    </row>
    <row r="44" spans="1:9" s="1979" customFormat="1" ht="15" customHeight="1" x14ac:dyDescent="0.2">
      <c r="A44" s="1938">
        <v>4378</v>
      </c>
      <c r="B44" s="1937">
        <v>5021</v>
      </c>
      <c r="C44" s="1867">
        <v>33513233</v>
      </c>
      <c r="D44" s="1835" t="s">
        <v>494</v>
      </c>
      <c r="E44" s="1876">
        <v>0</v>
      </c>
      <c r="F44" s="1876">
        <v>63</v>
      </c>
      <c r="G44" s="1876">
        <v>62</v>
      </c>
      <c r="H44" s="1829">
        <f t="shared" si="2"/>
        <v>98.412698412698404</v>
      </c>
    </row>
    <row r="45" spans="1:9" s="1979" customFormat="1" ht="30" customHeight="1" x14ac:dyDescent="0.2">
      <c r="A45" s="1938">
        <v>4378</v>
      </c>
      <c r="B45" s="1937">
        <v>5031</v>
      </c>
      <c r="C45" s="1867">
        <v>33113233</v>
      </c>
      <c r="D45" s="1835" t="s">
        <v>1657</v>
      </c>
      <c r="E45" s="1876">
        <v>0</v>
      </c>
      <c r="F45" s="1876">
        <v>12</v>
      </c>
      <c r="G45" s="1876">
        <v>11</v>
      </c>
      <c r="H45" s="1829">
        <f t="shared" si="2"/>
        <v>91.666666666666657</v>
      </c>
    </row>
    <row r="46" spans="1:9" s="1979" customFormat="1" ht="30" customHeight="1" x14ac:dyDescent="0.2">
      <c r="A46" s="1938">
        <v>4378</v>
      </c>
      <c r="B46" s="1937">
        <v>5031</v>
      </c>
      <c r="C46" s="1867">
        <v>33513233</v>
      </c>
      <c r="D46" s="1835" t="s">
        <v>1657</v>
      </c>
      <c r="E46" s="1876">
        <v>0</v>
      </c>
      <c r="F46" s="1876">
        <v>68</v>
      </c>
      <c r="G46" s="1876">
        <v>62</v>
      </c>
      <c r="H46" s="1829">
        <f t="shared" si="2"/>
        <v>91.17647058823529</v>
      </c>
    </row>
    <row r="47" spans="1:9" s="1979" customFormat="1" ht="30" x14ac:dyDescent="0.2">
      <c r="A47" s="1938">
        <v>4378</v>
      </c>
      <c r="B47" s="1937">
        <v>5032</v>
      </c>
      <c r="C47" s="1867">
        <v>33113233</v>
      </c>
      <c r="D47" s="1835" t="s">
        <v>1490</v>
      </c>
      <c r="E47" s="1876">
        <v>0</v>
      </c>
      <c r="F47" s="1876">
        <v>4</v>
      </c>
      <c r="G47" s="1876">
        <v>4</v>
      </c>
      <c r="H47" s="1829">
        <f t="shared" si="2"/>
        <v>100</v>
      </c>
    </row>
    <row r="48" spans="1:9" s="1979" customFormat="1" ht="30" x14ac:dyDescent="0.2">
      <c r="A48" s="1938">
        <v>4378</v>
      </c>
      <c r="B48" s="1937">
        <v>5032</v>
      </c>
      <c r="C48" s="1867">
        <v>33513233</v>
      </c>
      <c r="D48" s="1835" t="s">
        <v>1490</v>
      </c>
      <c r="E48" s="1876">
        <v>0</v>
      </c>
      <c r="F48" s="1876">
        <v>24</v>
      </c>
      <c r="G48" s="1876">
        <v>22</v>
      </c>
      <c r="H48" s="1829">
        <f t="shared" si="2"/>
        <v>91.666666666666657</v>
      </c>
    </row>
    <row r="49" spans="1:8" s="1979" customFormat="1" ht="15" hidden="1" x14ac:dyDescent="0.2">
      <c r="A49" s="1938">
        <v>4378</v>
      </c>
      <c r="B49" s="1937">
        <v>5137</v>
      </c>
      <c r="C49" s="1867">
        <v>33113233</v>
      </c>
      <c r="D49" s="1835" t="s">
        <v>199</v>
      </c>
      <c r="E49" s="1876">
        <v>0</v>
      </c>
      <c r="F49" s="1876">
        <v>0</v>
      </c>
      <c r="G49" s="1876">
        <v>0</v>
      </c>
      <c r="H49" s="1829" t="e">
        <f t="shared" si="2"/>
        <v>#DIV/0!</v>
      </c>
    </row>
    <row r="50" spans="1:8" s="1979" customFormat="1" ht="15" hidden="1" x14ac:dyDescent="0.2">
      <c r="A50" s="1938">
        <v>4378</v>
      </c>
      <c r="B50" s="1937">
        <v>5137</v>
      </c>
      <c r="C50" s="1867">
        <v>33513233</v>
      </c>
      <c r="D50" s="1835" t="s">
        <v>199</v>
      </c>
      <c r="E50" s="1876">
        <v>0</v>
      </c>
      <c r="F50" s="1876">
        <v>0</v>
      </c>
      <c r="G50" s="1876">
        <v>0</v>
      </c>
      <c r="H50" s="1829" t="e">
        <f t="shared" si="2"/>
        <v>#DIV/0!</v>
      </c>
    </row>
    <row r="51" spans="1:8" s="1875" customFormat="1" ht="15" x14ac:dyDescent="0.2">
      <c r="A51" s="1938">
        <v>4378</v>
      </c>
      <c r="B51" s="1980">
        <v>5139</v>
      </c>
      <c r="C51" s="1867">
        <v>33113233</v>
      </c>
      <c r="D51" s="1835" t="s">
        <v>349</v>
      </c>
      <c r="E51" s="1876">
        <v>0</v>
      </c>
      <c r="F51" s="1876">
        <v>12</v>
      </c>
      <c r="G51" s="1876">
        <v>12</v>
      </c>
      <c r="H51" s="1829">
        <f t="shared" si="2"/>
        <v>100</v>
      </c>
    </row>
    <row r="52" spans="1:8" s="1875" customFormat="1" ht="15" x14ac:dyDescent="0.2">
      <c r="A52" s="1938">
        <v>4378</v>
      </c>
      <c r="B52" s="1980">
        <v>5139</v>
      </c>
      <c r="C52" s="1867">
        <v>33513233</v>
      </c>
      <c r="D52" s="1835" t="s">
        <v>349</v>
      </c>
      <c r="E52" s="1876">
        <v>0</v>
      </c>
      <c r="F52" s="1876">
        <v>67</v>
      </c>
      <c r="G52" s="1876">
        <v>67</v>
      </c>
      <c r="H52" s="1829">
        <f t="shared" si="2"/>
        <v>100</v>
      </c>
    </row>
    <row r="53" spans="1:8" ht="15.75" customHeight="1" x14ac:dyDescent="0.2">
      <c r="A53" s="1938">
        <v>4378</v>
      </c>
      <c r="B53" s="1980">
        <v>5162</v>
      </c>
      <c r="C53" s="1867">
        <v>33113233</v>
      </c>
      <c r="D53" s="1835" t="s">
        <v>1093</v>
      </c>
      <c r="E53" s="1876">
        <v>0</v>
      </c>
      <c r="F53" s="1876">
        <v>0</v>
      </c>
      <c r="G53" s="1876">
        <v>0</v>
      </c>
      <c r="H53" s="1829">
        <v>0</v>
      </c>
    </row>
    <row r="54" spans="1:8" ht="15.75" customHeight="1" x14ac:dyDescent="0.2">
      <c r="A54" s="1938">
        <v>4378</v>
      </c>
      <c r="B54" s="1980">
        <v>5162</v>
      </c>
      <c r="C54" s="1867">
        <v>33513233</v>
      </c>
      <c r="D54" s="1835" t="s">
        <v>1093</v>
      </c>
      <c r="E54" s="1876">
        <v>0</v>
      </c>
      <c r="F54" s="1876">
        <v>1</v>
      </c>
      <c r="G54" s="1876">
        <v>0</v>
      </c>
      <c r="H54" s="1829">
        <f t="shared" ref="H54:H63" si="3">G54/F54*100</f>
        <v>0</v>
      </c>
    </row>
    <row r="55" spans="1:8" ht="15" x14ac:dyDescent="0.2">
      <c r="A55" s="1938">
        <v>4378</v>
      </c>
      <c r="B55" s="1980">
        <v>5166</v>
      </c>
      <c r="C55" s="1867">
        <v>33113233</v>
      </c>
      <c r="D55" s="1835" t="s">
        <v>776</v>
      </c>
      <c r="E55" s="1876">
        <v>0</v>
      </c>
      <c r="F55" s="1876">
        <v>81</v>
      </c>
      <c r="G55" s="1876">
        <v>81</v>
      </c>
      <c r="H55" s="1829">
        <f t="shared" si="3"/>
        <v>100</v>
      </c>
    </row>
    <row r="56" spans="1:8" ht="15" x14ac:dyDescent="0.2">
      <c r="A56" s="1938">
        <v>4378</v>
      </c>
      <c r="B56" s="1980">
        <v>5166</v>
      </c>
      <c r="C56" s="1867">
        <v>33513233</v>
      </c>
      <c r="D56" s="1835" t="s">
        <v>776</v>
      </c>
      <c r="E56" s="1876">
        <v>0</v>
      </c>
      <c r="F56" s="1876">
        <v>459</v>
      </c>
      <c r="G56" s="1876">
        <v>459</v>
      </c>
      <c r="H56" s="1829">
        <f t="shared" si="3"/>
        <v>100</v>
      </c>
    </row>
    <row r="57" spans="1:8" ht="15" x14ac:dyDescent="0.2">
      <c r="A57" s="1938">
        <v>4378</v>
      </c>
      <c r="B57" s="1980">
        <v>5169</v>
      </c>
      <c r="C57" s="1867">
        <v>33113233</v>
      </c>
      <c r="D57" s="1835" t="s">
        <v>1080</v>
      </c>
      <c r="E57" s="1876">
        <v>0</v>
      </c>
      <c r="F57" s="1876">
        <v>532</v>
      </c>
      <c r="G57" s="1876">
        <v>508</v>
      </c>
      <c r="H57" s="1829">
        <f t="shared" si="3"/>
        <v>95.488721804511272</v>
      </c>
    </row>
    <row r="58" spans="1:8" ht="15" x14ac:dyDescent="0.2">
      <c r="A58" s="1938">
        <v>4378</v>
      </c>
      <c r="B58" s="1937">
        <v>5169</v>
      </c>
      <c r="C58" s="1867">
        <v>33513233</v>
      </c>
      <c r="D58" s="1835" t="s">
        <v>1080</v>
      </c>
      <c r="E58" s="1876">
        <v>0</v>
      </c>
      <c r="F58" s="1876">
        <v>3014</v>
      </c>
      <c r="G58" s="1876">
        <v>2882</v>
      </c>
      <c r="H58" s="1829">
        <f t="shared" si="3"/>
        <v>95.620437956204384</v>
      </c>
    </row>
    <row r="59" spans="1:8" ht="15.75" customHeight="1" x14ac:dyDescent="0.2">
      <c r="A59" s="1938">
        <v>4378</v>
      </c>
      <c r="B59" s="1937">
        <v>5175</v>
      </c>
      <c r="C59" s="1867">
        <v>33113233</v>
      </c>
      <c r="D59" s="1835" t="s">
        <v>841</v>
      </c>
      <c r="E59" s="1876">
        <v>0</v>
      </c>
      <c r="F59" s="1876">
        <v>2</v>
      </c>
      <c r="G59" s="1876">
        <v>1</v>
      </c>
      <c r="H59" s="1829">
        <f t="shared" si="3"/>
        <v>50</v>
      </c>
    </row>
    <row r="60" spans="1:8" ht="15.75" customHeight="1" x14ac:dyDescent="0.2">
      <c r="A60" s="1938">
        <v>4378</v>
      </c>
      <c r="B60" s="1937">
        <v>5175</v>
      </c>
      <c r="C60" s="1867">
        <v>33513233</v>
      </c>
      <c r="D60" s="1835" t="s">
        <v>841</v>
      </c>
      <c r="E60" s="1876">
        <v>0</v>
      </c>
      <c r="F60" s="1876">
        <v>9</v>
      </c>
      <c r="G60" s="1876">
        <v>4</v>
      </c>
      <c r="H60" s="1829">
        <f t="shared" si="3"/>
        <v>44.444444444444443</v>
      </c>
    </row>
    <row r="61" spans="1:8" ht="15.75" customHeight="1" x14ac:dyDescent="0.2">
      <c r="A61" s="1938">
        <v>4378</v>
      </c>
      <c r="B61" s="1937">
        <v>5424</v>
      </c>
      <c r="C61" s="1867">
        <v>33113233</v>
      </c>
      <c r="D61" s="1835" t="s">
        <v>821</v>
      </c>
      <c r="E61" s="1876">
        <v>0</v>
      </c>
      <c r="F61" s="1876">
        <v>3</v>
      </c>
      <c r="G61" s="1876">
        <v>1</v>
      </c>
      <c r="H61" s="1829">
        <f t="shared" si="3"/>
        <v>33.333333333333329</v>
      </c>
    </row>
    <row r="62" spans="1:8" ht="15.75" customHeight="1" x14ac:dyDescent="0.2">
      <c r="A62" s="1938">
        <v>4378</v>
      </c>
      <c r="B62" s="1937">
        <v>5424</v>
      </c>
      <c r="C62" s="1867">
        <v>33513233</v>
      </c>
      <c r="D62" s="1835" t="s">
        <v>821</v>
      </c>
      <c r="E62" s="1876">
        <v>0</v>
      </c>
      <c r="F62" s="1876">
        <v>17</v>
      </c>
      <c r="G62" s="1876">
        <v>5</v>
      </c>
      <c r="H62" s="1829">
        <f t="shared" si="3"/>
        <v>29.411764705882355</v>
      </c>
    </row>
    <row r="63" spans="1:8" ht="15.75" customHeight="1" x14ac:dyDescent="0.2">
      <c r="A63" s="1938">
        <v>4378</v>
      </c>
      <c r="B63" s="1937">
        <v>5901</v>
      </c>
      <c r="C63" s="1867">
        <v>33113233</v>
      </c>
      <c r="D63" s="1835" t="s">
        <v>769</v>
      </c>
      <c r="E63" s="1876">
        <v>0</v>
      </c>
      <c r="F63" s="1876">
        <v>183</v>
      </c>
      <c r="G63" s="1876">
        <v>0</v>
      </c>
      <c r="H63" s="1829">
        <f t="shared" si="3"/>
        <v>0</v>
      </c>
    </row>
    <row r="64" spans="1:8" s="1875" customFormat="1" ht="15.75" customHeight="1" thickBot="1" x14ac:dyDescent="0.25">
      <c r="A64" s="1938">
        <v>4378</v>
      </c>
      <c r="B64" s="1937">
        <v>5901</v>
      </c>
      <c r="C64" s="1867">
        <v>33513233</v>
      </c>
      <c r="D64" s="1835" t="s">
        <v>769</v>
      </c>
      <c r="E64" s="1876">
        <v>0</v>
      </c>
      <c r="F64" s="1876">
        <v>1039</v>
      </c>
      <c r="G64" s="1876">
        <v>0</v>
      </c>
      <c r="H64" s="1890">
        <v>0</v>
      </c>
    </row>
    <row r="65" spans="1:9" s="1893" customFormat="1" ht="16.5" thickTop="1" thickBot="1" x14ac:dyDescent="0.3">
      <c r="A65" s="2547" t="s">
        <v>961</v>
      </c>
      <c r="B65" s="2548"/>
      <c r="C65" s="2548"/>
      <c r="D65" s="2548"/>
      <c r="E65" s="1825">
        <f>SUM(E41:E64)</f>
        <v>0</v>
      </c>
      <c r="F65" s="1825">
        <f>SUM(F41:F64)</f>
        <v>5847</v>
      </c>
      <c r="G65" s="1825">
        <f>SUM(G41:G64)</f>
        <v>4414</v>
      </c>
      <c r="H65" s="1890">
        <f>G65/F65*100</f>
        <v>75.491705147939115</v>
      </c>
      <c r="I65" s="1973"/>
    </row>
    <row r="66" spans="1:9" ht="13.5" thickTop="1" x14ac:dyDescent="0.2">
      <c r="I66" s="1822"/>
    </row>
    <row r="67" spans="1:9" ht="15" x14ac:dyDescent="0.25">
      <c r="A67" s="2036" t="s">
        <v>697</v>
      </c>
      <c r="B67" s="1868"/>
      <c r="C67" s="1868"/>
      <c r="D67" s="1868"/>
    </row>
    <row r="68" spans="1:9" ht="15.75" thickBot="1" x14ac:dyDescent="0.3">
      <c r="A68" s="2035" t="s">
        <v>71</v>
      </c>
      <c r="B68" s="2039"/>
      <c r="C68" s="2039"/>
      <c r="H68" s="1992" t="s">
        <v>205</v>
      </c>
    </row>
    <row r="69" spans="1:9" s="1841" customFormat="1" ht="25.5" thickTop="1" thickBot="1" x14ac:dyDescent="0.25">
      <c r="A69" s="1852" t="s">
        <v>206</v>
      </c>
      <c r="B69" s="1851" t="s">
        <v>959</v>
      </c>
      <c r="C69" s="1851" t="s">
        <v>481</v>
      </c>
      <c r="D69" s="1850" t="s">
        <v>208</v>
      </c>
      <c r="E69" s="1849" t="s">
        <v>800</v>
      </c>
      <c r="F69" s="1849" t="s">
        <v>801</v>
      </c>
      <c r="G69" s="1848" t="s">
        <v>1117</v>
      </c>
      <c r="H69" s="2092" t="s">
        <v>1118</v>
      </c>
    </row>
    <row r="70" spans="1:9" s="1841" customFormat="1" ht="13.5" thickTop="1" thickBot="1" x14ac:dyDescent="0.25">
      <c r="A70" s="1846">
        <v>1</v>
      </c>
      <c r="B70" s="1845">
        <v>2</v>
      </c>
      <c r="C70" s="1845">
        <v>3</v>
      </c>
      <c r="D70" s="1845">
        <v>4</v>
      </c>
      <c r="E70" s="1931">
        <v>5</v>
      </c>
      <c r="F70" s="1931">
        <v>6</v>
      </c>
      <c r="G70" s="1930">
        <v>7</v>
      </c>
      <c r="H70" s="2091" t="s">
        <v>74</v>
      </c>
    </row>
    <row r="71" spans="1:9" s="1979" customFormat="1" ht="15.75" customHeight="1" thickTop="1" x14ac:dyDescent="0.2">
      <c r="A71" s="1938">
        <v>6172</v>
      </c>
      <c r="B71" s="1937">
        <v>5011</v>
      </c>
      <c r="C71" s="1867">
        <v>33100880</v>
      </c>
      <c r="D71" s="1835" t="s">
        <v>262</v>
      </c>
      <c r="E71" s="1876">
        <v>0</v>
      </c>
      <c r="F71" s="1876">
        <v>36</v>
      </c>
      <c r="G71" s="1876">
        <v>31</v>
      </c>
      <c r="H71" s="1829">
        <f t="shared" ref="H71:H93" si="4">G71/F71*100</f>
        <v>86.111111111111114</v>
      </c>
    </row>
    <row r="72" spans="1:9" s="1979" customFormat="1" ht="15" x14ac:dyDescent="0.2">
      <c r="A72" s="1938">
        <v>6172</v>
      </c>
      <c r="B72" s="1937">
        <v>5011</v>
      </c>
      <c r="C72" s="1867">
        <v>33514013</v>
      </c>
      <c r="D72" s="1835" t="s">
        <v>262</v>
      </c>
      <c r="E72" s="1876">
        <v>0</v>
      </c>
      <c r="F72" s="1876">
        <v>206</v>
      </c>
      <c r="G72" s="1876">
        <v>174</v>
      </c>
      <c r="H72" s="1829">
        <f t="shared" si="4"/>
        <v>84.466019417475721</v>
      </c>
    </row>
    <row r="73" spans="1:9" s="1979" customFormat="1" ht="15" x14ac:dyDescent="0.2">
      <c r="A73" s="1938">
        <v>6172</v>
      </c>
      <c r="B73" s="1937">
        <v>5021</v>
      </c>
      <c r="C73" s="1867">
        <v>33100880</v>
      </c>
      <c r="D73" s="1835" t="s">
        <v>494</v>
      </c>
      <c r="E73" s="1876">
        <v>0</v>
      </c>
      <c r="F73" s="1876">
        <v>21</v>
      </c>
      <c r="G73" s="1876">
        <v>0</v>
      </c>
      <c r="H73" s="1829">
        <f t="shared" si="4"/>
        <v>0</v>
      </c>
    </row>
    <row r="74" spans="1:9" s="1979" customFormat="1" ht="15" x14ac:dyDescent="0.2">
      <c r="A74" s="1938">
        <v>6172</v>
      </c>
      <c r="B74" s="1937">
        <v>5021</v>
      </c>
      <c r="C74" s="1867">
        <v>33514013</v>
      </c>
      <c r="D74" s="1835" t="s">
        <v>494</v>
      </c>
      <c r="E74" s="1876">
        <v>0</v>
      </c>
      <c r="F74" s="1876">
        <v>120</v>
      </c>
      <c r="G74" s="1876">
        <v>0</v>
      </c>
      <c r="H74" s="1829">
        <f t="shared" si="4"/>
        <v>0</v>
      </c>
    </row>
    <row r="75" spans="1:9" s="1979" customFormat="1" ht="30" customHeight="1" x14ac:dyDescent="0.2">
      <c r="A75" s="1938">
        <v>6172</v>
      </c>
      <c r="B75" s="1937">
        <v>5031</v>
      </c>
      <c r="C75" s="1867">
        <v>33100880</v>
      </c>
      <c r="D75" s="1835" t="s">
        <v>1657</v>
      </c>
      <c r="E75" s="1876">
        <v>0</v>
      </c>
      <c r="F75" s="1876">
        <v>15</v>
      </c>
      <c r="G75" s="1876">
        <v>8</v>
      </c>
      <c r="H75" s="1829">
        <f t="shared" si="4"/>
        <v>53.333333333333336</v>
      </c>
    </row>
    <row r="76" spans="1:9" s="1979" customFormat="1" ht="30" customHeight="1" x14ac:dyDescent="0.2">
      <c r="A76" s="1938">
        <v>6172</v>
      </c>
      <c r="B76" s="1937">
        <v>5031</v>
      </c>
      <c r="C76" s="1867">
        <v>33514013</v>
      </c>
      <c r="D76" s="1835" t="s">
        <v>1657</v>
      </c>
      <c r="E76" s="1876">
        <v>0</v>
      </c>
      <c r="F76" s="1876">
        <v>81</v>
      </c>
      <c r="G76" s="1876">
        <v>43</v>
      </c>
      <c r="H76" s="1829">
        <f t="shared" si="4"/>
        <v>53.086419753086425</v>
      </c>
    </row>
    <row r="77" spans="1:9" s="1979" customFormat="1" ht="30" x14ac:dyDescent="0.2">
      <c r="A77" s="1938">
        <v>6172</v>
      </c>
      <c r="B77" s="1937">
        <v>5032</v>
      </c>
      <c r="C77" s="1867">
        <v>33100880</v>
      </c>
      <c r="D77" s="1835" t="s">
        <v>1490</v>
      </c>
      <c r="E77" s="1876">
        <v>0</v>
      </c>
      <c r="F77" s="1876">
        <v>5</v>
      </c>
      <c r="G77" s="1876">
        <v>3</v>
      </c>
      <c r="H77" s="1829">
        <f t="shared" si="4"/>
        <v>60</v>
      </c>
    </row>
    <row r="78" spans="1:9" s="1979" customFormat="1" ht="30" x14ac:dyDescent="0.2">
      <c r="A78" s="1938">
        <v>6172</v>
      </c>
      <c r="B78" s="1937">
        <v>5032</v>
      </c>
      <c r="C78" s="1867">
        <v>33514013</v>
      </c>
      <c r="D78" s="1835" t="s">
        <v>1490</v>
      </c>
      <c r="E78" s="1876">
        <v>0</v>
      </c>
      <c r="F78" s="1876">
        <v>29</v>
      </c>
      <c r="G78" s="1876">
        <v>16</v>
      </c>
      <c r="H78" s="1829">
        <f t="shared" si="4"/>
        <v>55.172413793103445</v>
      </c>
    </row>
    <row r="79" spans="1:9" s="1979" customFormat="1" ht="15" x14ac:dyDescent="0.2">
      <c r="A79" s="1938">
        <v>6172</v>
      </c>
      <c r="B79" s="1937">
        <v>5137</v>
      </c>
      <c r="C79" s="1867">
        <v>33100880</v>
      </c>
      <c r="D79" s="1835" t="s">
        <v>199</v>
      </c>
      <c r="E79" s="1876">
        <v>0</v>
      </c>
      <c r="F79" s="1876">
        <v>120</v>
      </c>
      <c r="G79" s="1876">
        <v>120</v>
      </c>
      <c r="H79" s="1829">
        <f t="shared" si="4"/>
        <v>100</v>
      </c>
    </row>
    <row r="80" spans="1:9" s="1979" customFormat="1" ht="15" x14ac:dyDescent="0.2">
      <c r="A80" s="1938">
        <v>6172</v>
      </c>
      <c r="B80" s="1937">
        <v>5137</v>
      </c>
      <c r="C80" s="1867">
        <v>33514013</v>
      </c>
      <c r="D80" s="1835" t="s">
        <v>199</v>
      </c>
      <c r="E80" s="1876">
        <v>0</v>
      </c>
      <c r="F80" s="1876">
        <v>680</v>
      </c>
      <c r="G80" s="1876">
        <v>679</v>
      </c>
      <c r="H80" s="1829">
        <f t="shared" si="4"/>
        <v>99.852941176470594</v>
      </c>
    </row>
    <row r="81" spans="1:9" s="1875" customFormat="1" ht="15" x14ac:dyDescent="0.2">
      <c r="A81" s="1938">
        <v>6172</v>
      </c>
      <c r="B81" s="1980">
        <v>5139</v>
      </c>
      <c r="C81" s="1867">
        <v>33100880</v>
      </c>
      <c r="D81" s="1835" t="s">
        <v>349</v>
      </c>
      <c r="E81" s="1876">
        <v>0</v>
      </c>
      <c r="F81" s="1876">
        <v>14</v>
      </c>
      <c r="G81" s="1876">
        <v>2</v>
      </c>
      <c r="H81" s="1829">
        <f t="shared" si="4"/>
        <v>14.285714285714285</v>
      </c>
    </row>
    <row r="82" spans="1:9" s="1875" customFormat="1" ht="15" x14ac:dyDescent="0.2">
      <c r="A82" s="1938">
        <v>6172</v>
      </c>
      <c r="B82" s="1980">
        <v>5139</v>
      </c>
      <c r="C82" s="1867">
        <v>33514013</v>
      </c>
      <c r="D82" s="1835" t="s">
        <v>349</v>
      </c>
      <c r="E82" s="1876">
        <v>0</v>
      </c>
      <c r="F82" s="1876">
        <v>81</v>
      </c>
      <c r="G82" s="1876">
        <v>12</v>
      </c>
      <c r="H82" s="1829">
        <f t="shared" si="4"/>
        <v>14.814814814814813</v>
      </c>
    </row>
    <row r="83" spans="1:9" ht="15" x14ac:dyDescent="0.2">
      <c r="A83" s="1938">
        <v>6172</v>
      </c>
      <c r="B83" s="1980">
        <v>5164</v>
      </c>
      <c r="C83" s="1867">
        <v>33100880</v>
      </c>
      <c r="D83" s="1835" t="s">
        <v>214</v>
      </c>
      <c r="E83" s="1876">
        <v>0</v>
      </c>
      <c r="F83" s="1876">
        <v>6</v>
      </c>
      <c r="G83" s="1876">
        <v>5</v>
      </c>
      <c r="H83" s="1829">
        <f t="shared" si="4"/>
        <v>83.333333333333343</v>
      </c>
    </row>
    <row r="84" spans="1:9" ht="15" x14ac:dyDescent="0.2">
      <c r="A84" s="1938">
        <v>6172</v>
      </c>
      <c r="B84" s="1980">
        <v>5164</v>
      </c>
      <c r="C84" s="1867">
        <v>33514013</v>
      </c>
      <c r="D84" s="1835" t="s">
        <v>214</v>
      </c>
      <c r="E84" s="1876">
        <v>0</v>
      </c>
      <c r="F84" s="1876">
        <v>32</v>
      </c>
      <c r="G84" s="1876">
        <v>31</v>
      </c>
      <c r="H84" s="1829">
        <f t="shared" si="4"/>
        <v>96.875</v>
      </c>
    </row>
    <row r="85" spans="1:9" ht="15" x14ac:dyDescent="0.2">
      <c r="A85" s="1938">
        <v>6172</v>
      </c>
      <c r="B85" s="1980">
        <v>5166</v>
      </c>
      <c r="C85" s="1867">
        <v>33100880</v>
      </c>
      <c r="D85" s="1835" t="s">
        <v>776</v>
      </c>
      <c r="E85" s="1876">
        <v>2250</v>
      </c>
      <c r="F85" s="1876">
        <v>2021</v>
      </c>
      <c r="G85" s="1876">
        <v>94</v>
      </c>
      <c r="H85" s="1829">
        <f t="shared" si="4"/>
        <v>4.6511627906976747</v>
      </c>
    </row>
    <row r="86" spans="1:9" ht="15" x14ac:dyDescent="0.2">
      <c r="A86" s="1938">
        <v>6172</v>
      </c>
      <c r="B86" s="1980">
        <v>5166</v>
      </c>
      <c r="C86" s="1867">
        <v>33514013</v>
      </c>
      <c r="D86" s="1835" t="s">
        <v>776</v>
      </c>
      <c r="E86" s="1876">
        <v>0</v>
      </c>
      <c r="F86" s="1876">
        <v>4470</v>
      </c>
      <c r="G86" s="1876">
        <v>530</v>
      </c>
      <c r="H86" s="1829">
        <f t="shared" si="4"/>
        <v>11.856823266219239</v>
      </c>
    </row>
    <row r="87" spans="1:9" ht="15" hidden="1" x14ac:dyDescent="0.2">
      <c r="A87" s="1938">
        <v>6172</v>
      </c>
      <c r="B87" s="1980">
        <v>5169</v>
      </c>
      <c r="C87" s="1867">
        <v>33113233</v>
      </c>
      <c r="D87" s="1835" t="s">
        <v>1080</v>
      </c>
      <c r="E87" s="1876">
        <v>0</v>
      </c>
      <c r="F87" s="1876">
        <v>0</v>
      </c>
      <c r="G87" s="1876">
        <v>0</v>
      </c>
      <c r="H87" s="1829" t="e">
        <f t="shared" si="4"/>
        <v>#DIV/0!</v>
      </c>
    </row>
    <row r="88" spans="1:9" ht="15" hidden="1" x14ac:dyDescent="0.2">
      <c r="A88" s="1938">
        <v>6172</v>
      </c>
      <c r="B88" s="1937">
        <v>5169</v>
      </c>
      <c r="C88" s="1867">
        <v>33513233</v>
      </c>
      <c r="D88" s="1835" t="s">
        <v>1080</v>
      </c>
      <c r="E88" s="1876">
        <v>0</v>
      </c>
      <c r="F88" s="1876">
        <v>0</v>
      </c>
      <c r="G88" s="1876">
        <v>0</v>
      </c>
      <c r="H88" s="1829" t="e">
        <f t="shared" si="4"/>
        <v>#DIV/0!</v>
      </c>
    </row>
    <row r="89" spans="1:9" ht="15.75" hidden="1" customHeight="1" x14ac:dyDescent="0.2">
      <c r="A89" s="1938">
        <v>6172</v>
      </c>
      <c r="B89" s="1937">
        <v>5173</v>
      </c>
      <c r="C89" s="1867">
        <v>33113233</v>
      </c>
      <c r="D89" s="1835" t="s">
        <v>1462</v>
      </c>
      <c r="E89" s="1876">
        <v>0</v>
      </c>
      <c r="F89" s="1876">
        <v>0</v>
      </c>
      <c r="G89" s="1876">
        <v>0</v>
      </c>
      <c r="H89" s="1829" t="e">
        <f t="shared" si="4"/>
        <v>#DIV/0!</v>
      </c>
    </row>
    <row r="90" spans="1:9" ht="15.75" hidden="1" customHeight="1" x14ac:dyDescent="0.2">
      <c r="A90" s="1938">
        <v>6172</v>
      </c>
      <c r="B90" s="1937">
        <v>5173</v>
      </c>
      <c r="C90" s="1867">
        <v>33513233</v>
      </c>
      <c r="D90" s="1835" t="s">
        <v>1462</v>
      </c>
      <c r="E90" s="1876">
        <v>0</v>
      </c>
      <c r="F90" s="1876">
        <v>0</v>
      </c>
      <c r="G90" s="1876">
        <v>0</v>
      </c>
      <c r="H90" s="1829" t="e">
        <f t="shared" si="4"/>
        <v>#DIV/0!</v>
      </c>
    </row>
    <row r="91" spans="1:9" ht="15.75" customHeight="1" x14ac:dyDescent="0.2">
      <c r="A91" s="1938">
        <v>6172</v>
      </c>
      <c r="B91" s="1937">
        <v>5175</v>
      </c>
      <c r="C91" s="1867">
        <v>33100880</v>
      </c>
      <c r="D91" s="1835" t="s">
        <v>1332</v>
      </c>
      <c r="E91" s="1876">
        <v>0</v>
      </c>
      <c r="F91" s="1876">
        <v>14</v>
      </c>
      <c r="G91" s="1876">
        <v>6</v>
      </c>
      <c r="H91" s="1829">
        <f t="shared" si="4"/>
        <v>42.857142857142854</v>
      </c>
    </row>
    <row r="92" spans="1:9" s="1875" customFormat="1" ht="15.75" customHeight="1" thickBot="1" x14ac:dyDescent="0.25">
      <c r="A92" s="1938">
        <v>6172</v>
      </c>
      <c r="B92" s="1937">
        <v>5175</v>
      </c>
      <c r="C92" s="1867">
        <v>33514013</v>
      </c>
      <c r="D92" s="1835" t="s">
        <v>1332</v>
      </c>
      <c r="E92" s="1876">
        <v>0</v>
      </c>
      <c r="F92" s="1876">
        <v>80</v>
      </c>
      <c r="G92" s="1876">
        <v>33</v>
      </c>
      <c r="H92" s="1890">
        <f t="shared" si="4"/>
        <v>41.25</v>
      </c>
    </row>
    <row r="93" spans="1:9" s="1893" customFormat="1" ht="16.5" thickTop="1" thickBot="1" x14ac:dyDescent="0.3">
      <c r="A93" s="2547" t="s">
        <v>961</v>
      </c>
      <c r="B93" s="2548"/>
      <c r="C93" s="2548"/>
      <c r="D93" s="2548"/>
      <c r="E93" s="1825">
        <f>SUM(E71:E92)</f>
        <v>2250</v>
      </c>
      <c r="F93" s="1825">
        <f>SUM(F71:F92)</f>
        <v>8031</v>
      </c>
      <c r="G93" s="1825">
        <f>SUM(G71:G92)</f>
        <v>1787</v>
      </c>
      <c r="H93" s="1890">
        <f t="shared" si="4"/>
        <v>22.251276304320758</v>
      </c>
      <c r="I93" s="1973"/>
    </row>
    <row r="94" spans="1:9" ht="13.5" thickTop="1" x14ac:dyDescent="0.2">
      <c r="I94" s="1822"/>
    </row>
    <row r="95" spans="1:9" ht="15" x14ac:dyDescent="0.25">
      <c r="A95" s="2036" t="s">
        <v>1335</v>
      </c>
      <c r="B95" s="1868"/>
      <c r="C95" s="1868"/>
      <c r="D95" s="1868"/>
    </row>
    <row r="96" spans="1:9" ht="15.75" thickBot="1" x14ac:dyDescent="0.3">
      <c r="A96" s="2035" t="s">
        <v>1336</v>
      </c>
      <c r="B96" s="2039"/>
      <c r="C96" s="2039"/>
      <c r="H96" s="1992" t="s">
        <v>205</v>
      </c>
    </row>
    <row r="97" spans="1:8" s="1841" customFormat="1" ht="25.5" thickTop="1" thickBot="1" x14ac:dyDescent="0.25">
      <c r="A97" s="1852" t="s">
        <v>206</v>
      </c>
      <c r="B97" s="1851" t="s">
        <v>959</v>
      </c>
      <c r="C97" s="1851" t="s">
        <v>481</v>
      </c>
      <c r="D97" s="1850" t="s">
        <v>208</v>
      </c>
      <c r="E97" s="1849" t="s">
        <v>800</v>
      </c>
      <c r="F97" s="1849" t="s">
        <v>801</v>
      </c>
      <c r="G97" s="1848" t="s">
        <v>1117</v>
      </c>
      <c r="H97" s="2092" t="s">
        <v>1118</v>
      </c>
    </row>
    <row r="98" spans="1:8" s="1841" customFormat="1" ht="13.5" thickTop="1" thickBot="1" x14ac:dyDescent="0.25">
      <c r="A98" s="1846">
        <v>1</v>
      </c>
      <c r="B98" s="1845">
        <v>2</v>
      </c>
      <c r="C98" s="1845">
        <v>3</v>
      </c>
      <c r="D98" s="1845">
        <v>4</v>
      </c>
      <c r="E98" s="1931">
        <v>5</v>
      </c>
      <c r="F98" s="1931">
        <v>6</v>
      </c>
      <c r="G98" s="1930">
        <v>7</v>
      </c>
      <c r="H98" s="2091" t="s">
        <v>74</v>
      </c>
    </row>
    <row r="99" spans="1:8" s="1979" customFormat="1" ht="15.75" customHeight="1" thickTop="1" x14ac:dyDescent="0.2">
      <c r="A99" s="1938">
        <v>6172</v>
      </c>
      <c r="B99" s="1937">
        <v>5011</v>
      </c>
      <c r="C99" s="1867">
        <v>33100880</v>
      </c>
      <c r="D99" s="1835" t="s">
        <v>262</v>
      </c>
      <c r="E99" s="1876">
        <v>0</v>
      </c>
      <c r="F99" s="1876">
        <v>67</v>
      </c>
      <c r="G99" s="1876">
        <v>30</v>
      </c>
      <c r="H99" s="1829">
        <f t="shared" ref="H99:H110" si="5">G99/F99*100</f>
        <v>44.776119402985074</v>
      </c>
    </row>
    <row r="100" spans="1:8" s="1979" customFormat="1" ht="15" x14ac:dyDescent="0.2">
      <c r="A100" s="1938">
        <v>6172</v>
      </c>
      <c r="B100" s="1937">
        <v>5011</v>
      </c>
      <c r="C100" s="1867">
        <v>33514012</v>
      </c>
      <c r="D100" s="1835" t="s">
        <v>262</v>
      </c>
      <c r="E100" s="1876">
        <v>0</v>
      </c>
      <c r="F100" s="1876">
        <v>427</v>
      </c>
      <c r="G100" s="1876">
        <v>172</v>
      </c>
      <c r="H100" s="1829">
        <f t="shared" si="5"/>
        <v>40.28103044496487</v>
      </c>
    </row>
    <row r="101" spans="1:8" s="1979" customFormat="1" ht="15" x14ac:dyDescent="0.2">
      <c r="A101" s="1938">
        <v>6172</v>
      </c>
      <c r="B101" s="1937">
        <v>5021</v>
      </c>
      <c r="C101" s="1867">
        <v>33100880</v>
      </c>
      <c r="D101" s="1835" t="s">
        <v>494</v>
      </c>
      <c r="E101" s="1876">
        <v>0</v>
      </c>
      <c r="F101" s="1876">
        <v>122</v>
      </c>
      <c r="G101" s="1876">
        <v>63</v>
      </c>
      <c r="H101" s="1829">
        <f t="shared" si="5"/>
        <v>51.639344262295083</v>
      </c>
    </row>
    <row r="102" spans="1:8" s="1979" customFormat="1" ht="15" x14ac:dyDescent="0.2">
      <c r="A102" s="1938">
        <v>6172</v>
      </c>
      <c r="B102" s="1937">
        <v>5021</v>
      </c>
      <c r="C102" s="1867">
        <v>33514012</v>
      </c>
      <c r="D102" s="1835" t="s">
        <v>494</v>
      </c>
      <c r="E102" s="1876">
        <v>0</v>
      </c>
      <c r="F102" s="1876">
        <v>804</v>
      </c>
      <c r="G102" s="1876">
        <v>355</v>
      </c>
      <c r="H102" s="1829">
        <f t="shared" si="5"/>
        <v>44.154228855721392</v>
      </c>
    </row>
    <row r="103" spans="1:8" s="1979" customFormat="1" ht="30" customHeight="1" x14ac:dyDescent="0.2">
      <c r="A103" s="1938">
        <v>6172</v>
      </c>
      <c r="B103" s="1937">
        <v>5031</v>
      </c>
      <c r="C103" s="1867">
        <v>33100880</v>
      </c>
      <c r="D103" s="1835" t="s">
        <v>1657</v>
      </c>
      <c r="E103" s="1876">
        <v>0</v>
      </c>
      <c r="F103" s="1876">
        <v>47</v>
      </c>
      <c r="G103" s="1876">
        <v>23</v>
      </c>
      <c r="H103" s="1829">
        <f t="shared" si="5"/>
        <v>48.936170212765958</v>
      </c>
    </row>
    <row r="104" spans="1:8" s="1979" customFormat="1" ht="30" customHeight="1" x14ac:dyDescent="0.2">
      <c r="A104" s="1938">
        <v>6172</v>
      </c>
      <c r="B104" s="1937">
        <v>5031</v>
      </c>
      <c r="C104" s="1867">
        <v>33514012</v>
      </c>
      <c r="D104" s="1835" t="s">
        <v>1657</v>
      </c>
      <c r="E104" s="1876">
        <v>0</v>
      </c>
      <c r="F104" s="1876">
        <v>307</v>
      </c>
      <c r="G104" s="1876">
        <v>132</v>
      </c>
      <c r="H104" s="1829">
        <f t="shared" si="5"/>
        <v>42.996742671009777</v>
      </c>
    </row>
    <row r="105" spans="1:8" s="1979" customFormat="1" ht="30" x14ac:dyDescent="0.2">
      <c r="A105" s="1938">
        <v>6172</v>
      </c>
      <c r="B105" s="1937">
        <v>5032</v>
      </c>
      <c r="C105" s="1867">
        <v>33100880</v>
      </c>
      <c r="D105" s="1835" t="s">
        <v>1490</v>
      </c>
      <c r="E105" s="1876">
        <v>0</v>
      </c>
      <c r="F105" s="1876">
        <v>17</v>
      </c>
      <c r="G105" s="1876">
        <v>8</v>
      </c>
      <c r="H105" s="1829">
        <f t="shared" si="5"/>
        <v>47.058823529411761</v>
      </c>
    </row>
    <row r="106" spans="1:8" s="1979" customFormat="1" ht="30" x14ac:dyDescent="0.2">
      <c r="A106" s="1938">
        <v>6172</v>
      </c>
      <c r="B106" s="1937">
        <v>5032</v>
      </c>
      <c r="C106" s="1867">
        <v>33514012</v>
      </c>
      <c r="D106" s="1835" t="s">
        <v>1490</v>
      </c>
      <c r="E106" s="1876">
        <v>0</v>
      </c>
      <c r="F106" s="1876">
        <v>113</v>
      </c>
      <c r="G106" s="1876">
        <v>47</v>
      </c>
      <c r="H106" s="1829">
        <f t="shared" si="5"/>
        <v>41.592920353982301</v>
      </c>
    </row>
    <row r="107" spans="1:8" s="1979" customFormat="1" ht="15" hidden="1" x14ac:dyDescent="0.2">
      <c r="A107" s="1938">
        <v>6172</v>
      </c>
      <c r="B107" s="1937">
        <v>5137</v>
      </c>
      <c r="C107" s="1867">
        <v>33100880</v>
      </c>
      <c r="D107" s="1835" t="s">
        <v>199</v>
      </c>
      <c r="E107" s="1876">
        <v>0</v>
      </c>
      <c r="F107" s="1876">
        <v>0</v>
      </c>
      <c r="G107" s="1876">
        <v>0</v>
      </c>
      <c r="H107" s="1829" t="e">
        <f t="shared" si="5"/>
        <v>#DIV/0!</v>
      </c>
    </row>
    <row r="108" spans="1:8" s="1979" customFormat="1" ht="15" hidden="1" x14ac:dyDescent="0.2">
      <c r="A108" s="1938">
        <v>6172</v>
      </c>
      <c r="B108" s="1937">
        <v>5137</v>
      </c>
      <c r="C108" s="1867">
        <v>33514012</v>
      </c>
      <c r="D108" s="1835" t="s">
        <v>199</v>
      </c>
      <c r="E108" s="1876">
        <v>0</v>
      </c>
      <c r="F108" s="1876">
        <v>0</v>
      </c>
      <c r="G108" s="1876">
        <v>0</v>
      </c>
      <c r="H108" s="1829" t="e">
        <f t="shared" si="5"/>
        <v>#DIV/0!</v>
      </c>
    </row>
    <row r="109" spans="1:8" s="1875" customFormat="1" ht="15" x14ac:dyDescent="0.2">
      <c r="A109" s="1938">
        <v>6172</v>
      </c>
      <c r="B109" s="1980">
        <v>5139</v>
      </c>
      <c r="C109" s="1867">
        <v>33100880</v>
      </c>
      <c r="D109" s="1835" t="s">
        <v>349</v>
      </c>
      <c r="E109" s="1876">
        <v>0</v>
      </c>
      <c r="F109" s="1876">
        <v>24</v>
      </c>
      <c r="G109" s="1876">
        <v>0</v>
      </c>
      <c r="H109" s="1829">
        <f t="shared" si="5"/>
        <v>0</v>
      </c>
    </row>
    <row r="110" spans="1:8" s="1875" customFormat="1" ht="15" x14ac:dyDescent="0.2">
      <c r="A110" s="1938">
        <v>6172</v>
      </c>
      <c r="B110" s="1980">
        <v>5139</v>
      </c>
      <c r="C110" s="1867">
        <v>33514012</v>
      </c>
      <c r="D110" s="1835" t="s">
        <v>349</v>
      </c>
      <c r="E110" s="1876">
        <v>0</v>
      </c>
      <c r="F110" s="1876">
        <v>139</v>
      </c>
      <c r="G110" s="1876">
        <v>0</v>
      </c>
      <c r="H110" s="1829">
        <f t="shared" si="5"/>
        <v>0</v>
      </c>
    </row>
    <row r="111" spans="1:8" ht="15" hidden="1" x14ac:dyDescent="0.2">
      <c r="A111" s="1938">
        <v>6172</v>
      </c>
      <c r="B111" s="1980">
        <v>5162</v>
      </c>
      <c r="C111" s="1867">
        <v>33113233</v>
      </c>
      <c r="D111" s="1835" t="s">
        <v>1093</v>
      </c>
      <c r="E111" s="1876">
        <v>0</v>
      </c>
      <c r="F111" s="1876">
        <v>0</v>
      </c>
      <c r="G111" s="1876">
        <v>0</v>
      </c>
      <c r="H111" s="1829">
        <v>0</v>
      </c>
    </row>
    <row r="112" spans="1:8" ht="15" hidden="1" x14ac:dyDescent="0.2">
      <c r="A112" s="1938">
        <v>6172</v>
      </c>
      <c r="B112" s="1980">
        <v>5162</v>
      </c>
      <c r="C112" s="1867">
        <v>33513233</v>
      </c>
      <c r="D112" s="1835" t="s">
        <v>1093</v>
      </c>
      <c r="E112" s="1876">
        <v>0</v>
      </c>
      <c r="F112" s="1876">
        <v>0</v>
      </c>
      <c r="G112" s="1876">
        <v>0</v>
      </c>
      <c r="H112" s="1829" t="e">
        <f t="shared" ref="H112:H120" si="6">G112/F112*100</f>
        <v>#DIV/0!</v>
      </c>
    </row>
    <row r="113" spans="1:12" ht="15" hidden="1" x14ac:dyDescent="0.2">
      <c r="A113" s="1938">
        <v>6172</v>
      </c>
      <c r="B113" s="1980">
        <v>5166</v>
      </c>
      <c r="C113" s="1867">
        <v>33113233</v>
      </c>
      <c r="D113" s="1835" t="s">
        <v>776</v>
      </c>
      <c r="E113" s="1876">
        <v>0</v>
      </c>
      <c r="F113" s="1876">
        <v>0</v>
      </c>
      <c r="G113" s="1876">
        <v>0</v>
      </c>
      <c r="H113" s="1829" t="e">
        <f t="shared" si="6"/>
        <v>#DIV/0!</v>
      </c>
    </row>
    <row r="114" spans="1:12" ht="15" x14ac:dyDescent="0.2">
      <c r="A114" s="1938">
        <v>6172</v>
      </c>
      <c r="B114" s="1980">
        <v>5166</v>
      </c>
      <c r="C114" s="1867">
        <v>33100880</v>
      </c>
      <c r="D114" s="1835" t="s">
        <v>776</v>
      </c>
      <c r="E114" s="1876">
        <v>336</v>
      </c>
      <c r="F114" s="1876">
        <v>152</v>
      </c>
      <c r="G114" s="1876">
        <v>0</v>
      </c>
      <c r="H114" s="1829">
        <f t="shared" si="6"/>
        <v>0</v>
      </c>
    </row>
    <row r="115" spans="1:12" ht="15" hidden="1" x14ac:dyDescent="0.2">
      <c r="A115" s="1938">
        <v>6172</v>
      </c>
      <c r="B115" s="1980">
        <v>5169</v>
      </c>
      <c r="C115" s="1867">
        <v>33113233</v>
      </c>
      <c r="D115" s="1835" t="s">
        <v>1080</v>
      </c>
      <c r="E115" s="1876">
        <v>0</v>
      </c>
      <c r="F115" s="1876">
        <v>0</v>
      </c>
      <c r="G115" s="1876">
        <v>0</v>
      </c>
      <c r="H115" s="1829" t="e">
        <f t="shared" si="6"/>
        <v>#DIV/0!</v>
      </c>
    </row>
    <row r="116" spans="1:12" ht="15" hidden="1" x14ac:dyDescent="0.2">
      <c r="A116" s="1938">
        <v>6172</v>
      </c>
      <c r="B116" s="1937">
        <v>5169</v>
      </c>
      <c r="C116" s="1867">
        <v>33513233</v>
      </c>
      <c r="D116" s="1835" t="s">
        <v>1080</v>
      </c>
      <c r="E116" s="1876">
        <v>0</v>
      </c>
      <c r="F116" s="1876">
        <v>0</v>
      </c>
      <c r="G116" s="1876">
        <v>0</v>
      </c>
      <c r="H116" s="1829" t="e">
        <f t="shared" si="6"/>
        <v>#DIV/0!</v>
      </c>
    </row>
    <row r="117" spans="1:12" ht="15" hidden="1" x14ac:dyDescent="0.2">
      <c r="A117" s="1938">
        <v>6172</v>
      </c>
      <c r="B117" s="1937">
        <v>5173</v>
      </c>
      <c r="C117" s="1867">
        <v>33113233</v>
      </c>
      <c r="D117" s="1835" t="s">
        <v>1462</v>
      </c>
      <c r="E117" s="1876">
        <v>0</v>
      </c>
      <c r="F117" s="1876">
        <v>0</v>
      </c>
      <c r="G117" s="1876">
        <v>0</v>
      </c>
      <c r="H117" s="1829" t="e">
        <f t="shared" si="6"/>
        <v>#DIV/0!</v>
      </c>
    </row>
    <row r="118" spans="1:12" ht="15" hidden="1" x14ac:dyDescent="0.2">
      <c r="A118" s="1938">
        <v>6172</v>
      </c>
      <c r="B118" s="1937">
        <v>5173</v>
      </c>
      <c r="C118" s="1867">
        <v>33513233</v>
      </c>
      <c r="D118" s="1835" t="s">
        <v>1462</v>
      </c>
      <c r="E118" s="1876">
        <v>0</v>
      </c>
      <c r="F118" s="1876">
        <v>0</v>
      </c>
      <c r="G118" s="1876">
        <v>0</v>
      </c>
      <c r="H118" s="1829" t="e">
        <f t="shared" si="6"/>
        <v>#DIV/0!</v>
      </c>
    </row>
    <row r="119" spans="1:12" ht="15.75" hidden="1" customHeight="1" x14ac:dyDescent="0.2">
      <c r="A119" s="1938">
        <v>6172</v>
      </c>
      <c r="B119" s="1937">
        <v>5901</v>
      </c>
      <c r="C119" s="1867">
        <v>33100880</v>
      </c>
      <c r="D119" s="1835" t="s">
        <v>769</v>
      </c>
      <c r="E119" s="1876">
        <v>0</v>
      </c>
      <c r="F119" s="1876">
        <v>0</v>
      </c>
      <c r="G119" s="1876">
        <v>0</v>
      </c>
      <c r="H119" s="1829" t="e">
        <f t="shared" si="6"/>
        <v>#DIV/0!</v>
      </c>
    </row>
    <row r="120" spans="1:12" s="1875" customFormat="1" ht="15" x14ac:dyDescent="0.2">
      <c r="A120" s="1938">
        <v>6172</v>
      </c>
      <c r="B120" s="1937">
        <v>5901</v>
      </c>
      <c r="C120" s="1867">
        <v>33514012</v>
      </c>
      <c r="D120" s="1835" t="s">
        <v>769</v>
      </c>
      <c r="E120" s="1876">
        <v>0</v>
      </c>
      <c r="F120" s="1876">
        <v>335</v>
      </c>
      <c r="G120" s="1876">
        <v>0</v>
      </c>
      <c r="H120" s="1829">
        <f t="shared" si="6"/>
        <v>0</v>
      </c>
    </row>
    <row r="121" spans="1:12" s="1875" customFormat="1" ht="15.75" thickBot="1" x14ac:dyDescent="0.25">
      <c r="A121" s="1938">
        <v>6330</v>
      </c>
      <c r="B121" s="1937">
        <v>5345</v>
      </c>
      <c r="C121" s="1867"/>
      <c r="D121" s="1835" t="s">
        <v>965</v>
      </c>
      <c r="E121" s="1876">
        <v>0</v>
      </c>
      <c r="F121" s="1876">
        <v>0</v>
      </c>
      <c r="G121" s="1876">
        <v>243</v>
      </c>
      <c r="H121" s="1890">
        <v>0</v>
      </c>
    </row>
    <row r="122" spans="1:12" s="1893" customFormat="1" ht="16.5" thickTop="1" thickBot="1" x14ac:dyDescent="0.3">
      <c r="A122" s="2547" t="s">
        <v>961</v>
      </c>
      <c r="B122" s="2548"/>
      <c r="C122" s="2548"/>
      <c r="D122" s="2548"/>
      <c r="E122" s="1825">
        <f>SUM(E99:E120)</f>
        <v>336</v>
      </c>
      <c r="F122" s="1825">
        <f>SUM(F99:F120)</f>
        <v>2554</v>
      </c>
      <c r="G122" s="1825">
        <f>SUM(G99:G120)</f>
        <v>830</v>
      </c>
      <c r="H122" s="1871">
        <f>G122/F122*100</f>
        <v>32.498042286609241</v>
      </c>
      <c r="I122" s="1973"/>
    </row>
    <row r="123" spans="1:12" ht="13.5" thickTop="1" x14ac:dyDescent="0.2">
      <c r="I123" s="1822"/>
    </row>
    <row r="124" spans="1:12" x14ac:dyDescent="0.2">
      <c r="I124" s="1822"/>
    </row>
    <row r="125" spans="1:12" x14ac:dyDescent="0.2">
      <c r="I125" s="1822"/>
    </row>
    <row r="126" spans="1:12" x14ac:dyDescent="0.2">
      <c r="I126" s="1822"/>
    </row>
    <row r="128" spans="1:12" ht="16.5" x14ac:dyDescent="0.25">
      <c r="A128" s="1821" t="s">
        <v>576</v>
      </c>
      <c r="B128" s="1820"/>
      <c r="C128" s="1819"/>
      <c r="D128" s="1818"/>
      <c r="E128" s="1817">
        <f>SUM(E129:E131)</f>
        <v>2586</v>
      </c>
      <c r="F128" s="1817">
        <f>F129+F130+F131+F132</f>
        <v>21296</v>
      </c>
      <c r="G128" s="1817">
        <f>G129+G130+G131+G132</f>
        <v>10174</v>
      </c>
      <c r="H128" s="1946">
        <f>G128/F128*100</f>
        <v>47.774229902329076</v>
      </c>
      <c r="J128" s="1816">
        <f>J129+J130+J131</f>
        <v>2586000</v>
      </c>
      <c r="K128" s="1816">
        <f>K129+K130+K131</f>
        <v>21295748.109999999</v>
      </c>
      <c r="L128" s="1816">
        <f>L129+L130+L131</f>
        <v>10174483.98</v>
      </c>
    </row>
    <row r="129" spans="1:12" ht="15" x14ac:dyDescent="0.2">
      <c r="A129" s="1811" t="s">
        <v>342</v>
      </c>
      <c r="B129" s="1815"/>
      <c r="C129" s="1809"/>
      <c r="D129" s="1814"/>
      <c r="E129" s="1807">
        <f>E35+E65+E93+E122</f>
        <v>2586</v>
      </c>
      <c r="F129" s="1807">
        <f>F35+F65+F93+F122</f>
        <v>21296</v>
      </c>
      <c r="G129" s="1807">
        <f>G35+G65+G93+G122</f>
        <v>9931</v>
      </c>
      <c r="H129" s="1945">
        <f>G129/F129*100</f>
        <v>46.633170548459809</v>
      </c>
      <c r="J129" s="1812">
        <v>2586000</v>
      </c>
      <c r="K129" s="1812">
        <v>21295748.109999999</v>
      </c>
      <c r="L129" s="1812">
        <v>9931801.0800000001</v>
      </c>
    </row>
    <row r="130" spans="1:12" ht="15" x14ac:dyDescent="0.2">
      <c r="A130" s="1811" t="s">
        <v>343</v>
      </c>
      <c r="B130" s="1810"/>
      <c r="C130" s="1809"/>
      <c r="D130" s="1808"/>
      <c r="E130" s="1807">
        <v>0</v>
      </c>
      <c r="F130" s="1807">
        <v>0</v>
      </c>
      <c r="G130" s="1807">
        <v>0</v>
      </c>
      <c r="H130" s="1945">
        <v>0</v>
      </c>
      <c r="J130" s="1812">
        <v>0</v>
      </c>
      <c r="K130" s="1812">
        <v>0</v>
      </c>
      <c r="L130" s="1812">
        <v>0</v>
      </c>
    </row>
    <row r="131" spans="1:12" ht="15" x14ac:dyDescent="0.2">
      <c r="A131" s="1811" t="s">
        <v>577</v>
      </c>
      <c r="B131" s="1810"/>
      <c r="C131" s="1809"/>
      <c r="D131" s="1808"/>
      <c r="E131" s="1807">
        <v>0</v>
      </c>
      <c r="F131" s="1807">
        <v>0</v>
      </c>
      <c r="G131" s="1807">
        <f>G121</f>
        <v>243</v>
      </c>
      <c r="H131" s="1945">
        <v>0</v>
      </c>
      <c r="J131" s="1812">
        <v>0</v>
      </c>
      <c r="K131" s="1812">
        <v>0</v>
      </c>
      <c r="L131" s="1812">
        <v>242682.9</v>
      </c>
    </row>
    <row r="132" spans="1:12" ht="15" x14ac:dyDescent="0.2">
      <c r="A132" s="1811"/>
      <c r="B132" s="1810"/>
      <c r="C132" s="1809"/>
      <c r="D132" s="1808"/>
      <c r="E132" s="1807"/>
      <c r="F132" s="1807"/>
      <c r="G132" s="1807"/>
      <c r="H132" s="1916"/>
    </row>
    <row r="133" spans="1:12" ht="46.5" customHeight="1" thickBot="1" x14ac:dyDescent="0.4">
      <c r="A133" s="2539" t="s">
        <v>1337</v>
      </c>
      <c r="B133" s="2540"/>
      <c r="C133" s="2540"/>
      <c r="D133" s="2540"/>
      <c r="E133" s="1805">
        <f>SUM(E128)</f>
        <v>2586</v>
      </c>
      <c r="F133" s="1805">
        <f>SUM(F128)</f>
        <v>21296</v>
      </c>
      <c r="G133" s="1805">
        <f>SUM(G128)</f>
        <v>10174</v>
      </c>
      <c r="H133" s="1944">
        <f>(G133/F133)*100</f>
        <v>47.774229902329076</v>
      </c>
    </row>
    <row r="134" spans="1:12" ht="13.5" thickTop="1" x14ac:dyDescent="0.2"/>
    <row r="253" spans="1:5" ht="13.5" thickBot="1" x14ac:dyDescent="0.25">
      <c r="A253" s="1972"/>
      <c r="B253" s="1972"/>
      <c r="C253" s="1972"/>
      <c r="D253" s="1971"/>
      <c r="E253" s="1970"/>
    </row>
    <row r="254" spans="1:5" ht="13.5" thickTop="1" x14ac:dyDescent="0.2">
      <c r="A254" s="1836"/>
      <c r="B254" s="1836"/>
      <c r="C254" s="1836"/>
      <c r="D254" s="1866"/>
      <c r="E254" s="1969"/>
    </row>
    <row r="255" spans="1:5" x14ac:dyDescent="0.2">
      <c r="D255" s="1797" t="e">
        <f>#REF!+#REF!</f>
        <v>#REF!</v>
      </c>
    </row>
  </sheetData>
  <mergeCells count="5">
    <mergeCell ref="A133:D133"/>
    <mergeCell ref="A35:D35"/>
    <mergeCell ref="A65:D65"/>
    <mergeCell ref="A93:D93"/>
    <mergeCell ref="A122:D122"/>
  </mergeCells>
  <pageMargins left="0.98425196850393704" right="0.78740157480314965" top="0.98425196850393704" bottom="0.98425196850393704" header="0.51181102362204722" footer="0.51181102362204722"/>
  <pageSetup paperSize="9" scale="65" firstPageNumber="165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  <rowBreaks count="1" manualBreakCount="1">
    <brk id="65" max="7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190"/>
  <sheetViews>
    <sheetView showGridLines="0" topLeftCell="A49" zoomScaleNormal="100" workbookViewId="0">
      <selection activeCell="H68" sqref="H68"/>
    </sheetView>
  </sheetViews>
  <sheetFormatPr defaultRowHeight="12.75" x14ac:dyDescent="0.2"/>
  <cols>
    <col min="1" max="1" width="5.28515625" style="1800" customWidth="1"/>
    <col min="2" max="2" width="6.7109375" style="1800" customWidth="1"/>
    <col min="3" max="3" width="9.5703125" style="1800" customWidth="1"/>
    <col min="4" max="4" width="46.42578125" style="1797" customWidth="1"/>
    <col min="5" max="5" width="12.85546875" style="1822" customWidth="1"/>
    <col min="6" max="6" width="15.5703125" style="1822" customWidth="1"/>
    <col min="7" max="7" width="15.85546875" style="1822" customWidth="1"/>
    <col min="8" max="8" width="9.42578125" style="2089" customWidth="1"/>
    <col min="9" max="9" width="9.140625" style="1797" customWidth="1"/>
    <col min="10" max="12" width="14.7109375" style="1797" bestFit="1" customWidth="1"/>
    <col min="13" max="16384" width="9.140625" style="1797"/>
  </cols>
  <sheetData>
    <row r="1" spans="1:8" ht="19.5" customHeight="1" thickBot="1" x14ac:dyDescent="0.3">
      <c r="A1" s="1915" t="s">
        <v>1338</v>
      </c>
      <c r="B1" s="1914"/>
      <c r="C1" s="1913"/>
      <c r="D1" s="1962"/>
      <c r="E1" s="1963"/>
      <c r="F1" s="1962"/>
      <c r="G1" s="1961"/>
      <c r="H1" s="2093"/>
    </row>
    <row r="2" spans="1:8" ht="18" x14ac:dyDescent="0.25">
      <c r="A2" s="1899"/>
      <c r="B2" s="1854"/>
      <c r="C2" s="1854"/>
      <c r="D2" s="1854"/>
      <c r="E2" s="1854"/>
      <c r="F2" s="1854"/>
      <c r="G2" s="1854"/>
      <c r="H2" s="1941" t="s">
        <v>1339</v>
      </c>
    </row>
    <row r="3" spans="1:8" ht="18" x14ac:dyDescent="0.25">
      <c r="A3" s="1909" t="s">
        <v>470</v>
      </c>
      <c r="B3" s="1854"/>
      <c r="C3" s="1905" t="s">
        <v>445</v>
      </c>
      <c r="D3" s="1854"/>
      <c r="E3" s="1854"/>
      <c r="F3" s="1854"/>
      <c r="G3" s="1854"/>
      <c r="H3" s="1941"/>
    </row>
    <row r="4" spans="1:8" ht="18" x14ac:dyDescent="0.25">
      <c r="A4" s="1899"/>
      <c r="B4" s="1854"/>
      <c r="C4" s="1905" t="s">
        <v>446</v>
      </c>
      <c r="D4" s="1854"/>
      <c r="E4" s="1854"/>
      <c r="F4" s="1854"/>
      <c r="G4" s="1854"/>
      <c r="H4" s="1941"/>
    </row>
    <row r="5" spans="1:8" ht="18" x14ac:dyDescent="0.25">
      <c r="A5" s="1823" t="s">
        <v>385</v>
      </c>
      <c r="B5" s="1854"/>
      <c r="C5" s="1854"/>
      <c r="D5" s="1854"/>
      <c r="E5" s="1854"/>
      <c r="F5" s="1854"/>
      <c r="G5" s="1854"/>
      <c r="H5" s="1941"/>
    </row>
    <row r="6" spans="1:8" ht="18" x14ac:dyDescent="0.25">
      <c r="A6" s="1823"/>
      <c r="B6" s="1854"/>
      <c r="C6" s="1854"/>
      <c r="D6" s="1854"/>
      <c r="E6" s="1854"/>
      <c r="F6" s="1854"/>
      <c r="G6" s="1854"/>
      <c r="H6" s="1941"/>
    </row>
    <row r="7" spans="1:8" ht="18" x14ac:dyDescent="0.25">
      <c r="A7" s="1823"/>
      <c r="B7" s="1854"/>
      <c r="C7" s="1854"/>
      <c r="D7" s="1854"/>
      <c r="E7" s="1854"/>
      <c r="F7" s="1854"/>
      <c r="G7" s="1854"/>
      <c r="H7" s="1941"/>
    </row>
    <row r="8" spans="1:8" ht="15" x14ac:dyDescent="0.25">
      <c r="A8" s="2036" t="s">
        <v>386</v>
      </c>
      <c r="B8" s="1868"/>
      <c r="C8" s="1868"/>
      <c r="D8" s="1868"/>
    </row>
    <row r="9" spans="1:8" ht="15.75" thickBot="1" x14ac:dyDescent="0.3">
      <c r="A9" s="2035" t="s">
        <v>387</v>
      </c>
      <c r="B9" s="2039"/>
      <c r="C9" s="2039"/>
      <c r="H9" s="1992" t="s">
        <v>205</v>
      </c>
    </row>
    <row r="10" spans="1:8" s="1841" customFormat="1" ht="25.5" thickTop="1" thickBot="1" x14ac:dyDescent="0.25">
      <c r="A10" s="1852" t="s">
        <v>206</v>
      </c>
      <c r="B10" s="1851" t="s">
        <v>959</v>
      </c>
      <c r="C10" s="1851" t="s">
        <v>481</v>
      </c>
      <c r="D10" s="1850" t="s">
        <v>208</v>
      </c>
      <c r="E10" s="1849" t="s">
        <v>800</v>
      </c>
      <c r="F10" s="1849" t="s">
        <v>801</v>
      </c>
      <c r="G10" s="1848" t="s">
        <v>1117</v>
      </c>
      <c r="H10" s="2092" t="s">
        <v>1118</v>
      </c>
    </row>
    <row r="11" spans="1:8" s="1841" customFormat="1" ht="13.5" thickTop="1" thickBot="1" x14ac:dyDescent="0.25">
      <c r="A11" s="1846">
        <v>1</v>
      </c>
      <c r="B11" s="1845">
        <v>2</v>
      </c>
      <c r="C11" s="1845">
        <v>3</v>
      </c>
      <c r="D11" s="1845">
        <v>4</v>
      </c>
      <c r="E11" s="1931">
        <v>5</v>
      </c>
      <c r="F11" s="1931">
        <v>6</v>
      </c>
      <c r="G11" s="1930">
        <v>7</v>
      </c>
      <c r="H11" s="2091" t="s">
        <v>74</v>
      </c>
    </row>
    <row r="12" spans="1:8" s="1979" customFormat="1" ht="15.75" thickTop="1" x14ac:dyDescent="0.2">
      <c r="A12" s="1938">
        <v>3636</v>
      </c>
      <c r="B12" s="1937">
        <v>5011</v>
      </c>
      <c r="C12" s="1867">
        <v>38100880</v>
      </c>
      <c r="D12" s="1835" t="s">
        <v>262</v>
      </c>
      <c r="E12" s="1876">
        <v>180</v>
      </c>
      <c r="F12" s="1876">
        <v>270</v>
      </c>
      <c r="G12" s="1876">
        <v>181</v>
      </c>
      <c r="H12" s="1829">
        <f>G12/F12*100</f>
        <v>67.037037037037038</v>
      </c>
    </row>
    <row r="13" spans="1:8" s="1979" customFormat="1" ht="15" x14ac:dyDescent="0.2">
      <c r="A13" s="1938">
        <v>3636</v>
      </c>
      <c r="B13" s="1937">
        <v>5011</v>
      </c>
      <c r="C13" s="1867">
        <v>38100882</v>
      </c>
      <c r="D13" s="1835" t="s">
        <v>262</v>
      </c>
      <c r="E13" s="1876">
        <v>90</v>
      </c>
      <c r="F13" s="1876">
        <v>0</v>
      </c>
      <c r="G13" s="1876">
        <v>0</v>
      </c>
      <c r="H13" s="1829">
        <v>0</v>
      </c>
    </row>
    <row r="14" spans="1:8" s="1979" customFormat="1" ht="15" customHeight="1" x14ac:dyDescent="0.2">
      <c r="A14" s="1938">
        <v>3636</v>
      </c>
      <c r="B14" s="1937">
        <v>5011</v>
      </c>
      <c r="C14" s="1867">
        <v>38500881</v>
      </c>
      <c r="D14" s="1835" t="s">
        <v>262</v>
      </c>
      <c r="E14" s="1876">
        <v>1530</v>
      </c>
      <c r="F14" s="1876">
        <v>1530</v>
      </c>
      <c r="G14" s="1876">
        <v>1027</v>
      </c>
      <c r="H14" s="1829">
        <f>G14/F14*100</f>
        <v>67.124183006535944</v>
      </c>
    </row>
    <row r="15" spans="1:8" s="1979" customFormat="1" ht="15" customHeight="1" x14ac:dyDescent="0.2">
      <c r="A15" s="1938">
        <v>3636</v>
      </c>
      <c r="B15" s="1937">
        <v>5021</v>
      </c>
      <c r="C15" s="1867">
        <v>38100880</v>
      </c>
      <c r="D15" s="1835" t="s">
        <v>494</v>
      </c>
      <c r="E15" s="1876">
        <v>10</v>
      </c>
      <c r="F15" s="1876">
        <v>15</v>
      </c>
      <c r="G15" s="1876">
        <v>0</v>
      </c>
      <c r="H15" s="1829">
        <f>G15/F15*100</f>
        <v>0</v>
      </c>
    </row>
    <row r="16" spans="1:8" s="1979" customFormat="1" ht="15" customHeight="1" x14ac:dyDescent="0.2">
      <c r="A16" s="1938">
        <v>3636</v>
      </c>
      <c r="B16" s="1937">
        <v>5021</v>
      </c>
      <c r="C16" s="1867">
        <v>38100882</v>
      </c>
      <c r="D16" s="1835" t="s">
        <v>494</v>
      </c>
      <c r="E16" s="1876">
        <v>5</v>
      </c>
      <c r="F16" s="1876">
        <v>0</v>
      </c>
      <c r="G16" s="1876">
        <v>0</v>
      </c>
      <c r="H16" s="1829">
        <v>0</v>
      </c>
    </row>
    <row r="17" spans="1:8" s="1979" customFormat="1" ht="15" customHeight="1" x14ac:dyDescent="0.2">
      <c r="A17" s="1938">
        <v>3636</v>
      </c>
      <c r="B17" s="1937">
        <v>5021</v>
      </c>
      <c r="C17" s="1867">
        <v>38500881</v>
      </c>
      <c r="D17" s="1835" t="s">
        <v>494</v>
      </c>
      <c r="E17" s="1876">
        <v>85</v>
      </c>
      <c r="F17" s="1876">
        <v>85</v>
      </c>
      <c r="G17" s="1876">
        <v>0</v>
      </c>
      <c r="H17" s="1829">
        <f>G17/F17*100</f>
        <v>0</v>
      </c>
    </row>
    <row r="18" spans="1:8" s="1979" customFormat="1" ht="15" customHeight="1" x14ac:dyDescent="0.2">
      <c r="A18" s="1938">
        <v>3636</v>
      </c>
      <c r="B18" s="1937">
        <v>5031</v>
      </c>
      <c r="C18" s="1867">
        <v>38100880</v>
      </c>
      <c r="D18" s="1835" t="s">
        <v>1657</v>
      </c>
      <c r="E18" s="1876">
        <v>45</v>
      </c>
      <c r="F18" s="1876">
        <v>68</v>
      </c>
      <c r="G18" s="1876">
        <v>45</v>
      </c>
      <c r="H18" s="1829">
        <f>G18/F18*100</f>
        <v>66.17647058823529</v>
      </c>
    </row>
    <row r="19" spans="1:8" s="1979" customFormat="1" ht="30" customHeight="1" x14ac:dyDescent="0.2">
      <c r="A19" s="1938">
        <v>3636</v>
      </c>
      <c r="B19" s="1937">
        <v>5031</v>
      </c>
      <c r="C19" s="1867">
        <v>38100882</v>
      </c>
      <c r="D19" s="1835" t="s">
        <v>1657</v>
      </c>
      <c r="E19" s="1876">
        <v>23</v>
      </c>
      <c r="F19" s="1876">
        <v>0</v>
      </c>
      <c r="G19" s="1876">
        <v>0</v>
      </c>
      <c r="H19" s="1829">
        <v>0</v>
      </c>
    </row>
    <row r="20" spans="1:8" s="1979" customFormat="1" ht="30" customHeight="1" x14ac:dyDescent="0.2">
      <c r="A20" s="1938">
        <v>3636</v>
      </c>
      <c r="B20" s="1937">
        <v>5031</v>
      </c>
      <c r="C20" s="1867">
        <v>38500881</v>
      </c>
      <c r="D20" s="1835" t="s">
        <v>1657</v>
      </c>
      <c r="E20" s="1876">
        <v>383</v>
      </c>
      <c r="F20" s="1876">
        <v>383</v>
      </c>
      <c r="G20" s="1876">
        <v>257</v>
      </c>
      <c r="H20" s="1829">
        <f>G20/F20*100</f>
        <v>67.101827676240205</v>
      </c>
    </row>
    <row r="21" spans="1:8" s="1979" customFormat="1" ht="30" customHeight="1" x14ac:dyDescent="0.2">
      <c r="A21" s="1938">
        <v>3636</v>
      </c>
      <c r="B21" s="1937">
        <v>5032</v>
      </c>
      <c r="C21" s="1867">
        <v>38100880</v>
      </c>
      <c r="D21" s="1835" t="s">
        <v>1490</v>
      </c>
      <c r="E21" s="1876">
        <v>17</v>
      </c>
      <c r="F21" s="1876">
        <v>26</v>
      </c>
      <c r="G21" s="1876">
        <v>16</v>
      </c>
      <c r="H21" s="1829">
        <f>G21/F21*100</f>
        <v>61.53846153846154</v>
      </c>
    </row>
    <row r="22" spans="1:8" s="1979" customFormat="1" ht="30" customHeight="1" x14ac:dyDescent="0.2">
      <c r="A22" s="1938">
        <v>3636</v>
      </c>
      <c r="B22" s="1937">
        <v>5032</v>
      </c>
      <c r="C22" s="1867">
        <v>38100882</v>
      </c>
      <c r="D22" s="1835" t="s">
        <v>1490</v>
      </c>
      <c r="E22" s="1876">
        <v>9</v>
      </c>
      <c r="F22" s="1876">
        <v>0</v>
      </c>
      <c r="G22" s="1876">
        <v>0</v>
      </c>
      <c r="H22" s="1829">
        <v>0</v>
      </c>
    </row>
    <row r="23" spans="1:8" s="1979" customFormat="1" ht="30" customHeight="1" x14ac:dyDescent="0.2">
      <c r="A23" s="1938">
        <v>3636</v>
      </c>
      <c r="B23" s="1937">
        <v>5032</v>
      </c>
      <c r="C23" s="1867">
        <v>38500881</v>
      </c>
      <c r="D23" s="1835" t="s">
        <v>1490</v>
      </c>
      <c r="E23" s="1876">
        <v>138</v>
      </c>
      <c r="F23" s="1876">
        <v>138</v>
      </c>
      <c r="G23" s="1876">
        <v>92</v>
      </c>
      <c r="H23" s="1829">
        <f>G23/F23*100</f>
        <v>66.666666666666657</v>
      </c>
    </row>
    <row r="24" spans="1:8" s="1979" customFormat="1" ht="17.25" customHeight="1" x14ac:dyDescent="0.2">
      <c r="A24" s="1938">
        <v>3636</v>
      </c>
      <c r="B24" s="1937">
        <v>5136</v>
      </c>
      <c r="C24" s="1867">
        <v>38100880</v>
      </c>
      <c r="D24" s="1835" t="s">
        <v>775</v>
      </c>
      <c r="E24" s="1876">
        <v>0</v>
      </c>
      <c r="F24" s="1876">
        <v>1</v>
      </c>
      <c r="G24" s="1876">
        <v>0</v>
      </c>
      <c r="H24" s="1829">
        <f>G24/F24*100</f>
        <v>0</v>
      </c>
    </row>
    <row r="25" spans="1:8" s="1979" customFormat="1" ht="17.25" customHeight="1" x14ac:dyDescent="0.2">
      <c r="A25" s="1938">
        <v>3636</v>
      </c>
      <c r="B25" s="1937">
        <v>5136</v>
      </c>
      <c r="C25" s="1867">
        <v>38500881</v>
      </c>
      <c r="D25" s="1835" t="s">
        <v>775</v>
      </c>
      <c r="E25" s="1876">
        <v>0</v>
      </c>
      <c r="F25" s="1876">
        <v>4</v>
      </c>
      <c r="G25" s="1876">
        <v>2</v>
      </c>
      <c r="H25" s="1829">
        <f>G25/F25*100</f>
        <v>50</v>
      </c>
    </row>
    <row r="26" spans="1:8" s="1979" customFormat="1" ht="15.75" customHeight="1" x14ac:dyDescent="0.2">
      <c r="A26" s="1938">
        <v>3636</v>
      </c>
      <c r="B26" s="1937">
        <v>5139</v>
      </c>
      <c r="C26" s="1867">
        <v>38100880</v>
      </c>
      <c r="D26" s="1835" t="s">
        <v>349</v>
      </c>
      <c r="E26" s="1876">
        <v>5</v>
      </c>
      <c r="F26" s="1876">
        <v>8</v>
      </c>
      <c r="G26" s="1876">
        <v>7</v>
      </c>
      <c r="H26" s="1829">
        <f>G26/F26*100</f>
        <v>87.5</v>
      </c>
    </row>
    <row r="27" spans="1:8" s="1979" customFormat="1" ht="15" x14ac:dyDescent="0.2">
      <c r="A27" s="1938">
        <v>3636</v>
      </c>
      <c r="B27" s="1937">
        <v>5139</v>
      </c>
      <c r="C27" s="1867">
        <v>38100882</v>
      </c>
      <c r="D27" s="1835" t="s">
        <v>349</v>
      </c>
      <c r="E27" s="1876">
        <v>3</v>
      </c>
      <c r="F27" s="1876">
        <v>0</v>
      </c>
      <c r="G27" s="1876">
        <v>0</v>
      </c>
      <c r="H27" s="1829">
        <v>0</v>
      </c>
    </row>
    <row r="28" spans="1:8" s="1979" customFormat="1" ht="15" x14ac:dyDescent="0.2">
      <c r="A28" s="1938">
        <v>3636</v>
      </c>
      <c r="B28" s="1937">
        <v>5139</v>
      </c>
      <c r="C28" s="1867">
        <v>38500881</v>
      </c>
      <c r="D28" s="1835" t="s">
        <v>349</v>
      </c>
      <c r="E28" s="1876">
        <v>43</v>
      </c>
      <c r="F28" s="1876">
        <v>43</v>
      </c>
      <c r="G28" s="1876">
        <v>38</v>
      </c>
      <c r="H28" s="1829">
        <f>G28/F28*100</f>
        <v>88.372093023255815</v>
      </c>
    </row>
    <row r="29" spans="1:8" s="1979" customFormat="1" ht="15" x14ac:dyDescent="0.2">
      <c r="A29" s="1938">
        <v>3636</v>
      </c>
      <c r="B29" s="1937">
        <v>5162</v>
      </c>
      <c r="C29" s="1867">
        <v>38100880</v>
      </c>
      <c r="D29" s="1835" t="s">
        <v>1093</v>
      </c>
      <c r="E29" s="1876">
        <v>2</v>
      </c>
      <c r="F29" s="1876">
        <v>3</v>
      </c>
      <c r="G29" s="1876">
        <v>1</v>
      </c>
      <c r="H29" s="1829">
        <f>G29/F29*100</f>
        <v>33.333333333333329</v>
      </c>
    </row>
    <row r="30" spans="1:8" s="1979" customFormat="1" ht="15" x14ac:dyDescent="0.2">
      <c r="A30" s="1938">
        <v>3636</v>
      </c>
      <c r="B30" s="1937">
        <v>5162</v>
      </c>
      <c r="C30" s="1867">
        <v>38100882</v>
      </c>
      <c r="D30" s="1835" t="s">
        <v>1093</v>
      </c>
      <c r="E30" s="1876">
        <v>1</v>
      </c>
      <c r="F30" s="1876">
        <v>0</v>
      </c>
      <c r="G30" s="1876">
        <v>0</v>
      </c>
      <c r="H30" s="1829">
        <v>0</v>
      </c>
    </row>
    <row r="31" spans="1:8" s="1875" customFormat="1" ht="15" x14ac:dyDescent="0.2">
      <c r="A31" s="1938">
        <v>3636</v>
      </c>
      <c r="B31" s="1980">
        <v>5162</v>
      </c>
      <c r="C31" s="1867">
        <v>38500881</v>
      </c>
      <c r="D31" s="1835" t="s">
        <v>1093</v>
      </c>
      <c r="E31" s="1876">
        <v>11</v>
      </c>
      <c r="F31" s="1876">
        <v>11</v>
      </c>
      <c r="G31" s="1876">
        <v>2</v>
      </c>
      <c r="H31" s="1829">
        <f>G31/F31*100</f>
        <v>18.181818181818183</v>
      </c>
    </row>
    <row r="32" spans="1:8" s="1875" customFormat="1" ht="15" x14ac:dyDescent="0.2">
      <c r="A32" s="1938">
        <v>3636</v>
      </c>
      <c r="B32" s="1980">
        <v>5163</v>
      </c>
      <c r="C32" s="1867">
        <v>38100880</v>
      </c>
      <c r="D32" s="1835" t="s">
        <v>1128</v>
      </c>
      <c r="E32" s="1876">
        <v>1</v>
      </c>
      <c r="F32" s="1876">
        <v>2</v>
      </c>
      <c r="G32" s="1876">
        <v>1</v>
      </c>
      <c r="H32" s="1829">
        <f>G32/F32*100</f>
        <v>50</v>
      </c>
    </row>
    <row r="33" spans="1:8" ht="17.25" customHeight="1" x14ac:dyDescent="0.2">
      <c r="A33" s="1938">
        <v>3636</v>
      </c>
      <c r="B33" s="1980">
        <v>5163</v>
      </c>
      <c r="C33" s="1867">
        <v>38100882</v>
      </c>
      <c r="D33" s="1835" t="s">
        <v>1128</v>
      </c>
      <c r="E33" s="1876">
        <v>1</v>
      </c>
      <c r="F33" s="1876">
        <v>0</v>
      </c>
      <c r="G33" s="1876">
        <v>0</v>
      </c>
      <c r="H33" s="1829">
        <v>0</v>
      </c>
    </row>
    <row r="34" spans="1:8" ht="17.25" customHeight="1" x14ac:dyDescent="0.2">
      <c r="A34" s="1938">
        <v>3636</v>
      </c>
      <c r="B34" s="1980">
        <v>5163</v>
      </c>
      <c r="C34" s="1867">
        <v>38500881</v>
      </c>
      <c r="D34" s="1835" t="s">
        <v>1128</v>
      </c>
      <c r="E34" s="1876">
        <v>6</v>
      </c>
      <c r="F34" s="1876">
        <v>6</v>
      </c>
      <c r="G34" s="1876">
        <v>3</v>
      </c>
      <c r="H34" s="1829">
        <f>G34/F34*100</f>
        <v>50</v>
      </c>
    </row>
    <row r="35" spans="1:8" ht="17.25" customHeight="1" x14ac:dyDescent="0.2">
      <c r="A35" s="1938">
        <v>3636</v>
      </c>
      <c r="B35" s="1980">
        <v>5164</v>
      </c>
      <c r="C35" s="1867">
        <v>38100880</v>
      </c>
      <c r="D35" s="1835" t="s">
        <v>214</v>
      </c>
      <c r="E35" s="1876">
        <v>6</v>
      </c>
      <c r="F35" s="1876">
        <v>9</v>
      </c>
      <c r="G35" s="1876">
        <v>6</v>
      </c>
      <c r="H35" s="1829">
        <f>G35/F35*100</f>
        <v>66.666666666666657</v>
      </c>
    </row>
    <row r="36" spans="1:8" ht="17.25" customHeight="1" x14ac:dyDescent="0.2">
      <c r="A36" s="1938">
        <v>3636</v>
      </c>
      <c r="B36" s="1980">
        <v>5164</v>
      </c>
      <c r="C36" s="1867">
        <v>38100882</v>
      </c>
      <c r="D36" s="1835" t="s">
        <v>214</v>
      </c>
      <c r="E36" s="1876">
        <v>3</v>
      </c>
      <c r="F36" s="1876">
        <v>0</v>
      </c>
      <c r="G36" s="1876">
        <v>0</v>
      </c>
      <c r="H36" s="1829">
        <v>0</v>
      </c>
    </row>
    <row r="37" spans="1:8" ht="17.25" customHeight="1" x14ac:dyDescent="0.2">
      <c r="A37" s="1938">
        <v>3636</v>
      </c>
      <c r="B37" s="1980">
        <v>5164</v>
      </c>
      <c r="C37" s="1867">
        <v>38500881</v>
      </c>
      <c r="D37" s="1835" t="s">
        <v>214</v>
      </c>
      <c r="E37" s="1876">
        <v>51</v>
      </c>
      <c r="F37" s="1876">
        <v>51</v>
      </c>
      <c r="G37" s="1876">
        <v>34</v>
      </c>
      <c r="H37" s="1829">
        <f>G37/F37*100</f>
        <v>66.666666666666657</v>
      </c>
    </row>
    <row r="38" spans="1:8" ht="17.25" customHeight="1" x14ac:dyDescent="0.2">
      <c r="A38" s="1938">
        <v>3636</v>
      </c>
      <c r="B38" s="1980">
        <v>5166</v>
      </c>
      <c r="C38" s="1867">
        <v>38100880</v>
      </c>
      <c r="D38" s="1835" t="s">
        <v>776</v>
      </c>
      <c r="E38" s="1876">
        <v>350</v>
      </c>
      <c r="F38" s="1876">
        <v>447</v>
      </c>
      <c r="G38" s="1876">
        <v>94</v>
      </c>
      <c r="H38" s="1829">
        <f>G38/F38*100</f>
        <v>21.029082774049218</v>
      </c>
    </row>
    <row r="39" spans="1:8" ht="17.25" customHeight="1" x14ac:dyDescent="0.2">
      <c r="A39" s="1938">
        <v>3636</v>
      </c>
      <c r="B39" s="1980">
        <v>5166</v>
      </c>
      <c r="C39" s="1867">
        <v>38100882</v>
      </c>
      <c r="D39" s="1835" t="s">
        <v>776</v>
      </c>
      <c r="E39" s="1876">
        <v>175</v>
      </c>
      <c r="F39" s="1876">
        <v>0</v>
      </c>
      <c r="G39" s="1876">
        <v>0</v>
      </c>
      <c r="H39" s="1829">
        <v>0</v>
      </c>
    </row>
    <row r="40" spans="1:8" ht="17.25" customHeight="1" x14ac:dyDescent="0.2">
      <c r="A40" s="1938">
        <v>3636</v>
      </c>
      <c r="B40" s="1980">
        <v>5166</v>
      </c>
      <c r="C40" s="1867">
        <v>38500881</v>
      </c>
      <c r="D40" s="1835" t="s">
        <v>776</v>
      </c>
      <c r="E40" s="1876">
        <v>2975</v>
      </c>
      <c r="F40" s="1876">
        <v>2532</v>
      </c>
      <c r="G40" s="1876">
        <v>534</v>
      </c>
      <c r="H40" s="1829">
        <f>G40/F40*100</f>
        <v>21.09004739336493</v>
      </c>
    </row>
    <row r="41" spans="1:8" ht="17.25" customHeight="1" x14ac:dyDescent="0.2">
      <c r="A41" s="1938">
        <v>3636</v>
      </c>
      <c r="B41" s="1980">
        <v>5167</v>
      </c>
      <c r="C41" s="1867">
        <v>38100880</v>
      </c>
      <c r="D41" s="1835" t="s">
        <v>388</v>
      </c>
      <c r="E41" s="1876">
        <v>10</v>
      </c>
      <c r="F41" s="1876">
        <v>45</v>
      </c>
      <c r="G41" s="1876">
        <v>21</v>
      </c>
      <c r="H41" s="1829">
        <f>G41/F41*100</f>
        <v>46.666666666666664</v>
      </c>
    </row>
    <row r="42" spans="1:8" ht="17.25" customHeight="1" x14ac:dyDescent="0.2">
      <c r="A42" s="1938">
        <v>3636</v>
      </c>
      <c r="B42" s="1980">
        <v>5167</v>
      </c>
      <c r="C42" s="1867">
        <v>38100882</v>
      </c>
      <c r="D42" s="1835" t="s">
        <v>388</v>
      </c>
      <c r="E42" s="1876">
        <v>5</v>
      </c>
      <c r="F42" s="1876">
        <v>0</v>
      </c>
      <c r="G42" s="1876">
        <v>0</v>
      </c>
      <c r="H42" s="1829">
        <v>0</v>
      </c>
    </row>
    <row r="43" spans="1:8" ht="17.25" customHeight="1" x14ac:dyDescent="0.2">
      <c r="A43" s="1938">
        <v>3636</v>
      </c>
      <c r="B43" s="1980">
        <v>5167</v>
      </c>
      <c r="C43" s="1867">
        <v>38500881</v>
      </c>
      <c r="D43" s="1835" t="s">
        <v>388</v>
      </c>
      <c r="E43" s="1876">
        <v>85</v>
      </c>
      <c r="F43" s="1876">
        <v>255</v>
      </c>
      <c r="G43" s="1876">
        <v>118</v>
      </c>
      <c r="H43" s="1829">
        <f>G43/F43*100</f>
        <v>46.274509803921568</v>
      </c>
    </row>
    <row r="44" spans="1:8" ht="17.25" customHeight="1" x14ac:dyDescent="0.2">
      <c r="A44" s="1938">
        <v>3636</v>
      </c>
      <c r="B44" s="1980">
        <v>5169</v>
      </c>
      <c r="C44" s="1867">
        <v>38100880</v>
      </c>
      <c r="D44" s="1835" t="s">
        <v>1080</v>
      </c>
      <c r="E44" s="1876">
        <v>99</v>
      </c>
      <c r="F44" s="1876">
        <v>99</v>
      </c>
      <c r="G44" s="1876">
        <v>60</v>
      </c>
      <c r="H44" s="1829">
        <f>G44/F44*100</f>
        <v>60.606060606060609</v>
      </c>
    </row>
    <row r="45" spans="1:8" ht="17.25" customHeight="1" x14ac:dyDescent="0.2">
      <c r="A45" s="1938">
        <v>3636</v>
      </c>
      <c r="B45" s="1980">
        <v>5169</v>
      </c>
      <c r="C45" s="1867">
        <v>38100882</v>
      </c>
      <c r="D45" s="1835" t="s">
        <v>1080</v>
      </c>
      <c r="E45" s="1876">
        <v>50</v>
      </c>
      <c r="F45" s="1876">
        <v>0</v>
      </c>
      <c r="G45" s="1876">
        <v>0</v>
      </c>
      <c r="H45" s="1829">
        <v>0</v>
      </c>
    </row>
    <row r="46" spans="1:8" ht="17.25" customHeight="1" x14ac:dyDescent="0.2">
      <c r="A46" s="1938">
        <v>3636</v>
      </c>
      <c r="B46" s="1980">
        <v>5169</v>
      </c>
      <c r="C46" s="1867">
        <v>38500881</v>
      </c>
      <c r="D46" s="1835" t="s">
        <v>1080</v>
      </c>
      <c r="E46" s="1876">
        <v>842</v>
      </c>
      <c r="F46" s="1876">
        <v>642</v>
      </c>
      <c r="G46" s="1876">
        <v>337</v>
      </c>
      <c r="H46" s="1829">
        <f>G46/F46*100</f>
        <v>52.492211838006227</v>
      </c>
    </row>
    <row r="47" spans="1:8" ht="17.25" customHeight="1" x14ac:dyDescent="0.2">
      <c r="A47" s="1938">
        <v>3636</v>
      </c>
      <c r="B47" s="1980">
        <v>5173</v>
      </c>
      <c r="C47" s="1867">
        <v>38100880</v>
      </c>
      <c r="D47" s="1835" t="s">
        <v>1462</v>
      </c>
      <c r="E47" s="1876">
        <v>3</v>
      </c>
      <c r="F47" s="1876">
        <v>5</v>
      </c>
      <c r="G47" s="1876">
        <v>3</v>
      </c>
      <c r="H47" s="1829">
        <f>G47/F47*100</f>
        <v>60</v>
      </c>
    </row>
    <row r="48" spans="1:8" ht="17.25" customHeight="1" x14ac:dyDescent="0.2">
      <c r="A48" s="1938">
        <v>3636</v>
      </c>
      <c r="B48" s="1980">
        <v>5173</v>
      </c>
      <c r="C48" s="1867">
        <v>38100882</v>
      </c>
      <c r="D48" s="1835" t="s">
        <v>1462</v>
      </c>
      <c r="E48" s="1876">
        <v>2</v>
      </c>
      <c r="F48" s="1876">
        <v>0</v>
      </c>
      <c r="G48" s="1876">
        <v>0</v>
      </c>
      <c r="H48" s="1829">
        <v>0</v>
      </c>
    </row>
    <row r="49" spans="1:12" ht="17.25" customHeight="1" x14ac:dyDescent="0.2">
      <c r="A49" s="1938">
        <v>3636</v>
      </c>
      <c r="B49" s="1980">
        <v>5173</v>
      </c>
      <c r="C49" s="1867">
        <v>38500881</v>
      </c>
      <c r="D49" s="1835" t="s">
        <v>1462</v>
      </c>
      <c r="E49" s="1876">
        <v>26</v>
      </c>
      <c r="F49" s="1876">
        <v>26</v>
      </c>
      <c r="G49" s="1876">
        <v>16</v>
      </c>
      <c r="H49" s="1829">
        <f>G49/F49*100</f>
        <v>61.53846153846154</v>
      </c>
    </row>
    <row r="50" spans="1:12" ht="17.25" customHeight="1" x14ac:dyDescent="0.2">
      <c r="A50" s="1938">
        <v>3636</v>
      </c>
      <c r="B50" s="1980">
        <v>5175</v>
      </c>
      <c r="C50" s="1867">
        <v>38100880</v>
      </c>
      <c r="D50" s="1835" t="s">
        <v>841</v>
      </c>
      <c r="E50" s="1876">
        <v>5</v>
      </c>
      <c r="F50" s="1876">
        <v>13</v>
      </c>
      <c r="G50" s="1876">
        <v>8</v>
      </c>
      <c r="H50" s="1829">
        <f>G50/F50*100</f>
        <v>61.53846153846154</v>
      </c>
    </row>
    <row r="51" spans="1:12" ht="17.25" customHeight="1" x14ac:dyDescent="0.2">
      <c r="A51" s="1938">
        <v>3636</v>
      </c>
      <c r="B51" s="1980">
        <v>5175</v>
      </c>
      <c r="C51" s="1867">
        <v>38100882</v>
      </c>
      <c r="D51" s="1835" t="s">
        <v>841</v>
      </c>
      <c r="E51" s="1876">
        <v>3</v>
      </c>
      <c r="F51" s="1876">
        <v>0</v>
      </c>
      <c r="G51" s="1876">
        <v>0</v>
      </c>
      <c r="H51" s="1829">
        <v>0</v>
      </c>
    </row>
    <row r="52" spans="1:12" ht="17.25" customHeight="1" x14ac:dyDescent="0.2">
      <c r="A52" s="1938">
        <v>3636</v>
      </c>
      <c r="B52" s="1980">
        <v>5175</v>
      </c>
      <c r="C52" s="1867">
        <v>38500881</v>
      </c>
      <c r="D52" s="1835" t="s">
        <v>841</v>
      </c>
      <c r="E52" s="1876">
        <v>43</v>
      </c>
      <c r="F52" s="1876">
        <v>68</v>
      </c>
      <c r="G52" s="1876">
        <v>43</v>
      </c>
      <c r="H52" s="1829">
        <f>G52/F52*100</f>
        <v>63.235294117647058</v>
      </c>
    </row>
    <row r="53" spans="1:12" ht="15" customHeight="1" x14ac:dyDescent="0.2">
      <c r="A53" s="1938">
        <v>3636</v>
      </c>
      <c r="B53" s="1937">
        <v>5176</v>
      </c>
      <c r="C53" s="1867">
        <v>38100880</v>
      </c>
      <c r="D53" s="1835" t="s">
        <v>1588</v>
      </c>
      <c r="E53" s="1876">
        <v>0</v>
      </c>
      <c r="F53" s="1876">
        <v>2</v>
      </c>
      <c r="G53" s="1876">
        <v>1</v>
      </c>
      <c r="H53" s="1829">
        <f>G53/F53*100</f>
        <v>50</v>
      </c>
    </row>
    <row r="54" spans="1:12" ht="15" customHeight="1" x14ac:dyDescent="0.2">
      <c r="A54" s="1938">
        <v>3636</v>
      </c>
      <c r="B54" s="1937">
        <v>5176</v>
      </c>
      <c r="C54" s="1867">
        <v>38100881</v>
      </c>
      <c r="D54" s="1835" t="s">
        <v>1588</v>
      </c>
      <c r="E54" s="1876">
        <v>0</v>
      </c>
      <c r="F54" s="1876">
        <v>13</v>
      </c>
      <c r="G54" s="1876">
        <v>8</v>
      </c>
      <c r="H54" s="1829">
        <f>G54/F54*100</f>
        <v>61.53846153846154</v>
      </c>
    </row>
    <row r="55" spans="1:12" ht="15" customHeight="1" x14ac:dyDescent="0.2">
      <c r="A55" s="1938">
        <v>3636</v>
      </c>
      <c r="B55" s="1937">
        <v>6111</v>
      </c>
      <c r="C55" s="1867">
        <v>38100880</v>
      </c>
      <c r="D55" s="1835" t="s">
        <v>1134</v>
      </c>
      <c r="E55" s="1876">
        <v>50</v>
      </c>
      <c r="F55" s="1876">
        <v>75</v>
      </c>
      <c r="G55" s="1876">
        <v>0</v>
      </c>
      <c r="H55" s="1829">
        <f>G55/F55*100</f>
        <v>0</v>
      </c>
    </row>
    <row r="56" spans="1:12" ht="15" customHeight="1" x14ac:dyDescent="0.2">
      <c r="A56" s="1938">
        <v>3636</v>
      </c>
      <c r="B56" s="1937">
        <v>6111</v>
      </c>
      <c r="C56" s="1867">
        <v>38100882</v>
      </c>
      <c r="D56" s="1835" t="s">
        <v>1134</v>
      </c>
      <c r="E56" s="1876">
        <v>25</v>
      </c>
      <c r="F56" s="1876">
        <v>0</v>
      </c>
      <c r="G56" s="1876">
        <v>0</v>
      </c>
      <c r="H56" s="1829">
        <v>0</v>
      </c>
    </row>
    <row r="57" spans="1:12" s="1875" customFormat="1" ht="15" customHeight="1" x14ac:dyDescent="0.2">
      <c r="A57" s="1938">
        <v>3636</v>
      </c>
      <c r="B57" s="1937">
        <v>6111</v>
      </c>
      <c r="C57" s="1867">
        <v>38500881</v>
      </c>
      <c r="D57" s="1835" t="s">
        <v>1134</v>
      </c>
      <c r="E57" s="1876">
        <v>425</v>
      </c>
      <c r="F57" s="1876">
        <v>425</v>
      </c>
      <c r="G57" s="1876">
        <v>0</v>
      </c>
      <c r="H57" s="1829">
        <f>G57/F57*100</f>
        <v>0</v>
      </c>
    </row>
    <row r="58" spans="1:12" s="1875" customFormat="1" ht="15" customHeight="1" thickBot="1" x14ac:dyDescent="0.25">
      <c r="A58" s="1938">
        <v>6330</v>
      </c>
      <c r="B58" s="1937">
        <v>5345</v>
      </c>
      <c r="C58" s="1867">
        <v>0</v>
      </c>
      <c r="D58" s="1835" t="s">
        <v>965</v>
      </c>
      <c r="E58" s="1876">
        <v>0</v>
      </c>
      <c r="F58" s="1876">
        <v>0</v>
      </c>
      <c r="G58" s="1876">
        <v>2145</v>
      </c>
      <c r="H58" s="1890">
        <v>0</v>
      </c>
    </row>
    <row r="59" spans="1:12" s="1893" customFormat="1" ht="16.5" thickTop="1" thickBot="1" x14ac:dyDescent="0.3">
      <c r="A59" s="2547" t="s">
        <v>961</v>
      </c>
      <c r="B59" s="2548"/>
      <c r="C59" s="2548"/>
      <c r="D59" s="2548"/>
      <c r="E59" s="1825">
        <f>SUM(E12:E58)</f>
        <v>7821</v>
      </c>
      <c r="F59" s="1825">
        <f>SUM(F12:F58)</f>
        <v>7300</v>
      </c>
      <c r="G59" s="1825">
        <f>SUM(G12:G58)</f>
        <v>5100</v>
      </c>
      <c r="H59" s="1890">
        <f>G59/F59*100</f>
        <v>69.863013698630141</v>
      </c>
      <c r="I59" s="1973"/>
    </row>
    <row r="60" spans="1:12" ht="13.5" thickTop="1" x14ac:dyDescent="0.2">
      <c r="I60" s="1822"/>
    </row>
    <row r="61" spans="1:12" x14ac:dyDescent="0.2">
      <c r="I61" s="1822"/>
    </row>
    <row r="63" spans="1:12" ht="16.5" x14ac:dyDescent="0.25">
      <c r="A63" s="1821" t="s">
        <v>576</v>
      </c>
      <c r="B63" s="1820"/>
      <c r="C63" s="1819"/>
      <c r="D63" s="1818"/>
      <c r="E63" s="1817">
        <f>SUM(E64:E66)</f>
        <v>7821</v>
      </c>
      <c r="F63" s="1817">
        <f>F64+F65+F66+F67</f>
        <v>7300</v>
      </c>
      <c r="G63" s="1817">
        <f>G64+G65+G66+G67</f>
        <v>5100</v>
      </c>
      <c r="H63" s="1946">
        <f>G63/F63*100</f>
        <v>69.863013698630141</v>
      </c>
      <c r="J63" s="1816">
        <f>J64+J65+J66</f>
        <v>7821000</v>
      </c>
      <c r="K63" s="1816">
        <f>K64+K65+K66</f>
        <v>7300000</v>
      </c>
      <c r="L63" s="1816">
        <f>L64+L65+L66</f>
        <v>5099933.0500000007</v>
      </c>
    </row>
    <row r="64" spans="1:12" ht="15" x14ac:dyDescent="0.2">
      <c r="A64" s="1811" t="s">
        <v>342</v>
      </c>
      <c r="B64" s="1815"/>
      <c r="C64" s="1809"/>
      <c r="D64" s="1814"/>
      <c r="E64" s="1807">
        <f>E12+E13+E14+E15+E16+E17+E18+E19+E20+E21+E22+E23+E24+E25+E26+E27+E28+E29+E30+E31+E32+E33+E34+E35+E36+E37+E38+E39+E40+E41+E42+E43+E44+E45+E46+E47+E48+E49+E50+E51+E52+E53+E54</f>
        <v>7321</v>
      </c>
      <c r="F64" s="1807">
        <f>F12+F13+F14+F15+F16+F17+F18+F19+F20+F21+F22+F23+F24+F25+F26+F27+F28+F29+F30+F31+F32+F33+F34+F35+F36+F37+F38+F39+F40+F41+F42+F43+F44+F45+F46+F47+F48+F49+F50+F51+F52+F53+F54</f>
        <v>6800</v>
      </c>
      <c r="G64" s="1807">
        <f>G12+G13+G14+G15+G16+G17+G18+G19+G20+G21+G22+G23+G24+G25+G26+G27+G28+G29+G30+G31+G32+G33+G34+G35+G36+G37+G38+G39+G40+G41+G42+G43+G44+G45+G46+G47+G48+G49+G50+G51+G52+G53+G54</f>
        <v>2955</v>
      </c>
      <c r="H64" s="1945">
        <f>G64/F64*100</f>
        <v>43.455882352941174</v>
      </c>
      <c r="J64" s="1812">
        <v>7321000</v>
      </c>
      <c r="K64" s="1812">
        <v>6800000</v>
      </c>
      <c r="L64" s="1812">
        <v>2954783.37</v>
      </c>
    </row>
    <row r="65" spans="1:12" ht="15" x14ac:dyDescent="0.2">
      <c r="A65" s="1811" t="s">
        <v>343</v>
      </c>
      <c r="B65" s="1810"/>
      <c r="C65" s="1809"/>
      <c r="D65" s="1808"/>
      <c r="E65" s="1807">
        <f>E55+E56+E57</f>
        <v>500</v>
      </c>
      <c r="F65" s="1807">
        <f>F55+F56+F57</f>
        <v>500</v>
      </c>
      <c r="G65" s="1807">
        <f>G55+G56+G57</f>
        <v>0</v>
      </c>
      <c r="H65" s="1945">
        <v>0</v>
      </c>
      <c r="J65" s="1812">
        <v>500000</v>
      </c>
      <c r="K65" s="1812">
        <v>500000</v>
      </c>
      <c r="L65" s="1812">
        <v>0</v>
      </c>
    </row>
    <row r="66" spans="1:12" ht="15" x14ac:dyDescent="0.2">
      <c r="A66" s="1811" t="s">
        <v>577</v>
      </c>
      <c r="B66" s="1810"/>
      <c r="C66" s="1809"/>
      <c r="D66" s="1808"/>
      <c r="E66" s="1807">
        <f>E58</f>
        <v>0</v>
      </c>
      <c r="F66" s="1807">
        <f>F58</f>
        <v>0</v>
      </c>
      <c r="G66" s="1807">
        <f>G58</f>
        <v>2145</v>
      </c>
      <c r="H66" s="1945">
        <v>0</v>
      </c>
      <c r="J66" s="1812">
        <v>0</v>
      </c>
      <c r="K66" s="1812">
        <v>0</v>
      </c>
      <c r="L66" s="1812">
        <v>2145149.6800000002</v>
      </c>
    </row>
    <row r="67" spans="1:12" ht="15" x14ac:dyDescent="0.2">
      <c r="A67" s="1811"/>
      <c r="B67" s="1810"/>
      <c r="C67" s="1809"/>
      <c r="D67" s="1808"/>
      <c r="E67" s="1807"/>
      <c r="F67" s="1807"/>
      <c r="G67" s="1807"/>
      <c r="H67" s="1916"/>
    </row>
    <row r="68" spans="1:12" ht="46.5" customHeight="1" thickBot="1" x14ac:dyDescent="0.4">
      <c r="A68" s="2539" t="s">
        <v>386</v>
      </c>
      <c r="B68" s="2540"/>
      <c r="C68" s="2540"/>
      <c r="D68" s="2540"/>
      <c r="E68" s="1805">
        <f>SUM(E63)</f>
        <v>7821</v>
      </c>
      <c r="F68" s="1805">
        <f>SUM(F63)</f>
        <v>7300</v>
      </c>
      <c r="G68" s="1805">
        <f>SUM(G63)</f>
        <v>5100</v>
      </c>
      <c r="H68" s="1944">
        <f>(G68/F68)*100</f>
        <v>69.863013698630141</v>
      </c>
    </row>
    <row r="69" spans="1:12" ht="13.5" thickTop="1" x14ac:dyDescent="0.2"/>
    <row r="188" spans="1:5" ht="13.5" thickBot="1" x14ac:dyDescent="0.25">
      <c r="A188" s="1972"/>
      <c r="B188" s="1972"/>
      <c r="C188" s="1972"/>
      <c r="D188" s="1971"/>
      <c r="E188" s="1970"/>
    </row>
    <row r="189" spans="1:5" ht="13.5" thickTop="1" x14ac:dyDescent="0.2">
      <c r="A189" s="1836"/>
      <c r="B189" s="1836"/>
      <c r="C189" s="1836"/>
      <c r="D189" s="1866"/>
      <c r="E189" s="1969"/>
    </row>
    <row r="190" spans="1:5" x14ac:dyDescent="0.2">
      <c r="D190" s="1797" t="e">
        <f>#REF!+#REF!</f>
        <v>#REF!</v>
      </c>
    </row>
  </sheetData>
  <mergeCells count="2">
    <mergeCell ref="A68:D68"/>
    <mergeCell ref="A59:D59"/>
  </mergeCells>
  <pageMargins left="0.98425196850393704" right="0.78740157480314965" top="0.98425196850393704" bottom="0.98425196850393704" header="0.51181102362204722" footer="0.51181102362204722"/>
  <pageSetup paperSize="9" scale="66" firstPageNumber="165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  <rowBreaks count="1" manualBreakCount="1">
    <brk id="59" max="7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H35"/>
  <sheetViews>
    <sheetView showGridLines="0" topLeftCell="A13" workbookViewId="0">
      <selection activeCell="J25" sqref="J25"/>
    </sheetView>
  </sheetViews>
  <sheetFormatPr defaultRowHeight="12.75" x14ac:dyDescent="0.2"/>
  <cols>
    <col min="1" max="1" width="4.7109375" style="318" customWidth="1"/>
    <col min="2" max="2" width="6.7109375" style="318" customWidth="1"/>
    <col min="3" max="3" width="9" style="318" bestFit="1" customWidth="1"/>
    <col min="4" max="4" width="46.42578125" customWidth="1"/>
    <col min="5" max="5" width="13.85546875" style="327" customWidth="1"/>
    <col min="6" max="6" width="16.85546875" style="327" customWidth="1"/>
    <col min="7" max="7" width="13.85546875" style="327" customWidth="1"/>
    <col min="8" max="8" width="7" customWidth="1"/>
  </cols>
  <sheetData>
    <row r="1" spans="1:8" ht="18.75" thickBot="1" x14ac:dyDescent="0.3">
      <c r="A1" s="414" t="s">
        <v>453</v>
      </c>
      <c r="B1" s="415"/>
      <c r="C1" s="415"/>
      <c r="D1" s="415"/>
      <c r="E1" s="415"/>
      <c r="F1" s="311"/>
      <c r="G1" s="311"/>
    </row>
    <row r="2" spans="1:8" ht="18" x14ac:dyDescent="0.25">
      <c r="B2" s="311"/>
      <c r="C2" s="311"/>
      <c r="D2" s="311"/>
      <c r="E2" s="311"/>
      <c r="F2" s="311"/>
      <c r="G2" s="311"/>
      <c r="H2" s="326" t="s">
        <v>1549</v>
      </c>
    </row>
    <row r="3" spans="1:8" s="120" customFormat="1" ht="16.5" customHeight="1" x14ac:dyDescent="0.25">
      <c r="A3" s="67" t="s">
        <v>470</v>
      </c>
      <c r="B3" s="28"/>
      <c r="C3" s="143" t="s">
        <v>54</v>
      </c>
      <c r="D3" s="396"/>
      <c r="F3" s="406"/>
    </row>
    <row r="4" spans="1:8" s="120" customFormat="1" ht="12.75" customHeight="1" x14ac:dyDescent="0.25">
      <c r="A4" s="6"/>
      <c r="B4" s="28"/>
      <c r="C4" s="143" t="s">
        <v>55</v>
      </c>
      <c r="D4" s="396"/>
      <c r="F4" s="406"/>
    </row>
    <row r="5" spans="1:8" ht="18" x14ac:dyDescent="0.25">
      <c r="A5" s="353" t="s">
        <v>1548</v>
      </c>
      <c r="B5" s="311"/>
      <c r="C5" s="311"/>
      <c r="D5" s="311"/>
      <c r="E5" s="311"/>
      <c r="F5" s="311"/>
      <c r="G5" s="311"/>
      <c r="H5" s="326"/>
    </row>
    <row r="6" spans="1:8" ht="18" x14ac:dyDescent="0.25">
      <c r="A6" s="325" t="s">
        <v>452</v>
      </c>
      <c r="B6" s="311"/>
      <c r="C6" s="311"/>
      <c r="D6" s="311"/>
      <c r="E6" s="311"/>
      <c r="F6" s="311"/>
      <c r="G6" s="311"/>
      <c r="H6" s="326"/>
    </row>
    <row r="7" spans="1:8" ht="18" x14ac:dyDescent="0.25">
      <c r="A7" s="325"/>
      <c r="B7" s="311"/>
      <c r="C7" s="311"/>
      <c r="D7" s="311"/>
      <c r="E7" s="311"/>
      <c r="F7" s="311"/>
      <c r="G7" s="311"/>
      <c r="H7" s="326"/>
    </row>
    <row r="8" spans="1:8" ht="13.5" thickBot="1" x14ac:dyDescent="0.25">
      <c r="H8" s="344" t="s">
        <v>1555</v>
      </c>
    </row>
    <row r="9" spans="1:8" s="323" customFormat="1" ht="25.5" thickTop="1" thickBot="1" x14ac:dyDescent="0.25">
      <c r="A9" s="328" t="s">
        <v>206</v>
      </c>
      <c r="B9" s="329" t="s">
        <v>959</v>
      </c>
      <c r="C9" s="329" t="s">
        <v>481</v>
      </c>
      <c r="D9" s="330" t="s">
        <v>208</v>
      </c>
      <c r="E9" s="331" t="s">
        <v>800</v>
      </c>
      <c r="F9" s="331" t="s">
        <v>801</v>
      </c>
      <c r="G9" s="332" t="s">
        <v>1117</v>
      </c>
      <c r="H9" s="333" t="s">
        <v>1118</v>
      </c>
    </row>
    <row r="10" spans="1:8" s="355" customFormat="1" thickTop="1" thickBot="1" x14ac:dyDescent="0.25">
      <c r="A10" s="319">
        <v>1</v>
      </c>
      <c r="B10" s="320">
        <v>2</v>
      </c>
      <c r="C10" s="320">
        <v>3</v>
      </c>
      <c r="D10" s="320">
        <v>5</v>
      </c>
      <c r="E10" s="321">
        <v>6</v>
      </c>
      <c r="F10" s="321">
        <v>7</v>
      </c>
      <c r="G10" s="322">
        <v>8</v>
      </c>
      <c r="H10" s="324" t="s">
        <v>960</v>
      </c>
    </row>
    <row r="11" spans="1:8" s="311" customFormat="1" ht="15.75" thickTop="1" x14ac:dyDescent="0.25">
      <c r="A11" s="334">
        <v>3636</v>
      </c>
      <c r="B11" s="335">
        <v>5011</v>
      </c>
      <c r="C11" s="407">
        <v>6500801</v>
      </c>
      <c r="D11" s="392" t="s">
        <v>262</v>
      </c>
      <c r="E11" s="410"/>
      <c r="F11" s="410">
        <v>190</v>
      </c>
      <c r="G11" s="411">
        <v>164</v>
      </c>
      <c r="H11" s="432">
        <f>G11/F11*100</f>
        <v>86.31578947368422</v>
      </c>
    </row>
    <row r="12" spans="1:8" ht="15" x14ac:dyDescent="0.2">
      <c r="A12" s="347">
        <v>3636</v>
      </c>
      <c r="B12" s="345">
        <v>5019</v>
      </c>
      <c r="C12" s="397">
        <v>6500801</v>
      </c>
      <c r="D12" s="391" t="s">
        <v>1557</v>
      </c>
      <c r="E12" s="408"/>
      <c r="F12" s="408">
        <v>790</v>
      </c>
      <c r="G12" s="409">
        <v>749</v>
      </c>
      <c r="H12" s="412">
        <f t="shared" ref="H12:H23" si="0">G12/F12*100</f>
        <v>94.810126582278471</v>
      </c>
    </row>
    <row r="13" spans="1:8" ht="15" x14ac:dyDescent="0.2">
      <c r="A13" s="347">
        <v>3636</v>
      </c>
      <c r="B13" s="345">
        <v>5021</v>
      </c>
      <c r="C13" s="397">
        <v>6500801</v>
      </c>
      <c r="D13" s="391" t="s">
        <v>494</v>
      </c>
      <c r="E13" s="408"/>
      <c r="F13" s="408">
        <v>400</v>
      </c>
      <c r="G13" s="409">
        <v>367</v>
      </c>
      <c r="H13" s="412">
        <f t="shared" si="0"/>
        <v>91.75</v>
      </c>
    </row>
    <row r="14" spans="1:8" ht="30" x14ac:dyDescent="0.2">
      <c r="A14" s="347">
        <v>3636</v>
      </c>
      <c r="B14" s="345">
        <v>5031</v>
      </c>
      <c r="C14" s="397">
        <v>6500801</v>
      </c>
      <c r="D14" s="391" t="s">
        <v>1489</v>
      </c>
      <c r="E14" s="408"/>
      <c r="F14" s="408">
        <v>113</v>
      </c>
      <c r="G14" s="409">
        <v>43</v>
      </c>
      <c r="H14" s="412">
        <f t="shared" si="0"/>
        <v>38.053097345132741</v>
      </c>
    </row>
    <row r="15" spans="1:8" ht="30" x14ac:dyDescent="0.2">
      <c r="A15" s="347">
        <v>3636</v>
      </c>
      <c r="B15" s="345">
        <v>5032</v>
      </c>
      <c r="C15" s="397">
        <v>6500801</v>
      </c>
      <c r="D15" s="391" t="s">
        <v>1490</v>
      </c>
      <c r="E15" s="408"/>
      <c r="F15" s="408">
        <v>44</v>
      </c>
      <c r="G15" s="409">
        <v>15</v>
      </c>
      <c r="H15" s="412">
        <f t="shared" si="0"/>
        <v>34.090909090909086</v>
      </c>
    </row>
    <row r="16" spans="1:8" ht="30" x14ac:dyDescent="0.2">
      <c r="A16" s="347">
        <v>3636</v>
      </c>
      <c r="B16" s="345">
        <v>5039</v>
      </c>
      <c r="C16" s="397">
        <v>6500801</v>
      </c>
      <c r="D16" s="391" t="s">
        <v>1480</v>
      </c>
      <c r="E16" s="408"/>
      <c r="F16" s="408">
        <v>238</v>
      </c>
      <c r="G16" s="409">
        <v>0</v>
      </c>
      <c r="H16" s="412">
        <f t="shared" si="0"/>
        <v>0</v>
      </c>
    </row>
    <row r="17" spans="1:8" ht="15" x14ac:dyDescent="0.2">
      <c r="A17" s="347">
        <v>3636</v>
      </c>
      <c r="B17" s="345">
        <v>5139</v>
      </c>
      <c r="C17" s="397">
        <v>6500800</v>
      </c>
      <c r="D17" s="391" t="s">
        <v>963</v>
      </c>
      <c r="E17" s="408"/>
      <c r="F17" s="408">
        <v>30</v>
      </c>
      <c r="G17" s="409">
        <v>19</v>
      </c>
      <c r="H17" s="412">
        <f t="shared" si="0"/>
        <v>63.333333333333329</v>
      </c>
    </row>
    <row r="18" spans="1:8" ht="15" x14ac:dyDescent="0.2">
      <c r="A18" s="347">
        <v>3636</v>
      </c>
      <c r="B18" s="345">
        <v>5163</v>
      </c>
      <c r="C18" s="397">
        <v>6500800</v>
      </c>
      <c r="D18" s="391" t="s">
        <v>1128</v>
      </c>
      <c r="E18" s="408"/>
      <c r="F18" s="408">
        <v>1</v>
      </c>
      <c r="G18" s="409">
        <v>1</v>
      </c>
      <c r="H18" s="412">
        <f t="shared" si="0"/>
        <v>100</v>
      </c>
    </row>
    <row r="19" spans="1:8" ht="15" x14ac:dyDescent="0.2">
      <c r="A19" s="347">
        <v>3636</v>
      </c>
      <c r="B19" s="345">
        <v>5164</v>
      </c>
      <c r="C19" s="397">
        <v>6500801</v>
      </c>
      <c r="D19" s="391" t="s">
        <v>214</v>
      </c>
      <c r="E19" s="408"/>
      <c r="F19" s="408">
        <v>25</v>
      </c>
      <c r="G19" s="409">
        <v>24</v>
      </c>
      <c r="H19" s="412">
        <f t="shared" si="0"/>
        <v>96</v>
      </c>
    </row>
    <row r="20" spans="1:8" ht="15" x14ac:dyDescent="0.2">
      <c r="A20" s="347">
        <v>3636</v>
      </c>
      <c r="B20" s="345">
        <v>5169</v>
      </c>
      <c r="C20" s="397">
        <v>6500801</v>
      </c>
      <c r="D20" s="391" t="s">
        <v>1080</v>
      </c>
      <c r="E20" s="408"/>
      <c r="F20" s="408">
        <v>1403</v>
      </c>
      <c r="G20" s="409">
        <v>1170</v>
      </c>
      <c r="H20" s="412">
        <f t="shared" si="0"/>
        <v>83.392729864575912</v>
      </c>
    </row>
    <row r="21" spans="1:8" ht="15" x14ac:dyDescent="0.2">
      <c r="A21" s="347">
        <v>3636</v>
      </c>
      <c r="B21" s="345">
        <v>5169</v>
      </c>
      <c r="C21" s="397">
        <v>6500802</v>
      </c>
      <c r="D21" s="391" t="s">
        <v>1080</v>
      </c>
      <c r="E21" s="408"/>
      <c r="F21" s="408">
        <v>453</v>
      </c>
      <c r="G21" s="409">
        <v>453</v>
      </c>
      <c r="H21" s="412">
        <f t="shared" si="0"/>
        <v>100</v>
      </c>
    </row>
    <row r="22" spans="1:8" ht="15" x14ac:dyDescent="0.2">
      <c r="A22" s="347">
        <v>3636</v>
      </c>
      <c r="B22" s="345">
        <v>5173</v>
      </c>
      <c r="C22" s="397">
        <v>6500800</v>
      </c>
      <c r="D22" s="391" t="s">
        <v>1462</v>
      </c>
      <c r="E22" s="408"/>
      <c r="F22" s="408">
        <v>3</v>
      </c>
      <c r="G22" s="409">
        <v>0</v>
      </c>
      <c r="H22" s="412">
        <f t="shared" si="0"/>
        <v>0</v>
      </c>
    </row>
    <row r="23" spans="1:8" ht="15" x14ac:dyDescent="0.2">
      <c r="A23" s="347">
        <v>3636</v>
      </c>
      <c r="B23" s="345">
        <v>5175</v>
      </c>
      <c r="C23" s="397">
        <v>6500800</v>
      </c>
      <c r="D23" s="391" t="s">
        <v>841</v>
      </c>
      <c r="E23" s="408"/>
      <c r="F23" s="408">
        <v>30</v>
      </c>
      <c r="G23" s="409">
        <v>22</v>
      </c>
      <c r="H23" s="412">
        <f t="shared" si="0"/>
        <v>73.333333333333329</v>
      </c>
    </row>
    <row r="24" spans="1:8" s="348" customFormat="1" ht="15.75" thickBot="1" x14ac:dyDescent="0.25">
      <c r="A24" s="347">
        <v>6330</v>
      </c>
      <c r="B24" s="345">
        <v>5345</v>
      </c>
      <c r="C24" s="345"/>
      <c r="D24" s="391" t="s">
        <v>965</v>
      </c>
      <c r="E24" s="408"/>
      <c r="F24" s="408"/>
      <c r="G24" s="409">
        <v>3602</v>
      </c>
      <c r="H24" s="413"/>
    </row>
    <row r="25" spans="1:8" s="69" customFormat="1" ht="16.5" thickTop="1" thickBot="1" x14ac:dyDescent="0.3">
      <c r="A25" s="2559" t="s">
        <v>961</v>
      </c>
      <c r="B25" s="2560"/>
      <c r="C25" s="2560"/>
      <c r="D25" s="2560"/>
      <c r="E25" s="336">
        <f>SUM(E11:E24)</f>
        <v>0</v>
      </c>
      <c r="F25" s="336">
        <f>SUM(F11:F24)</f>
        <v>3720</v>
      </c>
      <c r="G25" s="398">
        <f>SUM(G11:G24)</f>
        <v>6629</v>
      </c>
      <c r="H25" s="354">
        <f>G25/F25*100</f>
        <v>178.19892473118279</v>
      </c>
    </row>
    <row r="26" spans="1:8" s="340" customFormat="1" ht="15.75" thickTop="1" x14ac:dyDescent="0.25">
      <c r="A26" s="337" t="s">
        <v>962</v>
      </c>
      <c r="B26" s="338"/>
      <c r="C26" s="338"/>
      <c r="D26" s="339"/>
      <c r="E26" s="389"/>
      <c r="F26" s="389"/>
      <c r="G26" s="389">
        <f>SUM(G24)</f>
        <v>3602</v>
      </c>
      <c r="H26" s="376"/>
    </row>
    <row r="27" spans="1:8" s="340" customFormat="1" ht="15.75" thickBot="1" x14ac:dyDescent="0.3">
      <c r="A27" s="341" t="s">
        <v>967</v>
      </c>
      <c r="B27" s="342"/>
      <c r="C27" s="342"/>
      <c r="D27" s="343"/>
      <c r="E27" s="390">
        <f>E25-E26</f>
        <v>0</v>
      </c>
      <c r="F27" s="390">
        <f>F25-F26</f>
        <v>3720</v>
      </c>
      <c r="G27" s="390">
        <f>G25-G26</f>
        <v>3027</v>
      </c>
      <c r="H27" s="377">
        <f>G27/F27*100</f>
        <v>81.370967741935488</v>
      </c>
    </row>
    <row r="28" spans="1:8" s="340" customFormat="1" ht="15.75" thickTop="1" x14ac:dyDescent="0.25">
      <c r="A28" s="338"/>
      <c r="B28" s="338"/>
      <c r="C28" s="338"/>
      <c r="D28" s="338"/>
      <c r="E28" s="351"/>
      <c r="F28" s="351"/>
      <c r="G28" s="351"/>
      <c r="H28" s="346"/>
    </row>
    <row r="29" spans="1:8" s="403" customFormat="1" ht="16.5" x14ac:dyDescent="0.25">
      <c r="A29" s="399" t="s">
        <v>576</v>
      </c>
      <c r="B29" s="400"/>
      <c r="C29" s="401"/>
      <c r="D29" s="402"/>
      <c r="E29" s="100">
        <f>SUM(E30:E32)</f>
        <v>0</v>
      </c>
      <c r="F29" s="100">
        <f>F30+F31+F32+F33</f>
        <v>3720</v>
      </c>
      <c r="G29" s="100">
        <f>G30+G31+G32+G33</f>
        <v>6629</v>
      </c>
      <c r="H29" s="433">
        <f>G29/F29*100</f>
        <v>178.19892473118279</v>
      </c>
    </row>
    <row r="30" spans="1:8" s="66" customFormat="1" ht="15" x14ac:dyDescent="0.2">
      <c r="A30" s="260" t="s">
        <v>342</v>
      </c>
      <c r="B30" s="102"/>
      <c r="C30" s="171"/>
      <c r="D30" s="104"/>
      <c r="E30" s="262">
        <f>SUM(E11:E23)</f>
        <v>0</v>
      </c>
      <c r="F30" s="262">
        <f>SUM(F11:F23)</f>
        <v>3720</v>
      </c>
      <c r="G30" s="262">
        <f>SUM(G11:G23)</f>
        <v>3027</v>
      </c>
      <c r="H30" s="434">
        <f>G30/F30*100</f>
        <v>81.370967741935488</v>
      </c>
    </row>
    <row r="31" spans="1:8" s="66" customFormat="1" ht="15" x14ac:dyDescent="0.2">
      <c r="A31" s="260" t="s">
        <v>343</v>
      </c>
      <c r="B31" s="101"/>
      <c r="C31" s="171"/>
      <c r="D31" s="106"/>
      <c r="E31" s="262">
        <v>0</v>
      </c>
      <c r="F31" s="262">
        <v>0</v>
      </c>
      <c r="G31" s="262">
        <v>0</v>
      </c>
      <c r="H31" s="302">
        <v>0</v>
      </c>
    </row>
    <row r="32" spans="1:8" s="66" customFormat="1" ht="15" x14ac:dyDescent="0.2">
      <c r="A32" s="260" t="s">
        <v>577</v>
      </c>
      <c r="B32" s="101"/>
      <c r="C32" s="171"/>
      <c r="D32" s="106"/>
      <c r="E32" s="262">
        <f>SUM(E24)</f>
        <v>0</v>
      </c>
      <c r="F32" s="262">
        <f>SUM(F24)</f>
        <v>0</v>
      </c>
      <c r="G32" s="262">
        <f>SUM(G24)</f>
        <v>3602</v>
      </c>
      <c r="H32" s="302">
        <v>0</v>
      </c>
    </row>
    <row r="33" spans="1:8" s="66" customFormat="1" ht="15" x14ac:dyDescent="0.2">
      <c r="A33" s="260"/>
      <c r="B33" s="101"/>
      <c r="C33" s="171"/>
      <c r="D33" s="106"/>
      <c r="E33" s="262"/>
      <c r="F33" s="262"/>
      <c r="G33" s="262"/>
      <c r="H33" s="303"/>
    </row>
    <row r="34" spans="1:8" s="58" customFormat="1" ht="52.5" customHeight="1" thickBot="1" x14ac:dyDescent="0.4">
      <c r="A34" s="2466" t="s">
        <v>1547</v>
      </c>
      <c r="B34" s="2558"/>
      <c r="C34" s="2558"/>
      <c r="D34" s="2558"/>
      <c r="E34" s="44">
        <f>SUM(E29)</f>
        <v>0</v>
      </c>
      <c r="F34" s="44">
        <f>SUM(F29)</f>
        <v>3720</v>
      </c>
      <c r="G34" s="44">
        <f>SUM(G29)</f>
        <v>6629</v>
      </c>
      <c r="H34" s="372">
        <f>(G34/F34)*100</f>
        <v>178.19892473118279</v>
      </c>
    </row>
    <row r="35" spans="1:8" ht="13.5" thickTop="1" x14ac:dyDescent="0.2"/>
  </sheetData>
  <mergeCells count="2">
    <mergeCell ref="A34:D34"/>
    <mergeCell ref="A25:D25"/>
  </mergeCells>
  <phoneticPr fontId="33" type="noConversion"/>
  <pageMargins left="0.78740157480314965" right="0.78740157480314965" top="0.98425196850393704" bottom="0.98425196850393704" header="0.51181102362204722" footer="0.51181102362204722"/>
  <pageSetup paperSize="9" scale="70" firstPageNumber="136" orientation="portrait" useFirstPageNumber="1" r:id="rId1"/>
  <headerFooter alignWithMargins="0">
    <oddFooter xml:space="preserve">&amp;L&amp;"Arial,Kurzíva"Zastupitelstvo Olomouckého kraje 21.4.2008
5. - Rozpočet Olomouckého kraje 2007- závěrečný účet
Příloha č. 3:Plnění rozpočtu výdajů Olomouckého kraje k 31.12.2007
&amp;R&amp;"Arial,Kurzíva"Strana &amp;P (celkem 414)
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38"/>
  <sheetViews>
    <sheetView zoomScaleNormal="100" workbookViewId="0">
      <selection activeCell="H1" sqref="H1:H65536"/>
    </sheetView>
  </sheetViews>
  <sheetFormatPr defaultRowHeight="12.75" x14ac:dyDescent="0.2"/>
  <cols>
    <col min="1" max="1" width="4.7109375" style="2041" customWidth="1"/>
    <col min="2" max="2" width="6.7109375" style="2041" customWidth="1"/>
    <col min="3" max="3" width="8.85546875" style="2041" customWidth="1"/>
    <col min="4" max="4" width="47.85546875" style="2041" customWidth="1"/>
    <col min="5" max="5" width="12.85546875" style="2041" customWidth="1"/>
    <col min="6" max="6" width="15.5703125" style="2041" customWidth="1"/>
    <col min="7" max="7" width="15.85546875" style="2041" customWidth="1"/>
    <col min="8" max="8" width="6.42578125" style="2164" customWidth="1"/>
    <col min="9" max="10" width="9.140625" style="2041"/>
    <col min="11" max="11" width="18.85546875" style="2041" customWidth="1"/>
    <col min="12" max="12" width="6.5703125" style="2041" customWidth="1"/>
    <col min="13" max="16384" width="9.140625" style="2041"/>
  </cols>
  <sheetData>
    <row r="1" spans="1:8" ht="18.75" thickBot="1" x14ac:dyDescent="0.3">
      <c r="A1" s="2082" t="s">
        <v>1823</v>
      </c>
      <c r="B1" s="2087"/>
      <c r="C1" s="2086"/>
      <c r="D1" s="2084"/>
      <c r="E1" s="2085"/>
      <c r="F1" s="2084"/>
      <c r="G1" s="2083"/>
      <c r="H1" s="2163"/>
    </row>
    <row r="2" spans="1:8" ht="18" x14ac:dyDescent="0.25">
      <c r="A2" s="2080"/>
      <c r="B2" s="2077"/>
      <c r="C2" s="2077"/>
      <c r="D2" s="2077"/>
      <c r="E2" s="2077"/>
      <c r="F2" s="2077"/>
      <c r="G2" s="2077"/>
      <c r="H2" s="2076" t="s">
        <v>1822</v>
      </c>
    </row>
    <row r="3" spans="1:8" ht="18" x14ac:dyDescent="0.25">
      <c r="A3" s="2081" t="s">
        <v>470</v>
      </c>
      <c r="B3" s="2077"/>
      <c r="C3" s="2079" t="s">
        <v>445</v>
      </c>
      <c r="D3" s="2077"/>
      <c r="E3" s="2077"/>
      <c r="F3" s="2077"/>
      <c r="G3" s="2077"/>
      <c r="H3" s="2076"/>
    </row>
    <row r="4" spans="1:8" ht="18" x14ac:dyDescent="0.25">
      <c r="A4" s="2080"/>
      <c r="B4" s="2077"/>
      <c r="C4" s="2079" t="s">
        <v>446</v>
      </c>
      <c r="D4" s="2077"/>
      <c r="E4" s="2077"/>
      <c r="F4" s="2077"/>
      <c r="G4" s="2077"/>
      <c r="H4" s="2076"/>
    </row>
    <row r="5" spans="1:8" ht="18" x14ac:dyDescent="0.25">
      <c r="A5" s="2078" t="s">
        <v>1821</v>
      </c>
      <c r="B5" s="2077"/>
      <c r="C5" s="2077"/>
      <c r="D5" s="2077"/>
      <c r="E5" s="2077"/>
      <c r="F5" s="2077"/>
      <c r="G5" s="2077"/>
      <c r="H5" s="2076"/>
    </row>
    <row r="6" spans="1:8" x14ac:dyDescent="0.2">
      <c r="A6" s="2074"/>
      <c r="B6" s="2074"/>
      <c r="C6" s="2074"/>
      <c r="E6" s="2073"/>
      <c r="F6" s="2073"/>
      <c r="G6" s="2073"/>
    </row>
    <row r="7" spans="1:8" ht="15.75" thickBot="1" x14ac:dyDescent="0.3">
      <c r="A7" s="2075" t="s">
        <v>964</v>
      </c>
      <c r="B7" s="2074"/>
      <c r="C7" s="2074"/>
      <c r="E7" s="2073"/>
      <c r="F7" s="2073"/>
      <c r="G7" s="2073"/>
      <c r="H7" s="2072" t="s">
        <v>205</v>
      </c>
    </row>
    <row r="8" spans="1:8" ht="25.5" thickTop="1" thickBot="1" x14ac:dyDescent="0.25">
      <c r="A8" s="1852" t="s">
        <v>206</v>
      </c>
      <c r="B8" s="1851" t="s">
        <v>959</v>
      </c>
      <c r="C8" s="1851" t="s">
        <v>481</v>
      </c>
      <c r="D8" s="1850" t="s">
        <v>208</v>
      </c>
      <c r="E8" s="1849" t="s">
        <v>800</v>
      </c>
      <c r="F8" s="1849" t="s">
        <v>801</v>
      </c>
      <c r="G8" s="1848" t="s">
        <v>1117</v>
      </c>
      <c r="H8" s="2092" t="s">
        <v>1118</v>
      </c>
    </row>
    <row r="9" spans="1:8" ht="14.25" thickTop="1" thickBot="1" x14ac:dyDescent="0.25">
      <c r="A9" s="1846">
        <v>1</v>
      </c>
      <c r="B9" s="1845">
        <v>2</v>
      </c>
      <c r="C9" s="1845">
        <v>3</v>
      </c>
      <c r="D9" s="1845">
        <v>4</v>
      </c>
      <c r="E9" s="1931">
        <v>5</v>
      </c>
      <c r="F9" s="1931">
        <v>6</v>
      </c>
      <c r="G9" s="1930">
        <v>7</v>
      </c>
      <c r="H9" s="2091" t="s">
        <v>74</v>
      </c>
    </row>
    <row r="10" spans="1:8" ht="45.75" hidden="1" customHeight="1" thickTop="1" x14ac:dyDescent="0.2">
      <c r="A10" s="2071">
        <v>3299</v>
      </c>
      <c r="B10" s="2070">
        <v>5213</v>
      </c>
      <c r="C10" s="2070">
        <v>32133006</v>
      </c>
      <c r="D10" s="2069" t="s">
        <v>1604</v>
      </c>
      <c r="E10" s="2068">
        <v>0</v>
      </c>
      <c r="F10" s="2068">
        <v>0</v>
      </c>
      <c r="G10" s="2068">
        <v>0</v>
      </c>
      <c r="H10" s="2165" t="e">
        <f t="shared" ref="H10:H27" si="0">G10/F10*100</f>
        <v>#DIV/0!</v>
      </c>
    </row>
    <row r="11" spans="1:8" ht="45.75" hidden="1" customHeight="1" x14ac:dyDescent="0.2">
      <c r="A11" s="2065">
        <v>3299</v>
      </c>
      <c r="B11" s="2064">
        <v>5213</v>
      </c>
      <c r="C11" s="2064">
        <v>32533006</v>
      </c>
      <c r="D11" s="2062" t="s">
        <v>1604</v>
      </c>
      <c r="E11" s="2061">
        <v>0</v>
      </c>
      <c r="F11" s="2061">
        <v>0</v>
      </c>
      <c r="G11" s="2061">
        <v>0</v>
      </c>
      <c r="H11" s="2166" t="e">
        <f t="shared" si="0"/>
        <v>#DIV/0!</v>
      </c>
    </row>
    <row r="12" spans="1:8" ht="30" hidden="1" customHeight="1" x14ac:dyDescent="0.2">
      <c r="A12" s="2065">
        <v>3299</v>
      </c>
      <c r="B12" s="2064">
        <v>5221</v>
      </c>
      <c r="C12" s="2064">
        <v>32133006</v>
      </c>
      <c r="D12" s="2062" t="s">
        <v>1675</v>
      </c>
      <c r="E12" s="2061">
        <v>0</v>
      </c>
      <c r="F12" s="2061">
        <v>0</v>
      </c>
      <c r="G12" s="2061">
        <v>0</v>
      </c>
      <c r="H12" s="2166" t="e">
        <f t="shared" si="0"/>
        <v>#DIV/0!</v>
      </c>
    </row>
    <row r="13" spans="1:8" ht="30" hidden="1" customHeight="1" x14ac:dyDescent="0.2">
      <c r="A13" s="2065">
        <v>3299</v>
      </c>
      <c r="B13" s="2064">
        <v>5221</v>
      </c>
      <c r="C13" s="2064">
        <v>32533006</v>
      </c>
      <c r="D13" s="2062" t="s">
        <v>1675</v>
      </c>
      <c r="E13" s="2061">
        <v>0</v>
      </c>
      <c r="F13" s="2061">
        <v>0</v>
      </c>
      <c r="G13" s="2061">
        <v>0</v>
      </c>
      <c r="H13" s="2166" t="e">
        <f t="shared" si="0"/>
        <v>#DIV/0!</v>
      </c>
    </row>
    <row r="14" spans="1:8" ht="30" hidden="1" customHeight="1" x14ac:dyDescent="0.2">
      <c r="A14" s="2065">
        <v>3299</v>
      </c>
      <c r="B14" s="2064">
        <v>5223</v>
      </c>
      <c r="C14" s="2064">
        <v>32133006</v>
      </c>
      <c r="D14" s="2062" t="s">
        <v>1049</v>
      </c>
      <c r="E14" s="2061">
        <v>0</v>
      </c>
      <c r="F14" s="2061">
        <v>0</v>
      </c>
      <c r="G14" s="2061">
        <v>0</v>
      </c>
      <c r="H14" s="2166" t="e">
        <f t="shared" si="0"/>
        <v>#DIV/0!</v>
      </c>
    </row>
    <row r="15" spans="1:8" ht="30" hidden="1" customHeight="1" x14ac:dyDescent="0.2">
      <c r="A15" s="2065">
        <v>3299</v>
      </c>
      <c r="B15" s="2064">
        <v>5223</v>
      </c>
      <c r="C15" s="2064">
        <v>32533006</v>
      </c>
      <c r="D15" s="2062" t="s">
        <v>1049</v>
      </c>
      <c r="E15" s="2061">
        <v>0</v>
      </c>
      <c r="F15" s="2061">
        <v>0</v>
      </c>
      <c r="G15" s="2061">
        <v>0</v>
      </c>
      <c r="H15" s="2166" t="e">
        <f t="shared" si="0"/>
        <v>#DIV/0!</v>
      </c>
    </row>
    <row r="16" spans="1:8" ht="15" hidden="1" customHeight="1" x14ac:dyDescent="0.2">
      <c r="A16" s="2065">
        <v>3299</v>
      </c>
      <c r="B16" s="2064">
        <v>5332</v>
      </c>
      <c r="C16" s="2063">
        <v>32133006</v>
      </c>
      <c r="D16" s="2062" t="s">
        <v>787</v>
      </c>
      <c r="E16" s="2061">
        <v>0</v>
      </c>
      <c r="F16" s="2061">
        <v>0</v>
      </c>
      <c r="G16" s="2061">
        <v>0</v>
      </c>
      <c r="H16" s="2166" t="e">
        <f t="shared" si="0"/>
        <v>#DIV/0!</v>
      </c>
    </row>
    <row r="17" spans="1:12" ht="15" hidden="1" customHeight="1" x14ac:dyDescent="0.2">
      <c r="A17" s="2065">
        <v>3299</v>
      </c>
      <c r="B17" s="2064">
        <v>5332</v>
      </c>
      <c r="C17" s="2063">
        <v>32533006</v>
      </c>
      <c r="D17" s="2062" t="s">
        <v>787</v>
      </c>
      <c r="E17" s="2061">
        <v>0</v>
      </c>
      <c r="F17" s="2061">
        <v>0</v>
      </c>
      <c r="G17" s="2061">
        <v>0</v>
      </c>
      <c r="H17" s="2166" t="e">
        <f t="shared" si="0"/>
        <v>#DIV/0!</v>
      </c>
    </row>
    <row r="18" spans="1:12" ht="15" customHeight="1" thickTop="1" x14ac:dyDescent="0.2">
      <c r="A18" s="2065">
        <v>3299</v>
      </c>
      <c r="B18" s="2064">
        <v>5901</v>
      </c>
      <c r="C18" s="2063">
        <v>32133030</v>
      </c>
      <c r="D18" s="2062" t="s">
        <v>769</v>
      </c>
      <c r="E18" s="2061">
        <v>0</v>
      </c>
      <c r="F18" s="2061">
        <v>5863</v>
      </c>
      <c r="G18" s="2061">
        <v>0</v>
      </c>
      <c r="H18" s="2166">
        <f t="shared" si="0"/>
        <v>0</v>
      </c>
    </row>
    <row r="19" spans="1:12" ht="15" customHeight="1" x14ac:dyDescent="0.2">
      <c r="A19" s="2065">
        <v>3299</v>
      </c>
      <c r="B19" s="2064">
        <v>5901</v>
      </c>
      <c r="C19" s="2063">
        <v>32533030</v>
      </c>
      <c r="D19" s="2062" t="s">
        <v>769</v>
      </c>
      <c r="E19" s="2061">
        <v>0</v>
      </c>
      <c r="F19" s="2061">
        <v>33226</v>
      </c>
      <c r="G19" s="2061">
        <v>0</v>
      </c>
      <c r="H19" s="2166">
        <f t="shared" si="0"/>
        <v>0</v>
      </c>
    </row>
    <row r="20" spans="1:12" ht="30" hidden="1" customHeight="1" x14ac:dyDescent="0.2">
      <c r="A20" s="2065">
        <v>3299</v>
      </c>
      <c r="B20" s="2064">
        <v>6313</v>
      </c>
      <c r="C20" s="2063">
        <v>32133006</v>
      </c>
      <c r="D20" s="2062" t="s">
        <v>704</v>
      </c>
      <c r="E20" s="2061">
        <v>0</v>
      </c>
      <c r="F20" s="2061">
        <v>0</v>
      </c>
      <c r="G20" s="2061">
        <v>0</v>
      </c>
      <c r="H20" s="2166" t="e">
        <f t="shared" si="0"/>
        <v>#DIV/0!</v>
      </c>
    </row>
    <row r="21" spans="1:12" ht="30" hidden="1" customHeight="1" x14ac:dyDescent="0.2">
      <c r="A21" s="2065">
        <v>3299</v>
      </c>
      <c r="B21" s="2064">
        <v>6313</v>
      </c>
      <c r="C21" s="2063">
        <v>32533006</v>
      </c>
      <c r="D21" s="2062" t="s">
        <v>704</v>
      </c>
      <c r="E21" s="2061">
        <v>0</v>
      </c>
      <c r="F21" s="2061">
        <v>0</v>
      </c>
      <c r="G21" s="2061">
        <v>0</v>
      </c>
      <c r="H21" s="2166" t="e">
        <f t="shared" si="0"/>
        <v>#DIV/0!</v>
      </c>
    </row>
    <row r="22" spans="1:12" ht="30" hidden="1" customHeight="1" x14ac:dyDescent="0.2">
      <c r="A22" s="2065">
        <v>3299</v>
      </c>
      <c r="B22" s="2064">
        <v>6323</v>
      </c>
      <c r="C22" s="2063">
        <v>32133006</v>
      </c>
      <c r="D22" s="2062" t="s">
        <v>705</v>
      </c>
      <c r="E22" s="2061">
        <v>0</v>
      </c>
      <c r="F22" s="2061">
        <v>0</v>
      </c>
      <c r="G22" s="2061">
        <v>0</v>
      </c>
      <c r="H22" s="2166" t="e">
        <f t="shared" si="0"/>
        <v>#DIV/0!</v>
      </c>
    </row>
    <row r="23" spans="1:12" ht="30" hidden="1" customHeight="1" x14ac:dyDescent="0.2">
      <c r="A23" s="2065">
        <v>3299</v>
      </c>
      <c r="B23" s="2064">
        <v>6323</v>
      </c>
      <c r="C23" s="2063">
        <v>32533006</v>
      </c>
      <c r="D23" s="2062" t="s">
        <v>705</v>
      </c>
      <c r="E23" s="2061">
        <v>0</v>
      </c>
      <c r="F23" s="2061">
        <v>0</v>
      </c>
      <c r="G23" s="2061">
        <v>0</v>
      </c>
      <c r="H23" s="2166" t="e">
        <f t="shared" si="0"/>
        <v>#DIV/0!</v>
      </c>
    </row>
    <row r="24" spans="1:12" ht="15" customHeight="1" x14ac:dyDescent="0.2">
      <c r="A24" s="2065">
        <v>3636</v>
      </c>
      <c r="B24" s="2064">
        <v>6901</v>
      </c>
      <c r="C24" s="2063">
        <v>32133926</v>
      </c>
      <c r="D24" s="2062" t="s">
        <v>535</v>
      </c>
      <c r="E24" s="2061">
        <v>0</v>
      </c>
      <c r="F24" s="2061">
        <v>450</v>
      </c>
      <c r="G24" s="2061">
        <v>0</v>
      </c>
      <c r="H24" s="2166">
        <f t="shared" si="0"/>
        <v>0</v>
      </c>
    </row>
    <row r="25" spans="1:12" ht="15" customHeight="1" thickBot="1" x14ac:dyDescent="0.25">
      <c r="A25" s="2065">
        <v>3636</v>
      </c>
      <c r="B25" s="2064">
        <v>6901</v>
      </c>
      <c r="C25" s="2063">
        <v>32533926</v>
      </c>
      <c r="D25" s="2062" t="s">
        <v>535</v>
      </c>
      <c r="E25" s="2061">
        <v>0</v>
      </c>
      <c r="F25" s="2061">
        <v>2549</v>
      </c>
      <c r="G25" s="2061">
        <v>0</v>
      </c>
      <c r="H25" s="2166">
        <f t="shared" si="0"/>
        <v>0</v>
      </c>
    </row>
    <row r="26" spans="1:12" ht="15" hidden="1" customHeight="1" thickBot="1" x14ac:dyDescent="0.25">
      <c r="A26" s="2065">
        <v>6402</v>
      </c>
      <c r="B26" s="2064">
        <v>5363</v>
      </c>
      <c r="C26" s="2063">
        <v>19</v>
      </c>
      <c r="D26" s="2062" t="s">
        <v>706</v>
      </c>
      <c r="E26" s="2061">
        <v>0</v>
      </c>
      <c r="F26" s="2061">
        <v>0</v>
      </c>
      <c r="G26" s="2061">
        <v>0</v>
      </c>
      <c r="H26" s="2167" t="e">
        <f t="shared" si="0"/>
        <v>#DIV/0!</v>
      </c>
    </row>
    <row r="27" spans="1:12" ht="16.5" thickTop="1" thickBot="1" x14ac:dyDescent="0.3">
      <c r="A27" s="2547" t="s">
        <v>961</v>
      </c>
      <c r="B27" s="2548"/>
      <c r="C27" s="2548"/>
      <c r="D27" s="2548"/>
      <c r="E27" s="1825">
        <f>SUM(E10:E25)</f>
        <v>0</v>
      </c>
      <c r="F27" s="1825">
        <f>SUM(F10:F26)</f>
        <v>42088</v>
      </c>
      <c r="G27" s="1825">
        <f>SUM(G10:G26)</f>
        <v>0</v>
      </c>
      <c r="H27" s="1871">
        <f t="shared" si="0"/>
        <v>0</v>
      </c>
    </row>
    <row r="28" spans="1:12" ht="13.5" thickTop="1" x14ac:dyDescent="0.2"/>
    <row r="32" spans="1:12" ht="16.5" x14ac:dyDescent="0.25">
      <c r="A32" s="2060" t="s">
        <v>576</v>
      </c>
      <c r="B32" s="2059"/>
      <c r="C32" s="2058"/>
      <c r="D32" s="2057"/>
      <c r="E32" s="2056">
        <f>SUM(E33:E35)</f>
        <v>0</v>
      </c>
      <c r="F32" s="2056">
        <f>F33+F34+F35+F36</f>
        <v>42088</v>
      </c>
      <c r="G32" s="2056">
        <f>G33+G34+G35+G36</f>
        <v>0</v>
      </c>
      <c r="H32" s="2055">
        <f>G32/F32*100</f>
        <v>0</v>
      </c>
      <c r="J32" s="2054">
        <f>J33+J34+J35</f>
        <v>0</v>
      </c>
      <c r="K32" s="2054">
        <f>K33+K34+K35</f>
        <v>42087742.5</v>
      </c>
      <c r="L32" s="2054">
        <f>L33+L34+L35</f>
        <v>0</v>
      </c>
    </row>
    <row r="33" spans="1:12" ht="15" x14ac:dyDescent="0.2">
      <c r="A33" s="2049" t="s">
        <v>342</v>
      </c>
      <c r="B33" s="2053"/>
      <c r="C33" s="2047"/>
      <c r="D33" s="2052"/>
      <c r="E33" s="2045">
        <f>E18+E19</f>
        <v>0</v>
      </c>
      <c r="F33" s="2045">
        <f>F18+F19</f>
        <v>39089</v>
      </c>
      <c r="G33" s="2045">
        <f>G18+G19</f>
        <v>0</v>
      </c>
      <c r="H33" s="2051">
        <f>G33/F33*100</f>
        <v>0</v>
      </c>
      <c r="J33" s="2050">
        <v>0</v>
      </c>
      <c r="K33" s="2050">
        <v>39089406.5</v>
      </c>
      <c r="L33" s="2050">
        <v>0</v>
      </c>
    </row>
    <row r="34" spans="1:12" ht="15" x14ac:dyDescent="0.2">
      <c r="A34" s="2049" t="s">
        <v>343</v>
      </c>
      <c r="B34" s="2048"/>
      <c r="C34" s="2047"/>
      <c r="D34" s="2046"/>
      <c r="E34" s="2045">
        <f>E24+E25</f>
        <v>0</v>
      </c>
      <c r="F34" s="2045">
        <f>F24+F25</f>
        <v>2999</v>
      </c>
      <c r="G34" s="2045">
        <f>G24+G25</f>
        <v>0</v>
      </c>
      <c r="H34" s="2051">
        <f>G34/F34*100</f>
        <v>0</v>
      </c>
      <c r="J34" s="2050">
        <v>0</v>
      </c>
      <c r="K34" s="2050">
        <v>2998336</v>
      </c>
      <c r="L34" s="2050">
        <v>0</v>
      </c>
    </row>
    <row r="35" spans="1:12" ht="15" x14ac:dyDescent="0.2">
      <c r="A35" s="2049" t="s">
        <v>577</v>
      </c>
      <c r="B35" s="2048"/>
      <c r="C35" s="2047"/>
      <c r="D35" s="2046"/>
      <c r="E35" s="2045">
        <v>0</v>
      </c>
      <c r="F35" s="2045">
        <v>0</v>
      </c>
      <c r="G35" s="2045">
        <v>0</v>
      </c>
      <c r="H35" s="2051">
        <v>0</v>
      </c>
      <c r="J35" s="2050">
        <v>0</v>
      </c>
      <c r="K35" s="2050">
        <v>0</v>
      </c>
      <c r="L35" s="2050">
        <v>0</v>
      </c>
    </row>
    <row r="36" spans="1:12" ht="15" x14ac:dyDescent="0.2">
      <c r="A36" s="2049"/>
      <c r="B36" s="2048"/>
      <c r="C36" s="2047"/>
      <c r="D36" s="2046"/>
      <c r="E36" s="2045"/>
      <c r="F36" s="2045"/>
      <c r="G36" s="2045"/>
      <c r="H36" s="2044"/>
    </row>
    <row r="37" spans="1:12" ht="57.75" customHeight="1" thickBot="1" x14ac:dyDescent="0.4">
      <c r="A37" s="2561" t="s">
        <v>1820</v>
      </c>
      <c r="B37" s="2562"/>
      <c r="C37" s="2562"/>
      <c r="D37" s="2562"/>
      <c r="E37" s="2043">
        <f>SUM(E32)</f>
        <v>0</v>
      </c>
      <c r="F37" s="2043">
        <f>SUM(F32)</f>
        <v>42088</v>
      </c>
      <c r="G37" s="2043">
        <f>SUM(G32)</f>
        <v>0</v>
      </c>
      <c r="H37" s="2042">
        <f>(G37/F37)*100</f>
        <v>0</v>
      </c>
    </row>
    <row r="38" spans="1:12" ht="13.5" thickTop="1" x14ac:dyDescent="0.2"/>
  </sheetData>
  <mergeCells count="2">
    <mergeCell ref="A27:D27"/>
    <mergeCell ref="A37:D37"/>
  </mergeCells>
  <pageMargins left="0.70866141732283472" right="0.70866141732283472" top="0.78740157480314965" bottom="0.78740157480314965" header="0.31496062992125984" footer="0.31496062992125984"/>
  <pageSetup paperSize="9" scale="74" orientation="portrait" r:id="rId1"/>
  <headerFooter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38"/>
  <sheetViews>
    <sheetView zoomScaleNormal="100" workbookViewId="0">
      <selection activeCell="J1" sqref="J1:J65536"/>
    </sheetView>
  </sheetViews>
  <sheetFormatPr defaultRowHeight="12.75" x14ac:dyDescent="0.2"/>
  <cols>
    <col min="1" max="1" width="4.7109375" style="2041" customWidth="1"/>
    <col min="2" max="2" width="6.7109375" style="2041" customWidth="1"/>
    <col min="3" max="3" width="8.85546875" style="2041" customWidth="1"/>
    <col min="4" max="4" width="47.85546875" style="2041" customWidth="1"/>
    <col min="5" max="5" width="12.85546875" style="2041" customWidth="1"/>
    <col min="6" max="6" width="15.5703125" style="2041" customWidth="1"/>
    <col min="7" max="7" width="15.85546875" style="2041" customWidth="1"/>
    <col min="8" max="8" width="6.42578125" style="2041" customWidth="1"/>
    <col min="9" max="10" width="9.140625" style="2041"/>
    <col min="11" max="11" width="18.42578125" style="2041" customWidth="1"/>
    <col min="12" max="16384" width="9.140625" style="2041"/>
  </cols>
  <sheetData>
    <row r="1" spans="1:8" ht="18.75" thickBot="1" x14ac:dyDescent="0.3">
      <c r="A1" s="2082" t="s">
        <v>1827</v>
      </c>
      <c r="B1" s="2087"/>
      <c r="C1" s="2086"/>
      <c r="D1" s="2084"/>
      <c r="E1" s="2085"/>
      <c r="F1" s="2084"/>
      <c r="G1" s="2083"/>
      <c r="H1" s="2082"/>
    </row>
    <row r="2" spans="1:8" ht="18" x14ac:dyDescent="0.25">
      <c r="A2" s="2080"/>
      <c r="B2" s="2077"/>
      <c r="C2" s="2077"/>
      <c r="D2" s="2077"/>
      <c r="E2" s="2077"/>
      <c r="F2" s="2077"/>
      <c r="G2" s="2077"/>
      <c r="H2" s="2076" t="s">
        <v>1826</v>
      </c>
    </row>
    <row r="3" spans="1:8" ht="18" x14ac:dyDescent="0.25">
      <c r="A3" s="2081" t="s">
        <v>470</v>
      </c>
      <c r="B3" s="2077"/>
      <c r="C3" s="2079" t="s">
        <v>445</v>
      </c>
      <c r="D3" s="2077"/>
      <c r="E3" s="2077"/>
      <c r="F3" s="2077"/>
      <c r="G3" s="2077"/>
      <c r="H3" s="2076"/>
    </row>
    <row r="4" spans="1:8" ht="18" x14ac:dyDescent="0.25">
      <c r="A4" s="2080"/>
      <c r="B4" s="2077"/>
      <c r="C4" s="2079" t="s">
        <v>446</v>
      </c>
      <c r="D4" s="2077"/>
      <c r="E4" s="2077"/>
      <c r="F4" s="2077"/>
      <c r="G4" s="2077"/>
      <c r="H4" s="2076"/>
    </row>
    <row r="5" spans="1:8" ht="18" x14ac:dyDescent="0.25">
      <c r="A5" s="2078" t="s">
        <v>1825</v>
      </c>
      <c r="B5" s="2077"/>
      <c r="C5" s="2077"/>
      <c r="D5" s="2077"/>
      <c r="E5" s="2077"/>
      <c r="F5" s="2077"/>
      <c r="G5" s="2077"/>
      <c r="H5" s="2076"/>
    </row>
    <row r="6" spans="1:8" x14ac:dyDescent="0.2">
      <c r="A6" s="2074"/>
      <c r="B6" s="2074"/>
      <c r="C6" s="2074"/>
      <c r="E6" s="2073"/>
      <c r="F6" s="2073"/>
      <c r="G6" s="2073"/>
    </row>
    <row r="7" spans="1:8" ht="15.75" thickBot="1" x14ac:dyDescent="0.3">
      <c r="A7" s="2075" t="s">
        <v>964</v>
      </c>
      <c r="B7" s="2074"/>
      <c r="C7" s="2074"/>
      <c r="E7" s="2073"/>
      <c r="F7" s="2073"/>
      <c r="G7" s="2073"/>
      <c r="H7" s="2072" t="s">
        <v>205</v>
      </c>
    </row>
    <row r="8" spans="1:8" ht="25.5" thickTop="1" thickBot="1" x14ac:dyDescent="0.25">
      <c r="A8" s="1852" t="s">
        <v>206</v>
      </c>
      <c r="B8" s="1851" t="s">
        <v>959</v>
      </c>
      <c r="C8" s="1851" t="s">
        <v>481</v>
      </c>
      <c r="D8" s="1850" t="s">
        <v>208</v>
      </c>
      <c r="E8" s="1849" t="s">
        <v>800</v>
      </c>
      <c r="F8" s="1849" t="s">
        <v>801</v>
      </c>
      <c r="G8" s="1848" t="s">
        <v>1117</v>
      </c>
      <c r="H8" s="2092" t="s">
        <v>1118</v>
      </c>
    </row>
    <row r="9" spans="1:8" ht="14.25" thickTop="1" thickBot="1" x14ac:dyDescent="0.25">
      <c r="A9" s="1846">
        <v>1</v>
      </c>
      <c r="B9" s="1845">
        <v>2</v>
      </c>
      <c r="C9" s="1845">
        <v>3</v>
      </c>
      <c r="D9" s="1845">
        <v>4</v>
      </c>
      <c r="E9" s="1931">
        <v>5</v>
      </c>
      <c r="F9" s="1931">
        <v>6</v>
      </c>
      <c r="G9" s="1930">
        <v>7</v>
      </c>
      <c r="H9" s="2091" t="s">
        <v>74</v>
      </c>
    </row>
    <row r="10" spans="1:8" ht="45.75" hidden="1" customHeight="1" thickTop="1" x14ac:dyDescent="0.2">
      <c r="A10" s="2071">
        <v>3299</v>
      </c>
      <c r="B10" s="2070">
        <v>5213</v>
      </c>
      <c r="C10" s="2070">
        <v>32133006</v>
      </c>
      <c r="D10" s="2069" t="s">
        <v>1604</v>
      </c>
      <c r="E10" s="2068">
        <v>0</v>
      </c>
      <c r="F10" s="2068">
        <v>0</v>
      </c>
      <c r="G10" s="2068">
        <v>0</v>
      </c>
      <c r="H10" s="2165" t="e">
        <f t="shared" ref="H10:H27" si="0">G10/F10*100</f>
        <v>#DIV/0!</v>
      </c>
    </row>
    <row r="11" spans="1:8" ht="45.75" hidden="1" customHeight="1" x14ac:dyDescent="0.2">
      <c r="A11" s="2065">
        <v>3299</v>
      </c>
      <c r="B11" s="2064">
        <v>5213</v>
      </c>
      <c r="C11" s="2064">
        <v>32533006</v>
      </c>
      <c r="D11" s="2062" t="s">
        <v>1604</v>
      </c>
      <c r="E11" s="2061">
        <v>0</v>
      </c>
      <c r="F11" s="2061">
        <v>0</v>
      </c>
      <c r="G11" s="2061">
        <v>0</v>
      </c>
      <c r="H11" s="2166" t="e">
        <f t="shared" si="0"/>
        <v>#DIV/0!</v>
      </c>
    </row>
    <row r="12" spans="1:8" ht="30" hidden="1" customHeight="1" x14ac:dyDescent="0.2">
      <c r="A12" s="2065">
        <v>3299</v>
      </c>
      <c r="B12" s="2064">
        <v>5221</v>
      </c>
      <c r="C12" s="2064">
        <v>32133006</v>
      </c>
      <c r="D12" s="2062" t="s">
        <v>1675</v>
      </c>
      <c r="E12" s="2061">
        <v>0</v>
      </c>
      <c r="F12" s="2061">
        <v>0</v>
      </c>
      <c r="G12" s="2061">
        <v>0</v>
      </c>
      <c r="H12" s="2166" t="e">
        <f t="shared" si="0"/>
        <v>#DIV/0!</v>
      </c>
    </row>
    <row r="13" spans="1:8" ht="30" hidden="1" customHeight="1" x14ac:dyDescent="0.2">
      <c r="A13" s="2065">
        <v>3299</v>
      </c>
      <c r="B13" s="2064">
        <v>5221</v>
      </c>
      <c r="C13" s="2064">
        <v>32533006</v>
      </c>
      <c r="D13" s="2062" t="s">
        <v>1675</v>
      </c>
      <c r="E13" s="2061">
        <v>0</v>
      </c>
      <c r="F13" s="2061">
        <v>0</v>
      </c>
      <c r="G13" s="2061">
        <v>0</v>
      </c>
      <c r="H13" s="2166" t="e">
        <f t="shared" si="0"/>
        <v>#DIV/0!</v>
      </c>
    </row>
    <row r="14" spans="1:8" ht="30" hidden="1" customHeight="1" x14ac:dyDescent="0.2">
      <c r="A14" s="2065">
        <v>3299</v>
      </c>
      <c r="B14" s="2064">
        <v>5223</v>
      </c>
      <c r="C14" s="2064">
        <v>32133006</v>
      </c>
      <c r="D14" s="2062" t="s">
        <v>1049</v>
      </c>
      <c r="E14" s="2061">
        <v>0</v>
      </c>
      <c r="F14" s="2061">
        <v>0</v>
      </c>
      <c r="G14" s="2061">
        <v>0</v>
      </c>
      <c r="H14" s="2166" t="e">
        <f t="shared" si="0"/>
        <v>#DIV/0!</v>
      </c>
    </row>
    <row r="15" spans="1:8" ht="30" hidden="1" customHeight="1" x14ac:dyDescent="0.2">
      <c r="A15" s="2065">
        <v>3299</v>
      </c>
      <c r="B15" s="2064">
        <v>5223</v>
      </c>
      <c r="C15" s="2064">
        <v>32533006</v>
      </c>
      <c r="D15" s="2062" t="s">
        <v>1049</v>
      </c>
      <c r="E15" s="2061">
        <v>0</v>
      </c>
      <c r="F15" s="2061">
        <v>0</v>
      </c>
      <c r="G15" s="2061">
        <v>0</v>
      </c>
      <c r="H15" s="2166" t="e">
        <f t="shared" si="0"/>
        <v>#DIV/0!</v>
      </c>
    </row>
    <row r="16" spans="1:8" ht="15" hidden="1" customHeight="1" x14ac:dyDescent="0.2">
      <c r="A16" s="2065">
        <v>3299</v>
      </c>
      <c r="B16" s="2064">
        <v>5332</v>
      </c>
      <c r="C16" s="2063">
        <v>32133006</v>
      </c>
      <c r="D16" s="2062" t="s">
        <v>787</v>
      </c>
      <c r="E16" s="2061">
        <v>0</v>
      </c>
      <c r="F16" s="2061">
        <v>0</v>
      </c>
      <c r="G16" s="2061">
        <v>0</v>
      </c>
      <c r="H16" s="2166" t="e">
        <f t="shared" si="0"/>
        <v>#DIV/0!</v>
      </c>
    </row>
    <row r="17" spans="1:12" ht="15" hidden="1" customHeight="1" x14ac:dyDescent="0.2">
      <c r="A17" s="2065">
        <v>3299</v>
      </c>
      <c r="B17" s="2064">
        <v>5332</v>
      </c>
      <c r="C17" s="2063">
        <v>32533006</v>
      </c>
      <c r="D17" s="2062" t="s">
        <v>787</v>
      </c>
      <c r="E17" s="2061">
        <v>0</v>
      </c>
      <c r="F17" s="2061">
        <v>0</v>
      </c>
      <c r="G17" s="2061">
        <v>0</v>
      </c>
      <c r="H17" s="2166" t="e">
        <f t="shared" si="0"/>
        <v>#DIV/0!</v>
      </c>
    </row>
    <row r="18" spans="1:12" ht="15" customHeight="1" thickTop="1" x14ac:dyDescent="0.2">
      <c r="A18" s="2065">
        <v>3299</v>
      </c>
      <c r="B18" s="2064">
        <v>5901</v>
      </c>
      <c r="C18" s="2063">
        <v>32133030</v>
      </c>
      <c r="D18" s="2062" t="s">
        <v>769</v>
      </c>
      <c r="E18" s="2061">
        <v>0</v>
      </c>
      <c r="F18" s="2061">
        <v>2221</v>
      </c>
      <c r="G18" s="2061">
        <v>0</v>
      </c>
      <c r="H18" s="2166">
        <f t="shared" si="0"/>
        <v>0</v>
      </c>
    </row>
    <row r="19" spans="1:12" ht="15" customHeight="1" x14ac:dyDescent="0.2">
      <c r="A19" s="2065">
        <v>3299</v>
      </c>
      <c r="B19" s="2064">
        <v>5901</v>
      </c>
      <c r="C19" s="2063">
        <v>32533030</v>
      </c>
      <c r="D19" s="2062" t="s">
        <v>769</v>
      </c>
      <c r="E19" s="2061">
        <v>0</v>
      </c>
      <c r="F19" s="2061">
        <v>12584</v>
      </c>
      <c r="G19" s="2061">
        <v>0</v>
      </c>
      <c r="H19" s="2166">
        <f t="shared" si="0"/>
        <v>0</v>
      </c>
    </row>
    <row r="20" spans="1:12" ht="30" hidden="1" customHeight="1" x14ac:dyDescent="0.2">
      <c r="A20" s="2065">
        <v>3299</v>
      </c>
      <c r="B20" s="2064">
        <v>6313</v>
      </c>
      <c r="C20" s="2063">
        <v>32133006</v>
      </c>
      <c r="D20" s="2062" t="s">
        <v>704</v>
      </c>
      <c r="E20" s="2061">
        <v>0</v>
      </c>
      <c r="F20" s="2061">
        <v>0</v>
      </c>
      <c r="G20" s="2061">
        <v>0</v>
      </c>
      <c r="H20" s="2166" t="e">
        <f t="shared" si="0"/>
        <v>#DIV/0!</v>
      </c>
    </row>
    <row r="21" spans="1:12" ht="30" hidden="1" customHeight="1" x14ac:dyDescent="0.2">
      <c r="A21" s="2065">
        <v>3299</v>
      </c>
      <c r="B21" s="2064">
        <v>6313</v>
      </c>
      <c r="C21" s="2063">
        <v>32533006</v>
      </c>
      <c r="D21" s="2062" t="s">
        <v>704</v>
      </c>
      <c r="E21" s="2061">
        <v>0</v>
      </c>
      <c r="F21" s="2061">
        <v>0</v>
      </c>
      <c r="G21" s="2061">
        <v>0</v>
      </c>
      <c r="H21" s="2166" t="e">
        <f t="shared" si="0"/>
        <v>#DIV/0!</v>
      </c>
    </row>
    <row r="22" spans="1:12" ht="30" hidden="1" customHeight="1" x14ac:dyDescent="0.2">
      <c r="A22" s="2065">
        <v>3299</v>
      </c>
      <c r="B22" s="2064">
        <v>6323</v>
      </c>
      <c r="C22" s="2063">
        <v>32133006</v>
      </c>
      <c r="D22" s="2062" t="s">
        <v>705</v>
      </c>
      <c r="E22" s="2061">
        <v>0</v>
      </c>
      <c r="F22" s="2061">
        <v>0</v>
      </c>
      <c r="G22" s="2061">
        <v>0</v>
      </c>
      <c r="H22" s="2166" t="e">
        <f t="shared" si="0"/>
        <v>#DIV/0!</v>
      </c>
    </row>
    <row r="23" spans="1:12" ht="30" hidden="1" customHeight="1" x14ac:dyDescent="0.2">
      <c r="A23" s="2065">
        <v>3299</v>
      </c>
      <c r="B23" s="2064">
        <v>6323</v>
      </c>
      <c r="C23" s="2063">
        <v>32533006</v>
      </c>
      <c r="D23" s="2062" t="s">
        <v>705</v>
      </c>
      <c r="E23" s="2061">
        <v>0</v>
      </c>
      <c r="F23" s="2061">
        <v>0</v>
      </c>
      <c r="G23" s="2061">
        <v>0</v>
      </c>
      <c r="H23" s="2166" t="e">
        <f t="shared" si="0"/>
        <v>#DIV/0!</v>
      </c>
    </row>
    <row r="24" spans="1:12" ht="15" customHeight="1" x14ac:dyDescent="0.2">
      <c r="A24" s="2065">
        <v>3636</v>
      </c>
      <c r="B24" s="2064">
        <v>6901</v>
      </c>
      <c r="C24" s="2063">
        <v>32133926</v>
      </c>
      <c r="D24" s="2062" t="s">
        <v>535</v>
      </c>
      <c r="E24" s="2061">
        <v>0</v>
      </c>
      <c r="F24" s="2061">
        <v>75</v>
      </c>
      <c r="G24" s="2061">
        <v>0</v>
      </c>
      <c r="H24" s="2166">
        <f t="shared" si="0"/>
        <v>0</v>
      </c>
    </row>
    <row r="25" spans="1:12" ht="15" customHeight="1" thickBot="1" x14ac:dyDescent="0.25">
      <c r="A25" s="2065">
        <v>3636</v>
      </c>
      <c r="B25" s="2064">
        <v>6901</v>
      </c>
      <c r="C25" s="2063">
        <v>32533926</v>
      </c>
      <c r="D25" s="2062" t="s">
        <v>535</v>
      </c>
      <c r="E25" s="2061">
        <v>0</v>
      </c>
      <c r="F25" s="2061">
        <v>425</v>
      </c>
      <c r="G25" s="2061">
        <v>0</v>
      </c>
      <c r="H25" s="2166">
        <f t="shared" si="0"/>
        <v>0</v>
      </c>
    </row>
    <row r="26" spans="1:12" ht="15" hidden="1" customHeight="1" thickBot="1" x14ac:dyDescent="0.25">
      <c r="A26" s="2065">
        <v>6402</v>
      </c>
      <c r="B26" s="2064">
        <v>5363</v>
      </c>
      <c r="C26" s="2063">
        <v>19</v>
      </c>
      <c r="D26" s="2062" t="s">
        <v>706</v>
      </c>
      <c r="E26" s="2061">
        <v>0</v>
      </c>
      <c r="F26" s="2061">
        <v>0</v>
      </c>
      <c r="G26" s="2061">
        <v>0</v>
      </c>
      <c r="H26" s="2167" t="e">
        <f t="shared" si="0"/>
        <v>#DIV/0!</v>
      </c>
    </row>
    <row r="27" spans="1:12" ht="16.5" thickTop="1" thickBot="1" x14ac:dyDescent="0.3">
      <c r="A27" s="2547" t="s">
        <v>961</v>
      </c>
      <c r="B27" s="2548"/>
      <c r="C27" s="2548"/>
      <c r="D27" s="2548"/>
      <c r="E27" s="1825">
        <f>SUM(E10:E25)</f>
        <v>0</v>
      </c>
      <c r="F27" s="1825">
        <f>SUM(F10:F26)</f>
        <v>15305</v>
      </c>
      <c r="G27" s="1825">
        <f>SUM(G10:G26)</f>
        <v>0</v>
      </c>
      <c r="H27" s="1871">
        <f t="shared" si="0"/>
        <v>0</v>
      </c>
    </row>
    <row r="28" spans="1:12" ht="13.5" thickTop="1" x14ac:dyDescent="0.2">
      <c r="H28" s="2164"/>
    </row>
    <row r="29" spans="1:12" x14ac:dyDescent="0.2">
      <c r="H29" s="2164"/>
    </row>
    <row r="30" spans="1:12" x14ac:dyDescent="0.2">
      <c r="H30" s="2164"/>
    </row>
    <row r="31" spans="1:12" x14ac:dyDescent="0.2">
      <c r="H31" s="2164"/>
    </row>
    <row r="32" spans="1:12" ht="16.5" x14ac:dyDescent="0.25">
      <c r="A32" s="2060" t="s">
        <v>576</v>
      </c>
      <c r="B32" s="2059"/>
      <c r="C32" s="2058"/>
      <c r="D32" s="2057"/>
      <c r="E32" s="2056">
        <f>SUM(E33:E35)</f>
        <v>0</v>
      </c>
      <c r="F32" s="2056">
        <f>F33+F34+F35+F36</f>
        <v>15305</v>
      </c>
      <c r="G32" s="2056">
        <f>G33+G34+G35+G36</f>
        <v>0</v>
      </c>
      <c r="H32" s="2055">
        <f>G32/F32*100</f>
        <v>0</v>
      </c>
      <c r="J32" s="2054">
        <f>J33+J34+J35</f>
        <v>0</v>
      </c>
      <c r="K32" s="2054">
        <f>K33+K34+K35</f>
        <v>15304635</v>
      </c>
      <c r="L32" s="2054">
        <f>L33+L34+L35</f>
        <v>0</v>
      </c>
    </row>
    <row r="33" spans="1:12" ht="15" x14ac:dyDescent="0.2">
      <c r="A33" s="2049" t="s">
        <v>342</v>
      </c>
      <c r="B33" s="2053"/>
      <c r="C33" s="2047"/>
      <c r="D33" s="2052"/>
      <c r="E33" s="2045">
        <f>E18+E19</f>
        <v>0</v>
      </c>
      <c r="F33" s="2045">
        <f>F18+F19</f>
        <v>14805</v>
      </c>
      <c r="G33" s="2045">
        <f>G18+G19</f>
        <v>0</v>
      </c>
      <c r="H33" s="2051">
        <f>G33/F33*100</f>
        <v>0</v>
      </c>
      <c r="J33" s="2050">
        <v>0</v>
      </c>
      <c r="K33" s="2050">
        <v>14804781</v>
      </c>
      <c r="L33" s="2050">
        <v>0</v>
      </c>
    </row>
    <row r="34" spans="1:12" ht="15" x14ac:dyDescent="0.2">
      <c r="A34" s="2049" t="s">
        <v>343</v>
      </c>
      <c r="B34" s="2048"/>
      <c r="C34" s="2047"/>
      <c r="D34" s="2046"/>
      <c r="E34" s="2045">
        <f>E24+E25</f>
        <v>0</v>
      </c>
      <c r="F34" s="2045">
        <f>F24+F25</f>
        <v>500</v>
      </c>
      <c r="G34" s="2045">
        <f>G24+G25</f>
        <v>0</v>
      </c>
      <c r="H34" s="2051">
        <f>G34/F34*100</f>
        <v>0</v>
      </c>
      <c r="J34" s="2050">
        <v>0</v>
      </c>
      <c r="K34" s="2050">
        <v>499854</v>
      </c>
      <c r="L34" s="2050">
        <v>0</v>
      </c>
    </row>
    <row r="35" spans="1:12" ht="15" x14ac:dyDescent="0.2">
      <c r="A35" s="2049" t="s">
        <v>577</v>
      </c>
      <c r="B35" s="2048"/>
      <c r="C35" s="2047"/>
      <c r="D35" s="2046"/>
      <c r="E35" s="2045">
        <v>0</v>
      </c>
      <c r="F35" s="2045">
        <v>0</v>
      </c>
      <c r="G35" s="2045">
        <v>0</v>
      </c>
      <c r="H35" s="2051">
        <v>0</v>
      </c>
      <c r="J35" s="2050">
        <v>0</v>
      </c>
      <c r="K35" s="2050">
        <v>0</v>
      </c>
      <c r="L35" s="2050">
        <v>0</v>
      </c>
    </row>
    <row r="36" spans="1:12" ht="16.5" customHeight="1" x14ac:dyDescent="0.2">
      <c r="A36" s="2049"/>
      <c r="B36" s="2048"/>
      <c r="C36" s="2047"/>
      <c r="D36" s="2046"/>
      <c r="E36" s="2045"/>
      <c r="F36" s="2045"/>
      <c r="G36" s="2045"/>
      <c r="H36" s="2044"/>
    </row>
    <row r="37" spans="1:12" ht="57.75" customHeight="1" thickBot="1" x14ac:dyDescent="0.4">
      <c r="A37" s="2561" t="s">
        <v>1824</v>
      </c>
      <c r="B37" s="2563"/>
      <c r="C37" s="2563"/>
      <c r="D37" s="2563"/>
      <c r="E37" s="2043">
        <f>SUM(E32)</f>
        <v>0</v>
      </c>
      <c r="F37" s="2043">
        <f>SUM(F32)</f>
        <v>15305</v>
      </c>
      <c r="G37" s="2043">
        <f>SUM(G32)</f>
        <v>0</v>
      </c>
      <c r="H37" s="2042">
        <f>(G37/F37)*100</f>
        <v>0</v>
      </c>
    </row>
    <row r="38" spans="1:12" ht="13.5" thickTop="1" x14ac:dyDescent="0.2"/>
  </sheetData>
  <mergeCells count="2">
    <mergeCell ref="A27:D27"/>
    <mergeCell ref="A37:D37"/>
  </mergeCells>
  <pageMargins left="0.70866141732283472" right="0.70866141732283472" top="0.78740157480314965" bottom="0.78740157480314965" header="0.31496062992125984" footer="0.31496062992125984"/>
  <pageSetup paperSize="9" scale="74" orientation="portrait" r:id="rId1"/>
  <headerFooter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38"/>
  <sheetViews>
    <sheetView zoomScaleNormal="100" workbookViewId="0">
      <selection activeCell="E19" sqref="E19"/>
    </sheetView>
  </sheetViews>
  <sheetFormatPr defaultRowHeight="12.75" x14ac:dyDescent="0.2"/>
  <cols>
    <col min="1" max="1" width="4.7109375" style="2041" customWidth="1"/>
    <col min="2" max="2" width="6.7109375" style="2041" customWidth="1"/>
    <col min="3" max="3" width="8.85546875" style="2041" customWidth="1"/>
    <col min="4" max="4" width="47.85546875" style="2041" customWidth="1"/>
    <col min="5" max="5" width="12.85546875" style="2041" customWidth="1"/>
    <col min="6" max="6" width="15.5703125" style="2041" customWidth="1"/>
    <col min="7" max="7" width="15.85546875" style="2041" customWidth="1"/>
    <col min="8" max="8" width="7.42578125" style="2164" customWidth="1"/>
    <col min="9" max="10" width="9.140625" style="2041"/>
    <col min="11" max="11" width="18.42578125" style="2041" customWidth="1"/>
    <col min="12" max="16384" width="9.140625" style="2041"/>
  </cols>
  <sheetData>
    <row r="1" spans="1:8" ht="18.75" thickBot="1" x14ac:dyDescent="0.3">
      <c r="A1" s="2082" t="s">
        <v>1831</v>
      </c>
      <c r="B1" s="2087"/>
      <c r="C1" s="2086"/>
      <c r="D1" s="2084"/>
      <c r="E1" s="2085"/>
      <c r="F1" s="2084"/>
      <c r="G1" s="2083"/>
      <c r="H1" s="2163"/>
    </row>
    <row r="2" spans="1:8" ht="18" x14ac:dyDescent="0.25">
      <c r="A2" s="2080"/>
      <c r="B2" s="2077"/>
      <c r="C2" s="2077"/>
      <c r="D2" s="2077"/>
      <c r="E2" s="2077"/>
      <c r="F2" s="2077"/>
      <c r="G2" s="2077"/>
      <c r="H2" s="2076" t="s">
        <v>1830</v>
      </c>
    </row>
    <row r="3" spans="1:8" ht="18" x14ac:dyDescent="0.25">
      <c r="A3" s="2081" t="s">
        <v>470</v>
      </c>
      <c r="B3" s="2077"/>
      <c r="C3" s="2079" t="s">
        <v>445</v>
      </c>
      <c r="D3" s="2077"/>
      <c r="E3" s="2077"/>
      <c r="F3" s="2077"/>
      <c r="G3" s="2077"/>
      <c r="H3" s="2076"/>
    </row>
    <row r="4" spans="1:8" ht="18" x14ac:dyDescent="0.25">
      <c r="A4" s="2080"/>
      <c r="B4" s="2077"/>
      <c r="C4" s="2079" t="s">
        <v>446</v>
      </c>
      <c r="D4" s="2077"/>
      <c r="E4" s="2077"/>
      <c r="F4" s="2077"/>
      <c r="G4" s="2077"/>
      <c r="H4" s="2076"/>
    </row>
    <row r="5" spans="1:8" ht="18" x14ac:dyDescent="0.25">
      <c r="A5" s="2078" t="s">
        <v>1829</v>
      </c>
      <c r="B5" s="2077"/>
      <c r="C5" s="2077"/>
      <c r="D5" s="2077"/>
      <c r="E5" s="2077"/>
      <c r="F5" s="2077"/>
      <c r="G5" s="2077"/>
      <c r="H5" s="2076"/>
    </row>
    <row r="6" spans="1:8" x14ac:dyDescent="0.2">
      <c r="A6" s="2074"/>
      <c r="B6" s="2074"/>
      <c r="C6" s="2074"/>
      <c r="E6" s="2073"/>
      <c r="F6" s="2073"/>
      <c r="G6" s="2073"/>
    </row>
    <row r="7" spans="1:8" ht="15.75" thickBot="1" x14ac:dyDescent="0.3">
      <c r="A7" s="2075" t="s">
        <v>964</v>
      </c>
      <c r="B7" s="2074"/>
      <c r="C7" s="2074"/>
      <c r="E7" s="2073"/>
      <c r="F7" s="2073"/>
      <c r="G7" s="2073"/>
      <c r="H7" s="2072" t="s">
        <v>205</v>
      </c>
    </row>
    <row r="8" spans="1:8" ht="25.5" thickTop="1" thickBot="1" x14ac:dyDescent="0.25">
      <c r="A8" s="1852" t="s">
        <v>206</v>
      </c>
      <c r="B8" s="1851" t="s">
        <v>959</v>
      </c>
      <c r="C8" s="1851" t="s">
        <v>481</v>
      </c>
      <c r="D8" s="1850" t="s">
        <v>208</v>
      </c>
      <c r="E8" s="1849" t="s">
        <v>800</v>
      </c>
      <c r="F8" s="1849" t="s">
        <v>801</v>
      </c>
      <c r="G8" s="1848" t="s">
        <v>1117</v>
      </c>
      <c r="H8" s="2092" t="s">
        <v>1118</v>
      </c>
    </row>
    <row r="9" spans="1:8" ht="14.25" thickTop="1" thickBot="1" x14ac:dyDescent="0.25">
      <c r="A9" s="1846">
        <v>1</v>
      </c>
      <c r="B9" s="1845">
        <v>2</v>
      </c>
      <c r="C9" s="1845">
        <v>3</v>
      </c>
      <c r="D9" s="1845">
        <v>4</v>
      </c>
      <c r="E9" s="1931">
        <v>5</v>
      </c>
      <c r="F9" s="1931">
        <v>6</v>
      </c>
      <c r="G9" s="1930">
        <v>7</v>
      </c>
      <c r="H9" s="2091" t="s">
        <v>74</v>
      </c>
    </row>
    <row r="10" spans="1:8" ht="45.75" hidden="1" customHeight="1" thickTop="1" x14ac:dyDescent="0.2">
      <c r="A10" s="2071">
        <v>3299</v>
      </c>
      <c r="B10" s="2070">
        <v>5213</v>
      </c>
      <c r="C10" s="2070">
        <v>32133006</v>
      </c>
      <c r="D10" s="2069" t="s">
        <v>1604</v>
      </c>
      <c r="E10" s="2068">
        <v>0</v>
      </c>
      <c r="F10" s="2068">
        <v>0</v>
      </c>
      <c r="G10" s="2068">
        <v>0</v>
      </c>
      <c r="H10" s="2165" t="e">
        <f t="shared" ref="H10:H27" si="0">G10/F10*100</f>
        <v>#DIV/0!</v>
      </c>
    </row>
    <row r="11" spans="1:8" ht="45.75" hidden="1" customHeight="1" x14ac:dyDescent="0.2">
      <c r="A11" s="2065">
        <v>3299</v>
      </c>
      <c r="B11" s="2064">
        <v>5213</v>
      </c>
      <c r="C11" s="2064">
        <v>32533006</v>
      </c>
      <c r="D11" s="2062" t="s">
        <v>1604</v>
      </c>
      <c r="E11" s="2061">
        <v>0</v>
      </c>
      <c r="F11" s="2061">
        <v>0</v>
      </c>
      <c r="G11" s="2061">
        <v>0</v>
      </c>
      <c r="H11" s="2166" t="e">
        <f t="shared" si="0"/>
        <v>#DIV/0!</v>
      </c>
    </row>
    <row r="12" spans="1:8" ht="30" hidden="1" customHeight="1" x14ac:dyDescent="0.2">
      <c r="A12" s="2065">
        <v>3299</v>
      </c>
      <c r="B12" s="2064">
        <v>5221</v>
      </c>
      <c r="C12" s="2064">
        <v>32133006</v>
      </c>
      <c r="D12" s="2062" t="s">
        <v>1675</v>
      </c>
      <c r="E12" s="2061">
        <v>0</v>
      </c>
      <c r="F12" s="2061">
        <v>0</v>
      </c>
      <c r="G12" s="2061">
        <v>0</v>
      </c>
      <c r="H12" s="2166" t="e">
        <f t="shared" si="0"/>
        <v>#DIV/0!</v>
      </c>
    </row>
    <row r="13" spans="1:8" ht="30" hidden="1" customHeight="1" x14ac:dyDescent="0.2">
      <c r="A13" s="2065">
        <v>3299</v>
      </c>
      <c r="B13" s="2064">
        <v>5221</v>
      </c>
      <c r="C13" s="2064">
        <v>32533006</v>
      </c>
      <c r="D13" s="2062" t="s">
        <v>1675</v>
      </c>
      <c r="E13" s="2061">
        <v>0</v>
      </c>
      <c r="F13" s="2061">
        <v>0</v>
      </c>
      <c r="G13" s="2061">
        <v>0</v>
      </c>
      <c r="H13" s="2166" t="e">
        <f t="shared" si="0"/>
        <v>#DIV/0!</v>
      </c>
    </row>
    <row r="14" spans="1:8" ht="30" hidden="1" customHeight="1" x14ac:dyDescent="0.2">
      <c r="A14" s="2065">
        <v>3299</v>
      </c>
      <c r="B14" s="2064">
        <v>5223</v>
      </c>
      <c r="C14" s="2064">
        <v>32133006</v>
      </c>
      <c r="D14" s="2062" t="s">
        <v>1049</v>
      </c>
      <c r="E14" s="2061">
        <v>0</v>
      </c>
      <c r="F14" s="2061">
        <v>0</v>
      </c>
      <c r="G14" s="2061">
        <v>0</v>
      </c>
      <c r="H14" s="2166" t="e">
        <f t="shared" si="0"/>
        <v>#DIV/0!</v>
      </c>
    </row>
    <row r="15" spans="1:8" ht="30" hidden="1" customHeight="1" x14ac:dyDescent="0.2">
      <c r="A15" s="2065">
        <v>3299</v>
      </c>
      <c r="B15" s="2064">
        <v>5223</v>
      </c>
      <c r="C15" s="2064">
        <v>32533006</v>
      </c>
      <c r="D15" s="2062" t="s">
        <v>1049</v>
      </c>
      <c r="E15" s="2061">
        <v>0</v>
      </c>
      <c r="F15" s="2061">
        <v>0</v>
      </c>
      <c r="G15" s="2061">
        <v>0</v>
      </c>
      <c r="H15" s="2166" t="e">
        <f t="shared" si="0"/>
        <v>#DIV/0!</v>
      </c>
    </row>
    <row r="16" spans="1:8" ht="15" hidden="1" customHeight="1" x14ac:dyDescent="0.2">
      <c r="A16" s="2065">
        <v>3299</v>
      </c>
      <c r="B16" s="2064">
        <v>5332</v>
      </c>
      <c r="C16" s="2063">
        <v>32133006</v>
      </c>
      <c r="D16" s="2062" t="s">
        <v>787</v>
      </c>
      <c r="E16" s="2061">
        <v>0</v>
      </c>
      <c r="F16" s="2061">
        <v>0</v>
      </c>
      <c r="G16" s="2061">
        <v>0</v>
      </c>
      <c r="H16" s="2166" t="e">
        <f t="shared" si="0"/>
        <v>#DIV/0!</v>
      </c>
    </row>
    <row r="17" spans="1:12" ht="15" hidden="1" customHeight="1" x14ac:dyDescent="0.2">
      <c r="A17" s="2065">
        <v>3299</v>
      </c>
      <c r="B17" s="2064">
        <v>5332</v>
      </c>
      <c r="C17" s="2063">
        <v>32533006</v>
      </c>
      <c r="D17" s="2062" t="s">
        <v>787</v>
      </c>
      <c r="E17" s="2061">
        <v>0</v>
      </c>
      <c r="F17" s="2061">
        <v>0</v>
      </c>
      <c r="G17" s="2061">
        <v>0</v>
      </c>
      <c r="H17" s="2166" t="e">
        <f t="shared" si="0"/>
        <v>#DIV/0!</v>
      </c>
    </row>
    <row r="18" spans="1:12" ht="15" customHeight="1" thickTop="1" x14ac:dyDescent="0.2">
      <c r="A18" s="2065">
        <v>3299</v>
      </c>
      <c r="B18" s="2064">
        <v>5901</v>
      </c>
      <c r="C18" s="2063">
        <v>32133030</v>
      </c>
      <c r="D18" s="2062" t="s">
        <v>769</v>
      </c>
      <c r="E18" s="2061">
        <v>0</v>
      </c>
      <c r="F18" s="2061">
        <v>2795</v>
      </c>
      <c r="G18" s="2061">
        <v>0</v>
      </c>
      <c r="H18" s="2166">
        <f t="shared" si="0"/>
        <v>0</v>
      </c>
    </row>
    <row r="19" spans="1:12" ht="15" customHeight="1" x14ac:dyDescent="0.2">
      <c r="A19" s="2065">
        <v>3299</v>
      </c>
      <c r="B19" s="2064">
        <v>5901</v>
      </c>
      <c r="C19" s="2063">
        <v>32533030</v>
      </c>
      <c r="D19" s="2062" t="s">
        <v>769</v>
      </c>
      <c r="E19" s="2061">
        <v>0</v>
      </c>
      <c r="F19" s="2061">
        <v>15836</v>
      </c>
      <c r="G19" s="2061">
        <v>0</v>
      </c>
      <c r="H19" s="2166">
        <f t="shared" si="0"/>
        <v>0</v>
      </c>
    </row>
    <row r="20" spans="1:12" ht="30" hidden="1" customHeight="1" x14ac:dyDescent="0.2">
      <c r="A20" s="2065">
        <v>3299</v>
      </c>
      <c r="B20" s="2064">
        <v>6313</v>
      </c>
      <c r="C20" s="2063">
        <v>32133006</v>
      </c>
      <c r="D20" s="2062" t="s">
        <v>704</v>
      </c>
      <c r="E20" s="2061">
        <v>0</v>
      </c>
      <c r="F20" s="2061">
        <v>0</v>
      </c>
      <c r="G20" s="2061">
        <v>0</v>
      </c>
      <c r="H20" s="2166" t="e">
        <f t="shared" si="0"/>
        <v>#DIV/0!</v>
      </c>
    </row>
    <row r="21" spans="1:12" ht="30" hidden="1" customHeight="1" x14ac:dyDescent="0.2">
      <c r="A21" s="2065">
        <v>3299</v>
      </c>
      <c r="B21" s="2064">
        <v>6313</v>
      </c>
      <c r="C21" s="2063">
        <v>32533006</v>
      </c>
      <c r="D21" s="2062" t="s">
        <v>704</v>
      </c>
      <c r="E21" s="2061">
        <v>0</v>
      </c>
      <c r="F21" s="2061">
        <v>0</v>
      </c>
      <c r="G21" s="2061">
        <v>0</v>
      </c>
      <c r="H21" s="2166" t="e">
        <f t="shared" si="0"/>
        <v>#DIV/0!</v>
      </c>
    </row>
    <row r="22" spans="1:12" ht="30" hidden="1" customHeight="1" x14ac:dyDescent="0.2">
      <c r="A22" s="2065">
        <v>3299</v>
      </c>
      <c r="B22" s="2064">
        <v>6323</v>
      </c>
      <c r="C22" s="2063">
        <v>32133006</v>
      </c>
      <c r="D22" s="2062" t="s">
        <v>705</v>
      </c>
      <c r="E22" s="2061">
        <v>0</v>
      </c>
      <c r="F22" s="2061">
        <v>0</v>
      </c>
      <c r="G22" s="2061">
        <v>0</v>
      </c>
      <c r="H22" s="2166" t="e">
        <f t="shared" si="0"/>
        <v>#DIV/0!</v>
      </c>
    </row>
    <row r="23" spans="1:12" ht="30" hidden="1" customHeight="1" x14ac:dyDescent="0.2">
      <c r="A23" s="2065">
        <v>3299</v>
      </c>
      <c r="B23" s="2064">
        <v>6323</v>
      </c>
      <c r="C23" s="2063">
        <v>32533006</v>
      </c>
      <c r="D23" s="2062" t="s">
        <v>705</v>
      </c>
      <c r="E23" s="2061">
        <v>0</v>
      </c>
      <c r="F23" s="2061">
        <v>0</v>
      </c>
      <c r="G23" s="2061">
        <v>0</v>
      </c>
      <c r="H23" s="2166" t="e">
        <f t="shared" si="0"/>
        <v>#DIV/0!</v>
      </c>
    </row>
    <row r="24" spans="1:12" ht="15" customHeight="1" x14ac:dyDescent="0.2">
      <c r="A24" s="2065">
        <v>3636</v>
      </c>
      <c r="B24" s="2064">
        <v>6901</v>
      </c>
      <c r="C24" s="2063">
        <v>32133926</v>
      </c>
      <c r="D24" s="2062" t="s">
        <v>535</v>
      </c>
      <c r="E24" s="2061">
        <v>0</v>
      </c>
      <c r="F24" s="2061">
        <v>75</v>
      </c>
      <c r="G24" s="2061">
        <v>0</v>
      </c>
      <c r="H24" s="2166">
        <f t="shared" si="0"/>
        <v>0</v>
      </c>
    </row>
    <row r="25" spans="1:12" ht="15" customHeight="1" thickBot="1" x14ac:dyDescent="0.25">
      <c r="A25" s="2065">
        <v>3636</v>
      </c>
      <c r="B25" s="2064">
        <v>6901</v>
      </c>
      <c r="C25" s="2063">
        <v>32533926</v>
      </c>
      <c r="D25" s="2062" t="s">
        <v>535</v>
      </c>
      <c r="E25" s="2061">
        <v>0</v>
      </c>
      <c r="F25" s="2061">
        <v>425</v>
      </c>
      <c r="G25" s="2061">
        <v>0</v>
      </c>
      <c r="H25" s="2166">
        <f t="shared" si="0"/>
        <v>0</v>
      </c>
    </row>
    <row r="26" spans="1:12" ht="15" hidden="1" customHeight="1" thickBot="1" x14ac:dyDescent="0.25">
      <c r="A26" s="2065">
        <v>6402</v>
      </c>
      <c r="B26" s="2064">
        <v>5363</v>
      </c>
      <c r="C26" s="2063">
        <v>19</v>
      </c>
      <c r="D26" s="2062" t="s">
        <v>706</v>
      </c>
      <c r="E26" s="2061">
        <v>0</v>
      </c>
      <c r="F26" s="2061">
        <v>0</v>
      </c>
      <c r="G26" s="2061">
        <v>0</v>
      </c>
      <c r="H26" s="2167" t="e">
        <f t="shared" si="0"/>
        <v>#DIV/0!</v>
      </c>
    </row>
    <row r="27" spans="1:12" ht="16.5" thickTop="1" thickBot="1" x14ac:dyDescent="0.3">
      <c r="A27" s="2547" t="s">
        <v>961</v>
      </c>
      <c r="B27" s="2548"/>
      <c r="C27" s="2548"/>
      <c r="D27" s="2548"/>
      <c r="E27" s="1825">
        <f>SUM(E10:E25)</f>
        <v>0</v>
      </c>
      <c r="F27" s="1825">
        <f>SUM(F10:F26)</f>
        <v>19131</v>
      </c>
      <c r="G27" s="1825">
        <f>SUM(G10:G26)</f>
        <v>0</v>
      </c>
      <c r="H27" s="1871">
        <f t="shared" si="0"/>
        <v>0</v>
      </c>
    </row>
    <row r="28" spans="1:12" ht="13.5" thickTop="1" x14ac:dyDescent="0.2"/>
    <row r="32" spans="1:12" ht="16.5" x14ac:dyDescent="0.25">
      <c r="A32" s="2060" t="s">
        <v>576</v>
      </c>
      <c r="B32" s="2059"/>
      <c r="C32" s="2058"/>
      <c r="D32" s="2057"/>
      <c r="E32" s="2056">
        <f>SUM(E33:E35)</f>
        <v>0</v>
      </c>
      <c r="F32" s="2056">
        <f>F33+F34+F35+F36</f>
        <v>19131</v>
      </c>
      <c r="G32" s="2056">
        <f>G33+G34+G35+G36</f>
        <v>0</v>
      </c>
      <c r="H32" s="2055">
        <f>G32/F32*100</f>
        <v>0</v>
      </c>
      <c r="J32" s="2054">
        <f>J33+J34+J35</f>
        <v>0</v>
      </c>
      <c r="K32" s="2054">
        <f>K33+K34+K35</f>
        <v>19130790</v>
      </c>
      <c r="L32" s="2054">
        <f>L33+L34+L35</f>
        <v>0</v>
      </c>
    </row>
    <row r="33" spans="1:12" ht="15" x14ac:dyDescent="0.2">
      <c r="A33" s="2049" t="s">
        <v>342</v>
      </c>
      <c r="B33" s="2053"/>
      <c r="C33" s="2047"/>
      <c r="D33" s="2052"/>
      <c r="E33" s="2045">
        <f>E18+E19</f>
        <v>0</v>
      </c>
      <c r="F33" s="2045">
        <f>F18+F19</f>
        <v>18631</v>
      </c>
      <c r="G33" s="2045">
        <f>G18+G19</f>
        <v>0</v>
      </c>
      <c r="H33" s="2051">
        <f>G33/F33*100</f>
        <v>0</v>
      </c>
      <c r="J33" s="2050">
        <v>0</v>
      </c>
      <c r="K33" s="2050">
        <v>18630936</v>
      </c>
      <c r="L33" s="2050">
        <v>0</v>
      </c>
    </row>
    <row r="34" spans="1:12" ht="15" x14ac:dyDescent="0.2">
      <c r="A34" s="2049" t="s">
        <v>343</v>
      </c>
      <c r="B34" s="2048"/>
      <c r="C34" s="2047"/>
      <c r="D34" s="2046"/>
      <c r="E34" s="2045">
        <f>E24+E25</f>
        <v>0</v>
      </c>
      <c r="F34" s="2045">
        <f>F24+F25</f>
        <v>500</v>
      </c>
      <c r="G34" s="2045">
        <f>G24+G25</f>
        <v>0</v>
      </c>
      <c r="H34" s="2051">
        <f>G34/F34*100</f>
        <v>0</v>
      </c>
      <c r="J34" s="2050">
        <v>0</v>
      </c>
      <c r="K34" s="2050">
        <v>499854</v>
      </c>
      <c r="L34" s="2050">
        <v>0</v>
      </c>
    </row>
    <row r="35" spans="1:12" ht="15" x14ac:dyDescent="0.2">
      <c r="A35" s="2049" t="s">
        <v>577</v>
      </c>
      <c r="B35" s="2048"/>
      <c r="C35" s="2047"/>
      <c r="D35" s="2046"/>
      <c r="E35" s="2045">
        <v>0</v>
      </c>
      <c r="F35" s="2045">
        <v>0</v>
      </c>
      <c r="G35" s="2045">
        <v>0</v>
      </c>
      <c r="H35" s="2051">
        <v>0</v>
      </c>
      <c r="J35" s="2050">
        <v>0</v>
      </c>
      <c r="K35" s="2050">
        <v>0</v>
      </c>
      <c r="L35" s="2050">
        <v>0</v>
      </c>
    </row>
    <row r="36" spans="1:12" ht="16.5" customHeight="1" x14ac:dyDescent="0.2">
      <c r="A36" s="2049"/>
      <c r="B36" s="2048"/>
      <c r="C36" s="2047"/>
      <c r="D36" s="2046"/>
      <c r="E36" s="2045"/>
      <c r="F36" s="2045"/>
      <c r="G36" s="2045"/>
      <c r="H36" s="2044"/>
    </row>
    <row r="37" spans="1:12" ht="57.75" customHeight="1" thickBot="1" x14ac:dyDescent="0.4">
      <c r="A37" s="2561" t="s">
        <v>1828</v>
      </c>
      <c r="B37" s="2563"/>
      <c r="C37" s="2563"/>
      <c r="D37" s="2563"/>
      <c r="E37" s="2043">
        <f>SUM(E32)</f>
        <v>0</v>
      </c>
      <c r="F37" s="2043">
        <f>SUM(F32)</f>
        <v>19131</v>
      </c>
      <c r="G37" s="2043">
        <f>SUM(G32)</f>
        <v>0</v>
      </c>
      <c r="H37" s="2042">
        <f>(G37/F37)*100</f>
        <v>0</v>
      </c>
    </row>
    <row r="38" spans="1:12" ht="13.5" thickTop="1" x14ac:dyDescent="0.2"/>
  </sheetData>
  <mergeCells count="2">
    <mergeCell ref="A27:D27"/>
    <mergeCell ref="A37:D37"/>
  </mergeCells>
  <pageMargins left="0.70866141732283472" right="0.70866141732283472" top="0.78740157480314965" bottom="0.78740157480314965" header="0.31496062992125984" footer="0.31496062992125984"/>
  <pageSetup paperSize="9" scale="74" orientation="portrait" r:id="rId1"/>
  <headerFooter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38"/>
  <sheetViews>
    <sheetView zoomScaleNormal="100" workbookViewId="0">
      <selection activeCell="F37" sqref="F37"/>
    </sheetView>
  </sheetViews>
  <sheetFormatPr defaultRowHeight="12.75" x14ac:dyDescent="0.2"/>
  <cols>
    <col min="1" max="1" width="4.7109375" style="2041" customWidth="1"/>
    <col min="2" max="2" width="6.7109375" style="2041" customWidth="1"/>
    <col min="3" max="3" width="8.85546875" style="2041" customWidth="1"/>
    <col min="4" max="4" width="47.85546875" style="2041" customWidth="1"/>
    <col min="5" max="5" width="12.85546875" style="2041" customWidth="1"/>
    <col min="6" max="6" width="15.5703125" style="2041" customWidth="1"/>
    <col min="7" max="7" width="15.85546875" style="2041" customWidth="1"/>
    <col min="8" max="8" width="7" style="2041" customWidth="1"/>
    <col min="9" max="16384" width="9.140625" style="2041"/>
  </cols>
  <sheetData>
    <row r="1" spans="1:8" ht="18.75" thickBot="1" x14ac:dyDescent="0.3">
      <c r="A1" s="2082" t="s">
        <v>1835</v>
      </c>
      <c r="B1" s="2087"/>
      <c r="C1" s="2086"/>
      <c r="D1" s="2084"/>
      <c r="E1" s="2085"/>
      <c r="F1" s="2084"/>
      <c r="G1" s="2083"/>
      <c r="H1" s="2082"/>
    </row>
    <row r="2" spans="1:8" ht="18" x14ac:dyDescent="0.25">
      <c r="A2" s="2080"/>
      <c r="B2" s="2077"/>
      <c r="C2" s="2077"/>
      <c r="D2" s="2077"/>
      <c r="E2" s="2077"/>
      <c r="F2" s="2077"/>
      <c r="G2" s="2077"/>
      <c r="H2" s="2076" t="s">
        <v>1834</v>
      </c>
    </row>
    <row r="3" spans="1:8" ht="18" x14ac:dyDescent="0.25">
      <c r="A3" s="2081" t="s">
        <v>470</v>
      </c>
      <c r="B3" s="2077"/>
      <c r="C3" s="2079" t="s">
        <v>445</v>
      </c>
      <c r="D3" s="2077"/>
      <c r="E3" s="2077"/>
      <c r="F3" s="2077"/>
      <c r="G3" s="2077"/>
      <c r="H3" s="2076"/>
    </row>
    <row r="4" spans="1:8" ht="18" x14ac:dyDescent="0.25">
      <c r="A4" s="2080"/>
      <c r="B4" s="2077"/>
      <c r="C4" s="2079" t="s">
        <v>446</v>
      </c>
      <c r="D4" s="2077"/>
      <c r="E4" s="2077"/>
      <c r="F4" s="2077"/>
      <c r="G4" s="2077"/>
      <c r="H4" s="2076"/>
    </row>
    <row r="5" spans="1:8" ht="18" x14ac:dyDescent="0.25">
      <c r="A5" s="2078" t="s">
        <v>1833</v>
      </c>
      <c r="B5" s="2077"/>
      <c r="C5" s="2077"/>
      <c r="D5" s="2077"/>
      <c r="E5" s="2077"/>
      <c r="F5" s="2077"/>
      <c r="G5" s="2077"/>
      <c r="H5" s="2076"/>
    </row>
    <row r="6" spans="1:8" x14ac:dyDescent="0.2">
      <c r="A6" s="2074"/>
      <c r="B6" s="2074"/>
      <c r="C6" s="2074"/>
      <c r="E6" s="2073"/>
      <c r="F6" s="2073"/>
      <c r="G6" s="2073"/>
    </row>
    <row r="7" spans="1:8" ht="15.75" thickBot="1" x14ac:dyDescent="0.3">
      <c r="A7" s="2075" t="s">
        <v>964</v>
      </c>
      <c r="B7" s="2074"/>
      <c r="C7" s="2074"/>
      <c r="E7" s="2073"/>
      <c r="F7" s="2073"/>
      <c r="G7" s="2073"/>
      <c r="H7" s="2072" t="s">
        <v>205</v>
      </c>
    </row>
    <row r="8" spans="1:8" ht="25.5" thickTop="1" thickBot="1" x14ac:dyDescent="0.25">
      <c r="A8" s="1852" t="s">
        <v>206</v>
      </c>
      <c r="B8" s="1851" t="s">
        <v>959</v>
      </c>
      <c r="C8" s="1851" t="s">
        <v>481</v>
      </c>
      <c r="D8" s="1850" t="s">
        <v>208</v>
      </c>
      <c r="E8" s="1849" t="s">
        <v>800</v>
      </c>
      <c r="F8" s="1849" t="s">
        <v>801</v>
      </c>
      <c r="G8" s="1848" t="s">
        <v>1117</v>
      </c>
      <c r="H8" s="1847" t="s">
        <v>1118</v>
      </c>
    </row>
    <row r="9" spans="1:8" ht="14.25" thickTop="1" thickBot="1" x14ac:dyDescent="0.25">
      <c r="A9" s="1846">
        <v>1</v>
      </c>
      <c r="B9" s="1845">
        <v>2</v>
      </c>
      <c r="C9" s="1845">
        <v>3</v>
      </c>
      <c r="D9" s="1845">
        <v>4</v>
      </c>
      <c r="E9" s="1931">
        <v>5</v>
      </c>
      <c r="F9" s="1931">
        <v>6</v>
      </c>
      <c r="G9" s="1930">
        <v>7</v>
      </c>
      <c r="H9" s="1959" t="s">
        <v>74</v>
      </c>
    </row>
    <row r="10" spans="1:8" ht="45.75" hidden="1" customHeight="1" thickTop="1" x14ac:dyDescent="0.2">
      <c r="A10" s="2071">
        <v>3299</v>
      </c>
      <c r="B10" s="2070">
        <v>5213</v>
      </c>
      <c r="C10" s="2070">
        <v>32133006</v>
      </c>
      <c r="D10" s="2069" t="s">
        <v>1604</v>
      </c>
      <c r="E10" s="2068">
        <v>0</v>
      </c>
      <c r="F10" s="2068">
        <v>0</v>
      </c>
      <c r="G10" s="2068">
        <v>0</v>
      </c>
      <c r="H10" s="2067" t="e">
        <f t="shared" ref="H10:H17" si="0">G10/F10*100</f>
        <v>#DIV/0!</v>
      </c>
    </row>
    <row r="11" spans="1:8" ht="45.75" hidden="1" customHeight="1" x14ac:dyDescent="0.2">
      <c r="A11" s="2065">
        <v>3299</v>
      </c>
      <c r="B11" s="2064">
        <v>5213</v>
      </c>
      <c r="C11" s="2064">
        <v>32533006</v>
      </c>
      <c r="D11" s="2062" t="s">
        <v>1604</v>
      </c>
      <c r="E11" s="2061">
        <v>0</v>
      </c>
      <c r="F11" s="2061">
        <v>0</v>
      </c>
      <c r="G11" s="2061">
        <v>0</v>
      </c>
      <c r="H11" s="2066" t="e">
        <f t="shared" si="0"/>
        <v>#DIV/0!</v>
      </c>
    </row>
    <row r="12" spans="1:8" ht="30" hidden="1" customHeight="1" x14ac:dyDescent="0.2">
      <c r="A12" s="2065">
        <v>3299</v>
      </c>
      <c r="B12" s="2064">
        <v>5221</v>
      </c>
      <c r="C12" s="2064">
        <v>32133006</v>
      </c>
      <c r="D12" s="2062" t="s">
        <v>1675</v>
      </c>
      <c r="E12" s="2061">
        <v>0</v>
      </c>
      <c r="F12" s="2061">
        <v>0</v>
      </c>
      <c r="G12" s="2061">
        <v>0</v>
      </c>
      <c r="H12" s="2066" t="e">
        <f t="shared" si="0"/>
        <v>#DIV/0!</v>
      </c>
    </row>
    <row r="13" spans="1:8" ht="30" hidden="1" customHeight="1" x14ac:dyDescent="0.2">
      <c r="A13" s="2065">
        <v>3299</v>
      </c>
      <c r="B13" s="2064">
        <v>5221</v>
      </c>
      <c r="C13" s="2064">
        <v>32533006</v>
      </c>
      <c r="D13" s="2062" t="s">
        <v>1675</v>
      </c>
      <c r="E13" s="2061">
        <v>0</v>
      </c>
      <c r="F13" s="2061">
        <v>0</v>
      </c>
      <c r="G13" s="2061">
        <v>0</v>
      </c>
      <c r="H13" s="2066" t="e">
        <f t="shared" si="0"/>
        <v>#DIV/0!</v>
      </c>
    </row>
    <row r="14" spans="1:8" ht="30" hidden="1" customHeight="1" x14ac:dyDescent="0.2">
      <c r="A14" s="2065">
        <v>3299</v>
      </c>
      <c r="B14" s="2064">
        <v>5223</v>
      </c>
      <c r="C14" s="2064">
        <v>32133006</v>
      </c>
      <c r="D14" s="2062" t="s">
        <v>1049</v>
      </c>
      <c r="E14" s="2061">
        <v>0</v>
      </c>
      <c r="F14" s="2061">
        <v>0</v>
      </c>
      <c r="G14" s="2061">
        <v>0</v>
      </c>
      <c r="H14" s="2066" t="e">
        <f t="shared" si="0"/>
        <v>#DIV/0!</v>
      </c>
    </row>
    <row r="15" spans="1:8" ht="30" hidden="1" customHeight="1" x14ac:dyDescent="0.2">
      <c r="A15" s="2065">
        <v>3299</v>
      </c>
      <c r="B15" s="2064">
        <v>5223</v>
      </c>
      <c r="C15" s="2064">
        <v>32533006</v>
      </c>
      <c r="D15" s="2062" t="s">
        <v>1049</v>
      </c>
      <c r="E15" s="2061">
        <v>0</v>
      </c>
      <c r="F15" s="2061">
        <v>0</v>
      </c>
      <c r="G15" s="2061">
        <v>0</v>
      </c>
      <c r="H15" s="2066" t="e">
        <f t="shared" si="0"/>
        <v>#DIV/0!</v>
      </c>
    </row>
    <row r="16" spans="1:8" ht="15" hidden="1" customHeight="1" x14ac:dyDescent="0.2">
      <c r="A16" s="2065">
        <v>3299</v>
      </c>
      <c r="B16" s="2064">
        <v>5332</v>
      </c>
      <c r="C16" s="2063">
        <v>32133006</v>
      </c>
      <c r="D16" s="2062" t="s">
        <v>787</v>
      </c>
      <c r="E16" s="2061">
        <v>0</v>
      </c>
      <c r="F16" s="2061">
        <v>0</v>
      </c>
      <c r="G16" s="2061">
        <v>0</v>
      </c>
      <c r="H16" s="2066" t="e">
        <f t="shared" si="0"/>
        <v>#DIV/0!</v>
      </c>
    </row>
    <row r="17" spans="1:12" ht="15" hidden="1" customHeight="1" x14ac:dyDescent="0.2">
      <c r="A17" s="2065">
        <v>3299</v>
      </c>
      <c r="B17" s="2064">
        <v>5332</v>
      </c>
      <c r="C17" s="2063">
        <v>32533006</v>
      </c>
      <c r="D17" s="2062" t="s">
        <v>787</v>
      </c>
      <c r="E17" s="2061">
        <v>0</v>
      </c>
      <c r="F17" s="2061">
        <v>0</v>
      </c>
      <c r="G17" s="2061">
        <v>0</v>
      </c>
      <c r="H17" s="2066" t="e">
        <f t="shared" si="0"/>
        <v>#DIV/0!</v>
      </c>
    </row>
    <row r="18" spans="1:12" ht="15" customHeight="1" thickTop="1" thickBot="1" x14ac:dyDescent="0.25">
      <c r="A18" s="2065">
        <v>6409</v>
      </c>
      <c r="B18" s="2064">
        <v>5909</v>
      </c>
      <c r="C18" s="2063">
        <v>0</v>
      </c>
      <c r="D18" s="2062" t="s">
        <v>702</v>
      </c>
      <c r="E18" s="2061">
        <v>0</v>
      </c>
      <c r="F18" s="2061">
        <v>0</v>
      </c>
      <c r="G18" s="2061">
        <v>1</v>
      </c>
      <c r="H18" s="2166">
        <v>0</v>
      </c>
    </row>
    <row r="19" spans="1:12" ht="15.75" hidden="1" thickBot="1" x14ac:dyDescent="0.25">
      <c r="A19" s="2065">
        <v>3299</v>
      </c>
      <c r="B19" s="2064">
        <v>5901</v>
      </c>
      <c r="C19" s="2063">
        <v>32533030</v>
      </c>
      <c r="D19" s="2062" t="s">
        <v>769</v>
      </c>
      <c r="E19" s="2061">
        <v>0</v>
      </c>
      <c r="F19" s="2061">
        <v>0</v>
      </c>
      <c r="G19" s="2061">
        <v>0</v>
      </c>
      <c r="H19" s="2166" t="e">
        <f t="shared" ref="H19:H26" si="1">G19/F19*100</f>
        <v>#DIV/0!</v>
      </c>
    </row>
    <row r="20" spans="1:12" ht="45.75" hidden="1" thickBot="1" x14ac:dyDescent="0.25">
      <c r="A20" s="2065">
        <v>3299</v>
      </c>
      <c r="B20" s="2064">
        <v>6313</v>
      </c>
      <c r="C20" s="2063">
        <v>32133006</v>
      </c>
      <c r="D20" s="2062" t="s">
        <v>704</v>
      </c>
      <c r="E20" s="2061">
        <v>0</v>
      </c>
      <c r="F20" s="2061">
        <v>0</v>
      </c>
      <c r="G20" s="2061">
        <v>0</v>
      </c>
      <c r="H20" s="2166" t="e">
        <f t="shared" si="1"/>
        <v>#DIV/0!</v>
      </c>
    </row>
    <row r="21" spans="1:12" ht="45.75" hidden="1" thickBot="1" x14ac:dyDescent="0.25">
      <c r="A21" s="2065">
        <v>3299</v>
      </c>
      <c r="B21" s="2064">
        <v>6313</v>
      </c>
      <c r="C21" s="2063">
        <v>32533006</v>
      </c>
      <c r="D21" s="2062" t="s">
        <v>704</v>
      </c>
      <c r="E21" s="2061">
        <v>0</v>
      </c>
      <c r="F21" s="2061">
        <v>0</v>
      </c>
      <c r="G21" s="2061">
        <v>0</v>
      </c>
      <c r="H21" s="2166" t="e">
        <f t="shared" si="1"/>
        <v>#DIV/0!</v>
      </c>
    </row>
    <row r="22" spans="1:12" ht="30.75" hidden="1" thickBot="1" x14ac:dyDescent="0.25">
      <c r="A22" s="2065">
        <v>3299</v>
      </c>
      <c r="B22" s="2064">
        <v>6323</v>
      </c>
      <c r="C22" s="2063">
        <v>32133006</v>
      </c>
      <c r="D22" s="2062" t="s">
        <v>705</v>
      </c>
      <c r="E22" s="2061">
        <v>0</v>
      </c>
      <c r="F22" s="2061">
        <v>0</v>
      </c>
      <c r="G22" s="2061">
        <v>0</v>
      </c>
      <c r="H22" s="2166" t="e">
        <f t="shared" si="1"/>
        <v>#DIV/0!</v>
      </c>
    </row>
    <row r="23" spans="1:12" ht="30.75" hidden="1" thickBot="1" x14ac:dyDescent="0.25">
      <c r="A23" s="2065">
        <v>3299</v>
      </c>
      <c r="B23" s="2064">
        <v>6323</v>
      </c>
      <c r="C23" s="2063">
        <v>32533006</v>
      </c>
      <c r="D23" s="2062" t="s">
        <v>705</v>
      </c>
      <c r="E23" s="2061">
        <v>0</v>
      </c>
      <c r="F23" s="2061">
        <v>0</v>
      </c>
      <c r="G23" s="2061">
        <v>0</v>
      </c>
      <c r="H23" s="2166" t="e">
        <f t="shared" si="1"/>
        <v>#DIV/0!</v>
      </c>
    </row>
    <row r="24" spans="1:12" ht="15.75" hidden="1" thickBot="1" x14ac:dyDescent="0.25">
      <c r="A24" s="2065">
        <v>3636</v>
      </c>
      <c r="B24" s="2064">
        <v>6901</v>
      </c>
      <c r="C24" s="2063">
        <v>32133926</v>
      </c>
      <c r="D24" s="2062" t="s">
        <v>535</v>
      </c>
      <c r="E24" s="2061">
        <v>0</v>
      </c>
      <c r="F24" s="2061">
        <v>0</v>
      </c>
      <c r="G24" s="2061">
        <v>0</v>
      </c>
      <c r="H24" s="2166" t="e">
        <f t="shared" si="1"/>
        <v>#DIV/0!</v>
      </c>
    </row>
    <row r="25" spans="1:12" ht="15.75" hidden="1" thickBot="1" x14ac:dyDescent="0.25">
      <c r="A25" s="2065">
        <v>3636</v>
      </c>
      <c r="B25" s="2064">
        <v>6901</v>
      </c>
      <c r="C25" s="2063">
        <v>32533926</v>
      </c>
      <c r="D25" s="2062" t="s">
        <v>535</v>
      </c>
      <c r="E25" s="2061">
        <v>0</v>
      </c>
      <c r="F25" s="2061">
        <v>0</v>
      </c>
      <c r="G25" s="2061">
        <v>0</v>
      </c>
      <c r="H25" s="2166" t="e">
        <f t="shared" si="1"/>
        <v>#DIV/0!</v>
      </c>
    </row>
    <row r="26" spans="1:12" ht="15" hidden="1" customHeight="1" thickBot="1" x14ac:dyDescent="0.25">
      <c r="A26" s="2065">
        <v>6402</v>
      </c>
      <c r="B26" s="2064">
        <v>5363</v>
      </c>
      <c r="C26" s="2063">
        <v>19</v>
      </c>
      <c r="D26" s="2062" t="s">
        <v>706</v>
      </c>
      <c r="E26" s="2061">
        <v>0</v>
      </c>
      <c r="F26" s="2061">
        <v>0</v>
      </c>
      <c r="G26" s="2061">
        <v>0</v>
      </c>
      <c r="H26" s="2167" t="e">
        <f t="shared" si="1"/>
        <v>#DIV/0!</v>
      </c>
    </row>
    <row r="27" spans="1:12" ht="16.5" thickTop="1" thickBot="1" x14ac:dyDescent="0.3">
      <c r="A27" s="2547" t="s">
        <v>961</v>
      </c>
      <c r="B27" s="2548"/>
      <c r="C27" s="2548"/>
      <c r="D27" s="2548"/>
      <c r="E27" s="1825">
        <f>SUM(E10:E25)</f>
        <v>0</v>
      </c>
      <c r="F27" s="1825">
        <f>SUM(F10:F26)</f>
        <v>0</v>
      </c>
      <c r="G27" s="1825">
        <f>SUM(G10:G26)</f>
        <v>1</v>
      </c>
      <c r="H27" s="1871">
        <v>0</v>
      </c>
    </row>
    <row r="28" spans="1:12" ht="13.5" thickTop="1" x14ac:dyDescent="0.2"/>
    <row r="32" spans="1:12" ht="16.5" x14ac:dyDescent="0.25">
      <c r="A32" s="2060" t="s">
        <v>576</v>
      </c>
      <c r="B32" s="2059"/>
      <c r="C32" s="2058"/>
      <c r="D32" s="2057"/>
      <c r="E32" s="2056">
        <f>SUM(E33:E35)</f>
        <v>0</v>
      </c>
      <c r="F32" s="2056">
        <f>F33+F34+F35+F36</f>
        <v>0</v>
      </c>
      <c r="G32" s="2056">
        <f>G33+G34+G35+G36</f>
        <v>1</v>
      </c>
      <c r="H32" s="2055">
        <v>0</v>
      </c>
      <c r="J32" s="2054">
        <f>J33+J34+J35</f>
        <v>0</v>
      </c>
      <c r="K32" s="2054">
        <f>K33+K34+K35</f>
        <v>0</v>
      </c>
      <c r="L32" s="2054">
        <f>L33+L34+L35</f>
        <v>800</v>
      </c>
    </row>
    <row r="33" spans="1:12" ht="15" x14ac:dyDescent="0.2">
      <c r="A33" s="2049" t="s">
        <v>342</v>
      </c>
      <c r="B33" s="2053"/>
      <c r="C33" s="2047"/>
      <c r="D33" s="2052"/>
      <c r="E33" s="2045">
        <f>E18+E19</f>
        <v>0</v>
      </c>
      <c r="F33" s="2045">
        <f>F18+F19</f>
        <v>0</v>
      </c>
      <c r="G33" s="2045">
        <f>G18+G19</f>
        <v>1</v>
      </c>
      <c r="H33" s="2051">
        <v>0</v>
      </c>
      <c r="J33" s="2050">
        <v>0</v>
      </c>
      <c r="K33" s="2050">
        <v>0</v>
      </c>
      <c r="L33" s="2050">
        <v>800</v>
      </c>
    </row>
    <row r="34" spans="1:12" ht="15" x14ac:dyDescent="0.2">
      <c r="A34" s="2049" t="s">
        <v>343</v>
      </c>
      <c r="B34" s="2048"/>
      <c r="C34" s="2047"/>
      <c r="D34" s="2046"/>
      <c r="E34" s="2045">
        <f>E24+E25</f>
        <v>0</v>
      </c>
      <c r="F34" s="2045">
        <f>F24+F25</f>
        <v>0</v>
      </c>
      <c r="G34" s="2045">
        <f>G24+G25</f>
        <v>0</v>
      </c>
      <c r="H34" s="2051">
        <v>0</v>
      </c>
      <c r="J34" s="2050">
        <v>0</v>
      </c>
      <c r="K34" s="2050">
        <v>0</v>
      </c>
      <c r="L34" s="2050">
        <v>0</v>
      </c>
    </row>
    <row r="35" spans="1:12" ht="15" x14ac:dyDescent="0.2">
      <c r="A35" s="2049" t="s">
        <v>577</v>
      </c>
      <c r="B35" s="2048"/>
      <c r="C35" s="2047"/>
      <c r="D35" s="2046"/>
      <c r="E35" s="2045">
        <v>0</v>
      </c>
      <c r="F35" s="2045">
        <v>0</v>
      </c>
      <c r="G35" s="2045">
        <v>0</v>
      </c>
      <c r="H35" s="2051">
        <v>0</v>
      </c>
      <c r="J35" s="2050">
        <v>0</v>
      </c>
      <c r="K35" s="2050">
        <v>0</v>
      </c>
      <c r="L35" s="2050">
        <v>0</v>
      </c>
    </row>
    <row r="36" spans="1:12" ht="16.5" customHeight="1" x14ac:dyDescent="0.2">
      <c r="A36" s="2049"/>
      <c r="B36" s="2048"/>
      <c r="C36" s="2047"/>
      <c r="D36" s="2046"/>
      <c r="E36" s="2045"/>
      <c r="F36" s="2045"/>
      <c r="G36" s="2045"/>
      <c r="H36" s="2044"/>
    </row>
    <row r="37" spans="1:12" ht="57.75" customHeight="1" thickBot="1" x14ac:dyDescent="0.4">
      <c r="A37" s="2561" t="s">
        <v>1832</v>
      </c>
      <c r="B37" s="2563"/>
      <c r="C37" s="2563"/>
      <c r="D37" s="2563"/>
      <c r="E37" s="2043">
        <f>SUM(E32)</f>
        <v>0</v>
      </c>
      <c r="F37" s="2043">
        <f>SUM(F32)</f>
        <v>0</v>
      </c>
      <c r="G37" s="2043">
        <f>SUM(G32)</f>
        <v>1</v>
      </c>
      <c r="H37" s="2042">
        <v>0</v>
      </c>
    </row>
    <row r="38" spans="1:12" ht="13.5" thickTop="1" x14ac:dyDescent="0.2"/>
  </sheetData>
  <mergeCells count="2">
    <mergeCell ref="A27:D27"/>
    <mergeCell ref="A37:D37"/>
  </mergeCells>
  <pageMargins left="0.70866141732283472" right="0.70866141732283472" top="0.78740157480314965" bottom="0.78740157480314965" header="0.31496062992125984" footer="0.31496062992125984"/>
  <pageSetup paperSize="9" scale="74" orientation="portrait" r:id="rId1"/>
  <headerFooter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190"/>
  <sheetViews>
    <sheetView showGridLines="0" topLeftCell="A10" zoomScaleNormal="100" workbookViewId="0">
      <selection activeCell="L7" sqref="L7"/>
    </sheetView>
  </sheetViews>
  <sheetFormatPr defaultRowHeight="12.75" x14ac:dyDescent="0.2"/>
  <cols>
    <col min="1" max="1" width="4.7109375" style="1800" customWidth="1"/>
    <col min="2" max="2" width="6.7109375" style="1800" customWidth="1"/>
    <col min="3" max="3" width="8.85546875" style="1800" customWidth="1"/>
    <col min="4" max="4" width="46.42578125" style="1797" customWidth="1"/>
    <col min="5" max="5" width="12.85546875" style="1822" customWidth="1"/>
    <col min="6" max="6" width="15.5703125" style="1822" customWidth="1"/>
    <col min="7" max="7" width="15.85546875" style="1822" customWidth="1"/>
    <col min="8" max="8" width="7.140625" style="2089" customWidth="1"/>
    <col min="9" max="9" width="14.28515625" style="1797" bestFit="1" customWidth="1"/>
    <col min="10" max="10" width="9.140625" style="1797"/>
    <col min="11" max="11" width="12.7109375" style="1797" bestFit="1" customWidth="1"/>
    <col min="12" max="16384" width="9.140625" style="1797"/>
  </cols>
  <sheetData>
    <row r="1" spans="1:8" ht="19.5" customHeight="1" thickBot="1" x14ac:dyDescent="0.3">
      <c r="A1" s="1915" t="s">
        <v>1840</v>
      </c>
      <c r="B1" s="1914"/>
      <c r="C1" s="1913"/>
      <c r="D1" s="1962"/>
      <c r="E1" s="1963"/>
      <c r="F1" s="1962"/>
      <c r="G1" s="1961"/>
      <c r="H1" s="2093"/>
    </row>
    <row r="2" spans="1:8" ht="18" x14ac:dyDescent="0.25">
      <c r="A2" s="1899"/>
      <c r="B2" s="1854"/>
      <c r="C2" s="1854"/>
      <c r="D2" s="1854"/>
      <c r="E2" s="1854"/>
      <c r="F2" s="1854"/>
      <c r="G2" s="1854"/>
      <c r="H2" s="1941" t="s">
        <v>1839</v>
      </c>
    </row>
    <row r="3" spans="1:8" ht="18" x14ac:dyDescent="0.25">
      <c r="A3" s="1909" t="s">
        <v>470</v>
      </c>
      <c r="B3" s="1854"/>
      <c r="C3" s="1905" t="s">
        <v>445</v>
      </c>
      <c r="D3" s="1854"/>
      <c r="E3" s="1854"/>
      <c r="F3" s="1854"/>
      <c r="G3" s="1854"/>
      <c r="H3" s="1941"/>
    </row>
    <row r="4" spans="1:8" ht="18" x14ac:dyDescent="0.25">
      <c r="A4" s="1899"/>
      <c r="B4" s="1854"/>
      <c r="C4" s="1905" t="s">
        <v>446</v>
      </c>
      <c r="D4" s="1854"/>
      <c r="E4" s="1854"/>
      <c r="F4" s="1854"/>
      <c r="G4" s="1854"/>
      <c r="H4" s="1941"/>
    </row>
    <row r="5" spans="1:8" ht="18" x14ac:dyDescent="0.25">
      <c r="A5" s="1823" t="s">
        <v>1838</v>
      </c>
      <c r="B5" s="1854"/>
      <c r="C5" s="1854"/>
      <c r="D5" s="1854"/>
      <c r="E5" s="1854"/>
      <c r="F5" s="1854"/>
      <c r="G5" s="1854"/>
      <c r="H5" s="1941"/>
    </row>
    <row r="6" spans="1:8" ht="18" x14ac:dyDescent="0.25">
      <c r="A6" s="1823"/>
      <c r="B6" s="1854"/>
      <c r="C6" s="1854"/>
      <c r="D6" s="1854"/>
      <c r="E6" s="1854"/>
      <c r="F6" s="1854"/>
      <c r="G6" s="1854"/>
      <c r="H6" s="1941"/>
    </row>
    <row r="7" spans="1:8" ht="18" x14ac:dyDescent="0.25">
      <c r="A7" s="1823"/>
      <c r="B7" s="1854"/>
      <c r="C7" s="1854"/>
      <c r="D7" s="1854"/>
      <c r="E7" s="1854"/>
      <c r="F7" s="1854"/>
      <c r="G7" s="1854"/>
      <c r="H7" s="1941"/>
    </row>
    <row r="8" spans="1:8" ht="15" x14ac:dyDescent="0.25">
      <c r="A8" s="2036" t="s">
        <v>1836</v>
      </c>
      <c r="B8" s="1868"/>
      <c r="C8" s="1868"/>
      <c r="D8" s="1868"/>
    </row>
    <row r="9" spans="1:8" ht="15.75" thickBot="1" x14ac:dyDescent="0.3">
      <c r="A9" s="2035" t="s">
        <v>1837</v>
      </c>
      <c r="B9" s="2039"/>
      <c r="C9" s="2039"/>
      <c r="H9" s="1992" t="s">
        <v>205</v>
      </c>
    </row>
    <row r="10" spans="1:8" s="1841" customFormat="1" ht="25.5" thickTop="1" thickBot="1" x14ac:dyDescent="0.25">
      <c r="A10" s="1852" t="s">
        <v>206</v>
      </c>
      <c r="B10" s="1851" t="s">
        <v>959</v>
      </c>
      <c r="C10" s="1851" t="s">
        <v>481</v>
      </c>
      <c r="D10" s="1850" t="s">
        <v>208</v>
      </c>
      <c r="E10" s="1849" t="s">
        <v>800</v>
      </c>
      <c r="F10" s="1849" t="s">
        <v>801</v>
      </c>
      <c r="G10" s="1848" t="s">
        <v>1117</v>
      </c>
      <c r="H10" s="2092" t="s">
        <v>1118</v>
      </c>
    </row>
    <row r="11" spans="1:8" s="1841" customFormat="1" ht="13.5" thickTop="1" thickBot="1" x14ac:dyDescent="0.25">
      <c r="A11" s="1846">
        <v>1</v>
      </c>
      <c r="B11" s="1845">
        <v>2</v>
      </c>
      <c r="C11" s="1845">
        <v>3</v>
      </c>
      <c r="D11" s="1845">
        <v>4</v>
      </c>
      <c r="E11" s="1931">
        <v>5</v>
      </c>
      <c r="F11" s="1931">
        <v>6</v>
      </c>
      <c r="G11" s="1930">
        <v>7</v>
      </c>
      <c r="H11" s="2091" t="s">
        <v>74</v>
      </c>
    </row>
    <row r="12" spans="1:8" s="1979" customFormat="1" ht="15.75" hidden="1" thickTop="1" x14ac:dyDescent="0.2">
      <c r="A12" s="1938">
        <v>3636</v>
      </c>
      <c r="B12" s="1937">
        <v>5011</v>
      </c>
      <c r="C12" s="1867">
        <v>38100880</v>
      </c>
      <c r="D12" s="1835" t="s">
        <v>262</v>
      </c>
      <c r="E12" s="1876"/>
      <c r="F12" s="1876"/>
      <c r="G12" s="1876"/>
      <c r="H12" s="1829" t="e">
        <f>G12/F12*100</f>
        <v>#DIV/0!</v>
      </c>
    </row>
    <row r="13" spans="1:8" s="1979" customFormat="1" ht="15.75" hidden="1" thickTop="1" x14ac:dyDescent="0.2">
      <c r="A13" s="1938">
        <v>3636</v>
      </c>
      <c r="B13" s="1937">
        <v>5011</v>
      </c>
      <c r="C13" s="1867">
        <v>38100882</v>
      </c>
      <c r="D13" s="1835" t="s">
        <v>262</v>
      </c>
      <c r="E13" s="1876"/>
      <c r="F13" s="1876"/>
      <c r="G13" s="1876"/>
      <c r="H13" s="1829">
        <v>0</v>
      </c>
    </row>
    <row r="14" spans="1:8" s="1979" customFormat="1" ht="15" hidden="1" customHeight="1" x14ac:dyDescent="0.2">
      <c r="A14" s="1938">
        <v>3636</v>
      </c>
      <c r="B14" s="1937">
        <v>5011</v>
      </c>
      <c r="C14" s="1867">
        <v>38500881</v>
      </c>
      <c r="D14" s="1835" t="s">
        <v>262</v>
      </c>
      <c r="E14" s="1876"/>
      <c r="F14" s="1876"/>
      <c r="G14" s="1876"/>
      <c r="H14" s="1829" t="e">
        <f>G14/F14*100</f>
        <v>#DIV/0!</v>
      </c>
    </row>
    <row r="15" spans="1:8" s="1979" customFormat="1" ht="15" hidden="1" customHeight="1" x14ac:dyDescent="0.2">
      <c r="A15" s="1938">
        <v>3636</v>
      </c>
      <c r="B15" s="1937">
        <v>5021</v>
      </c>
      <c r="C15" s="1867">
        <v>38100880</v>
      </c>
      <c r="D15" s="1835" t="s">
        <v>494</v>
      </c>
      <c r="E15" s="1876"/>
      <c r="F15" s="1876"/>
      <c r="G15" s="1876"/>
      <c r="H15" s="1829" t="e">
        <f>G15/F15*100</f>
        <v>#DIV/0!</v>
      </c>
    </row>
    <row r="16" spans="1:8" s="1979" customFormat="1" ht="15" hidden="1" customHeight="1" x14ac:dyDescent="0.2">
      <c r="A16" s="1938">
        <v>3636</v>
      </c>
      <c r="B16" s="1937">
        <v>5021</v>
      </c>
      <c r="C16" s="1867">
        <v>38100882</v>
      </c>
      <c r="D16" s="1835" t="s">
        <v>494</v>
      </c>
      <c r="E16" s="1876"/>
      <c r="F16" s="1876"/>
      <c r="G16" s="1876"/>
      <c r="H16" s="1829">
        <v>0</v>
      </c>
    </row>
    <row r="17" spans="1:8" s="1979" customFormat="1" ht="15" hidden="1" customHeight="1" x14ac:dyDescent="0.2">
      <c r="A17" s="1938">
        <v>3636</v>
      </c>
      <c r="B17" s="1937">
        <v>5021</v>
      </c>
      <c r="C17" s="1867">
        <v>38500881</v>
      </c>
      <c r="D17" s="1835" t="s">
        <v>494</v>
      </c>
      <c r="E17" s="1876"/>
      <c r="F17" s="1876"/>
      <c r="G17" s="1876"/>
      <c r="H17" s="1829" t="e">
        <f>G17/F17*100</f>
        <v>#DIV/0!</v>
      </c>
    </row>
    <row r="18" spans="1:8" s="1979" customFormat="1" ht="15" hidden="1" customHeight="1" x14ac:dyDescent="0.2">
      <c r="A18" s="1938">
        <v>3636</v>
      </c>
      <c r="B18" s="1937">
        <v>5031</v>
      </c>
      <c r="C18" s="1867">
        <v>38100880</v>
      </c>
      <c r="D18" s="1835" t="s">
        <v>1657</v>
      </c>
      <c r="E18" s="1876"/>
      <c r="F18" s="1876"/>
      <c r="G18" s="1876"/>
      <c r="H18" s="1829" t="e">
        <f>G18/F18*100</f>
        <v>#DIV/0!</v>
      </c>
    </row>
    <row r="19" spans="1:8" s="1979" customFormat="1" ht="30" hidden="1" customHeight="1" x14ac:dyDescent="0.2">
      <c r="A19" s="1938">
        <v>3636</v>
      </c>
      <c r="B19" s="1937">
        <v>5031</v>
      </c>
      <c r="C19" s="1867">
        <v>38100882</v>
      </c>
      <c r="D19" s="1835" t="s">
        <v>1657</v>
      </c>
      <c r="E19" s="1876"/>
      <c r="F19" s="1876"/>
      <c r="G19" s="1876"/>
      <c r="H19" s="1829">
        <v>0</v>
      </c>
    </row>
    <row r="20" spans="1:8" s="1979" customFormat="1" ht="30" hidden="1" customHeight="1" x14ac:dyDescent="0.2">
      <c r="A20" s="1938">
        <v>3636</v>
      </c>
      <c r="B20" s="1937">
        <v>5031</v>
      </c>
      <c r="C20" s="1867">
        <v>38500881</v>
      </c>
      <c r="D20" s="1835" t="s">
        <v>1657</v>
      </c>
      <c r="E20" s="1876"/>
      <c r="F20" s="1876"/>
      <c r="G20" s="1876"/>
      <c r="H20" s="1829" t="e">
        <f>G20/F20*100</f>
        <v>#DIV/0!</v>
      </c>
    </row>
    <row r="21" spans="1:8" s="1979" customFormat="1" ht="30" hidden="1" customHeight="1" x14ac:dyDescent="0.2">
      <c r="A21" s="1938">
        <v>3636</v>
      </c>
      <c r="B21" s="1937">
        <v>5032</v>
      </c>
      <c r="C21" s="1867">
        <v>38100880</v>
      </c>
      <c r="D21" s="1835" t="s">
        <v>1490</v>
      </c>
      <c r="E21" s="1876"/>
      <c r="F21" s="1876"/>
      <c r="G21" s="1876"/>
      <c r="H21" s="1829" t="e">
        <f>G21/F21*100</f>
        <v>#DIV/0!</v>
      </c>
    </row>
    <row r="22" spans="1:8" s="1979" customFormat="1" ht="30" hidden="1" customHeight="1" x14ac:dyDescent="0.2">
      <c r="A22" s="1938">
        <v>3636</v>
      </c>
      <c r="B22" s="1937">
        <v>5032</v>
      </c>
      <c r="C22" s="1867">
        <v>38100882</v>
      </c>
      <c r="D22" s="1835" t="s">
        <v>1490</v>
      </c>
      <c r="E22" s="1876"/>
      <c r="F22" s="1876"/>
      <c r="G22" s="1876"/>
      <c r="H22" s="1829">
        <v>0</v>
      </c>
    </row>
    <row r="23" spans="1:8" s="1979" customFormat="1" ht="30" hidden="1" customHeight="1" x14ac:dyDescent="0.2">
      <c r="A23" s="1938">
        <v>3636</v>
      </c>
      <c r="B23" s="1937">
        <v>5032</v>
      </c>
      <c r="C23" s="1867">
        <v>38500881</v>
      </c>
      <c r="D23" s="1835" t="s">
        <v>1490</v>
      </c>
      <c r="E23" s="1876"/>
      <c r="F23" s="1876"/>
      <c r="G23" s="1876"/>
      <c r="H23" s="1829" t="e">
        <f>G23/F23*100</f>
        <v>#DIV/0!</v>
      </c>
    </row>
    <row r="24" spans="1:8" s="1979" customFormat="1" ht="17.25" hidden="1" customHeight="1" x14ac:dyDescent="0.2">
      <c r="A24" s="1938">
        <v>3636</v>
      </c>
      <c r="B24" s="1937">
        <v>5136</v>
      </c>
      <c r="C24" s="1867">
        <v>38100880</v>
      </c>
      <c r="D24" s="1835" t="s">
        <v>775</v>
      </c>
      <c r="E24" s="1876"/>
      <c r="F24" s="1876"/>
      <c r="G24" s="1876"/>
      <c r="H24" s="1829" t="e">
        <f>G24/F24*100</f>
        <v>#DIV/0!</v>
      </c>
    </row>
    <row r="25" spans="1:8" s="1979" customFormat="1" ht="17.25" hidden="1" customHeight="1" x14ac:dyDescent="0.2">
      <c r="A25" s="1938">
        <v>3636</v>
      </c>
      <c r="B25" s="1937">
        <v>5136</v>
      </c>
      <c r="C25" s="1867">
        <v>38500881</v>
      </c>
      <c r="D25" s="1835" t="s">
        <v>775</v>
      </c>
      <c r="E25" s="1876"/>
      <c r="F25" s="1876"/>
      <c r="G25" s="1876"/>
      <c r="H25" s="1829" t="e">
        <f>G25/F25*100</f>
        <v>#DIV/0!</v>
      </c>
    </row>
    <row r="26" spans="1:8" s="1979" customFormat="1" ht="15.75" hidden="1" customHeight="1" x14ac:dyDescent="0.2">
      <c r="A26" s="1938">
        <v>3636</v>
      </c>
      <c r="B26" s="1937">
        <v>5139</v>
      </c>
      <c r="C26" s="1867">
        <v>38100880</v>
      </c>
      <c r="D26" s="1835" t="s">
        <v>349</v>
      </c>
      <c r="E26" s="1876"/>
      <c r="F26" s="1876"/>
      <c r="G26" s="1876"/>
      <c r="H26" s="1829" t="e">
        <f>G26/F26*100</f>
        <v>#DIV/0!</v>
      </c>
    </row>
    <row r="27" spans="1:8" s="1979" customFormat="1" ht="15.75" hidden="1" thickTop="1" x14ac:dyDescent="0.2">
      <c r="A27" s="1938">
        <v>3636</v>
      </c>
      <c r="B27" s="1937">
        <v>5139</v>
      </c>
      <c r="C27" s="1867">
        <v>38100882</v>
      </c>
      <c r="D27" s="1835" t="s">
        <v>349</v>
      </c>
      <c r="E27" s="1876"/>
      <c r="F27" s="1876"/>
      <c r="G27" s="1876"/>
      <c r="H27" s="1829">
        <v>0</v>
      </c>
    </row>
    <row r="28" spans="1:8" s="1979" customFormat="1" ht="15.75" hidden="1" thickTop="1" x14ac:dyDescent="0.2">
      <c r="A28" s="1938">
        <v>3636</v>
      </c>
      <c r="B28" s="1937">
        <v>5139</v>
      </c>
      <c r="C28" s="1867">
        <v>38500881</v>
      </c>
      <c r="D28" s="1835" t="s">
        <v>349</v>
      </c>
      <c r="E28" s="1876"/>
      <c r="F28" s="1876"/>
      <c r="G28" s="1876"/>
      <c r="H28" s="1829" t="e">
        <f>G28/F28*100</f>
        <v>#DIV/0!</v>
      </c>
    </row>
    <row r="29" spans="1:8" s="1979" customFormat="1" ht="15.75" hidden="1" thickTop="1" x14ac:dyDescent="0.2">
      <c r="A29" s="1938">
        <v>3636</v>
      </c>
      <c r="B29" s="1937">
        <v>5162</v>
      </c>
      <c r="C29" s="1867">
        <v>38100880</v>
      </c>
      <c r="D29" s="1835" t="s">
        <v>1093</v>
      </c>
      <c r="E29" s="1876"/>
      <c r="F29" s="1876"/>
      <c r="G29" s="1876"/>
      <c r="H29" s="1829" t="e">
        <f>G29/F29*100</f>
        <v>#DIV/0!</v>
      </c>
    </row>
    <row r="30" spans="1:8" s="1979" customFormat="1" ht="15.75" hidden="1" thickTop="1" x14ac:dyDescent="0.2">
      <c r="A30" s="1938">
        <v>3636</v>
      </c>
      <c r="B30" s="1937">
        <v>5162</v>
      </c>
      <c r="C30" s="1867">
        <v>38100882</v>
      </c>
      <c r="D30" s="1835" t="s">
        <v>1093</v>
      </c>
      <c r="E30" s="1876"/>
      <c r="F30" s="1876"/>
      <c r="G30" s="1876"/>
      <c r="H30" s="1829">
        <v>0</v>
      </c>
    </row>
    <row r="31" spans="1:8" s="1875" customFormat="1" ht="15.75" hidden="1" thickTop="1" x14ac:dyDescent="0.2">
      <c r="A31" s="1938">
        <v>3636</v>
      </c>
      <c r="B31" s="1980">
        <v>5162</v>
      </c>
      <c r="C31" s="1867">
        <v>38500881</v>
      </c>
      <c r="D31" s="1835" t="s">
        <v>1093</v>
      </c>
      <c r="E31" s="1876"/>
      <c r="F31" s="1876"/>
      <c r="G31" s="1876"/>
      <c r="H31" s="1829" t="e">
        <f>G31/F31*100</f>
        <v>#DIV/0!</v>
      </c>
    </row>
    <row r="32" spans="1:8" s="1875" customFormat="1" ht="15.75" thickTop="1" x14ac:dyDescent="0.2">
      <c r="A32" s="1938">
        <v>3636</v>
      </c>
      <c r="B32" s="1980">
        <v>5163</v>
      </c>
      <c r="C32" s="1867">
        <v>38100880</v>
      </c>
      <c r="D32" s="1835" t="s">
        <v>1128</v>
      </c>
      <c r="E32" s="1876">
        <v>0</v>
      </c>
      <c r="F32" s="1876">
        <v>0</v>
      </c>
      <c r="G32" s="1876">
        <v>0</v>
      </c>
      <c r="H32" s="1829">
        <v>0</v>
      </c>
    </row>
    <row r="33" spans="1:8" ht="17.25" hidden="1" customHeight="1" x14ac:dyDescent="0.2">
      <c r="A33" s="1938">
        <v>3636</v>
      </c>
      <c r="B33" s="1980">
        <v>5163</v>
      </c>
      <c r="C33" s="1867">
        <v>38100882</v>
      </c>
      <c r="D33" s="1835" t="s">
        <v>1128</v>
      </c>
      <c r="E33" s="1876"/>
      <c r="F33" s="1876"/>
      <c r="G33" s="1876"/>
      <c r="H33" s="1829">
        <v>0</v>
      </c>
    </row>
    <row r="34" spans="1:8" ht="17.25" customHeight="1" x14ac:dyDescent="0.2">
      <c r="A34" s="1938">
        <v>3636</v>
      </c>
      <c r="B34" s="1980">
        <v>5163</v>
      </c>
      <c r="C34" s="1867">
        <v>38500881</v>
      </c>
      <c r="D34" s="1835" t="s">
        <v>1128</v>
      </c>
      <c r="E34" s="1876">
        <v>0</v>
      </c>
      <c r="F34" s="1876">
        <v>1</v>
      </c>
      <c r="G34" s="1876">
        <v>0</v>
      </c>
      <c r="H34" s="1829">
        <f>G34/F34*100</f>
        <v>0</v>
      </c>
    </row>
    <row r="35" spans="1:8" ht="17.25" customHeight="1" x14ac:dyDescent="0.2">
      <c r="A35" s="1938">
        <v>3636</v>
      </c>
      <c r="B35" s="1980">
        <v>5164</v>
      </c>
      <c r="C35" s="1867">
        <v>38100880</v>
      </c>
      <c r="D35" s="1835" t="s">
        <v>214</v>
      </c>
      <c r="E35" s="1876">
        <v>0</v>
      </c>
      <c r="F35" s="1876">
        <v>4</v>
      </c>
      <c r="G35" s="1876">
        <v>0</v>
      </c>
      <c r="H35" s="1829">
        <f>G35/F35*100</f>
        <v>0</v>
      </c>
    </row>
    <row r="36" spans="1:8" ht="17.25" hidden="1" customHeight="1" x14ac:dyDescent="0.2">
      <c r="A36" s="1938">
        <v>3636</v>
      </c>
      <c r="B36" s="1980">
        <v>5164</v>
      </c>
      <c r="C36" s="1867">
        <v>38100882</v>
      </c>
      <c r="D36" s="1835" t="s">
        <v>214</v>
      </c>
      <c r="E36" s="1876"/>
      <c r="F36" s="1876"/>
      <c r="G36" s="1876"/>
      <c r="H36" s="1829">
        <v>0</v>
      </c>
    </row>
    <row r="37" spans="1:8" ht="17.25" customHeight="1" x14ac:dyDescent="0.2">
      <c r="A37" s="1938">
        <v>3636</v>
      </c>
      <c r="B37" s="1980">
        <v>5164</v>
      </c>
      <c r="C37" s="1867">
        <v>38500881</v>
      </c>
      <c r="D37" s="1835" t="s">
        <v>214</v>
      </c>
      <c r="E37" s="1876">
        <v>0</v>
      </c>
      <c r="F37" s="1876">
        <v>26</v>
      </c>
      <c r="G37" s="1876">
        <v>0</v>
      </c>
      <c r="H37" s="1829">
        <f>G37/F37*100</f>
        <v>0</v>
      </c>
    </row>
    <row r="38" spans="1:8" ht="17.25" customHeight="1" x14ac:dyDescent="0.2">
      <c r="A38" s="1938">
        <v>3636</v>
      </c>
      <c r="B38" s="1980">
        <v>5166</v>
      </c>
      <c r="C38" s="1867">
        <v>38100880</v>
      </c>
      <c r="D38" s="1835" t="s">
        <v>776</v>
      </c>
      <c r="E38" s="1876">
        <v>0</v>
      </c>
      <c r="F38" s="1876">
        <v>63</v>
      </c>
      <c r="G38" s="1876">
        <v>0</v>
      </c>
      <c r="H38" s="1829">
        <f>G38/F38*100</f>
        <v>0</v>
      </c>
    </row>
    <row r="39" spans="1:8" ht="17.25" hidden="1" customHeight="1" x14ac:dyDescent="0.2">
      <c r="A39" s="1938">
        <v>3636</v>
      </c>
      <c r="B39" s="1980">
        <v>5166</v>
      </c>
      <c r="C39" s="1867">
        <v>38100882</v>
      </c>
      <c r="D39" s="1835" t="s">
        <v>776</v>
      </c>
      <c r="E39" s="1876"/>
      <c r="F39" s="1876"/>
      <c r="G39" s="1876"/>
      <c r="H39" s="1829">
        <v>0</v>
      </c>
    </row>
    <row r="40" spans="1:8" ht="17.25" customHeight="1" x14ac:dyDescent="0.2">
      <c r="A40" s="1938">
        <v>3636</v>
      </c>
      <c r="B40" s="1980">
        <v>5166</v>
      </c>
      <c r="C40" s="1867">
        <v>38500881</v>
      </c>
      <c r="D40" s="1835" t="s">
        <v>776</v>
      </c>
      <c r="E40" s="1876">
        <v>0</v>
      </c>
      <c r="F40" s="1876">
        <v>357</v>
      </c>
      <c r="G40" s="1876">
        <v>0</v>
      </c>
      <c r="H40" s="1829">
        <f>G40/F40*100</f>
        <v>0</v>
      </c>
    </row>
    <row r="41" spans="1:8" ht="17.25" hidden="1" customHeight="1" x14ac:dyDescent="0.2">
      <c r="A41" s="1938">
        <v>3636</v>
      </c>
      <c r="B41" s="1980">
        <v>5167</v>
      </c>
      <c r="C41" s="1867">
        <v>38100880</v>
      </c>
      <c r="D41" s="1835" t="s">
        <v>388</v>
      </c>
      <c r="E41" s="1876"/>
      <c r="F41" s="1876"/>
      <c r="G41" s="1876"/>
      <c r="H41" s="1829" t="e">
        <f>G41/F41*100</f>
        <v>#DIV/0!</v>
      </c>
    </row>
    <row r="42" spans="1:8" ht="17.25" hidden="1" customHeight="1" x14ac:dyDescent="0.2">
      <c r="A42" s="1938">
        <v>3636</v>
      </c>
      <c r="B42" s="1980">
        <v>5167</v>
      </c>
      <c r="C42" s="1867">
        <v>38100882</v>
      </c>
      <c r="D42" s="1835" t="s">
        <v>388</v>
      </c>
      <c r="E42" s="1876"/>
      <c r="F42" s="1876"/>
      <c r="G42" s="1876"/>
      <c r="H42" s="1829">
        <v>0</v>
      </c>
    </row>
    <row r="43" spans="1:8" ht="17.25" hidden="1" customHeight="1" x14ac:dyDescent="0.2">
      <c r="A43" s="1938">
        <v>3636</v>
      </c>
      <c r="B43" s="1980">
        <v>5167</v>
      </c>
      <c r="C43" s="1867">
        <v>38500881</v>
      </c>
      <c r="D43" s="1835" t="s">
        <v>388</v>
      </c>
      <c r="E43" s="1876"/>
      <c r="F43" s="1876"/>
      <c r="G43" s="1876"/>
      <c r="H43" s="1829" t="e">
        <f>G43/F43*100</f>
        <v>#DIV/0!</v>
      </c>
    </row>
    <row r="44" spans="1:8" ht="17.25" customHeight="1" x14ac:dyDescent="0.2">
      <c r="A44" s="1938">
        <v>3636</v>
      </c>
      <c r="B44" s="1980">
        <v>5169</v>
      </c>
      <c r="C44" s="1867">
        <v>38100880</v>
      </c>
      <c r="D44" s="1835" t="s">
        <v>1080</v>
      </c>
      <c r="E44" s="1876">
        <v>0</v>
      </c>
      <c r="F44" s="1876">
        <v>2</v>
      </c>
      <c r="G44" s="1876">
        <v>0</v>
      </c>
      <c r="H44" s="1829">
        <f>G44/F44*100</f>
        <v>0</v>
      </c>
    </row>
    <row r="45" spans="1:8" ht="17.25" hidden="1" customHeight="1" x14ac:dyDescent="0.2">
      <c r="A45" s="1938">
        <v>3636</v>
      </c>
      <c r="B45" s="1980">
        <v>5169</v>
      </c>
      <c r="C45" s="1867">
        <v>38100882</v>
      </c>
      <c r="D45" s="1835" t="s">
        <v>1080</v>
      </c>
      <c r="E45" s="1876"/>
      <c r="F45" s="1876"/>
      <c r="G45" s="1876"/>
      <c r="H45" s="1829">
        <v>0</v>
      </c>
    </row>
    <row r="46" spans="1:8" ht="17.25" customHeight="1" x14ac:dyDescent="0.2">
      <c r="A46" s="1938">
        <v>3636</v>
      </c>
      <c r="B46" s="1980">
        <v>5169</v>
      </c>
      <c r="C46" s="1867">
        <v>38500881</v>
      </c>
      <c r="D46" s="1835" t="s">
        <v>1080</v>
      </c>
      <c r="E46" s="1876">
        <v>0</v>
      </c>
      <c r="F46" s="1876">
        <v>13</v>
      </c>
      <c r="G46" s="1876">
        <v>0</v>
      </c>
      <c r="H46" s="1829">
        <f>G46/F46*100</f>
        <v>0</v>
      </c>
    </row>
    <row r="47" spans="1:8" ht="17.25" customHeight="1" x14ac:dyDescent="0.2">
      <c r="A47" s="1938">
        <v>3636</v>
      </c>
      <c r="B47" s="1980">
        <v>5173</v>
      </c>
      <c r="C47" s="1867">
        <v>38100880</v>
      </c>
      <c r="D47" s="1835" t="s">
        <v>1462</v>
      </c>
      <c r="E47" s="1876">
        <v>0</v>
      </c>
      <c r="F47" s="1876">
        <v>1</v>
      </c>
      <c r="G47" s="1876">
        <v>0</v>
      </c>
      <c r="H47" s="1829">
        <f>G47/F47*100</f>
        <v>0</v>
      </c>
    </row>
    <row r="48" spans="1:8" ht="17.25" hidden="1" customHeight="1" x14ac:dyDescent="0.2">
      <c r="A48" s="1938">
        <v>3636</v>
      </c>
      <c r="B48" s="1980">
        <v>5173</v>
      </c>
      <c r="C48" s="1867">
        <v>38100882</v>
      </c>
      <c r="D48" s="1835" t="s">
        <v>1462</v>
      </c>
      <c r="E48" s="1876"/>
      <c r="F48" s="1876"/>
      <c r="G48" s="1876"/>
      <c r="H48" s="1829">
        <v>0</v>
      </c>
    </row>
    <row r="49" spans="1:12" ht="17.25" customHeight="1" x14ac:dyDescent="0.2">
      <c r="A49" s="1938">
        <v>3636</v>
      </c>
      <c r="B49" s="1980">
        <v>5173</v>
      </c>
      <c r="C49" s="1867">
        <v>38500881</v>
      </c>
      <c r="D49" s="1835" t="s">
        <v>1462</v>
      </c>
      <c r="E49" s="1876">
        <v>0</v>
      </c>
      <c r="F49" s="1876">
        <v>4</v>
      </c>
      <c r="G49" s="1876">
        <v>0</v>
      </c>
      <c r="H49" s="1829">
        <f>G49/F49*100</f>
        <v>0</v>
      </c>
    </row>
    <row r="50" spans="1:12" ht="17.25" customHeight="1" x14ac:dyDescent="0.2">
      <c r="A50" s="1938">
        <v>3636</v>
      </c>
      <c r="B50" s="1980">
        <v>5175</v>
      </c>
      <c r="C50" s="1867">
        <v>38100880</v>
      </c>
      <c r="D50" s="1835" t="s">
        <v>841</v>
      </c>
      <c r="E50" s="1876">
        <v>0</v>
      </c>
      <c r="F50" s="1876">
        <v>7</v>
      </c>
      <c r="G50" s="1876">
        <v>0</v>
      </c>
      <c r="H50" s="1829">
        <f>G50/F50*100</f>
        <v>0</v>
      </c>
    </row>
    <row r="51" spans="1:12" ht="17.25" hidden="1" customHeight="1" x14ac:dyDescent="0.2">
      <c r="A51" s="1938">
        <v>3636</v>
      </c>
      <c r="B51" s="1980">
        <v>5175</v>
      </c>
      <c r="C51" s="1867">
        <v>38100882</v>
      </c>
      <c r="D51" s="1835" t="s">
        <v>841</v>
      </c>
      <c r="E51" s="1876"/>
      <c r="F51" s="1876"/>
      <c r="G51" s="1876"/>
      <c r="H51" s="1829">
        <v>0</v>
      </c>
    </row>
    <row r="52" spans="1:12" ht="17.25" customHeight="1" thickBot="1" x14ac:dyDescent="0.25">
      <c r="A52" s="1938">
        <v>3636</v>
      </c>
      <c r="B52" s="1980">
        <v>5175</v>
      </c>
      <c r="C52" s="1867">
        <v>38500881</v>
      </c>
      <c r="D52" s="1835" t="s">
        <v>841</v>
      </c>
      <c r="E52" s="1876">
        <v>0</v>
      </c>
      <c r="F52" s="1876">
        <v>43</v>
      </c>
      <c r="G52" s="1876">
        <v>0</v>
      </c>
      <c r="H52" s="1829">
        <f>G52/F52*100</f>
        <v>0</v>
      </c>
    </row>
    <row r="53" spans="1:12" ht="15" hidden="1" customHeight="1" x14ac:dyDescent="0.2">
      <c r="A53" s="1938">
        <v>3636</v>
      </c>
      <c r="B53" s="1937">
        <v>5176</v>
      </c>
      <c r="C53" s="1867">
        <v>38100880</v>
      </c>
      <c r="D53" s="1835" t="s">
        <v>1588</v>
      </c>
      <c r="E53" s="1876"/>
      <c r="F53" s="1876"/>
      <c r="G53" s="1876"/>
      <c r="H53" s="1829" t="e">
        <f>G53/F53*100</f>
        <v>#DIV/0!</v>
      </c>
    </row>
    <row r="54" spans="1:12" ht="15" hidden="1" customHeight="1" x14ac:dyDescent="0.2">
      <c r="A54" s="1938">
        <v>3636</v>
      </c>
      <c r="B54" s="1937">
        <v>5176</v>
      </c>
      <c r="C54" s="1867">
        <v>38100881</v>
      </c>
      <c r="D54" s="1835" t="s">
        <v>1588</v>
      </c>
      <c r="E54" s="1876"/>
      <c r="F54" s="1876"/>
      <c r="G54" s="1876"/>
      <c r="H54" s="1829" t="e">
        <f>G54/F54*100</f>
        <v>#DIV/0!</v>
      </c>
    </row>
    <row r="55" spans="1:12" ht="15" hidden="1" customHeight="1" x14ac:dyDescent="0.2">
      <c r="A55" s="1938">
        <v>3636</v>
      </c>
      <c r="B55" s="1937">
        <v>6111</v>
      </c>
      <c r="C55" s="1867">
        <v>38100880</v>
      </c>
      <c r="D55" s="1835" t="s">
        <v>1134</v>
      </c>
      <c r="E55" s="1876"/>
      <c r="F55" s="1876"/>
      <c r="G55" s="1876"/>
      <c r="H55" s="1829" t="e">
        <f>G55/F55*100</f>
        <v>#DIV/0!</v>
      </c>
    </row>
    <row r="56" spans="1:12" ht="15" hidden="1" customHeight="1" x14ac:dyDescent="0.2">
      <c r="A56" s="1938">
        <v>3636</v>
      </c>
      <c r="B56" s="1937">
        <v>6111</v>
      </c>
      <c r="C56" s="1867">
        <v>38100882</v>
      </c>
      <c r="D56" s="1835" t="s">
        <v>1134</v>
      </c>
      <c r="E56" s="1876"/>
      <c r="F56" s="1876"/>
      <c r="G56" s="1876"/>
      <c r="H56" s="1829">
        <v>0</v>
      </c>
    </row>
    <row r="57" spans="1:12" s="1875" customFormat="1" ht="15" hidden="1" customHeight="1" x14ac:dyDescent="0.2">
      <c r="A57" s="1938">
        <v>3636</v>
      </c>
      <c r="B57" s="1937">
        <v>6111</v>
      </c>
      <c r="C57" s="1867">
        <v>38500881</v>
      </c>
      <c r="D57" s="1835" t="s">
        <v>1134</v>
      </c>
      <c r="E57" s="1876"/>
      <c r="F57" s="1876"/>
      <c r="G57" s="1876"/>
      <c r="H57" s="1829" t="e">
        <f>G57/F57*100</f>
        <v>#DIV/0!</v>
      </c>
    </row>
    <row r="58" spans="1:12" s="1875" customFormat="1" ht="15" hidden="1" customHeight="1" thickBot="1" x14ac:dyDescent="0.25">
      <c r="A58" s="1938">
        <v>6330</v>
      </c>
      <c r="B58" s="1937">
        <v>5345</v>
      </c>
      <c r="C58" s="1867">
        <v>0</v>
      </c>
      <c r="D58" s="1835" t="s">
        <v>965</v>
      </c>
      <c r="E58" s="1876"/>
      <c r="F58" s="1876"/>
      <c r="G58" s="1876"/>
      <c r="H58" s="1890">
        <v>0</v>
      </c>
    </row>
    <row r="59" spans="1:12" s="1893" customFormat="1" ht="16.5" thickTop="1" thickBot="1" x14ac:dyDescent="0.3">
      <c r="A59" s="2547" t="s">
        <v>961</v>
      </c>
      <c r="B59" s="2548"/>
      <c r="C59" s="2548"/>
      <c r="D59" s="2548"/>
      <c r="E59" s="1825">
        <f>SUM(E12:E58)</f>
        <v>0</v>
      </c>
      <c r="F59" s="1825">
        <f>SUM(F12:F58)</f>
        <v>521</v>
      </c>
      <c r="G59" s="1825">
        <f>SUM(G12:G58)</f>
        <v>0</v>
      </c>
      <c r="H59" s="1871">
        <f>G59/F59*100</f>
        <v>0</v>
      </c>
      <c r="I59" s="1973"/>
    </row>
    <row r="60" spans="1:12" ht="13.5" thickTop="1" x14ac:dyDescent="0.2">
      <c r="I60" s="1822"/>
    </row>
    <row r="61" spans="1:12" x14ac:dyDescent="0.2">
      <c r="I61" s="1822"/>
    </row>
    <row r="63" spans="1:12" ht="16.5" x14ac:dyDescent="0.25">
      <c r="A63" s="1821" t="s">
        <v>576</v>
      </c>
      <c r="B63" s="1820"/>
      <c r="C63" s="1819"/>
      <c r="D63" s="1818"/>
      <c r="E63" s="1817">
        <f>SUM(E64:E66)</f>
        <v>0</v>
      </c>
      <c r="F63" s="1817">
        <f>F64+F65+F66+F67</f>
        <v>521</v>
      </c>
      <c r="G63" s="1817">
        <f>G64+G65+G66+G67</f>
        <v>0</v>
      </c>
      <c r="H63" s="1946">
        <f>G63/F63*100</f>
        <v>0</v>
      </c>
      <c r="J63" s="2054">
        <f>J64+J65+J66</f>
        <v>0</v>
      </c>
      <c r="K63" s="2054">
        <f>K64+K65+K66</f>
        <v>521000</v>
      </c>
      <c r="L63" s="2054">
        <f>L64+L65+L66</f>
        <v>373.4</v>
      </c>
    </row>
    <row r="64" spans="1:12" ht="15" x14ac:dyDescent="0.2">
      <c r="A64" s="1811" t="s">
        <v>342</v>
      </c>
      <c r="B64" s="1815"/>
      <c r="C64" s="1809"/>
      <c r="D64" s="1814"/>
      <c r="E64" s="1807">
        <f>E12+E13+E14+E15+E16+E17+E18+E19+E20+E21+E22+E23+E24+E25+E26+E27+E28+E29+E30+E31+E32+E33+E34+E35+E36+E37+E38+E39+E40+E41+E42+E43+E44+E45+E46+E47+E48+E49+E50+E51+E52+E53+E54</f>
        <v>0</v>
      </c>
      <c r="F64" s="1807">
        <f>F12+F13+F14+F15+F16+F17+F18+F19+F20+F21+F22+F23+F24+F25+F26+F27+F28+F29+F30+F31+F32+F33+F34+F35+F36+F37+F38+F39+F40+F41+F42+F43+F44+F45+F46+F47+F48+F49+F50+F51+F52+F53+F54</f>
        <v>521</v>
      </c>
      <c r="G64" s="1807">
        <f>G12+G13+G14+G15+G16+G17+G18+G19+G20+G21+G22+G23+G24+G25+G26+G27+G28+G29+G30+G31+G32+G33+G34+G35+G36+G37+G38+G39+G40+G41+G42+G43+G44+G45+G46+G47+G48+G49+G50+G51+G52+G53+G54</f>
        <v>0</v>
      </c>
      <c r="H64" s="1945">
        <f>G64/F64*100</f>
        <v>0</v>
      </c>
      <c r="J64" s="2050">
        <v>0</v>
      </c>
      <c r="K64" s="2050">
        <v>521000</v>
      </c>
      <c r="L64" s="2050">
        <v>373.4</v>
      </c>
    </row>
    <row r="65" spans="1:12" ht="15" x14ac:dyDescent="0.2">
      <c r="A65" s="1811" t="s">
        <v>343</v>
      </c>
      <c r="B65" s="1810"/>
      <c r="C65" s="1809"/>
      <c r="D65" s="1808"/>
      <c r="E65" s="1807">
        <f>E55+E56+E57</f>
        <v>0</v>
      </c>
      <c r="F65" s="1807">
        <f>F55+F56+F57</f>
        <v>0</v>
      </c>
      <c r="G65" s="1807">
        <f>G55+G56+G57</f>
        <v>0</v>
      </c>
      <c r="H65" s="1945">
        <v>0</v>
      </c>
      <c r="J65" s="2050">
        <v>0</v>
      </c>
      <c r="K65" s="2050">
        <v>0</v>
      </c>
      <c r="L65" s="2050">
        <v>0</v>
      </c>
    </row>
    <row r="66" spans="1:12" ht="15" x14ac:dyDescent="0.2">
      <c r="A66" s="1811" t="s">
        <v>577</v>
      </c>
      <c r="B66" s="1810"/>
      <c r="C66" s="1809"/>
      <c r="D66" s="1808"/>
      <c r="E66" s="1807">
        <f>E58</f>
        <v>0</v>
      </c>
      <c r="F66" s="1807">
        <f>F58</f>
        <v>0</v>
      </c>
      <c r="G66" s="1807">
        <f>G58</f>
        <v>0</v>
      </c>
      <c r="H66" s="1945">
        <v>0</v>
      </c>
      <c r="J66" s="2050">
        <v>0</v>
      </c>
      <c r="K66" s="2050">
        <v>0</v>
      </c>
      <c r="L66" s="2050">
        <v>0</v>
      </c>
    </row>
    <row r="67" spans="1:12" ht="15" x14ac:dyDescent="0.2">
      <c r="A67" s="1811"/>
      <c r="B67" s="1810"/>
      <c r="C67" s="1809"/>
      <c r="D67" s="1808"/>
      <c r="E67" s="1807"/>
      <c r="F67" s="1807"/>
      <c r="G67" s="1807"/>
      <c r="H67" s="1916"/>
    </row>
    <row r="68" spans="1:12" ht="46.5" customHeight="1" thickBot="1" x14ac:dyDescent="0.4">
      <c r="A68" s="2539" t="s">
        <v>1836</v>
      </c>
      <c r="B68" s="2540"/>
      <c r="C68" s="2540"/>
      <c r="D68" s="2540"/>
      <c r="E68" s="1805">
        <f>SUM(E63)</f>
        <v>0</v>
      </c>
      <c r="F68" s="1805">
        <f>SUM(F63)</f>
        <v>521</v>
      </c>
      <c r="G68" s="1805">
        <f>SUM(G63)</f>
        <v>0</v>
      </c>
      <c r="H68" s="1944">
        <f>(G68/F68)*100</f>
        <v>0</v>
      </c>
    </row>
    <row r="69" spans="1:12" ht="13.5" thickTop="1" x14ac:dyDescent="0.2"/>
    <row r="188" spans="1:5" ht="13.5" thickBot="1" x14ac:dyDescent="0.25">
      <c r="A188" s="1972"/>
      <c r="B188" s="1972"/>
      <c r="C188" s="1972"/>
      <c r="D188" s="1971"/>
      <c r="E188" s="1970"/>
    </row>
    <row r="189" spans="1:5" ht="13.5" thickTop="1" x14ac:dyDescent="0.2">
      <c r="A189" s="1836"/>
      <c r="B189" s="1836"/>
      <c r="C189" s="1836"/>
      <c r="D189" s="1866"/>
      <c r="E189" s="1969"/>
    </row>
    <row r="190" spans="1:5" x14ac:dyDescent="0.2">
      <c r="D190" s="1797" t="e">
        <f>#REF!+#REF!</f>
        <v>#REF!</v>
      </c>
    </row>
  </sheetData>
  <mergeCells count="2">
    <mergeCell ref="A59:D59"/>
    <mergeCell ref="A68:D68"/>
  </mergeCells>
  <pageMargins left="0.98425196850393704" right="0.78740157480314965" top="0.98425196850393704" bottom="0.98425196850393704" header="0.51181102362204722" footer="0.51181102362204722"/>
  <pageSetup paperSize="9" scale="70" firstPageNumber="165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38"/>
  <sheetViews>
    <sheetView zoomScaleNormal="100" workbookViewId="0">
      <selection activeCell="E45" sqref="E45"/>
    </sheetView>
  </sheetViews>
  <sheetFormatPr defaultRowHeight="12.75" x14ac:dyDescent="0.2"/>
  <cols>
    <col min="1" max="1" width="4.7109375" style="2041" customWidth="1"/>
    <col min="2" max="2" width="6.7109375" style="2041" customWidth="1"/>
    <col min="3" max="3" width="8.85546875" style="2041" customWidth="1"/>
    <col min="4" max="4" width="47.85546875" style="2041" customWidth="1"/>
    <col min="5" max="5" width="12.85546875" style="2041" customWidth="1"/>
    <col min="6" max="6" width="15.5703125" style="2041" customWidth="1"/>
    <col min="7" max="7" width="15.85546875" style="2041" customWidth="1"/>
    <col min="8" max="8" width="7.5703125" style="2164" customWidth="1"/>
    <col min="9" max="16384" width="9.140625" style="2041"/>
  </cols>
  <sheetData>
    <row r="1" spans="1:8" ht="18.75" thickBot="1" x14ac:dyDescent="0.3">
      <c r="A1" s="1823" t="s">
        <v>1844</v>
      </c>
      <c r="B1" s="2087"/>
      <c r="C1" s="2086"/>
      <c r="D1" s="2084"/>
      <c r="E1" s="2085"/>
      <c r="F1" s="2084"/>
      <c r="G1" s="2083"/>
      <c r="H1" s="2163"/>
    </row>
    <row r="2" spans="1:8" ht="18" x14ac:dyDescent="0.25">
      <c r="A2" s="2080"/>
      <c r="B2" s="2077"/>
      <c r="C2" s="2077"/>
      <c r="D2" s="2077"/>
      <c r="E2" s="2077"/>
      <c r="F2" s="2077"/>
      <c r="G2" s="2077"/>
      <c r="H2" s="2076" t="s">
        <v>1843</v>
      </c>
    </row>
    <row r="3" spans="1:8" ht="18" x14ac:dyDescent="0.25">
      <c r="A3" s="2081" t="s">
        <v>470</v>
      </c>
      <c r="B3" s="2077"/>
      <c r="C3" s="2079" t="s">
        <v>445</v>
      </c>
      <c r="D3" s="2077"/>
      <c r="E3" s="2077"/>
      <c r="F3" s="2077"/>
      <c r="G3" s="2077"/>
      <c r="H3" s="2076"/>
    </row>
    <row r="4" spans="1:8" ht="18" x14ac:dyDescent="0.25">
      <c r="A4" s="2080"/>
      <c r="B4" s="2077"/>
      <c r="C4" s="2079" t="s">
        <v>446</v>
      </c>
      <c r="D4" s="2077"/>
      <c r="E4" s="2077"/>
      <c r="F4" s="2077"/>
      <c r="G4" s="2077"/>
      <c r="H4" s="2076"/>
    </row>
    <row r="5" spans="1:8" ht="18" x14ac:dyDescent="0.25">
      <c r="A5" s="1823" t="s">
        <v>1842</v>
      </c>
      <c r="B5" s="2077"/>
      <c r="C5" s="2077"/>
      <c r="D5" s="2077"/>
      <c r="E5" s="2077"/>
      <c r="F5" s="2077"/>
      <c r="G5" s="2077"/>
      <c r="H5" s="2076"/>
    </row>
    <row r="6" spans="1:8" x14ac:dyDescent="0.2">
      <c r="A6" s="2074"/>
      <c r="B6" s="2074"/>
      <c r="C6" s="2074"/>
      <c r="E6" s="2073"/>
      <c r="F6" s="2073"/>
      <c r="G6" s="2073"/>
    </row>
    <row r="7" spans="1:8" ht="15.75" thickBot="1" x14ac:dyDescent="0.3">
      <c r="A7" s="2075" t="s">
        <v>964</v>
      </c>
      <c r="B7" s="2074"/>
      <c r="C7" s="2074"/>
      <c r="E7" s="2073"/>
      <c r="F7" s="2073"/>
      <c r="G7" s="2073"/>
      <c r="H7" s="2072" t="s">
        <v>205</v>
      </c>
    </row>
    <row r="8" spans="1:8" ht="25.5" thickTop="1" thickBot="1" x14ac:dyDescent="0.25">
      <c r="A8" s="1852" t="s">
        <v>206</v>
      </c>
      <c r="B8" s="1851" t="s">
        <v>959</v>
      </c>
      <c r="C8" s="1851" t="s">
        <v>481</v>
      </c>
      <c r="D8" s="1850" t="s">
        <v>208</v>
      </c>
      <c r="E8" s="1849" t="s">
        <v>800</v>
      </c>
      <c r="F8" s="1849" t="s">
        <v>801</v>
      </c>
      <c r="G8" s="1848" t="s">
        <v>1117</v>
      </c>
      <c r="H8" s="2092" t="s">
        <v>1118</v>
      </c>
    </row>
    <row r="9" spans="1:8" ht="14.25" thickTop="1" thickBot="1" x14ac:dyDescent="0.25">
      <c r="A9" s="1846">
        <v>1</v>
      </c>
      <c r="B9" s="1845">
        <v>2</v>
      </c>
      <c r="C9" s="1845">
        <v>3</v>
      </c>
      <c r="D9" s="1845">
        <v>4</v>
      </c>
      <c r="E9" s="1931">
        <v>5</v>
      </c>
      <c r="F9" s="1931">
        <v>6</v>
      </c>
      <c r="G9" s="1930">
        <v>7</v>
      </c>
      <c r="H9" s="2091" t="s">
        <v>74</v>
      </c>
    </row>
    <row r="10" spans="1:8" ht="45.75" hidden="1" customHeight="1" thickTop="1" x14ac:dyDescent="0.2">
      <c r="A10" s="2071">
        <v>3299</v>
      </c>
      <c r="B10" s="2070">
        <v>5213</v>
      </c>
      <c r="C10" s="2070">
        <v>32133006</v>
      </c>
      <c r="D10" s="2069" t="s">
        <v>1604</v>
      </c>
      <c r="E10" s="2068">
        <v>0</v>
      </c>
      <c r="F10" s="2068">
        <v>0</v>
      </c>
      <c r="G10" s="2068">
        <v>0</v>
      </c>
      <c r="H10" s="2165" t="e">
        <f t="shared" ref="H10:H17" si="0">G10/F10*100</f>
        <v>#DIV/0!</v>
      </c>
    </row>
    <row r="11" spans="1:8" ht="45.75" hidden="1" customHeight="1" x14ac:dyDescent="0.2">
      <c r="A11" s="2065">
        <v>3299</v>
      </c>
      <c r="B11" s="2064">
        <v>5213</v>
      </c>
      <c r="C11" s="2064">
        <v>32533006</v>
      </c>
      <c r="D11" s="2062" t="s">
        <v>1604</v>
      </c>
      <c r="E11" s="2061">
        <v>0</v>
      </c>
      <c r="F11" s="2061">
        <v>0</v>
      </c>
      <c r="G11" s="2061">
        <v>0</v>
      </c>
      <c r="H11" s="2166" t="e">
        <f t="shared" si="0"/>
        <v>#DIV/0!</v>
      </c>
    </row>
    <row r="12" spans="1:8" ht="30" hidden="1" customHeight="1" x14ac:dyDescent="0.2">
      <c r="A12" s="2065">
        <v>3299</v>
      </c>
      <c r="B12" s="2064">
        <v>5221</v>
      </c>
      <c r="C12" s="2064">
        <v>32133006</v>
      </c>
      <c r="D12" s="2062" t="s">
        <v>1675</v>
      </c>
      <c r="E12" s="2061">
        <v>0</v>
      </c>
      <c r="F12" s="2061">
        <v>0</v>
      </c>
      <c r="G12" s="2061">
        <v>0</v>
      </c>
      <c r="H12" s="2166" t="e">
        <f t="shared" si="0"/>
        <v>#DIV/0!</v>
      </c>
    </row>
    <row r="13" spans="1:8" ht="30" hidden="1" customHeight="1" x14ac:dyDescent="0.2">
      <c r="A13" s="2065">
        <v>3299</v>
      </c>
      <c r="B13" s="2064">
        <v>5221</v>
      </c>
      <c r="C13" s="2064">
        <v>32533006</v>
      </c>
      <c r="D13" s="2062" t="s">
        <v>1675</v>
      </c>
      <c r="E13" s="2061">
        <v>0</v>
      </c>
      <c r="F13" s="2061">
        <v>0</v>
      </c>
      <c r="G13" s="2061">
        <v>0</v>
      </c>
      <c r="H13" s="2166" t="e">
        <f t="shared" si="0"/>
        <v>#DIV/0!</v>
      </c>
    </row>
    <row r="14" spans="1:8" ht="30" hidden="1" customHeight="1" x14ac:dyDescent="0.2">
      <c r="A14" s="2065">
        <v>3299</v>
      </c>
      <c r="B14" s="2064">
        <v>5223</v>
      </c>
      <c r="C14" s="2064">
        <v>32133006</v>
      </c>
      <c r="D14" s="2062" t="s">
        <v>1049</v>
      </c>
      <c r="E14" s="2061">
        <v>0</v>
      </c>
      <c r="F14" s="2061">
        <v>0</v>
      </c>
      <c r="G14" s="2061">
        <v>0</v>
      </c>
      <c r="H14" s="2166" t="e">
        <f t="shared" si="0"/>
        <v>#DIV/0!</v>
      </c>
    </row>
    <row r="15" spans="1:8" ht="30" hidden="1" customHeight="1" x14ac:dyDescent="0.2">
      <c r="A15" s="2065">
        <v>3299</v>
      </c>
      <c r="B15" s="2064">
        <v>5223</v>
      </c>
      <c r="C15" s="2064">
        <v>32533006</v>
      </c>
      <c r="D15" s="2062" t="s">
        <v>1049</v>
      </c>
      <c r="E15" s="2061">
        <v>0</v>
      </c>
      <c r="F15" s="2061">
        <v>0</v>
      </c>
      <c r="G15" s="2061">
        <v>0</v>
      </c>
      <c r="H15" s="2166" t="e">
        <f t="shared" si="0"/>
        <v>#DIV/0!</v>
      </c>
    </row>
    <row r="16" spans="1:8" ht="15" hidden="1" customHeight="1" x14ac:dyDescent="0.2">
      <c r="A16" s="2065">
        <v>3299</v>
      </c>
      <c r="B16" s="2064">
        <v>5332</v>
      </c>
      <c r="C16" s="2063">
        <v>32133006</v>
      </c>
      <c r="D16" s="2062" t="s">
        <v>787</v>
      </c>
      <c r="E16" s="2061">
        <v>0</v>
      </c>
      <c r="F16" s="2061">
        <v>0</v>
      </c>
      <c r="G16" s="2061">
        <v>0</v>
      </c>
      <c r="H16" s="2166" t="e">
        <f t="shared" si="0"/>
        <v>#DIV/0!</v>
      </c>
    </row>
    <row r="17" spans="1:12" ht="15" hidden="1" customHeight="1" x14ac:dyDescent="0.2">
      <c r="A17" s="2065">
        <v>3299</v>
      </c>
      <c r="B17" s="2064">
        <v>5332</v>
      </c>
      <c r="C17" s="2063">
        <v>32533006</v>
      </c>
      <c r="D17" s="2062" t="s">
        <v>787</v>
      </c>
      <c r="E17" s="2061">
        <v>0</v>
      </c>
      <c r="F17" s="2061">
        <v>0</v>
      </c>
      <c r="G17" s="2061">
        <v>0</v>
      </c>
      <c r="H17" s="2166" t="e">
        <f t="shared" si="0"/>
        <v>#DIV/0!</v>
      </c>
    </row>
    <row r="18" spans="1:12" ht="15" customHeight="1" thickTop="1" thickBot="1" x14ac:dyDescent="0.25">
      <c r="A18" s="2065">
        <v>6409</v>
      </c>
      <c r="B18" s="2064">
        <v>5909</v>
      </c>
      <c r="C18" s="2063">
        <v>0</v>
      </c>
      <c r="D18" s="2062" t="s">
        <v>702</v>
      </c>
      <c r="E18" s="2061">
        <v>0</v>
      </c>
      <c r="F18" s="2061">
        <v>0</v>
      </c>
      <c r="G18" s="2061">
        <v>0</v>
      </c>
      <c r="H18" s="2166">
        <v>0</v>
      </c>
    </row>
    <row r="19" spans="1:12" ht="15.75" hidden="1" thickBot="1" x14ac:dyDescent="0.25">
      <c r="A19" s="2065">
        <v>3299</v>
      </c>
      <c r="B19" s="2064">
        <v>5901</v>
      </c>
      <c r="C19" s="2063">
        <v>32533030</v>
      </c>
      <c r="D19" s="2062" t="s">
        <v>769</v>
      </c>
      <c r="E19" s="2061">
        <v>0</v>
      </c>
      <c r="F19" s="2061">
        <v>0</v>
      </c>
      <c r="G19" s="2061">
        <v>0</v>
      </c>
      <c r="H19" s="2166" t="e">
        <f t="shared" ref="H19:H26" si="1">G19/F19*100</f>
        <v>#DIV/0!</v>
      </c>
    </row>
    <row r="20" spans="1:12" ht="45.75" hidden="1" thickBot="1" x14ac:dyDescent="0.25">
      <c r="A20" s="2065">
        <v>3299</v>
      </c>
      <c r="B20" s="2064">
        <v>6313</v>
      </c>
      <c r="C20" s="2063">
        <v>32133006</v>
      </c>
      <c r="D20" s="2062" t="s">
        <v>704</v>
      </c>
      <c r="E20" s="2061">
        <v>0</v>
      </c>
      <c r="F20" s="2061">
        <v>0</v>
      </c>
      <c r="G20" s="2061">
        <v>0</v>
      </c>
      <c r="H20" s="2166" t="e">
        <f t="shared" si="1"/>
        <v>#DIV/0!</v>
      </c>
    </row>
    <row r="21" spans="1:12" ht="45.75" hidden="1" thickBot="1" x14ac:dyDescent="0.25">
      <c r="A21" s="2065">
        <v>3299</v>
      </c>
      <c r="B21" s="2064">
        <v>6313</v>
      </c>
      <c r="C21" s="2063">
        <v>32533006</v>
      </c>
      <c r="D21" s="2062" t="s">
        <v>704</v>
      </c>
      <c r="E21" s="2061">
        <v>0</v>
      </c>
      <c r="F21" s="2061">
        <v>0</v>
      </c>
      <c r="G21" s="2061">
        <v>0</v>
      </c>
      <c r="H21" s="2166" t="e">
        <f t="shared" si="1"/>
        <v>#DIV/0!</v>
      </c>
    </row>
    <row r="22" spans="1:12" ht="30.75" hidden="1" thickBot="1" x14ac:dyDescent="0.25">
      <c r="A22" s="2065">
        <v>3299</v>
      </c>
      <c r="B22" s="2064">
        <v>6323</v>
      </c>
      <c r="C22" s="2063">
        <v>32133006</v>
      </c>
      <c r="D22" s="2062" t="s">
        <v>705</v>
      </c>
      <c r="E22" s="2061">
        <v>0</v>
      </c>
      <c r="F22" s="2061">
        <v>0</v>
      </c>
      <c r="G22" s="2061">
        <v>0</v>
      </c>
      <c r="H22" s="2166" t="e">
        <f t="shared" si="1"/>
        <v>#DIV/0!</v>
      </c>
    </row>
    <row r="23" spans="1:12" ht="30.75" hidden="1" thickBot="1" x14ac:dyDescent="0.25">
      <c r="A23" s="2065">
        <v>3299</v>
      </c>
      <c r="B23" s="2064">
        <v>6323</v>
      </c>
      <c r="C23" s="2063">
        <v>32533006</v>
      </c>
      <c r="D23" s="2062" t="s">
        <v>705</v>
      </c>
      <c r="E23" s="2061">
        <v>0</v>
      </c>
      <c r="F23" s="2061">
        <v>0</v>
      </c>
      <c r="G23" s="2061">
        <v>0</v>
      </c>
      <c r="H23" s="2166" t="e">
        <f t="shared" si="1"/>
        <v>#DIV/0!</v>
      </c>
    </row>
    <row r="24" spans="1:12" ht="15.75" hidden="1" thickBot="1" x14ac:dyDescent="0.25">
      <c r="A24" s="2065">
        <v>3636</v>
      </c>
      <c r="B24" s="2064">
        <v>6901</v>
      </c>
      <c r="C24" s="2063">
        <v>32133926</v>
      </c>
      <c r="D24" s="2062" t="s">
        <v>535</v>
      </c>
      <c r="E24" s="2061">
        <v>0</v>
      </c>
      <c r="F24" s="2061">
        <v>0</v>
      </c>
      <c r="G24" s="2061">
        <v>0</v>
      </c>
      <c r="H24" s="2166" t="e">
        <f t="shared" si="1"/>
        <v>#DIV/0!</v>
      </c>
    </row>
    <row r="25" spans="1:12" ht="15.75" hidden="1" thickBot="1" x14ac:dyDescent="0.25">
      <c r="A25" s="2065">
        <v>3636</v>
      </c>
      <c r="B25" s="2064">
        <v>6901</v>
      </c>
      <c r="C25" s="2063">
        <v>32533926</v>
      </c>
      <c r="D25" s="2062" t="s">
        <v>535</v>
      </c>
      <c r="E25" s="2061">
        <v>0</v>
      </c>
      <c r="F25" s="2061">
        <v>0</v>
      </c>
      <c r="G25" s="2061">
        <v>0</v>
      </c>
      <c r="H25" s="2166" t="e">
        <f t="shared" si="1"/>
        <v>#DIV/0!</v>
      </c>
    </row>
    <row r="26" spans="1:12" ht="15" hidden="1" customHeight="1" thickBot="1" x14ac:dyDescent="0.25">
      <c r="A26" s="2065">
        <v>6402</v>
      </c>
      <c r="B26" s="2064">
        <v>5363</v>
      </c>
      <c r="C26" s="2063">
        <v>19</v>
      </c>
      <c r="D26" s="2062" t="s">
        <v>706</v>
      </c>
      <c r="E26" s="2061">
        <v>0</v>
      </c>
      <c r="F26" s="2061">
        <v>0</v>
      </c>
      <c r="G26" s="2061">
        <v>0</v>
      </c>
      <c r="H26" s="2167" t="e">
        <f t="shared" si="1"/>
        <v>#DIV/0!</v>
      </c>
    </row>
    <row r="27" spans="1:12" ht="16.5" thickTop="1" thickBot="1" x14ac:dyDescent="0.3">
      <c r="A27" s="2547" t="s">
        <v>961</v>
      </c>
      <c r="B27" s="2548"/>
      <c r="C27" s="2548"/>
      <c r="D27" s="2548"/>
      <c r="E27" s="1825">
        <f>SUM(E10:E25)</f>
        <v>0</v>
      </c>
      <c r="F27" s="1825">
        <f>SUM(F10:F26)</f>
        <v>0</v>
      </c>
      <c r="G27" s="1825">
        <f>SUM(G10:G26)</f>
        <v>0</v>
      </c>
      <c r="H27" s="1871">
        <v>0</v>
      </c>
    </row>
    <row r="28" spans="1:12" ht="13.5" thickTop="1" x14ac:dyDescent="0.2"/>
    <row r="32" spans="1:12" ht="16.5" x14ac:dyDescent="0.25">
      <c r="A32" s="2060" t="s">
        <v>576</v>
      </c>
      <c r="B32" s="2059"/>
      <c r="C32" s="2058"/>
      <c r="D32" s="2057"/>
      <c r="E32" s="2056">
        <f>SUM(E33:E35)</f>
        <v>0</v>
      </c>
      <c r="F32" s="2056">
        <f>F33+F34+F35+F36</f>
        <v>0</v>
      </c>
      <c r="G32" s="2056">
        <f>G33+G34+G35+G36</f>
        <v>0</v>
      </c>
      <c r="H32" s="2055">
        <v>0</v>
      </c>
      <c r="J32" s="2054">
        <f>J33+J34+J35</f>
        <v>0</v>
      </c>
      <c r="K32" s="2054">
        <f>K33+K34+K35</f>
        <v>0</v>
      </c>
      <c r="L32" s="2054">
        <f>L33+L34+L35</f>
        <v>240</v>
      </c>
    </row>
    <row r="33" spans="1:12" ht="15" x14ac:dyDescent="0.2">
      <c r="A33" s="2049" t="s">
        <v>342</v>
      </c>
      <c r="B33" s="2053"/>
      <c r="C33" s="2047"/>
      <c r="D33" s="2052"/>
      <c r="E33" s="2045">
        <f>E18+E19</f>
        <v>0</v>
      </c>
      <c r="F33" s="2045">
        <f>F18+F19</f>
        <v>0</v>
      </c>
      <c r="G33" s="2045">
        <f>G18+G19</f>
        <v>0</v>
      </c>
      <c r="H33" s="2051">
        <v>0</v>
      </c>
      <c r="J33" s="2050">
        <v>0</v>
      </c>
      <c r="K33" s="2050">
        <v>0</v>
      </c>
      <c r="L33" s="2050">
        <v>240</v>
      </c>
    </row>
    <row r="34" spans="1:12" ht="15" x14ac:dyDescent="0.2">
      <c r="A34" s="2049" t="s">
        <v>343</v>
      </c>
      <c r="B34" s="2048"/>
      <c r="C34" s="2047"/>
      <c r="D34" s="2046"/>
      <c r="E34" s="2045">
        <f>E24+E25</f>
        <v>0</v>
      </c>
      <c r="F34" s="2045">
        <f>F24+F25</f>
        <v>0</v>
      </c>
      <c r="G34" s="2045">
        <f>G24+G25</f>
        <v>0</v>
      </c>
      <c r="H34" s="2051">
        <v>0</v>
      </c>
      <c r="J34" s="2050">
        <v>0</v>
      </c>
      <c r="K34" s="2050">
        <v>0</v>
      </c>
      <c r="L34" s="2050">
        <v>0</v>
      </c>
    </row>
    <row r="35" spans="1:12" ht="15" x14ac:dyDescent="0.2">
      <c r="A35" s="2049" t="s">
        <v>577</v>
      </c>
      <c r="B35" s="2048"/>
      <c r="C35" s="2047"/>
      <c r="D35" s="2046"/>
      <c r="E35" s="2045">
        <v>0</v>
      </c>
      <c r="F35" s="2045">
        <v>0</v>
      </c>
      <c r="G35" s="2045">
        <v>0</v>
      </c>
      <c r="H35" s="2051">
        <v>0</v>
      </c>
      <c r="J35" s="2050">
        <v>0</v>
      </c>
      <c r="K35" s="2050">
        <v>0</v>
      </c>
      <c r="L35" s="2050">
        <v>0</v>
      </c>
    </row>
    <row r="36" spans="1:12" ht="16.5" customHeight="1" x14ac:dyDescent="0.2">
      <c r="A36" s="2049"/>
      <c r="B36" s="2048"/>
      <c r="C36" s="2047"/>
      <c r="D36" s="2046"/>
      <c r="E36" s="2045"/>
      <c r="F36" s="2045"/>
      <c r="G36" s="2045"/>
      <c r="H36" s="2044"/>
    </row>
    <row r="37" spans="1:12" ht="69.75" customHeight="1" thickBot="1" x14ac:dyDescent="0.4">
      <c r="A37" s="2561" t="s">
        <v>1841</v>
      </c>
      <c r="B37" s="2563"/>
      <c r="C37" s="2563"/>
      <c r="D37" s="2563"/>
      <c r="E37" s="2043">
        <f>SUM(E32)</f>
        <v>0</v>
      </c>
      <c r="F37" s="2043">
        <f>SUM(F32)</f>
        <v>0</v>
      </c>
      <c r="G37" s="2043">
        <f>SUM(G32)</f>
        <v>0</v>
      </c>
      <c r="H37" s="2042">
        <v>0</v>
      </c>
    </row>
    <row r="38" spans="1:12" ht="13.5" thickTop="1" x14ac:dyDescent="0.2"/>
  </sheetData>
  <mergeCells count="2">
    <mergeCell ref="A27:D27"/>
    <mergeCell ref="A37:D37"/>
  </mergeCells>
  <pageMargins left="0.70866141732283472" right="0.70866141732283472" top="0.78740157480314965" bottom="0.78740157480314965" header="0.31496062992125984" footer="0.31496062992125984"/>
  <pageSetup paperSize="9" scale="70" orientation="portrait" r:id="rId1"/>
  <headerFooter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F0"/>
  </sheetPr>
  <dimension ref="A1:U42"/>
  <sheetViews>
    <sheetView showGridLines="0" zoomScaleNormal="100" workbookViewId="0">
      <selection activeCell="H27" sqref="H27"/>
    </sheetView>
  </sheetViews>
  <sheetFormatPr defaultRowHeight="12.75" x14ac:dyDescent="0.2"/>
  <cols>
    <col min="1" max="1" width="4.7109375" style="416" customWidth="1"/>
    <col min="2" max="2" width="7" style="416" customWidth="1"/>
    <col min="3" max="3" width="9" style="416" customWidth="1"/>
    <col min="4" max="4" width="42.28515625" style="349" customWidth="1"/>
    <col min="5" max="5" width="15.140625" style="481" customWidth="1"/>
    <col min="6" max="6" width="14.85546875" style="481" customWidth="1"/>
    <col min="7" max="7" width="14" style="481" customWidth="1"/>
    <col min="8" max="8" width="9.140625" style="601" customWidth="1"/>
    <col min="9" max="9" width="12.7109375" style="349" bestFit="1" customWidth="1"/>
    <col min="10" max="16384" width="9.140625" style="349"/>
  </cols>
  <sheetData>
    <row r="1" spans="1:21" x14ac:dyDescent="0.2">
      <c r="A1" s="2564" t="s">
        <v>61</v>
      </c>
      <c r="B1" s="2565"/>
      <c r="C1" s="2565"/>
      <c r="D1" s="2565"/>
      <c r="E1" s="2565"/>
      <c r="F1" s="2565"/>
      <c r="G1" s="2565"/>
      <c r="H1" s="2566"/>
    </row>
    <row r="2" spans="1:21" ht="21.75" customHeight="1" thickBot="1" x14ac:dyDescent="0.25">
      <c r="A2" s="2567"/>
      <c r="B2" s="2567"/>
      <c r="C2" s="2567"/>
      <c r="D2" s="2567"/>
      <c r="E2" s="2567"/>
      <c r="F2" s="2567"/>
      <c r="G2" s="2567"/>
      <c r="H2" s="2555"/>
    </row>
    <row r="3" spans="1:21" ht="15.75" x14ac:dyDescent="0.25">
      <c r="G3" s="608" t="s">
        <v>1564</v>
      </c>
    </row>
    <row r="4" spans="1:21" s="572" customFormat="1" ht="12.75" customHeight="1" x14ac:dyDescent="0.25">
      <c r="A4" s="67" t="s">
        <v>470</v>
      </c>
      <c r="B4" s="28"/>
      <c r="C4" s="571" t="s">
        <v>729</v>
      </c>
      <c r="D4" s="16"/>
      <c r="E4" s="17"/>
      <c r="F4" s="16"/>
      <c r="H4" s="2168"/>
    </row>
    <row r="5" spans="1:21" s="572" customFormat="1" ht="12.75" customHeight="1" x14ac:dyDescent="0.25">
      <c r="A5" s="6"/>
      <c r="B5" s="28"/>
      <c r="C5" s="571" t="s">
        <v>730</v>
      </c>
      <c r="D5" s="16"/>
      <c r="E5" s="17"/>
      <c r="F5" s="16"/>
      <c r="H5" s="2168"/>
    </row>
    <row r="6" spans="1:21" ht="15.75" thickBot="1" x14ac:dyDescent="0.3">
      <c r="A6" s="573"/>
      <c r="H6" s="574" t="s">
        <v>205</v>
      </c>
    </row>
    <row r="7" spans="1:21" s="387" customFormat="1" ht="22.5" customHeight="1" thickTop="1" thickBot="1" x14ac:dyDescent="0.25">
      <c r="A7" s="575" t="s">
        <v>206</v>
      </c>
      <c r="B7" s="576" t="s">
        <v>959</v>
      </c>
      <c r="C7" s="576" t="s">
        <v>481</v>
      </c>
      <c r="D7" s="577" t="s">
        <v>208</v>
      </c>
      <c r="E7" s="578" t="s">
        <v>800</v>
      </c>
      <c r="F7" s="578" t="s">
        <v>801</v>
      </c>
      <c r="G7" s="579" t="s">
        <v>1117</v>
      </c>
      <c r="H7" s="2169" t="s">
        <v>1118</v>
      </c>
    </row>
    <row r="8" spans="1:21" s="387" customFormat="1" ht="13.5" thickTop="1" thickBot="1" x14ac:dyDescent="0.25">
      <c r="A8" s="609">
        <v>1</v>
      </c>
      <c r="B8" s="610">
        <v>2</v>
      </c>
      <c r="C8" s="610">
        <v>3</v>
      </c>
      <c r="D8" s="610">
        <v>4</v>
      </c>
      <c r="E8" s="581">
        <v>5</v>
      </c>
      <c r="F8" s="581">
        <v>6</v>
      </c>
      <c r="G8" s="582">
        <v>7</v>
      </c>
      <c r="H8" s="2170" t="s">
        <v>74</v>
      </c>
    </row>
    <row r="9" spans="1:21" s="312" customFormat="1" ht="14.25" customHeight="1" thickTop="1" x14ac:dyDescent="0.25">
      <c r="A9" s="1320">
        <v>2310</v>
      </c>
      <c r="B9" s="1339">
        <v>6341</v>
      </c>
      <c r="C9" s="1335"/>
      <c r="D9" s="1331" t="s">
        <v>318</v>
      </c>
      <c r="E9" s="1327"/>
      <c r="F9" s="1323">
        <v>2914</v>
      </c>
      <c r="G9" s="1323">
        <v>1777</v>
      </c>
      <c r="H9" s="1765">
        <v>100</v>
      </c>
      <c r="I9" s="1318"/>
      <c r="J9" s="1318"/>
      <c r="K9" s="1318"/>
      <c r="L9" s="1318"/>
      <c r="M9" s="1318"/>
      <c r="N9" s="1318"/>
      <c r="O9" s="1318"/>
      <c r="P9" s="1318"/>
      <c r="Q9" s="1318"/>
      <c r="R9" s="1318"/>
      <c r="S9" s="1318"/>
      <c r="T9" s="1318"/>
      <c r="U9" s="1318"/>
    </row>
    <row r="10" spans="1:21" s="312" customFormat="1" ht="14.25" customHeight="1" x14ac:dyDescent="0.2">
      <c r="A10" s="1321"/>
      <c r="B10" s="1340"/>
      <c r="C10" s="1336" t="s">
        <v>909</v>
      </c>
      <c r="D10" s="1332" t="s">
        <v>910</v>
      </c>
      <c r="E10" s="1328"/>
      <c r="F10" s="1324">
        <v>2914</v>
      </c>
      <c r="G10" s="1324">
        <v>1777</v>
      </c>
      <c r="H10" s="1766">
        <v>100</v>
      </c>
      <c r="I10" s="1318"/>
      <c r="J10" s="1318"/>
      <c r="K10" s="1318"/>
      <c r="L10" s="1318"/>
      <c r="M10" s="1318"/>
      <c r="N10" s="1318"/>
      <c r="O10" s="1318"/>
      <c r="P10" s="1318"/>
      <c r="Q10" s="1318"/>
      <c r="R10" s="1318"/>
      <c r="S10" s="1318"/>
      <c r="T10" s="1318"/>
      <c r="U10" s="1318"/>
    </row>
    <row r="11" spans="1:21" s="312" customFormat="1" ht="14.25" customHeight="1" x14ac:dyDescent="0.25">
      <c r="A11" s="1321">
        <v>2310</v>
      </c>
      <c r="B11" s="1340">
        <v>6349</v>
      </c>
      <c r="C11" s="1336"/>
      <c r="D11" s="1764" t="s">
        <v>1744</v>
      </c>
      <c r="E11" s="1328"/>
      <c r="F11" s="1325">
        <v>5687</v>
      </c>
      <c r="G11" s="1325">
        <v>5687</v>
      </c>
      <c r="H11" s="1767">
        <v>98.332710629553517</v>
      </c>
      <c r="I11" s="1318"/>
      <c r="J11" s="1318"/>
      <c r="K11" s="1318"/>
      <c r="L11" s="1318"/>
      <c r="M11" s="1318"/>
      <c r="N11" s="1318"/>
      <c r="O11" s="1318"/>
      <c r="P11" s="1318"/>
      <c r="Q11" s="1318"/>
      <c r="R11" s="1318"/>
      <c r="S11" s="1318"/>
      <c r="T11" s="1318"/>
      <c r="U11" s="1318"/>
    </row>
    <row r="12" spans="1:21" s="312" customFormat="1" ht="14.25" customHeight="1" x14ac:dyDescent="0.2">
      <c r="A12" s="1321"/>
      <c r="B12" s="1340"/>
      <c r="C12" s="1336" t="s">
        <v>909</v>
      </c>
      <c r="D12" s="1332" t="s">
        <v>910</v>
      </c>
      <c r="E12" s="1328"/>
      <c r="F12" s="1324">
        <v>5687</v>
      </c>
      <c r="G12" s="1324">
        <v>5687</v>
      </c>
      <c r="H12" s="1766">
        <v>100</v>
      </c>
      <c r="I12" s="1318"/>
      <c r="J12" s="1318"/>
      <c r="K12" s="1318"/>
      <c r="L12" s="1318"/>
      <c r="M12" s="1318"/>
      <c r="N12" s="1318"/>
      <c r="O12" s="1318"/>
      <c r="P12" s="1318"/>
      <c r="Q12" s="1318"/>
      <c r="R12" s="1318"/>
      <c r="S12" s="1318"/>
      <c r="T12" s="1318"/>
      <c r="U12" s="1318"/>
    </row>
    <row r="13" spans="1:21" s="312" customFormat="1" ht="14.25" customHeight="1" x14ac:dyDescent="0.25">
      <c r="A13" s="1321">
        <v>2321</v>
      </c>
      <c r="B13" s="1340">
        <v>6341</v>
      </c>
      <c r="C13" s="1337"/>
      <c r="D13" s="1333" t="s">
        <v>318</v>
      </c>
      <c r="E13" s="1328"/>
      <c r="F13" s="1325">
        <f>F14+F15</f>
        <v>28531</v>
      </c>
      <c r="G13" s="1325">
        <f>G14+G15</f>
        <v>27733</v>
      </c>
      <c r="H13" s="1767">
        <v>98.332710629553517</v>
      </c>
      <c r="I13" s="1318"/>
      <c r="J13" s="1318"/>
      <c r="K13" s="1318"/>
      <c r="L13" s="1318"/>
      <c r="M13" s="1318"/>
      <c r="N13" s="1318"/>
      <c r="O13" s="1318"/>
      <c r="P13" s="1318"/>
      <c r="Q13" s="1318"/>
      <c r="R13" s="1318"/>
      <c r="S13" s="1318"/>
      <c r="T13" s="1318"/>
      <c r="U13" s="1318"/>
    </row>
    <row r="14" spans="1:21" s="312" customFormat="1" ht="14.25" customHeight="1" x14ac:dyDescent="0.2">
      <c r="A14" s="1321"/>
      <c r="B14" s="1340"/>
      <c r="C14" s="1304" t="s">
        <v>734</v>
      </c>
      <c r="D14" s="1625" t="s">
        <v>562</v>
      </c>
      <c r="E14" s="1328"/>
      <c r="F14" s="1324">
        <v>798</v>
      </c>
      <c r="G14" s="1324">
        <v>0</v>
      </c>
      <c r="H14" s="1766">
        <v>100</v>
      </c>
      <c r="I14" s="1318"/>
      <c r="J14" s="1318"/>
      <c r="K14" s="1318"/>
      <c r="L14" s="1318"/>
      <c r="M14" s="1318"/>
      <c r="N14" s="1318"/>
      <c r="O14" s="1318"/>
      <c r="P14" s="1318"/>
      <c r="Q14" s="1318"/>
      <c r="R14" s="1318"/>
      <c r="S14" s="1318"/>
      <c r="T14" s="1318"/>
      <c r="U14" s="1318"/>
    </row>
    <row r="15" spans="1:21" s="312" customFormat="1" ht="14.25" customHeight="1" x14ac:dyDescent="0.2">
      <c r="A15" s="1321"/>
      <c r="B15" s="1340"/>
      <c r="C15" s="1336" t="s">
        <v>909</v>
      </c>
      <c r="D15" s="1332" t="s">
        <v>910</v>
      </c>
      <c r="E15" s="1328"/>
      <c r="F15" s="1324">
        <v>27733</v>
      </c>
      <c r="G15" s="1324">
        <v>27733</v>
      </c>
      <c r="H15" s="1766">
        <v>98.332710629553517</v>
      </c>
      <c r="I15" s="1318"/>
      <c r="J15" s="1318"/>
      <c r="K15" s="1318"/>
      <c r="L15" s="1318"/>
      <c r="M15" s="1318"/>
      <c r="N15" s="1318"/>
      <c r="O15" s="1318"/>
      <c r="P15" s="1318"/>
      <c r="Q15" s="1318"/>
      <c r="R15" s="1318"/>
      <c r="S15" s="1318"/>
      <c r="T15" s="1318"/>
      <c r="U15" s="1318"/>
    </row>
    <row r="16" spans="1:21" s="312" customFormat="1" ht="14.25" customHeight="1" x14ac:dyDescent="0.25">
      <c r="A16" s="1321">
        <v>2399</v>
      </c>
      <c r="B16" s="1340">
        <v>5909</v>
      </c>
      <c r="C16" s="1337"/>
      <c r="D16" s="1333" t="s">
        <v>912</v>
      </c>
      <c r="E16" s="1329">
        <v>20000</v>
      </c>
      <c r="F16" s="1325">
        <v>26000</v>
      </c>
      <c r="G16" s="1325">
        <v>25851</v>
      </c>
      <c r="H16" s="1767">
        <v>66.010868471369633</v>
      </c>
      <c r="I16" s="1319"/>
      <c r="J16" s="1319"/>
      <c r="K16" s="1319"/>
      <c r="L16" s="1319"/>
      <c r="M16" s="1319"/>
      <c r="N16" s="1319"/>
      <c r="O16" s="1319"/>
      <c r="P16" s="1319"/>
      <c r="Q16" s="1319"/>
      <c r="R16" s="1319"/>
      <c r="S16" s="1319"/>
      <c r="T16" s="1319"/>
      <c r="U16" s="1319"/>
    </row>
    <row r="17" spans="1:21" s="312" customFormat="1" ht="14.25" customHeight="1" x14ac:dyDescent="0.25">
      <c r="A17" s="1321">
        <v>2399</v>
      </c>
      <c r="B17" s="1340">
        <v>6341</v>
      </c>
      <c r="C17" s="1337"/>
      <c r="D17" s="1333" t="s">
        <v>318</v>
      </c>
      <c r="E17" s="1329">
        <v>20000</v>
      </c>
      <c r="F17" s="1325">
        <v>1103</v>
      </c>
      <c r="G17" s="1325">
        <v>0</v>
      </c>
      <c r="H17" s="1768">
        <v>0</v>
      </c>
      <c r="I17" s="1319"/>
      <c r="J17" s="1319"/>
      <c r="K17" s="1319"/>
      <c r="L17" s="1319"/>
      <c r="M17" s="1319"/>
      <c r="N17" s="1319"/>
      <c r="O17" s="1319"/>
      <c r="P17" s="1319"/>
      <c r="Q17" s="1319"/>
      <c r="R17" s="1319"/>
      <c r="S17" s="1319"/>
      <c r="T17" s="1319"/>
      <c r="U17" s="1319"/>
    </row>
    <row r="18" spans="1:21" s="312" customFormat="1" ht="14.25" customHeight="1" x14ac:dyDescent="0.25">
      <c r="A18" s="1321"/>
      <c r="B18" s="1340"/>
      <c r="C18" s="1304" t="s">
        <v>734</v>
      </c>
      <c r="D18" s="1625" t="s">
        <v>562</v>
      </c>
      <c r="E18" s="1329"/>
      <c r="F18" s="1324">
        <v>198</v>
      </c>
      <c r="G18" s="1324">
        <v>0</v>
      </c>
      <c r="H18" s="1769">
        <v>0</v>
      </c>
      <c r="I18" s="1319"/>
      <c r="J18" s="1319"/>
      <c r="K18" s="1319"/>
      <c r="L18" s="1319"/>
      <c r="M18" s="1319"/>
      <c r="N18" s="1319"/>
      <c r="O18" s="1319"/>
      <c r="P18" s="1319"/>
      <c r="Q18" s="1319"/>
      <c r="R18" s="1319"/>
      <c r="S18" s="1319"/>
      <c r="T18" s="1319"/>
      <c r="U18" s="1319"/>
    </row>
    <row r="19" spans="1:21" s="312" customFormat="1" ht="14.25" customHeight="1" thickBot="1" x14ac:dyDescent="0.3">
      <c r="A19" s="1322"/>
      <c r="B19" s="1341"/>
      <c r="C19" s="1338" t="s">
        <v>909</v>
      </c>
      <c r="D19" s="1334" t="s">
        <v>910</v>
      </c>
      <c r="E19" s="1330"/>
      <c r="F19" s="1326">
        <v>0</v>
      </c>
      <c r="G19" s="1326">
        <v>0</v>
      </c>
      <c r="H19" s="1770">
        <v>0</v>
      </c>
      <c r="I19" s="1319"/>
      <c r="J19" s="1319"/>
      <c r="K19" s="1319"/>
      <c r="L19" s="1319"/>
      <c r="M19" s="1319"/>
      <c r="N19" s="1319"/>
      <c r="O19" s="1319"/>
      <c r="P19" s="1319"/>
      <c r="Q19" s="1319"/>
      <c r="R19" s="1319"/>
      <c r="S19" s="1319"/>
      <c r="T19" s="1319"/>
      <c r="U19" s="1319"/>
    </row>
    <row r="20" spans="1:21" ht="16.5" thickTop="1" thickBot="1" x14ac:dyDescent="0.3">
      <c r="A20" s="2549" t="s">
        <v>961</v>
      </c>
      <c r="B20" s="2550"/>
      <c r="C20" s="2550"/>
      <c r="D20" s="2550"/>
      <c r="E20" s="613">
        <f>E16+E17</f>
        <v>40000</v>
      </c>
      <c r="F20" s="613">
        <f>F9+F13+F16+F17+F11</f>
        <v>64235</v>
      </c>
      <c r="G20" s="613">
        <f>G9+G13+G16+G17+G11</f>
        <v>61048</v>
      </c>
      <c r="H20" s="614">
        <f>G20/F20*100</f>
        <v>95.038530396201452</v>
      </c>
      <c r="I20" s="481"/>
    </row>
    <row r="21" spans="1:21" ht="15.75" thickTop="1" x14ac:dyDescent="0.25">
      <c r="A21" s="573"/>
    </row>
    <row r="22" spans="1:21" ht="15" x14ac:dyDescent="0.25">
      <c r="A22" s="573"/>
    </row>
    <row r="23" spans="1:21" s="1733" customFormat="1" ht="15.75" x14ac:dyDescent="0.25">
      <c r="A23" s="1731" t="s">
        <v>968</v>
      </c>
      <c r="B23" s="1731"/>
      <c r="C23" s="1731"/>
      <c r="D23" s="1731"/>
      <c r="E23" s="1055">
        <f>SUM(E24:E26)</f>
        <v>40000</v>
      </c>
      <c r="F23" s="1055">
        <f>SUM(F24:F26)</f>
        <v>64235</v>
      </c>
      <c r="G23" s="1055">
        <f>SUM(G24:G26)</f>
        <v>61048</v>
      </c>
      <c r="H23" s="1732">
        <f>G23/F23*100</f>
        <v>95.038530396201452</v>
      </c>
    </row>
    <row r="24" spans="1:21" s="1737" customFormat="1" ht="15" x14ac:dyDescent="0.2">
      <c r="A24" s="598" t="s">
        <v>342</v>
      </c>
      <c r="B24" s="1734"/>
      <c r="C24" s="1734"/>
      <c r="D24" s="1734"/>
      <c r="E24" s="1735">
        <f>SUM(E16)</f>
        <v>20000</v>
      </c>
      <c r="F24" s="1735">
        <f>F16</f>
        <v>26000</v>
      </c>
      <c r="G24" s="1735">
        <f>G16</f>
        <v>25851</v>
      </c>
      <c r="H24" s="1736">
        <f>G24/F24*100</f>
        <v>99.426923076923075</v>
      </c>
    </row>
    <row r="25" spans="1:21" s="1737" customFormat="1" ht="15" x14ac:dyDescent="0.2">
      <c r="A25" s="598" t="s">
        <v>343</v>
      </c>
      <c r="B25" s="1734"/>
      <c r="C25" s="1734"/>
      <c r="D25" s="1734"/>
      <c r="E25" s="1735">
        <f>SUM(E17)</f>
        <v>20000</v>
      </c>
      <c r="F25" s="1735">
        <f>F9+F13+F17+F11</f>
        <v>38235</v>
      </c>
      <c r="G25" s="1735">
        <f>G9+G13+G17+G11</f>
        <v>35197</v>
      </c>
      <c r="H25" s="1736">
        <f>G25/F25*100</f>
        <v>92.054400418464752</v>
      </c>
    </row>
    <row r="26" spans="1:21" s="630" customFormat="1" ht="15" x14ac:dyDescent="0.2">
      <c r="A26" s="1734" t="s">
        <v>1492</v>
      </c>
      <c r="B26" s="1734"/>
      <c r="C26" s="1734"/>
      <c r="D26" s="1734"/>
      <c r="E26" s="1735">
        <v>0</v>
      </c>
      <c r="F26" s="1735">
        <v>0</v>
      </c>
      <c r="G26" s="1735">
        <v>0</v>
      </c>
      <c r="H26" s="1736">
        <v>0</v>
      </c>
    </row>
    <row r="27" spans="1:21" s="1741" customFormat="1" ht="24" thickBot="1" x14ac:dyDescent="0.4">
      <c r="A27" s="1738" t="s">
        <v>142</v>
      </c>
      <c r="B27" s="1738"/>
      <c r="C27" s="1738"/>
      <c r="D27" s="1738"/>
      <c r="E27" s="1739">
        <f>SUM(E23)</f>
        <v>40000</v>
      </c>
      <c r="F27" s="1739">
        <f>SUM(F23)</f>
        <v>64235</v>
      </c>
      <c r="G27" s="1739">
        <f>SUM(G23)</f>
        <v>61048</v>
      </c>
      <c r="H27" s="1740">
        <f>G27/F27*100</f>
        <v>95.038530396201452</v>
      </c>
    </row>
    <row r="28" spans="1:21" ht="13.5" thickTop="1" x14ac:dyDescent="0.2">
      <c r="E28" s="456"/>
      <c r="F28" s="456"/>
      <c r="G28" s="456"/>
    </row>
    <row r="29" spans="1:21" x14ac:dyDescent="0.2">
      <c r="D29" s="604"/>
      <c r="E29" s="386"/>
      <c r="F29" s="386"/>
      <c r="G29" s="386"/>
      <c r="H29" s="2171"/>
    </row>
    <row r="30" spans="1:21" ht="14.25" x14ac:dyDescent="0.2">
      <c r="A30" s="605" t="s">
        <v>143</v>
      </c>
      <c r="B30" s="606"/>
      <c r="C30" s="606"/>
      <c r="D30" s="607"/>
      <c r="E30" s="529"/>
      <c r="F30" s="529"/>
      <c r="G30" s="529"/>
      <c r="H30" s="2172"/>
    </row>
    <row r="31" spans="1:21" ht="12.75" customHeight="1" x14ac:dyDescent="0.2">
      <c r="A31" s="2568" t="s">
        <v>921</v>
      </c>
      <c r="B31" s="2568"/>
      <c r="C31" s="2568"/>
      <c r="D31" s="2568"/>
      <c r="E31" s="2568"/>
      <c r="F31" s="2568"/>
      <c r="G31" s="2568"/>
      <c r="H31" s="2568"/>
    </row>
    <row r="32" spans="1:21" s="538" customFormat="1" ht="12.75" customHeight="1" x14ac:dyDescent="0.2">
      <c r="A32" s="2414"/>
      <c r="B32" s="2414"/>
      <c r="C32" s="2414"/>
      <c r="D32" s="2414"/>
      <c r="E32" s="2414"/>
      <c r="F32" s="2414"/>
      <c r="G32" s="2414"/>
      <c r="H32" s="2414"/>
    </row>
    <row r="33" spans="1:8" s="538" customFormat="1" ht="19.5" customHeight="1" x14ac:dyDescent="0.2">
      <c r="A33" s="416"/>
      <c r="B33" s="416"/>
      <c r="C33" s="416"/>
      <c r="D33" s="349"/>
      <c r="E33" s="481"/>
      <c r="F33" s="481"/>
      <c r="G33" s="481"/>
      <c r="H33" s="601"/>
    </row>
    <row r="34" spans="1:8" s="538" customFormat="1" x14ac:dyDescent="0.2">
      <c r="A34" s="416"/>
      <c r="B34" s="416"/>
      <c r="C34" s="416"/>
      <c r="D34" s="349"/>
      <c r="E34" s="481"/>
      <c r="F34" s="481"/>
      <c r="G34" s="481"/>
      <c r="H34" s="601"/>
    </row>
    <row r="35" spans="1:8" s="538" customFormat="1" x14ac:dyDescent="0.2">
      <c r="A35" s="416"/>
      <c r="B35" s="416"/>
      <c r="C35" s="416"/>
      <c r="D35" s="349"/>
      <c r="E35" s="481"/>
      <c r="F35" s="481"/>
      <c r="G35" s="481"/>
      <c r="H35" s="601"/>
    </row>
    <row r="36" spans="1:8" s="538" customFormat="1" x14ac:dyDescent="0.2">
      <c r="A36" s="416"/>
      <c r="B36" s="416"/>
      <c r="C36" s="416"/>
      <c r="D36" s="349"/>
      <c r="E36" s="481"/>
      <c r="F36" s="481"/>
      <c r="G36" s="481"/>
      <c r="H36" s="601"/>
    </row>
    <row r="37" spans="1:8" s="538" customFormat="1" ht="12.75" customHeight="1" x14ac:dyDescent="0.2">
      <c r="A37" s="416"/>
      <c r="B37" s="416"/>
      <c r="C37" s="416"/>
      <c r="D37" s="349"/>
      <c r="E37" s="481"/>
      <c r="F37" s="481"/>
      <c r="G37" s="481"/>
      <c r="H37" s="601"/>
    </row>
    <row r="38" spans="1:8" s="538" customFormat="1" ht="12.75" customHeight="1" x14ac:dyDescent="0.2">
      <c r="A38" s="416"/>
      <c r="B38" s="416"/>
      <c r="C38" s="416"/>
      <c r="D38" s="349"/>
      <c r="E38" s="481"/>
      <c r="F38" s="481"/>
      <c r="G38" s="481"/>
      <c r="H38" s="601"/>
    </row>
    <row r="39" spans="1:8" ht="12.75" customHeight="1" x14ac:dyDescent="0.2"/>
    <row r="40" spans="1:8" ht="12.75" customHeight="1" x14ac:dyDescent="0.2"/>
    <row r="41" spans="1:8" ht="12.75" customHeight="1" x14ac:dyDescent="0.2"/>
    <row r="42" spans="1:8" ht="21.75" customHeight="1" x14ac:dyDescent="0.2"/>
  </sheetData>
  <mergeCells count="3">
    <mergeCell ref="A1:H2"/>
    <mergeCell ref="A20:D20"/>
    <mergeCell ref="A31:H32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74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F0"/>
  </sheetPr>
  <dimension ref="A1:U37"/>
  <sheetViews>
    <sheetView showGridLines="0" tabSelected="1" zoomScaleNormal="100" workbookViewId="0">
      <selection activeCell="L12" sqref="L12"/>
    </sheetView>
  </sheetViews>
  <sheetFormatPr defaultRowHeight="12.75" x14ac:dyDescent="0.2"/>
  <cols>
    <col min="1" max="1" width="6.5703125" style="416" customWidth="1"/>
    <col min="2" max="2" width="7.42578125" style="416" customWidth="1"/>
    <col min="3" max="3" width="9" style="416" customWidth="1"/>
    <col min="4" max="4" width="42.28515625" style="349" customWidth="1"/>
    <col min="5" max="5" width="15.28515625" style="481" customWidth="1"/>
    <col min="6" max="6" width="14.85546875" style="481" customWidth="1"/>
    <col min="7" max="7" width="13.85546875" style="481" customWidth="1"/>
    <col min="8" max="8" width="7.42578125" style="349" customWidth="1"/>
    <col min="9" max="16384" width="9.140625" style="349"/>
  </cols>
  <sheetData>
    <row r="1" spans="1:21" x14ac:dyDescent="0.2">
      <c r="A1" s="2564" t="s">
        <v>62</v>
      </c>
      <c r="B1" s="2565"/>
      <c r="C1" s="2565"/>
      <c r="D1" s="2565"/>
      <c r="E1" s="2565"/>
      <c r="F1" s="2565"/>
      <c r="G1" s="2565"/>
      <c r="H1" s="2565"/>
    </row>
    <row r="2" spans="1:21" ht="12.75" customHeight="1" thickBot="1" x14ac:dyDescent="0.25">
      <c r="A2" s="2567"/>
      <c r="B2" s="2567"/>
      <c r="C2" s="2567"/>
      <c r="D2" s="2567"/>
      <c r="E2" s="2567"/>
      <c r="F2" s="2567"/>
      <c r="G2" s="2567"/>
      <c r="H2" s="2567"/>
    </row>
    <row r="3" spans="1:21" ht="18.75" customHeight="1" x14ac:dyDescent="0.25">
      <c r="A3" s="500"/>
      <c r="B3" s="500"/>
      <c r="C3" s="500"/>
      <c r="D3" s="500"/>
      <c r="E3" s="500"/>
      <c r="F3" s="500"/>
      <c r="G3" s="570" t="s">
        <v>900</v>
      </c>
    </row>
    <row r="4" spans="1:21" s="385" customFormat="1" ht="12.75" customHeight="1" x14ac:dyDescent="0.25">
      <c r="A4" s="67" t="s">
        <v>470</v>
      </c>
      <c r="B4" s="28"/>
      <c r="C4" s="28"/>
      <c r="D4" s="571" t="s">
        <v>471</v>
      </c>
      <c r="E4" s="16"/>
      <c r="F4" s="17"/>
      <c r="G4" s="16"/>
    </row>
    <row r="5" spans="1:21" s="385" customFormat="1" ht="12.75" customHeight="1" x14ac:dyDescent="0.25">
      <c r="A5" s="6"/>
      <c r="B5" s="28"/>
      <c r="C5" s="28"/>
      <c r="D5" s="571" t="s">
        <v>731</v>
      </c>
      <c r="E5" s="16"/>
      <c r="F5" s="17"/>
      <c r="G5" s="16"/>
    </row>
    <row r="6" spans="1:21" ht="15.75" thickBot="1" x14ac:dyDescent="0.3">
      <c r="A6" s="573"/>
      <c r="H6" s="574" t="s">
        <v>205</v>
      </c>
    </row>
    <row r="7" spans="1:21" s="387" customFormat="1" ht="25.5" thickTop="1" thickBot="1" x14ac:dyDescent="0.25">
      <c r="A7" s="575" t="s">
        <v>206</v>
      </c>
      <c r="B7" s="576" t="s">
        <v>959</v>
      </c>
      <c r="C7" s="576"/>
      <c r="D7" s="577" t="s">
        <v>208</v>
      </c>
      <c r="E7" s="578" t="s">
        <v>800</v>
      </c>
      <c r="F7" s="578" t="s">
        <v>801</v>
      </c>
      <c r="G7" s="579" t="s">
        <v>1117</v>
      </c>
      <c r="H7" s="580" t="s">
        <v>1118</v>
      </c>
    </row>
    <row r="8" spans="1:21" s="584" customFormat="1" ht="13.5" thickTop="1" thickBot="1" x14ac:dyDescent="0.25">
      <c r="A8" s="575">
        <v>1</v>
      </c>
      <c r="B8" s="576">
        <v>2</v>
      </c>
      <c r="C8" s="576">
        <v>3</v>
      </c>
      <c r="D8" s="576">
        <v>4</v>
      </c>
      <c r="E8" s="581">
        <v>5</v>
      </c>
      <c r="F8" s="581">
        <v>6</v>
      </c>
      <c r="G8" s="582">
        <v>7</v>
      </c>
      <c r="H8" s="583" t="s">
        <v>74</v>
      </c>
    </row>
    <row r="9" spans="1:21" s="463" customFormat="1" ht="16.5" customHeight="1" thickTop="1" x14ac:dyDescent="0.25">
      <c r="A9" s="585">
        <v>6113</v>
      </c>
      <c r="B9" s="586">
        <v>5169</v>
      </c>
      <c r="C9" s="587"/>
      <c r="D9" s="588" t="s">
        <v>1080</v>
      </c>
      <c r="E9" s="373">
        <v>48</v>
      </c>
      <c r="F9" s="474">
        <v>48</v>
      </c>
      <c r="G9" s="373">
        <v>32</v>
      </c>
      <c r="H9" s="589">
        <f>(G9/F9)*100</f>
        <v>66.666666666666657</v>
      </c>
      <c r="I9" s="312"/>
      <c r="J9" s="312"/>
      <c r="K9" s="312"/>
      <c r="L9" s="312"/>
      <c r="M9" s="312"/>
      <c r="N9" s="312"/>
      <c r="O9" s="312"/>
      <c r="P9" s="312"/>
      <c r="Q9" s="312"/>
      <c r="R9" s="312"/>
      <c r="S9" s="312"/>
      <c r="T9" s="312"/>
      <c r="U9" s="312"/>
    </row>
    <row r="10" spans="1:21" s="463" customFormat="1" ht="16.5" customHeight="1" x14ac:dyDescent="0.25">
      <c r="A10" s="590">
        <v>6113</v>
      </c>
      <c r="B10" s="591">
        <v>5499</v>
      </c>
      <c r="C10" s="592"/>
      <c r="D10" s="593" t="s">
        <v>479</v>
      </c>
      <c r="E10" s="315">
        <v>75</v>
      </c>
      <c r="F10" s="313">
        <v>75</v>
      </c>
      <c r="G10" s="315">
        <v>17</v>
      </c>
      <c r="H10" s="594">
        <f>(G10/F10)*100</f>
        <v>22.666666666666664</v>
      </c>
      <c r="I10" s="312"/>
      <c r="J10" s="312"/>
      <c r="K10" s="312"/>
      <c r="L10" s="312"/>
      <c r="M10" s="312"/>
      <c r="N10" s="312"/>
      <c r="O10" s="312"/>
      <c r="P10" s="312"/>
      <c r="Q10" s="312"/>
      <c r="R10" s="312"/>
      <c r="S10" s="312"/>
      <c r="T10" s="312"/>
      <c r="U10" s="312"/>
    </row>
    <row r="11" spans="1:21" s="463" customFormat="1" ht="16.5" customHeight="1" x14ac:dyDescent="0.25">
      <c r="A11" s="590">
        <v>6113</v>
      </c>
      <c r="B11" s="591">
        <v>5901</v>
      </c>
      <c r="C11" s="592"/>
      <c r="D11" s="128" t="s">
        <v>769</v>
      </c>
      <c r="E11" s="315">
        <v>150</v>
      </c>
      <c r="F11" s="313">
        <v>0</v>
      </c>
      <c r="G11" s="315">
        <v>0</v>
      </c>
      <c r="H11" s="594">
        <v>0</v>
      </c>
      <c r="I11" s="312"/>
      <c r="J11" s="312"/>
      <c r="K11" s="312"/>
      <c r="L11" s="312"/>
      <c r="M11" s="312"/>
      <c r="N11" s="312"/>
      <c r="O11" s="312"/>
      <c r="P11" s="312"/>
      <c r="Q11" s="312"/>
      <c r="R11" s="312"/>
      <c r="S11" s="312"/>
      <c r="T11" s="312"/>
      <c r="U11" s="312"/>
    </row>
    <row r="12" spans="1:21" s="463" customFormat="1" ht="16.5" customHeight="1" x14ac:dyDescent="0.25">
      <c r="A12" s="590">
        <v>6172</v>
      </c>
      <c r="B12" s="591">
        <v>5139</v>
      </c>
      <c r="C12" s="592"/>
      <c r="D12" s="593" t="s">
        <v>793</v>
      </c>
      <c r="E12" s="315">
        <v>0</v>
      </c>
      <c r="F12" s="313">
        <v>6</v>
      </c>
      <c r="G12" s="315">
        <v>5</v>
      </c>
      <c r="H12" s="594">
        <f t="shared" ref="H12:H24" si="0">(G12/F12)*100</f>
        <v>83.333333333333343</v>
      </c>
      <c r="I12" s="312"/>
      <c r="J12" s="312"/>
      <c r="K12" s="312"/>
      <c r="L12" s="312"/>
      <c r="M12" s="312"/>
      <c r="N12" s="312"/>
      <c r="O12" s="312"/>
      <c r="P12" s="312"/>
      <c r="Q12" s="312"/>
      <c r="R12" s="312"/>
      <c r="S12" s="312"/>
      <c r="T12" s="312"/>
      <c r="U12" s="312"/>
    </row>
    <row r="13" spans="1:21" s="463" customFormat="1" ht="16.5" customHeight="1" x14ac:dyDescent="0.25">
      <c r="A13" s="590">
        <v>6172</v>
      </c>
      <c r="B13" s="591">
        <v>5163</v>
      </c>
      <c r="C13" s="592"/>
      <c r="D13" s="593" t="s">
        <v>1128</v>
      </c>
      <c r="E13" s="315">
        <v>10</v>
      </c>
      <c r="F13" s="313">
        <v>12</v>
      </c>
      <c r="G13" s="315">
        <v>11</v>
      </c>
      <c r="H13" s="594">
        <f t="shared" si="0"/>
        <v>91.666666666666657</v>
      </c>
      <c r="I13" s="312"/>
      <c r="J13" s="312"/>
      <c r="K13" s="312"/>
      <c r="L13" s="312"/>
      <c r="M13" s="312"/>
      <c r="N13" s="312"/>
      <c r="O13" s="312"/>
      <c r="P13" s="312"/>
      <c r="Q13" s="312"/>
      <c r="R13" s="312"/>
      <c r="S13" s="312"/>
      <c r="T13" s="312"/>
      <c r="U13" s="312"/>
    </row>
    <row r="14" spans="1:21" s="463" customFormat="1" ht="16.5" customHeight="1" x14ac:dyDescent="0.25">
      <c r="A14" s="590">
        <v>6172</v>
      </c>
      <c r="B14" s="591">
        <v>5164</v>
      </c>
      <c r="C14" s="592"/>
      <c r="D14" s="593" t="s">
        <v>214</v>
      </c>
      <c r="E14" s="315"/>
      <c r="F14" s="313">
        <v>64</v>
      </c>
      <c r="G14" s="315">
        <v>35</v>
      </c>
      <c r="H14" s="594">
        <f t="shared" si="0"/>
        <v>54.6875</v>
      </c>
      <c r="I14" s="312"/>
      <c r="J14" s="312"/>
      <c r="K14" s="312"/>
      <c r="L14" s="312"/>
      <c r="M14" s="312"/>
      <c r="N14" s="312"/>
      <c r="O14" s="312"/>
      <c r="P14" s="312"/>
      <c r="Q14" s="312"/>
      <c r="R14" s="312"/>
      <c r="S14" s="312"/>
      <c r="T14" s="312"/>
      <c r="U14" s="312"/>
    </row>
    <row r="15" spans="1:21" s="463" customFormat="1" ht="16.5" customHeight="1" x14ac:dyDescent="0.25">
      <c r="A15" s="590">
        <v>6172</v>
      </c>
      <c r="B15" s="591">
        <v>5169</v>
      </c>
      <c r="C15" s="592"/>
      <c r="D15" s="593" t="s">
        <v>1080</v>
      </c>
      <c r="E15" s="315">
        <f>E16+E17+E18</f>
        <v>2696</v>
      </c>
      <c r="F15" s="315">
        <f>F16+F17+F18</f>
        <v>3117</v>
      </c>
      <c r="G15" s="315">
        <f>G16+G17+G18</f>
        <v>2826</v>
      </c>
      <c r="H15" s="594">
        <f t="shared" si="0"/>
        <v>90.664100096246386</v>
      </c>
      <c r="I15" s="312"/>
      <c r="J15" s="312"/>
      <c r="K15" s="312"/>
      <c r="L15" s="312"/>
      <c r="M15" s="312"/>
      <c r="N15" s="312"/>
      <c r="O15" s="312"/>
      <c r="P15" s="312"/>
      <c r="Q15" s="312"/>
      <c r="R15" s="312"/>
      <c r="S15" s="312"/>
      <c r="T15" s="312"/>
      <c r="U15" s="312"/>
    </row>
    <row r="16" spans="1:21" s="463" customFormat="1" ht="16.5" customHeight="1" x14ac:dyDescent="0.2">
      <c r="A16" s="590"/>
      <c r="B16" s="591"/>
      <c r="C16" s="1251" t="s">
        <v>950</v>
      </c>
      <c r="D16" s="1245" t="s">
        <v>1602</v>
      </c>
      <c r="E16" s="316">
        <v>2640</v>
      </c>
      <c r="F16" s="314">
        <v>3060</v>
      </c>
      <c r="G16" s="316">
        <v>2796</v>
      </c>
      <c r="H16" s="597">
        <f t="shared" si="0"/>
        <v>91.372549019607845</v>
      </c>
      <c r="I16" s="312"/>
      <c r="J16" s="312"/>
      <c r="K16" s="312"/>
      <c r="L16" s="312"/>
      <c r="M16" s="312"/>
      <c r="N16" s="312"/>
      <c r="O16" s="312"/>
      <c r="P16" s="312"/>
      <c r="Q16" s="312"/>
      <c r="R16" s="312"/>
      <c r="S16" s="312"/>
      <c r="T16" s="312"/>
      <c r="U16" s="312"/>
    </row>
    <row r="17" spans="1:21" s="598" customFormat="1" ht="16.5" customHeight="1" x14ac:dyDescent="0.2">
      <c r="A17" s="590"/>
      <c r="B17" s="591"/>
      <c r="C17" s="595" t="s">
        <v>215</v>
      </c>
      <c r="D17" s="596" t="s">
        <v>216</v>
      </c>
      <c r="E17" s="316">
        <v>56</v>
      </c>
      <c r="F17" s="314">
        <v>56</v>
      </c>
      <c r="G17" s="316">
        <v>30</v>
      </c>
      <c r="H17" s="597">
        <f t="shared" si="0"/>
        <v>53.571428571428569</v>
      </c>
      <c r="I17" s="312"/>
      <c r="J17" s="312"/>
      <c r="K17" s="312"/>
      <c r="L17" s="312"/>
      <c r="M17" s="312"/>
      <c r="N17" s="312"/>
      <c r="O17" s="312"/>
      <c r="P17" s="312"/>
      <c r="Q17" s="312"/>
      <c r="R17" s="312"/>
      <c r="S17" s="312"/>
      <c r="T17" s="312"/>
      <c r="U17" s="312"/>
    </row>
    <row r="18" spans="1:21" s="598" customFormat="1" ht="16.5" customHeight="1" x14ac:dyDescent="0.2">
      <c r="A18" s="590"/>
      <c r="B18" s="591"/>
      <c r="C18" s="1251" t="s">
        <v>392</v>
      </c>
      <c r="D18" s="1246" t="s">
        <v>1018</v>
      </c>
      <c r="E18" s="316"/>
      <c r="F18" s="314">
        <v>1</v>
      </c>
      <c r="G18" s="316">
        <v>0</v>
      </c>
      <c r="H18" s="597">
        <f t="shared" si="0"/>
        <v>0</v>
      </c>
      <c r="I18" s="312"/>
      <c r="J18" s="312"/>
      <c r="K18" s="312"/>
      <c r="L18" s="312"/>
      <c r="M18" s="312"/>
      <c r="N18" s="312"/>
      <c r="O18" s="312"/>
      <c r="P18" s="312"/>
      <c r="Q18" s="312"/>
      <c r="R18" s="312"/>
      <c r="S18" s="312"/>
      <c r="T18" s="312"/>
      <c r="U18" s="312"/>
    </row>
    <row r="19" spans="1:21" s="463" customFormat="1" ht="16.5" customHeight="1" x14ac:dyDescent="0.25">
      <c r="A19" s="590">
        <v>6172</v>
      </c>
      <c r="B19" s="591">
        <v>5175</v>
      </c>
      <c r="C19" s="592"/>
      <c r="D19" s="593" t="s">
        <v>841</v>
      </c>
      <c r="E19" s="315">
        <v>150</v>
      </c>
      <c r="F19" s="313">
        <v>245</v>
      </c>
      <c r="G19" s="315">
        <v>221</v>
      </c>
      <c r="H19" s="594">
        <f t="shared" si="0"/>
        <v>90.204081632653072</v>
      </c>
      <c r="I19" s="312"/>
      <c r="J19" s="312"/>
      <c r="K19" s="312"/>
      <c r="L19" s="312"/>
      <c r="M19" s="312"/>
      <c r="N19" s="312"/>
      <c r="O19" s="312"/>
      <c r="P19" s="312"/>
      <c r="Q19" s="312"/>
      <c r="R19" s="312"/>
      <c r="S19" s="312"/>
      <c r="T19" s="312"/>
      <c r="U19" s="312"/>
    </row>
    <row r="20" spans="1:21" s="312" customFormat="1" ht="16.5" customHeight="1" x14ac:dyDescent="0.25">
      <c r="A20" s="590">
        <v>6172</v>
      </c>
      <c r="B20" s="591">
        <v>5194</v>
      </c>
      <c r="C20" s="592"/>
      <c r="D20" s="593" t="s">
        <v>766</v>
      </c>
      <c r="E20" s="315">
        <v>0</v>
      </c>
      <c r="F20" s="313">
        <v>130</v>
      </c>
      <c r="G20" s="315">
        <v>69</v>
      </c>
      <c r="H20" s="594">
        <f t="shared" si="0"/>
        <v>53.07692307692308</v>
      </c>
    </row>
    <row r="21" spans="1:21" s="463" customFormat="1" ht="16.5" customHeight="1" x14ac:dyDescent="0.25">
      <c r="A21" s="590">
        <v>6172</v>
      </c>
      <c r="B21" s="591">
        <v>5499</v>
      </c>
      <c r="C21" s="592"/>
      <c r="D21" s="593" t="s">
        <v>479</v>
      </c>
      <c r="E21" s="315">
        <f>E22+E23</f>
        <v>3240</v>
      </c>
      <c r="F21" s="315">
        <f>F22+F23</f>
        <v>2941</v>
      </c>
      <c r="G21" s="315">
        <f>G22+G23</f>
        <v>2674</v>
      </c>
      <c r="H21" s="594">
        <f t="shared" si="0"/>
        <v>90.921455287317244</v>
      </c>
      <c r="I21" s="312"/>
      <c r="J21" s="312"/>
      <c r="K21" s="312"/>
      <c r="L21" s="312"/>
      <c r="M21" s="312"/>
      <c r="N21" s="312"/>
      <c r="O21" s="312"/>
      <c r="P21" s="312"/>
      <c r="Q21" s="312"/>
      <c r="R21" s="312"/>
      <c r="S21" s="312"/>
      <c r="T21" s="312"/>
      <c r="U21" s="312"/>
    </row>
    <row r="22" spans="1:21" s="463" customFormat="1" ht="16.5" customHeight="1" x14ac:dyDescent="0.2">
      <c r="A22" s="1771"/>
      <c r="B22" s="827"/>
      <c r="C22" s="1251" t="s">
        <v>950</v>
      </c>
      <c r="D22" s="1245" t="s">
        <v>1602</v>
      </c>
      <c r="E22" s="316">
        <v>3240</v>
      </c>
      <c r="F22" s="314">
        <v>2930</v>
      </c>
      <c r="G22" s="316">
        <v>2663</v>
      </c>
      <c r="H22" s="597">
        <f t="shared" si="0"/>
        <v>90.887372013651884</v>
      </c>
      <c r="I22" s="312"/>
      <c r="J22" s="312"/>
      <c r="K22" s="312"/>
      <c r="L22" s="312"/>
      <c r="M22" s="312"/>
      <c r="N22" s="312"/>
      <c r="O22" s="312"/>
      <c r="P22" s="312"/>
      <c r="Q22" s="312"/>
      <c r="R22" s="312"/>
      <c r="S22" s="312"/>
      <c r="T22" s="312"/>
      <c r="U22" s="312"/>
    </row>
    <row r="23" spans="1:21" s="463" customFormat="1" ht="16.5" customHeight="1" x14ac:dyDescent="0.2">
      <c r="A23" s="1771"/>
      <c r="B23" s="827"/>
      <c r="C23" s="1251" t="s">
        <v>392</v>
      </c>
      <c r="D23" s="1284" t="s">
        <v>1018</v>
      </c>
      <c r="E23" s="316"/>
      <c r="F23" s="314">
        <v>11</v>
      </c>
      <c r="G23" s="316">
        <v>11</v>
      </c>
      <c r="H23" s="597">
        <f t="shared" si="0"/>
        <v>100</v>
      </c>
      <c r="I23" s="312"/>
      <c r="J23" s="312"/>
      <c r="K23" s="312"/>
      <c r="L23" s="312"/>
      <c r="M23" s="312"/>
      <c r="N23" s="312"/>
      <c r="O23" s="312"/>
      <c r="P23" s="312"/>
      <c r="Q23" s="312"/>
      <c r="R23" s="312"/>
      <c r="S23" s="312"/>
      <c r="T23" s="312"/>
      <c r="U23" s="312"/>
    </row>
    <row r="24" spans="1:21" s="463" customFormat="1" ht="16.5" customHeight="1" thickBot="1" x14ac:dyDescent="0.3">
      <c r="A24" s="1772">
        <v>6172</v>
      </c>
      <c r="B24" s="1774">
        <v>5909</v>
      </c>
      <c r="C24" s="1773"/>
      <c r="D24" s="1775" t="s">
        <v>556</v>
      </c>
      <c r="E24" s="465"/>
      <c r="F24" s="468">
        <v>254</v>
      </c>
      <c r="G24" s="466">
        <v>254</v>
      </c>
      <c r="H24" s="600">
        <f t="shared" si="0"/>
        <v>100</v>
      </c>
      <c r="I24" s="312"/>
      <c r="J24" s="312"/>
      <c r="K24" s="312"/>
      <c r="L24" s="312"/>
      <c r="M24" s="312"/>
      <c r="N24" s="312"/>
      <c r="O24" s="312"/>
      <c r="P24" s="312"/>
      <c r="Q24" s="312"/>
      <c r="R24" s="312"/>
      <c r="S24" s="312"/>
      <c r="T24" s="312"/>
      <c r="U24" s="312"/>
    </row>
    <row r="25" spans="1:21" s="340" customFormat="1" ht="16.5" thickTop="1" thickBot="1" x14ac:dyDescent="0.3">
      <c r="A25" s="2569" t="s">
        <v>961</v>
      </c>
      <c r="B25" s="2570"/>
      <c r="C25" s="2570"/>
      <c r="D25" s="2571"/>
      <c r="E25" s="489">
        <f>SUM(E9,E10,E12,E13,E14,E15,E19,E20,E21,E11)</f>
        <v>6369</v>
      </c>
      <c r="F25" s="489">
        <f>F9+F10+F11+F12+F13+F14+F15+F19+F20+F21+F24</f>
        <v>6892</v>
      </c>
      <c r="G25" s="489">
        <f>G9+G10+G11+G12+G13+G14+G15+G19+G20+G21+G24</f>
        <v>6144</v>
      </c>
      <c r="H25" s="461">
        <f>G25/F25*100</f>
        <v>89.146836912362161</v>
      </c>
    </row>
    <row r="26" spans="1:21" ht="13.5" thickTop="1" x14ac:dyDescent="0.2">
      <c r="H26" s="601"/>
    </row>
    <row r="27" spans="1:21" x14ac:dyDescent="0.2">
      <c r="H27" s="601"/>
    </row>
    <row r="28" spans="1:21" s="1733" customFormat="1" ht="15.75" x14ac:dyDescent="0.25">
      <c r="A28" s="1731" t="s">
        <v>968</v>
      </c>
      <c r="B28" s="1731"/>
      <c r="C28" s="1731"/>
      <c r="D28" s="1731"/>
      <c r="E28" s="1055">
        <f>SUM(E29:E31)</f>
        <v>6369</v>
      </c>
      <c r="F28" s="1055">
        <f>SUM(F29:F31)</f>
        <v>6892</v>
      </c>
      <c r="G28" s="1055">
        <f>SUM(G29:G31)</f>
        <v>6144</v>
      </c>
      <c r="H28" s="1732">
        <f>G28/F28*100</f>
        <v>89.146836912362161</v>
      </c>
    </row>
    <row r="29" spans="1:21" s="1737" customFormat="1" ht="15" x14ac:dyDescent="0.2">
      <c r="A29" s="598" t="s">
        <v>342</v>
      </c>
      <c r="B29" s="1734"/>
      <c r="C29" s="1734"/>
      <c r="D29" s="1734"/>
      <c r="E29" s="1735">
        <f>SUM(E25)</f>
        <v>6369</v>
      </c>
      <c r="F29" s="1735">
        <f>SUM(F25)</f>
        <v>6892</v>
      </c>
      <c r="G29" s="1735">
        <f>SUM(G25)</f>
        <v>6144</v>
      </c>
      <c r="H29" s="1736">
        <f>G29/F29*100</f>
        <v>89.146836912362161</v>
      </c>
    </row>
    <row r="30" spans="1:21" s="1737" customFormat="1" ht="15" x14ac:dyDescent="0.2">
      <c r="A30" s="598" t="s">
        <v>343</v>
      </c>
      <c r="B30" s="1734"/>
      <c r="C30" s="1734"/>
      <c r="D30" s="1734"/>
      <c r="E30" s="1735">
        <v>0</v>
      </c>
      <c r="F30" s="1735">
        <v>0</v>
      </c>
      <c r="G30" s="1735">
        <v>0</v>
      </c>
      <c r="H30" s="1736">
        <v>0</v>
      </c>
    </row>
    <row r="31" spans="1:21" s="630" customFormat="1" ht="15" x14ac:dyDescent="0.2">
      <c r="A31" s="1734" t="s">
        <v>1492</v>
      </c>
      <c r="B31" s="1734"/>
      <c r="C31" s="1734"/>
      <c r="D31" s="1734"/>
      <c r="E31" s="1735">
        <v>0</v>
      </c>
      <c r="F31" s="1735">
        <v>0</v>
      </c>
      <c r="G31" s="1735">
        <v>0</v>
      </c>
      <c r="H31" s="1736">
        <v>0</v>
      </c>
    </row>
    <row r="32" spans="1:21" s="1741" customFormat="1" ht="24" thickBot="1" x14ac:dyDescent="0.4">
      <c r="A32" s="1738" t="s">
        <v>142</v>
      </c>
      <c r="B32" s="1738"/>
      <c r="C32" s="1738"/>
      <c r="D32" s="1738"/>
      <c r="E32" s="1739">
        <f>SUM(E28)</f>
        <v>6369</v>
      </c>
      <c r="F32" s="1739">
        <f>SUM(F28)</f>
        <v>6892</v>
      </c>
      <c r="G32" s="1739">
        <f>SUM(G28)</f>
        <v>6144</v>
      </c>
      <c r="H32" s="1740">
        <f>G32/F32*100</f>
        <v>89.146836912362161</v>
      </c>
    </row>
    <row r="33" spans="1:10" ht="13.5" thickTop="1" x14ac:dyDescent="0.2">
      <c r="D33" s="416"/>
      <c r="E33" s="416"/>
      <c r="F33" s="349"/>
      <c r="G33" s="456"/>
      <c r="H33" s="428"/>
      <c r="I33" s="456"/>
    </row>
    <row r="34" spans="1:10" x14ac:dyDescent="0.2">
      <c r="D34" s="416"/>
      <c r="E34" s="416"/>
      <c r="F34" s="604"/>
      <c r="G34" s="386"/>
      <c r="H34" s="386"/>
      <c r="I34" s="386"/>
      <c r="J34" s="604"/>
    </row>
    <row r="35" spans="1:10" ht="14.25" x14ac:dyDescent="0.2">
      <c r="A35" s="605" t="s">
        <v>143</v>
      </c>
      <c r="B35" s="606"/>
      <c r="C35" s="606"/>
      <c r="D35" s="606"/>
      <c r="E35" s="606"/>
      <c r="F35" s="607"/>
      <c r="G35" s="529"/>
      <c r="H35" s="529"/>
      <c r="I35" s="529"/>
      <c r="J35" s="607"/>
    </row>
    <row r="36" spans="1:10" ht="15.75" customHeight="1" x14ac:dyDescent="0.2">
      <c r="A36" s="2572" t="s">
        <v>186</v>
      </c>
      <c r="B36" s="2573"/>
      <c r="C36" s="2573"/>
      <c r="D36" s="2573"/>
      <c r="E36" s="2573"/>
      <c r="F36" s="2573"/>
      <c r="G36" s="2573"/>
      <c r="H36" s="2573"/>
      <c r="I36" s="378"/>
      <c r="J36" s="378"/>
    </row>
    <row r="37" spans="1:10" ht="12.75" customHeight="1" x14ac:dyDescent="0.2">
      <c r="A37" s="2573"/>
      <c r="B37" s="2573"/>
      <c r="C37" s="2573"/>
      <c r="D37" s="2573"/>
      <c r="E37" s="2573"/>
      <c r="F37" s="2573"/>
      <c r="G37" s="2573"/>
      <c r="H37" s="2573"/>
      <c r="I37" s="378"/>
      <c r="J37" s="378"/>
    </row>
  </sheetData>
  <mergeCells count="3">
    <mergeCell ref="A1:H2"/>
    <mergeCell ref="A25:D25"/>
    <mergeCell ref="A36:H37"/>
  </mergeCells>
  <phoneticPr fontId="33" type="noConversion"/>
  <pageMargins left="0.98425196850393704" right="0.98425196850393704" top="0.98425196850393704" bottom="0.98425196850393704" header="0.51181102362204722" footer="0.51181102362204722"/>
  <pageSetup paperSize="9" scale="70" firstPageNumber="175" orientation="portrait" r:id="rId1"/>
  <headerFooter alignWithMargins="0">
    <oddFooter xml:space="preserve">&amp;L&amp;"Arial,Kurzíva"Zastupitelstvo Olomouckého kraje 29. 6. 2012
5.- Rozpočet Olomouckého kraje 2011 - závěrečný  účet
Příloha č. 3: Plnění rozpočtu výdajů Olomouckého kraje k 31.12.2011&amp;R&amp;"Arial,Kurzíva"Strana &amp;P (Celkem 470)
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6" enableFormatConditionsCalculation="0">
    <tabColor indexed="33"/>
  </sheetPr>
  <dimension ref="A1:N66"/>
  <sheetViews>
    <sheetView showGridLines="0" topLeftCell="B52" zoomScaleNormal="100" workbookViewId="0">
      <selection activeCell="D63" sqref="D62:D64"/>
    </sheetView>
  </sheetViews>
  <sheetFormatPr defaultRowHeight="12.75" x14ac:dyDescent="0.2"/>
  <cols>
    <col min="1" max="2" width="4.7109375" customWidth="1"/>
    <col min="3" max="3" width="6.7109375" customWidth="1"/>
    <col min="4" max="4" width="47.28515625" customWidth="1"/>
    <col min="5" max="7" width="13.5703125" style="12" customWidth="1"/>
    <col min="8" max="8" width="6.7109375" style="114" customWidth="1"/>
  </cols>
  <sheetData>
    <row r="1" spans="1:8" s="74" customFormat="1" ht="18.75" thickBot="1" x14ac:dyDescent="0.3">
      <c r="A1" s="77" t="s">
        <v>480</v>
      </c>
      <c r="B1" s="77"/>
      <c r="C1" s="77"/>
      <c r="D1" s="77"/>
      <c r="E1" s="79"/>
      <c r="F1" s="79" t="s">
        <v>900</v>
      </c>
      <c r="G1" s="80"/>
      <c r="H1" s="216"/>
    </row>
    <row r="3" spans="1:8" ht="14.25" x14ac:dyDescent="0.2">
      <c r="A3" s="65" t="s">
        <v>470</v>
      </c>
      <c r="B3" s="65"/>
      <c r="C3" s="65" t="s">
        <v>471</v>
      </c>
      <c r="D3" s="65"/>
    </row>
    <row r="4" spans="1:8" ht="14.25" x14ac:dyDescent="0.2">
      <c r="A4" s="65"/>
      <c r="B4" s="65"/>
      <c r="C4" s="65" t="s">
        <v>437</v>
      </c>
      <c r="D4" s="65"/>
    </row>
    <row r="6" spans="1:8" ht="15.75" x14ac:dyDescent="0.25">
      <c r="A6" s="73" t="s">
        <v>1119</v>
      </c>
    </row>
    <row r="7" spans="1:8" ht="13.5" thickBot="1" x14ac:dyDescent="0.25">
      <c r="H7" s="114" t="s">
        <v>205</v>
      </c>
    </row>
    <row r="8" spans="1:8" s="24" customFormat="1" ht="20.25" customHeight="1" thickTop="1" thickBot="1" x14ac:dyDescent="0.25">
      <c r="A8" s="21" t="s">
        <v>206</v>
      </c>
      <c r="B8" s="22" t="s">
        <v>207</v>
      </c>
      <c r="C8" s="46" t="s">
        <v>888</v>
      </c>
      <c r="D8" s="46" t="s">
        <v>208</v>
      </c>
      <c r="E8" s="46" t="s">
        <v>209</v>
      </c>
      <c r="F8" s="46" t="s">
        <v>1116</v>
      </c>
      <c r="G8" s="46" t="s">
        <v>1117</v>
      </c>
      <c r="H8" s="204" t="s">
        <v>1118</v>
      </c>
    </row>
    <row r="9" spans="1:8" s="107" customFormat="1" ht="15.75" customHeight="1" thickTop="1" x14ac:dyDescent="0.25">
      <c r="A9" s="235">
        <v>6113</v>
      </c>
      <c r="B9" s="219">
        <v>5169</v>
      </c>
      <c r="C9" s="236"/>
      <c r="D9" s="221" t="s">
        <v>1080</v>
      </c>
      <c r="E9" s="227">
        <v>36</v>
      </c>
      <c r="F9" s="148">
        <f>E9+F11</f>
        <v>40</v>
      </c>
      <c r="G9" s="148">
        <v>24</v>
      </c>
      <c r="H9" s="240">
        <f>(G9/F9)*100</f>
        <v>60</v>
      </c>
    </row>
    <row r="10" spans="1:8" s="107" customFormat="1" ht="15.75" customHeight="1" x14ac:dyDescent="0.25">
      <c r="A10" s="223"/>
      <c r="B10" s="96"/>
      <c r="C10" s="175"/>
      <c r="D10" s="224" t="s">
        <v>495</v>
      </c>
      <c r="E10" s="149"/>
      <c r="F10" s="60"/>
      <c r="G10" s="60"/>
      <c r="H10" s="212"/>
    </row>
    <row r="11" spans="1:8" s="107" customFormat="1" ht="15.75" customHeight="1" x14ac:dyDescent="0.25">
      <c r="A11" s="238"/>
      <c r="B11" s="95"/>
      <c r="C11" s="176"/>
      <c r="D11" s="172" t="s">
        <v>353</v>
      </c>
      <c r="E11" s="218"/>
      <c r="F11" s="97">
        <v>4</v>
      </c>
      <c r="G11" s="126"/>
      <c r="H11" s="248"/>
    </row>
    <row r="12" spans="1:8" s="107" customFormat="1" ht="15.75" customHeight="1" x14ac:dyDescent="0.25">
      <c r="A12" s="223">
        <v>6113</v>
      </c>
      <c r="B12" s="96">
        <v>5499</v>
      </c>
      <c r="C12" s="175"/>
      <c r="D12" s="68" t="s">
        <v>479</v>
      </c>
      <c r="E12" s="149">
        <v>29</v>
      </c>
      <c r="F12" s="60">
        <f>E12+F14</f>
        <v>25</v>
      </c>
      <c r="G12" s="60">
        <v>7</v>
      </c>
      <c r="H12" s="212">
        <f>(G12/F12)*100</f>
        <v>28.000000000000004</v>
      </c>
    </row>
    <row r="13" spans="1:8" s="107" customFormat="1" ht="15.75" customHeight="1" x14ac:dyDescent="0.25">
      <c r="A13" s="223"/>
      <c r="B13" s="96"/>
      <c r="C13" s="175"/>
      <c r="D13" s="90" t="s">
        <v>1131</v>
      </c>
      <c r="E13" s="149"/>
      <c r="F13" s="60"/>
      <c r="G13" s="60"/>
      <c r="H13" s="212"/>
    </row>
    <row r="14" spans="1:8" s="107" customFormat="1" ht="15.75" customHeight="1" x14ac:dyDescent="0.25">
      <c r="A14" s="238"/>
      <c r="B14" s="95"/>
      <c r="C14" s="176"/>
      <c r="D14" s="172" t="s">
        <v>972</v>
      </c>
      <c r="E14" s="218"/>
      <c r="F14" s="97">
        <v>-4</v>
      </c>
      <c r="G14" s="126"/>
      <c r="H14" s="248"/>
    </row>
    <row r="15" spans="1:8" s="107" customFormat="1" ht="15.75" customHeight="1" x14ac:dyDescent="0.25">
      <c r="A15" s="251">
        <v>6113</v>
      </c>
      <c r="B15" s="220">
        <v>5901</v>
      </c>
      <c r="C15" s="252"/>
      <c r="D15" s="109" t="s">
        <v>769</v>
      </c>
      <c r="E15" s="187">
        <v>90</v>
      </c>
      <c r="F15" s="186">
        <v>90</v>
      </c>
      <c r="G15" s="186">
        <v>0</v>
      </c>
      <c r="H15" s="257">
        <v>0</v>
      </c>
    </row>
    <row r="16" spans="1:8" s="107" customFormat="1" ht="15.75" customHeight="1" x14ac:dyDescent="0.25">
      <c r="A16" s="223">
        <v>6172</v>
      </c>
      <c r="B16" s="96">
        <v>5137</v>
      </c>
      <c r="C16" s="175"/>
      <c r="D16" s="68" t="s">
        <v>975</v>
      </c>
      <c r="E16" s="149"/>
      <c r="F16" s="60">
        <v>10</v>
      </c>
      <c r="G16" s="60">
        <v>6</v>
      </c>
      <c r="H16" s="212">
        <f>(G16/F16)*100</f>
        <v>60</v>
      </c>
    </row>
    <row r="17" spans="1:8" s="108" customFormat="1" ht="15.75" customHeight="1" x14ac:dyDescent="0.25">
      <c r="A17" s="223"/>
      <c r="B17" s="96"/>
      <c r="C17" s="175"/>
      <c r="D17" s="224" t="s">
        <v>495</v>
      </c>
      <c r="E17" s="149"/>
      <c r="F17" s="60"/>
      <c r="G17" s="60"/>
      <c r="H17" s="212"/>
    </row>
    <row r="18" spans="1:8" s="108" customFormat="1" ht="15.75" customHeight="1" x14ac:dyDescent="0.25">
      <c r="A18" s="238"/>
      <c r="B18" s="95"/>
      <c r="C18" s="176"/>
      <c r="D18" s="172" t="s">
        <v>976</v>
      </c>
      <c r="E18" s="218"/>
      <c r="F18" s="97">
        <v>10</v>
      </c>
      <c r="G18" s="126"/>
      <c r="H18" s="248"/>
    </row>
    <row r="19" spans="1:8" s="107" customFormat="1" ht="15.75" customHeight="1" x14ac:dyDescent="0.25">
      <c r="A19" s="223">
        <v>6172</v>
      </c>
      <c r="B19" s="96">
        <v>5139</v>
      </c>
      <c r="C19" s="175"/>
      <c r="D19" s="68" t="s">
        <v>793</v>
      </c>
      <c r="E19" s="149"/>
      <c r="F19" s="60">
        <v>1</v>
      </c>
      <c r="G19" s="60">
        <v>0</v>
      </c>
      <c r="H19" s="212">
        <v>0</v>
      </c>
    </row>
    <row r="20" spans="1:8" s="107" customFormat="1" ht="15.75" customHeight="1" x14ac:dyDescent="0.25">
      <c r="A20" s="223"/>
      <c r="B20" s="96"/>
      <c r="C20" s="175"/>
      <c r="D20" s="224" t="s">
        <v>495</v>
      </c>
      <c r="E20" s="149"/>
      <c r="F20" s="124"/>
      <c r="G20" s="60"/>
      <c r="H20" s="212"/>
    </row>
    <row r="21" spans="1:8" s="107" customFormat="1" ht="15.75" customHeight="1" x14ac:dyDescent="0.25">
      <c r="A21" s="238"/>
      <c r="B21" s="95"/>
      <c r="C21" s="176"/>
      <c r="D21" s="172" t="s">
        <v>1157</v>
      </c>
      <c r="E21" s="218"/>
      <c r="F21" s="97">
        <v>1</v>
      </c>
      <c r="G21" s="126"/>
      <c r="H21" s="248"/>
    </row>
    <row r="22" spans="1:8" s="107" customFormat="1" ht="15.75" customHeight="1" x14ac:dyDescent="0.25">
      <c r="A22" s="251">
        <v>6172</v>
      </c>
      <c r="B22" s="220">
        <v>5163</v>
      </c>
      <c r="C22" s="252"/>
      <c r="D22" s="109" t="s">
        <v>1128</v>
      </c>
      <c r="E22" s="187">
        <v>30</v>
      </c>
      <c r="F22" s="186">
        <v>30</v>
      </c>
      <c r="G22" s="186">
        <v>17</v>
      </c>
      <c r="H22" s="257">
        <f>(G22/F22)*100</f>
        <v>56.666666666666664</v>
      </c>
    </row>
    <row r="23" spans="1:8" s="107" customFormat="1" ht="15.75" customHeight="1" x14ac:dyDescent="0.25">
      <c r="A23" s="223">
        <v>6172</v>
      </c>
      <c r="B23" s="96">
        <v>5164</v>
      </c>
      <c r="C23" s="175"/>
      <c r="D23" s="68" t="s">
        <v>214</v>
      </c>
      <c r="E23" s="149">
        <v>50</v>
      </c>
      <c r="F23" s="60">
        <f>E23+F25</f>
        <v>75</v>
      </c>
      <c r="G23" s="60">
        <v>70</v>
      </c>
      <c r="H23" s="212">
        <f>(G23/F23)*100</f>
        <v>93.333333333333329</v>
      </c>
    </row>
    <row r="24" spans="1:8" s="107" customFormat="1" ht="15.75" customHeight="1" x14ac:dyDescent="0.25">
      <c r="A24" s="223"/>
      <c r="B24" s="96"/>
      <c r="C24" s="175"/>
      <c r="D24" s="224" t="s">
        <v>495</v>
      </c>
      <c r="E24" s="149"/>
      <c r="F24" s="60"/>
      <c r="G24" s="60"/>
      <c r="H24" s="212"/>
    </row>
    <row r="25" spans="1:8" s="107" customFormat="1" ht="15.75" customHeight="1" x14ac:dyDescent="0.25">
      <c r="A25" s="238"/>
      <c r="B25" s="95"/>
      <c r="C25" s="176"/>
      <c r="D25" s="172" t="s">
        <v>1157</v>
      </c>
      <c r="E25" s="218"/>
      <c r="F25" s="97">
        <v>25</v>
      </c>
      <c r="G25" s="126"/>
      <c r="H25" s="248"/>
    </row>
    <row r="26" spans="1:8" s="107" customFormat="1" ht="15.75" customHeight="1" x14ac:dyDescent="0.25">
      <c r="A26" s="223">
        <v>6172</v>
      </c>
      <c r="B26" s="96">
        <v>5169</v>
      </c>
      <c r="C26" s="175"/>
      <c r="D26" s="68" t="s">
        <v>1080</v>
      </c>
      <c r="E26" s="149">
        <v>2706</v>
      </c>
      <c r="F26" s="60">
        <f>E26+F28+F29+F32</f>
        <v>2967</v>
      </c>
      <c r="G26" s="60">
        <v>2738</v>
      </c>
      <c r="H26" s="212">
        <f>(G26/F26)*100</f>
        <v>92.281766093697343</v>
      </c>
    </row>
    <row r="27" spans="1:8" s="107" customFormat="1" ht="15.75" customHeight="1" x14ac:dyDescent="0.25">
      <c r="A27" s="223"/>
      <c r="B27" s="96"/>
      <c r="C27" s="175"/>
      <c r="D27" s="224" t="s">
        <v>495</v>
      </c>
      <c r="E27" s="149"/>
      <c r="F27" s="60"/>
      <c r="G27" s="60"/>
      <c r="H27" s="212"/>
    </row>
    <row r="28" spans="1:8" s="107" customFormat="1" ht="15.75" customHeight="1" x14ac:dyDescent="0.25">
      <c r="A28" s="223"/>
      <c r="B28" s="96"/>
      <c r="C28" s="175"/>
      <c r="D28" s="225" t="s">
        <v>1158</v>
      </c>
      <c r="E28" s="149"/>
      <c r="F28" s="124">
        <v>523</v>
      </c>
      <c r="G28" s="60"/>
      <c r="H28" s="212"/>
    </row>
    <row r="29" spans="1:8" s="107" customFormat="1" ht="15.75" customHeight="1" x14ac:dyDescent="0.25">
      <c r="A29" s="223"/>
      <c r="B29" s="96"/>
      <c r="C29" s="175"/>
      <c r="D29" s="2574" t="s">
        <v>842</v>
      </c>
      <c r="E29" s="149"/>
      <c r="F29" s="124">
        <v>38</v>
      </c>
      <c r="G29" s="60"/>
      <c r="H29" s="212"/>
    </row>
    <row r="30" spans="1:8" s="107" customFormat="1" ht="15.75" customHeight="1" x14ac:dyDescent="0.25">
      <c r="A30" s="223"/>
      <c r="B30" s="96"/>
      <c r="C30" s="175"/>
      <c r="D30" s="2574"/>
      <c r="E30" s="149"/>
      <c r="F30" s="124"/>
      <c r="G30" s="60"/>
      <c r="H30" s="212"/>
    </row>
    <row r="31" spans="1:8" s="107" customFormat="1" ht="15.75" customHeight="1" x14ac:dyDescent="0.25">
      <c r="A31" s="223"/>
      <c r="B31" s="96"/>
      <c r="C31" s="175"/>
      <c r="D31" s="90" t="s">
        <v>1131</v>
      </c>
      <c r="E31" s="149"/>
      <c r="F31" s="124"/>
      <c r="G31" s="60"/>
      <c r="H31" s="212"/>
    </row>
    <row r="32" spans="1:8" s="107" customFormat="1" ht="15.75" customHeight="1" x14ac:dyDescent="0.25">
      <c r="A32" s="238"/>
      <c r="B32" s="95"/>
      <c r="C32" s="176"/>
      <c r="D32" s="249" t="s">
        <v>337</v>
      </c>
      <c r="E32" s="218"/>
      <c r="F32" s="97">
        <v>-300</v>
      </c>
      <c r="G32" s="126"/>
      <c r="H32" s="248"/>
    </row>
    <row r="33" spans="1:8" s="107" customFormat="1" ht="15.75" customHeight="1" x14ac:dyDescent="0.25">
      <c r="A33" s="223">
        <v>6172</v>
      </c>
      <c r="B33" s="96">
        <v>5175</v>
      </c>
      <c r="C33" s="175"/>
      <c r="D33" s="256" t="s">
        <v>841</v>
      </c>
      <c r="E33" s="149"/>
      <c r="F33" s="60">
        <v>150</v>
      </c>
      <c r="G33" s="60">
        <v>136</v>
      </c>
      <c r="H33" s="212">
        <f>(G33/F33)*100</f>
        <v>90.666666666666657</v>
      </c>
    </row>
    <row r="34" spans="1:8" s="107" customFormat="1" ht="15.75" customHeight="1" x14ac:dyDescent="0.25">
      <c r="A34" s="223"/>
      <c r="B34" s="96"/>
      <c r="C34" s="175"/>
      <c r="D34" s="224" t="s">
        <v>495</v>
      </c>
      <c r="E34" s="149"/>
      <c r="F34" s="124"/>
      <c r="G34" s="60"/>
      <c r="H34" s="212"/>
    </row>
    <row r="35" spans="1:8" s="107" customFormat="1" ht="15.75" customHeight="1" x14ac:dyDescent="0.25">
      <c r="A35" s="238"/>
      <c r="B35" s="95"/>
      <c r="C35" s="176"/>
      <c r="D35" s="172" t="s">
        <v>976</v>
      </c>
      <c r="E35" s="218"/>
      <c r="F35" s="97">
        <v>150</v>
      </c>
      <c r="G35" s="126"/>
      <c r="H35" s="248"/>
    </row>
    <row r="36" spans="1:8" s="107" customFormat="1" ht="15.75" customHeight="1" x14ac:dyDescent="0.25">
      <c r="A36" s="223">
        <v>6172</v>
      </c>
      <c r="B36" s="96">
        <v>5194</v>
      </c>
      <c r="C36" s="175"/>
      <c r="D36" s="68" t="s">
        <v>766</v>
      </c>
      <c r="E36" s="149">
        <v>100</v>
      </c>
      <c r="F36" s="60">
        <f>E36+F38</f>
        <v>50</v>
      </c>
      <c r="G36" s="60">
        <v>49</v>
      </c>
      <c r="H36" s="212">
        <f>(G36/F36)*100</f>
        <v>98</v>
      </c>
    </row>
    <row r="37" spans="1:8" s="107" customFormat="1" ht="15.75" customHeight="1" x14ac:dyDescent="0.25">
      <c r="A37" s="223"/>
      <c r="B37" s="96"/>
      <c r="C37" s="175"/>
      <c r="D37" s="90" t="s">
        <v>1131</v>
      </c>
      <c r="E37" s="149"/>
      <c r="F37" s="60"/>
      <c r="G37" s="60"/>
      <c r="H37" s="212"/>
    </row>
    <row r="38" spans="1:8" s="107" customFormat="1" ht="15.75" customHeight="1" x14ac:dyDescent="0.25">
      <c r="A38" s="238"/>
      <c r="B38" s="95"/>
      <c r="C38" s="176"/>
      <c r="D38" s="172" t="s">
        <v>1158</v>
      </c>
      <c r="E38" s="218"/>
      <c r="F38" s="97">
        <v>-50</v>
      </c>
      <c r="G38" s="126"/>
      <c r="H38" s="248"/>
    </row>
    <row r="39" spans="1:8" s="107" customFormat="1" ht="15.75" customHeight="1" x14ac:dyDescent="0.25">
      <c r="A39" s="223">
        <v>6172</v>
      </c>
      <c r="B39" s="96">
        <v>5499</v>
      </c>
      <c r="C39" s="175"/>
      <c r="D39" s="68" t="s">
        <v>479</v>
      </c>
      <c r="E39" s="149">
        <v>1400</v>
      </c>
      <c r="F39" s="60">
        <f>E39+F41+F44+F42</f>
        <v>1798</v>
      </c>
      <c r="G39" s="60">
        <v>1803</v>
      </c>
      <c r="H39" s="212">
        <f>(G39/F39)*100</f>
        <v>100.27808676307008</v>
      </c>
    </row>
    <row r="40" spans="1:8" s="107" customFormat="1" ht="15.75" customHeight="1" x14ac:dyDescent="0.25">
      <c r="A40" s="223"/>
      <c r="B40" s="96"/>
      <c r="C40" s="175"/>
      <c r="D40" s="224" t="s">
        <v>495</v>
      </c>
      <c r="E40" s="149"/>
      <c r="F40" s="60"/>
      <c r="G40" s="60"/>
      <c r="H40" s="212"/>
    </row>
    <row r="41" spans="1:8" s="107" customFormat="1" ht="15.75" customHeight="1" x14ac:dyDescent="0.25">
      <c r="A41" s="223"/>
      <c r="B41" s="96"/>
      <c r="C41" s="175"/>
      <c r="D41" s="225" t="s">
        <v>1158</v>
      </c>
      <c r="E41" s="149"/>
      <c r="F41" s="124">
        <v>214</v>
      </c>
      <c r="G41" s="60"/>
      <c r="H41" s="212"/>
    </row>
    <row r="42" spans="1:8" s="107" customFormat="1" ht="15.75" customHeight="1" x14ac:dyDescent="0.25">
      <c r="A42" s="223"/>
      <c r="B42" s="96"/>
      <c r="C42" s="175"/>
      <c r="D42" s="225" t="s">
        <v>338</v>
      </c>
      <c r="E42" s="149"/>
      <c r="F42" s="124">
        <v>300</v>
      </c>
      <c r="G42" s="60"/>
      <c r="H42" s="212"/>
    </row>
    <row r="43" spans="1:8" s="107" customFormat="1" ht="15.75" customHeight="1" x14ac:dyDescent="0.25">
      <c r="A43" s="223"/>
      <c r="B43" s="96"/>
      <c r="C43" s="175"/>
      <c r="D43" s="90" t="s">
        <v>1131</v>
      </c>
      <c r="E43" s="149"/>
      <c r="F43" s="124"/>
      <c r="G43" s="60"/>
      <c r="H43" s="212"/>
    </row>
    <row r="44" spans="1:8" s="107" customFormat="1" ht="15.75" customHeight="1" thickBot="1" x14ac:dyDescent="0.3">
      <c r="A44" s="263"/>
      <c r="B44" s="250"/>
      <c r="C44" s="264"/>
      <c r="D44" s="226" t="s">
        <v>339</v>
      </c>
      <c r="E44" s="265"/>
      <c r="F44" s="184">
        <v>-116</v>
      </c>
      <c r="G44" s="266"/>
      <c r="H44" s="267"/>
    </row>
    <row r="45" spans="1:8" s="107" customFormat="1" ht="15.75" customHeight="1" thickTop="1" x14ac:dyDescent="0.25">
      <c r="A45" s="268"/>
      <c r="B45" s="268"/>
      <c r="C45" s="175"/>
      <c r="D45" s="166"/>
      <c r="E45" s="149"/>
      <c r="F45" s="123"/>
      <c r="G45" s="149"/>
      <c r="H45" s="269"/>
    </row>
    <row r="46" spans="1:8" s="107" customFormat="1" ht="15.75" customHeight="1" x14ac:dyDescent="0.25">
      <c r="A46" s="268"/>
      <c r="B46" s="268"/>
      <c r="C46" s="175"/>
      <c r="D46" s="166"/>
      <c r="E46" s="149"/>
      <c r="F46" s="123"/>
      <c r="G46" s="149"/>
      <c r="H46" s="269"/>
    </row>
    <row r="47" spans="1:8" s="107" customFormat="1" ht="15.75" customHeight="1" x14ac:dyDescent="0.25">
      <c r="A47" s="268"/>
      <c r="B47" s="268"/>
      <c r="C47" s="175"/>
      <c r="D47" s="166"/>
      <c r="E47" s="149"/>
      <c r="F47" s="123"/>
      <c r="G47" s="149"/>
      <c r="H47" s="269"/>
    </row>
    <row r="48" spans="1:8" s="107" customFormat="1" ht="15.75" customHeight="1" x14ac:dyDescent="0.25">
      <c r="A48" s="268"/>
      <c r="B48" s="268"/>
      <c r="C48" s="175"/>
      <c r="D48" s="166"/>
      <c r="E48" s="149"/>
      <c r="F48" s="123"/>
      <c r="G48" s="149"/>
      <c r="H48" s="269"/>
    </row>
    <row r="49" spans="1:8" s="107" customFormat="1" ht="15.75" customHeight="1" x14ac:dyDescent="0.25">
      <c r="A49" s="268"/>
      <c r="B49" s="268"/>
      <c r="C49" s="175"/>
      <c r="D49" s="166"/>
      <c r="E49" s="149"/>
      <c r="F49" s="123"/>
      <c r="G49" s="149"/>
      <c r="H49" s="269"/>
    </row>
    <row r="50" spans="1:8" s="107" customFormat="1" ht="15.75" customHeight="1" x14ac:dyDescent="0.25">
      <c r="A50" s="268"/>
      <c r="B50" s="268"/>
      <c r="C50" s="175"/>
      <c r="D50" s="166"/>
      <c r="E50" s="149"/>
      <c r="F50" s="123"/>
      <c r="G50" s="149"/>
      <c r="H50" s="269"/>
    </row>
    <row r="51" spans="1:8" s="107" customFormat="1" ht="15.75" customHeight="1" x14ac:dyDescent="0.25">
      <c r="A51" s="268"/>
      <c r="B51" s="268"/>
      <c r="C51" s="175"/>
      <c r="D51" s="166"/>
      <c r="E51" s="149"/>
      <c r="F51" s="123"/>
      <c r="G51" s="149"/>
      <c r="H51" s="269"/>
    </row>
    <row r="52" spans="1:8" s="107" customFormat="1" ht="15.75" customHeight="1" x14ac:dyDescent="0.25">
      <c r="A52" s="268"/>
      <c r="B52" s="268"/>
      <c r="C52" s="175"/>
      <c r="D52" s="166"/>
      <c r="E52" s="149"/>
      <c r="F52" s="123"/>
      <c r="G52" s="149"/>
      <c r="H52" s="269"/>
    </row>
    <row r="53" spans="1:8" s="107" customFormat="1" ht="15.75" customHeight="1" x14ac:dyDescent="0.25">
      <c r="A53" s="268"/>
      <c r="B53" s="268"/>
      <c r="C53" s="175"/>
      <c r="D53" s="166"/>
      <c r="E53" s="149"/>
      <c r="F53" s="123"/>
      <c r="G53" s="149"/>
      <c r="H53" s="269"/>
    </row>
    <row r="54" spans="1:8" s="107" customFormat="1" ht="15.75" customHeight="1" x14ac:dyDescent="0.25">
      <c r="A54" s="268"/>
      <c r="B54" s="268"/>
      <c r="C54" s="175"/>
      <c r="D54" s="166"/>
      <c r="E54" s="149"/>
      <c r="F54" s="123"/>
      <c r="G54" s="149"/>
      <c r="H54" s="269"/>
    </row>
    <row r="55" spans="1:8" ht="13.5" thickBot="1" x14ac:dyDescent="0.25">
      <c r="H55" s="114" t="s">
        <v>205</v>
      </c>
    </row>
    <row r="56" spans="1:8" s="24" customFormat="1" ht="20.25" customHeight="1" thickTop="1" thickBot="1" x14ac:dyDescent="0.25">
      <c r="A56" s="21" t="s">
        <v>206</v>
      </c>
      <c r="B56" s="22" t="s">
        <v>207</v>
      </c>
      <c r="C56" s="46" t="s">
        <v>888</v>
      </c>
      <c r="D56" s="46" t="s">
        <v>208</v>
      </c>
      <c r="E56" s="46" t="s">
        <v>209</v>
      </c>
      <c r="F56" s="46" t="s">
        <v>1116</v>
      </c>
      <c r="G56" s="46" t="s">
        <v>1117</v>
      </c>
      <c r="H56" s="204" t="s">
        <v>1118</v>
      </c>
    </row>
    <row r="57" spans="1:8" s="107" customFormat="1" ht="15.75" customHeight="1" thickTop="1" x14ac:dyDescent="0.25">
      <c r="A57" s="223">
        <v>6172</v>
      </c>
      <c r="B57" s="96">
        <v>5901</v>
      </c>
      <c r="C57" s="175"/>
      <c r="D57" s="68" t="s">
        <v>769</v>
      </c>
      <c r="E57" s="149">
        <v>129</v>
      </c>
      <c r="F57" s="60">
        <f>E57+F59+F60+F63+F61</f>
        <v>125</v>
      </c>
      <c r="G57" s="60">
        <v>0</v>
      </c>
      <c r="H57" s="211">
        <v>0</v>
      </c>
    </row>
    <row r="58" spans="1:8" s="107" customFormat="1" ht="15.75" customHeight="1" x14ac:dyDescent="0.25">
      <c r="A58" s="223"/>
      <c r="B58" s="96"/>
      <c r="C58" s="175"/>
      <c r="D58" s="90" t="s">
        <v>1131</v>
      </c>
      <c r="E58" s="149"/>
      <c r="F58" s="60"/>
      <c r="G58" s="60"/>
      <c r="H58" s="258"/>
    </row>
    <row r="59" spans="1:8" s="107" customFormat="1" ht="15.75" customHeight="1" x14ac:dyDescent="0.25">
      <c r="A59" s="223"/>
      <c r="B59" s="96"/>
      <c r="C59" s="175"/>
      <c r="D59" s="225" t="s">
        <v>1158</v>
      </c>
      <c r="E59" s="149"/>
      <c r="F59" s="124">
        <v>-5</v>
      </c>
      <c r="G59" s="60"/>
      <c r="H59" s="258"/>
    </row>
    <row r="60" spans="1:8" s="107" customFormat="1" ht="15.75" customHeight="1" x14ac:dyDescent="0.25">
      <c r="A60" s="223"/>
      <c r="B60" s="96"/>
      <c r="C60" s="175"/>
      <c r="D60" s="225" t="s">
        <v>340</v>
      </c>
      <c r="E60" s="149"/>
      <c r="F60" s="124">
        <v>-160</v>
      </c>
      <c r="G60" s="60"/>
      <c r="H60" s="258"/>
    </row>
    <row r="61" spans="1:8" s="107" customFormat="1" ht="15.75" customHeight="1" x14ac:dyDescent="0.25">
      <c r="A61" s="223"/>
      <c r="B61" s="96"/>
      <c r="C61" s="175"/>
      <c r="D61" s="225" t="s">
        <v>263</v>
      </c>
      <c r="E61" s="149"/>
      <c r="F61" s="124">
        <v>-26</v>
      </c>
      <c r="G61" s="60"/>
      <c r="H61" s="258"/>
    </row>
    <row r="62" spans="1:8" s="107" customFormat="1" ht="15.75" customHeight="1" x14ac:dyDescent="0.25">
      <c r="A62" s="223"/>
      <c r="B62" s="96"/>
      <c r="C62" s="175"/>
      <c r="D62" s="224" t="s">
        <v>495</v>
      </c>
      <c r="E62" s="149"/>
      <c r="F62" s="124"/>
      <c r="G62" s="60"/>
      <c r="H62" s="258"/>
    </row>
    <row r="63" spans="1:8" s="107" customFormat="1" ht="15.75" customHeight="1" x14ac:dyDescent="0.25">
      <c r="A63" s="223"/>
      <c r="B63" s="96"/>
      <c r="C63" s="175"/>
      <c r="D63" s="2574" t="s">
        <v>842</v>
      </c>
      <c r="E63" s="149"/>
      <c r="F63" s="124">
        <v>187</v>
      </c>
      <c r="G63" s="60"/>
      <c r="H63" s="258"/>
    </row>
    <row r="64" spans="1:8" s="78" customFormat="1" ht="20.25" customHeight="1" x14ac:dyDescent="0.25">
      <c r="A64" s="238"/>
      <c r="B64" s="95"/>
      <c r="C64" s="176"/>
      <c r="D64" s="2575"/>
      <c r="E64" s="218"/>
      <c r="F64" s="97"/>
      <c r="G64" s="126"/>
      <c r="H64" s="259"/>
    </row>
    <row r="65" spans="1:14" s="45" customFormat="1" ht="47.25" customHeight="1" thickBot="1" x14ac:dyDescent="0.4">
      <c r="A65" s="40" t="s">
        <v>1506</v>
      </c>
      <c r="B65" s="41"/>
      <c r="C65" s="42"/>
      <c r="D65" s="43"/>
      <c r="E65" s="44">
        <f>SUM(E9,E12,E15,E22,E23,E26,E36,E39,E57)</f>
        <v>4570</v>
      </c>
      <c r="F65" s="44">
        <f>SUM(F9,F12,F15,F16,F19,F22,F23,,F26,F33,F36,F39,F57)</f>
        <v>5361</v>
      </c>
      <c r="G65" s="44">
        <f>SUM(G9,G12,G15,G16,G19,G22,G23,,G26,G33,G36,G39,G57)</f>
        <v>4850</v>
      </c>
      <c r="H65" s="301">
        <f>(G65/F65)*100</f>
        <v>90.468196232046267</v>
      </c>
      <c r="I65" s="81"/>
      <c r="J65" s="82"/>
      <c r="K65" s="82"/>
      <c r="L65" s="82"/>
      <c r="M65" s="82"/>
      <c r="N65" s="82"/>
    </row>
    <row r="66" spans="1:14" ht="13.5" thickTop="1" x14ac:dyDescent="0.2"/>
  </sheetData>
  <mergeCells count="2">
    <mergeCell ref="D29:D30"/>
    <mergeCell ref="D63:D64"/>
  </mergeCells>
  <phoneticPr fontId="33" type="noConversion"/>
  <pageMargins left="0.59055118110236227" right="0.39370078740157483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7" enableFormatConditionsCalculation="0">
    <tabColor indexed="33"/>
  </sheetPr>
  <dimension ref="A1:N40"/>
  <sheetViews>
    <sheetView showGridLines="0" topLeftCell="A34" zoomScaleNormal="100" workbookViewId="0">
      <selection activeCell="G2" sqref="G2"/>
    </sheetView>
  </sheetViews>
  <sheetFormatPr defaultRowHeight="12.75" x14ac:dyDescent="0.2"/>
  <cols>
    <col min="1" max="2" width="4.7109375" customWidth="1"/>
    <col min="3" max="3" width="6.7109375" customWidth="1"/>
    <col min="4" max="4" width="47.28515625" customWidth="1"/>
    <col min="5" max="7" width="13.5703125" style="12" customWidth="1"/>
    <col min="8" max="8" width="6.7109375" style="114" customWidth="1"/>
  </cols>
  <sheetData>
    <row r="1" spans="1:8" s="74" customFormat="1" ht="18" x14ac:dyDescent="0.25">
      <c r="A1" s="270" t="s">
        <v>345</v>
      </c>
      <c r="B1" s="271"/>
      <c r="C1" s="271"/>
      <c r="D1" s="272"/>
      <c r="E1" s="273"/>
      <c r="F1" s="274"/>
      <c r="G1" s="274"/>
      <c r="H1" s="216"/>
    </row>
    <row r="2" spans="1:8" ht="18" x14ac:dyDescent="0.25">
      <c r="A2" s="275" t="s">
        <v>829</v>
      </c>
      <c r="B2" s="276"/>
      <c r="C2" s="276"/>
      <c r="D2" s="277"/>
      <c r="E2" s="278"/>
      <c r="F2" s="278"/>
      <c r="G2" s="300" t="s">
        <v>830</v>
      </c>
    </row>
    <row r="3" spans="1:8" s="92" customFormat="1" ht="18" x14ac:dyDescent="0.25">
      <c r="A3" s="279"/>
      <c r="B3" s="280"/>
      <c r="C3" s="280"/>
      <c r="D3" s="281"/>
      <c r="E3" s="282"/>
      <c r="F3" s="282"/>
      <c r="G3" s="283"/>
      <c r="H3" s="284"/>
    </row>
    <row r="4" spans="1:8" ht="14.25" x14ac:dyDescent="0.2">
      <c r="A4" s="67" t="s">
        <v>470</v>
      </c>
      <c r="B4" s="28"/>
      <c r="C4" s="143" t="s">
        <v>428</v>
      </c>
      <c r="D4" s="14"/>
    </row>
    <row r="5" spans="1:8" ht="18" x14ac:dyDescent="0.25">
      <c r="A5" s="6"/>
      <c r="B5" s="28"/>
      <c r="C5" s="143" t="s">
        <v>790</v>
      </c>
      <c r="D5" s="135"/>
    </row>
    <row r="7" spans="1:8" ht="15.75" x14ac:dyDescent="0.25">
      <c r="A7" s="73" t="s">
        <v>1119</v>
      </c>
    </row>
    <row r="8" spans="1:8" ht="13.5" thickBot="1" x14ac:dyDescent="0.25">
      <c r="H8" s="114" t="s">
        <v>205</v>
      </c>
    </row>
    <row r="9" spans="1:8" s="24" customFormat="1" ht="20.25" customHeight="1" thickTop="1" thickBot="1" x14ac:dyDescent="0.25">
      <c r="A9" s="21" t="s">
        <v>206</v>
      </c>
      <c r="B9" s="22" t="s">
        <v>207</v>
      </c>
      <c r="C9" s="46" t="s">
        <v>888</v>
      </c>
      <c r="D9" s="46" t="s">
        <v>208</v>
      </c>
      <c r="E9" s="46" t="s">
        <v>209</v>
      </c>
      <c r="F9" s="46" t="s">
        <v>1116</v>
      </c>
      <c r="G9" s="46" t="s">
        <v>1117</v>
      </c>
      <c r="H9" s="204" t="s">
        <v>1118</v>
      </c>
    </row>
    <row r="10" spans="1:8" s="107" customFormat="1" ht="15.75" customHeight="1" thickTop="1" x14ac:dyDescent="0.25">
      <c r="A10" s="235">
        <v>2310</v>
      </c>
      <c r="B10" s="219">
        <v>6341</v>
      </c>
      <c r="C10" s="229"/>
      <c r="D10" s="221" t="s">
        <v>384</v>
      </c>
      <c r="E10" s="292"/>
      <c r="F10" s="88">
        <v>18393</v>
      </c>
      <c r="G10" s="88">
        <v>18268</v>
      </c>
      <c r="H10" s="285">
        <f>(G10/F10)*100</f>
        <v>99.320393628010663</v>
      </c>
    </row>
    <row r="11" spans="1:8" s="107" customFormat="1" ht="15.75" customHeight="1" x14ac:dyDescent="0.25">
      <c r="A11" s="286"/>
      <c r="B11" s="290"/>
      <c r="C11" s="291"/>
      <c r="D11" s="90" t="s">
        <v>495</v>
      </c>
      <c r="E11" s="293"/>
      <c r="F11" s="253"/>
      <c r="G11" s="55"/>
      <c r="H11" s="287"/>
    </row>
    <row r="12" spans="1:8" s="107" customFormat="1" ht="15.75" customHeight="1" x14ac:dyDescent="0.25">
      <c r="A12" s="295"/>
      <c r="B12" s="296"/>
      <c r="C12" s="230">
        <v>551</v>
      </c>
      <c r="D12" s="118" t="s">
        <v>831</v>
      </c>
      <c r="E12" s="297"/>
      <c r="F12" s="89">
        <v>18393</v>
      </c>
      <c r="G12" s="89"/>
      <c r="H12" s="239"/>
    </row>
    <row r="13" spans="1:8" s="107" customFormat="1" ht="15.75" customHeight="1" x14ac:dyDescent="0.25">
      <c r="A13" s="223">
        <v>2321</v>
      </c>
      <c r="B13" s="96">
        <v>6341</v>
      </c>
      <c r="C13" s="232"/>
      <c r="D13" s="68" t="s">
        <v>384</v>
      </c>
      <c r="E13" s="293"/>
      <c r="F13" s="71">
        <f>F15+F17</f>
        <v>26627</v>
      </c>
      <c r="G13" s="71">
        <v>26627</v>
      </c>
      <c r="H13" s="255">
        <f>(G13/F13)*100</f>
        <v>100</v>
      </c>
    </row>
    <row r="14" spans="1:8" s="107" customFormat="1" ht="15.75" customHeight="1" x14ac:dyDescent="0.25">
      <c r="A14" s="286"/>
      <c r="B14" s="290"/>
      <c r="C14" s="291"/>
      <c r="D14" s="90" t="s">
        <v>495</v>
      </c>
      <c r="E14" s="293"/>
      <c r="F14" s="253"/>
      <c r="G14" s="55"/>
      <c r="H14" s="287"/>
    </row>
    <row r="15" spans="1:8" s="107" customFormat="1" ht="15.75" customHeight="1" x14ac:dyDescent="0.25">
      <c r="A15" s="286"/>
      <c r="B15" s="290"/>
      <c r="C15" s="231">
        <v>551</v>
      </c>
      <c r="D15" s="117" t="s">
        <v>831</v>
      </c>
      <c r="E15" s="293"/>
      <c r="F15" s="55">
        <v>28652</v>
      </c>
      <c r="G15" s="55"/>
      <c r="H15" s="237"/>
    </row>
    <row r="16" spans="1:8" s="107" customFormat="1" ht="15.75" customHeight="1" x14ac:dyDescent="0.25">
      <c r="A16" s="286"/>
      <c r="B16" s="290"/>
      <c r="C16" s="231"/>
      <c r="D16" s="90" t="s">
        <v>1131</v>
      </c>
      <c r="E16" s="293"/>
      <c r="F16" s="55"/>
      <c r="G16" s="55"/>
      <c r="H16" s="237"/>
    </row>
    <row r="17" spans="1:8" s="107" customFormat="1" ht="15.75" customHeight="1" x14ac:dyDescent="0.25">
      <c r="A17" s="295"/>
      <c r="B17" s="296"/>
      <c r="C17" s="230">
        <v>551</v>
      </c>
      <c r="D17" s="118" t="s">
        <v>832</v>
      </c>
      <c r="E17" s="297"/>
      <c r="F17" s="89">
        <v>-2025</v>
      </c>
      <c r="G17" s="89"/>
      <c r="H17" s="239"/>
    </row>
    <row r="18" spans="1:8" s="108" customFormat="1" ht="15.75" customHeight="1" x14ac:dyDescent="0.25">
      <c r="A18" s="223">
        <v>2334</v>
      </c>
      <c r="B18" s="96">
        <v>6341</v>
      </c>
      <c r="C18" s="232"/>
      <c r="D18" s="68" t="s">
        <v>384</v>
      </c>
      <c r="E18" s="293"/>
      <c r="F18" s="71">
        <v>1703</v>
      </c>
      <c r="G18" s="71">
        <v>1640</v>
      </c>
      <c r="H18" s="255">
        <f>(G18/F18)*100</f>
        <v>96.300645918966538</v>
      </c>
    </row>
    <row r="19" spans="1:8" s="108" customFormat="1" ht="15.75" customHeight="1" x14ac:dyDescent="0.25">
      <c r="A19" s="286"/>
      <c r="B19" s="290"/>
      <c r="C19" s="291"/>
      <c r="D19" s="90" t="s">
        <v>495</v>
      </c>
      <c r="E19" s="293"/>
      <c r="F19" s="55"/>
      <c r="G19" s="55"/>
      <c r="H19" s="287"/>
    </row>
    <row r="20" spans="1:8" s="107" customFormat="1" ht="15.75" customHeight="1" x14ac:dyDescent="0.25">
      <c r="A20" s="295"/>
      <c r="B20" s="296"/>
      <c r="C20" s="230">
        <v>551</v>
      </c>
      <c r="D20" s="118" t="s">
        <v>831</v>
      </c>
      <c r="E20" s="297"/>
      <c r="F20" s="89">
        <v>1703</v>
      </c>
      <c r="G20" s="89"/>
      <c r="H20" s="239"/>
    </row>
    <row r="21" spans="1:8" s="107" customFormat="1" ht="15.75" customHeight="1" x14ac:dyDescent="0.25">
      <c r="A21" s="223">
        <v>2399</v>
      </c>
      <c r="B21" s="96">
        <v>6341</v>
      </c>
      <c r="C21" s="232"/>
      <c r="D21" s="68" t="s">
        <v>384</v>
      </c>
      <c r="E21" s="149">
        <v>40000</v>
      </c>
      <c r="F21" s="60">
        <f>E21+F23+F24+F29+F25+F26+F32+F27</f>
        <v>27789</v>
      </c>
      <c r="G21" s="60">
        <v>0</v>
      </c>
      <c r="H21" s="298">
        <v>0</v>
      </c>
    </row>
    <row r="22" spans="1:8" s="107" customFormat="1" ht="15.75" customHeight="1" x14ac:dyDescent="0.25">
      <c r="A22" s="223"/>
      <c r="B22" s="96"/>
      <c r="C22" s="232"/>
      <c r="D22" s="90" t="s">
        <v>1131</v>
      </c>
      <c r="E22" s="149"/>
      <c r="F22" s="60"/>
      <c r="G22" s="60"/>
      <c r="H22" s="288"/>
    </row>
    <row r="23" spans="1:8" s="107" customFormat="1" ht="15.75" customHeight="1" x14ac:dyDescent="0.25">
      <c r="A23" s="223"/>
      <c r="B23" s="96"/>
      <c r="C23" s="232"/>
      <c r="D23" s="91" t="s">
        <v>1664</v>
      </c>
      <c r="E23" s="149"/>
      <c r="F23" s="124">
        <v>-31543</v>
      </c>
      <c r="G23" s="60"/>
      <c r="H23" s="288"/>
    </row>
    <row r="24" spans="1:8" s="107" customFormat="1" ht="15.75" customHeight="1" x14ac:dyDescent="0.25">
      <c r="A24" s="223"/>
      <c r="B24" s="96"/>
      <c r="C24" s="232"/>
      <c r="D24" s="91" t="s">
        <v>1665</v>
      </c>
      <c r="E24" s="149"/>
      <c r="F24" s="124">
        <v>-102</v>
      </c>
      <c r="G24" s="60"/>
      <c r="H24" s="288"/>
    </row>
    <row r="25" spans="1:8" s="107" customFormat="1" ht="15.75" customHeight="1" x14ac:dyDescent="0.25">
      <c r="A25" s="223"/>
      <c r="B25" s="96"/>
      <c r="C25" s="232"/>
      <c r="D25" s="91" t="s">
        <v>373</v>
      </c>
      <c r="E25" s="149"/>
      <c r="F25" s="124">
        <v>-282</v>
      </c>
      <c r="G25" s="60"/>
      <c r="H25" s="288"/>
    </row>
    <row r="26" spans="1:8" s="107" customFormat="1" ht="15.75" customHeight="1" x14ac:dyDescent="0.25">
      <c r="A26" s="223"/>
      <c r="B26" s="96"/>
      <c r="C26" s="232"/>
      <c r="D26" s="91" t="s">
        <v>374</v>
      </c>
      <c r="E26" s="149"/>
      <c r="F26" s="124">
        <v>-48748</v>
      </c>
      <c r="G26" s="60"/>
      <c r="H26" s="288"/>
    </row>
    <row r="27" spans="1:8" s="107" customFormat="1" ht="15.75" customHeight="1" x14ac:dyDescent="0.25">
      <c r="A27" s="223"/>
      <c r="B27" s="96"/>
      <c r="C27" s="232"/>
      <c r="D27" s="91" t="s">
        <v>375</v>
      </c>
      <c r="E27" s="149"/>
      <c r="F27" s="124">
        <v>-41</v>
      </c>
      <c r="G27" s="60"/>
      <c r="H27" s="288"/>
    </row>
    <row r="28" spans="1:8" s="107" customFormat="1" ht="15.75" customHeight="1" x14ac:dyDescent="0.25">
      <c r="A28" s="223"/>
      <c r="B28" s="96"/>
      <c r="C28" s="232"/>
      <c r="D28" s="90" t="s">
        <v>495</v>
      </c>
      <c r="E28" s="149"/>
      <c r="F28" s="124"/>
      <c r="G28" s="60"/>
      <c r="H28" s="288"/>
    </row>
    <row r="29" spans="1:8" s="107" customFormat="1" ht="14.25" customHeight="1" x14ac:dyDescent="0.25">
      <c r="A29" s="223"/>
      <c r="B29" s="96"/>
      <c r="C29" s="175"/>
      <c r="D29" s="2578" t="s">
        <v>580</v>
      </c>
      <c r="E29" s="185"/>
      <c r="F29" s="124">
        <v>66480</v>
      </c>
      <c r="G29" s="60"/>
      <c r="H29" s="288"/>
    </row>
    <row r="30" spans="1:8" s="107" customFormat="1" ht="14.25" customHeight="1" x14ac:dyDescent="0.25">
      <c r="A30" s="223"/>
      <c r="B30" s="96"/>
      <c r="C30" s="175"/>
      <c r="D30" s="2578"/>
      <c r="E30" s="185"/>
      <c r="F30" s="124"/>
      <c r="G30" s="60"/>
      <c r="H30" s="288"/>
    </row>
    <row r="31" spans="1:8" s="107" customFormat="1" ht="14.25" customHeight="1" x14ac:dyDescent="0.25">
      <c r="A31" s="223"/>
      <c r="B31" s="96"/>
      <c r="C31" s="175"/>
      <c r="D31" s="2445"/>
      <c r="E31" s="185"/>
      <c r="F31" s="124"/>
      <c r="G31" s="60"/>
      <c r="H31" s="288"/>
    </row>
    <row r="32" spans="1:8" s="107" customFormat="1" ht="15.75" customHeight="1" x14ac:dyDescent="0.25">
      <c r="A32" s="238"/>
      <c r="B32" s="95"/>
      <c r="C32" s="176"/>
      <c r="D32" s="217" t="s">
        <v>581</v>
      </c>
      <c r="E32" s="294"/>
      <c r="F32" s="97">
        <v>2025</v>
      </c>
      <c r="G32" s="126"/>
      <c r="H32" s="289"/>
    </row>
    <row r="33" spans="1:14" s="107" customFormat="1" ht="15.75" customHeight="1" x14ac:dyDescent="0.25">
      <c r="A33" s="223">
        <v>2399</v>
      </c>
      <c r="B33" s="96">
        <v>5909</v>
      </c>
      <c r="C33" s="175"/>
      <c r="D33" s="174" t="s">
        <v>822</v>
      </c>
      <c r="E33" s="149"/>
      <c r="F33" s="60">
        <f>F35+F36+F37+F38</f>
        <v>31968</v>
      </c>
      <c r="G33" s="60">
        <v>31968</v>
      </c>
      <c r="H33" s="203">
        <f>(G33/F33)*100</f>
        <v>100</v>
      </c>
    </row>
    <row r="34" spans="1:14" s="107" customFormat="1" ht="15.75" customHeight="1" x14ac:dyDescent="0.25">
      <c r="A34" s="223"/>
      <c r="B34" s="96"/>
      <c r="C34" s="175"/>
      <c r="D34" s="90" t="s">
        <v>495</v>
      </c>
      <c r="E34" s="149"/>
      <c r="F34" s="60"/>
      <c r="G34" s="60"/>
      <c r="H34" s="288"/>
    </row>
    <row r="35" spans="1:14" s="107" customFormat="1" ht="15.75" customHeight="1" x14ac:dyDescent="0.25">
      <c r="A35" s="223"/>
      <c r="B35" s="96"/>
      <c r="C35" s="175"/>
      <c r="D35" s="91" t="s">
        <v>582</v>
      </c>
      <c r="E35" s="149"/>
      <c r="F35" s="124">
        <v>31543</v>
      </c>
      <c r="G35" s="60"/>
      <c r="H35" s="288"/>
    </row>
    <row r="36" spans="1:14" s="107" customFormat="1" ht="15.75" customHeight="1" x14ac:dyDescent="0.25">
      <c r="A36" s="223"/>
      <c r="B36" s="96"/>
      <c r="C36" s="175"/>
      <c r="D36" s="225" t="s">
        <v>922</v>
      </c>
      <c r="E36" s="149"/>
      <c r="F36" s="124">
        <v>102</v>
      </c>
      <c r="G36" s="60"/>
      <c r="H36" s="288"/>
    </row>
    <row r="37" spans="1:14" s="107" customFormat="1" ht="15.75" customHeight="1" x14ac:dyDescent="0.25">
      <c r="A37" s="223"/>
      <c r="B37" s="96"/>
      <c r="C37" s="175"/>
      <c r="D37" s="225" t="s">
        <v>923</v>
      </c>
      <c r="E37" s="149"/>
      <c r="F37" s="124">
        <v>282</v>
      </c>
      <c r="G37" s="60"/>
      <c r="H37" s="288"/>
    </row>
    <row r="38" spans="1:14" s="107" customFormat="1" ht="15.75" customHeight="1" x14ac:dyDescent="0.25">
      <c r="A38" s="238"/>
      <c r="B38" s="95"/>
      <c r="C38" s="176"/>
      <c r="D38" s="172" t="s">
        <v>448</v>
      </c>
      <c r="E38" s="218"/>
      <c r="F38" s="97">
        <v>41</v>
      </c>
      <c r="G38" s="126"/>
      <c r="H38" s="289"/>
    </row>
    <row r="39" spans="1:14" s="45" customFormat="1" ht="47.25" customHeight="1" thickBot="1" x14ac:dyDescent="0.4">
      <c r="A39" s="2576" t="s">
        <v>449</v>
      </c>
      <c r="B39" s="2577"/>
      <c r="C39" s="2577"/>
      <c r="D39" s="2577"/>
      <c r="E39" s="254">
        <f>SUM(E21)</f>
        <v>40000</v>
      </c>
      <c r="F39" s="254">
        <f>SUM(F10,F13,F18,F21,F33)</f>
        <v>106480</v>
      </c>
      <c r="G39" s="254">
        <f>SUM(G10,G13,G18,G21,G33)</f>
        <v>78503</v>
      </c>
      <c r="H39" s="299">
        <f>(G39/F39)*100</f>
        <v>73.725582268970697</v>
      </c>
      <c r="I39" s="81"/>
      <c r="J39" s="82"/>
      <c r="K39" s="82"/>
      <c r="L39" s="82"/>
      <c r="M39" s="82"/>
      <c r="N39" s="82"/>
    </row>
    <row r="40" spans="1:14" ht="13.5" thickTop="1" x14ac:dyDescent="0.2"/>
  </sheetData>
  <mergeCells count="2">
    <mergeCell ref="A39:D39"/>
    <mergeCell ref="D29:D31"/>
  </mergeCells>
  <phoneticPr fontId="33" type="noConversion"/>
  <pageMargins left="0.59055118110236227" right="0.39370078740157483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64</vt:i4>
      </vt:variant>
      <vt:variant>
        <vt:lpstr>Pojmenované oblasti</vt:lpstr>
      </vt:variant>
      <vt:variant>
        <vt:i4>61</vt:i4>
      </vt:variant>
    </vt:vector>
  </HeadingPairs>
  <TitlesOfParts>
    <vt:vector size="125" baseType="lpstr">
      <vt:lpstr>Rekapitulace</vt:lpstr>
      <vt:lpstr>Odbor celkem</vt:lpstr>
      <vt:lpstr>01 </vt:lpstr>
      <vt:lpstr>02</vt:lpstr>
      <vt:lpstr>03</vt:lpstr>
      <vt:lpstr>04</vt:lpstr>
      <vt:lpstr>05</vt:lpstr>
      <vt:lpstr>06</vt:lpstr>
      <vt:lpstr>07</vt:lpstr>
      <vt:lpstr>08</vt:lpstr>
      <vt:lpstr>OPOK</vt:lpstr>
      <vt:lpstr>SROP</vt:lpstr>
      <vt:lpstr>List1</vt:lpstr>
      <vt:lpstr>09</vt:lpstr>
      <vt:lpstr>10</vt:lpstr>
      <vt:lpstr>10 - PO</vt:lpstr>
      <vt:lpstr>10 - soukr.šk.</vt:lpstr>
      <vt:lpstr>11</vt:lpstr>
      <vt:lpstr>12</vt:lpstr>
      <vt:lpstr>13 </vt:lpstr>
      <vt:lpstr>14</vt:lpstr>
      <vt:lpstr>15</vt:lpstr>
      <vt:lpstr>16</vt:lpstr>
      <vt:lpstr>17</vt:lpstr>
      <vt:lpstr>17-st. akce</vt:lpstr>
      <vt:lpstr>30  </vt:lpstr>
      <vt:lpstr>32</vt:lpstr>
      <vt:lpstr>33 </vt:lpstr>
      <vt:lpstr>37 </vt:lpstr>
      <vt:lpstr>38</vt:lpstr>
      <vt:lpstr>39 </vt:lpstr>
      <vt:lpstr>41 </vt:lpstr>
      <vt:lpstr>42 </vt:lpstr>
      <vt:lpstr>47 </vt:lpstr>
      <vt:lpstr>48 </vt:lpstr>
      <vt:lpstr>49 </vt:lpstr>
      <vt:lpstr>50</vt:lpstr>
      <vt:lpstr>51 </vt:lpstr>
      <vt:lpstr>52 </vt:lpstr>
      <vt:lpstr>53 </vt:lpstr>
      <vt:lpstr>54 </vt:lpstr>
      <vt:lpstr>55 </vt:lpstr>
      <vt:lpstr>56 </vt:lpstr>
      <vt:lpstr>57 </vt:lpstr>
      <vt:lpstr>58 </vt:lpstr>
      <vt:lpstr>59 </vt:lpstr>
      <vt:lpstr>60 </vt:lpstr>
      <vt:lpstr>61  </vt:lpstr>
      <vt:lpstr>62  </vt:lpstr>
      <vt:lpstr>63 </vt:lpstr>
      <vt:lpstr>64 </vt:lpstr>
      <vt:lpstr>65 </vt:lpstr>
      <vt:lpstr>46</vt:lpstr>
      <vt:lpstr>66</vt:lpstr>
      <vt:lpstr>67</vt:lpstr>
      <vt:lpstr>68</vt:lpstr>
      <vt:lpstr>69</vt:lpstr>
      <vt:lpstr>70</vt:lpstr>
      <vt:lpstr>71</vt:lpstr>
      <vt:lpstr>F - 99</vt:lpstr>
      <vt:lpstr>F -199 </vt:lpstr>
      <vt:lpstr>199</vt:lpstr>
      <vt:lpstr>99</vt:lpstr>
      <vt:lpstr>List2</vt:lpstr>
      <vt:lpstr>'01 '!Oblast_tisku</vt:lpstr>
      <vt:lpstr>'02'!Oblast_tisku</vt:lpstr>
      <vt:lpstr>'03'!Oblast_tisku</vt:lpstr>
      <vt:lpstr>'04'!Oblast_tisku</vt:lpstr>
      <vt:lpstr>'05'!Oblast_tisku</vt:lpstr>
      <vt:lpstr>'06'!Oblast_tisku</vt:lpstr>
      <vt:lpstr>'07'!Oblast_tisku</vt:lpstr>
      <vt:lpstr>'08'!Oblast_tisku</vt:lpstr>
      <vt:lpstr>'09'!Oblast_tisku</vt:lpstr>
      <vt:lpstr>'10'!Oblast_tisku</vt:lpstr>
      <vt:lpstr>'10 - PO'!Oblast_tisku</vt:lpstr>
      <vt:lpstr>'10 - soukr.šk.'!Oblast_tisku</vt:lpstr>
      <vt:lpstr>'11'!Oblast_tisku</vt:lpstr>
      <vt:lpstr>'12'!Oblast_tisku</vt:lpstr>
      <vt:lpstr>'13 '!Oblast_tisku</vt:lpstr>
      <vt:lpstr>'14'!Oblast_tisku</vt:lpstr>
      <vt:lpstr>'15'!Oblast_tisku</vt:lpstr>
      <vt:lpstr>'16'!Oblast_tisku</vt:lpstr>
      <vt:lpstr>'17'!Oblast_tisku</vt:lpstr>
      <vt:lpstr>'17-st. akce'!Oblast_tisku</vt:lpstr>
      <vt:lpstr>'199'!Oblast_tisku</vt:lpstr>
      <vt:lpstr>'30  '!Oblast_tisku</vt:lpstr>
      <vt:lpstr>'32'!Oblast_tisku</vt:lpstr>
      <vt:lpstr>'33 '!Oblast_tisku</vt:lpstr>
      <vt:lpstr>'37 '!Oblast_tisku</vt:lpstr>
      <vt:lpstr>'38'!Oblast_tisku</vt:lpstr>
      <vt:lpstr>'39 '!Oblast_tisku</vt:lpstr>
      <vt:lpstr>'41 '!Oblast_tisku</vt:lpstr>
      <vt:lpstr>'42 '!Oblast_tisku</vt:lpstr>
      <vt:lpstr>'47 '!Oblast_tisku</vt:lpstr>
      <vt:lpstr>'48 '!Oblast_tisku</vt:lpstr>
      <vt:lpstr>'49 '!Oblast_tisku</vt:lpstr>
      <vt:lpstr>'50'!Oblast_tisku</vt:lpstr>
      <vt:lpstr>'51 '!Oblast_tisku</vt:lpstr>
      <vt:lpstr>'52 '!Oblast_tisku</vt:lpstr>
      <vt:lpstr>'53 '!Oblast_tisku</vt:lpstr>
      <vt:lpstr>'54 '!Oblast_tisku</vt:lpstr>
      <vt:lpstr>'55 '!Oblast_tisku</vt:lpstr>
      <vt:lpstr>'56 '!Oblast_tisku</vt:lpstr>
      <vt:lpstr>'57 '!Oblast_tisku</vt:lpstr>
      <vt:lpstr>'58 '!Oblast_tisku</vt:lpstr>
      <vt:lpstr>'59 '!Oblast_tisku</vt:lpstr>
      <vt:lpstr>'60 '!Oblast_tisku</vt:lpstr>
      <vt:lpstr>'61  '!Oblast_tisku</vt:lpstr>
      <vt:lpstr>'62  '!Oblast_tisku</vt:lpstr>
      <vt:lpstr>'63 '!Oblast_tisku</vt:lpstr>
      <vt:lpstr>'64 '!Oblast_tisku</vt:lpstr>
      <vt:lpstr>'65 '!Oblast_tisku</vt:lpstr>
      <vt:lpstr>'66'!Oblast_tisku</vt:lpstr>
      <vt:lpstr>'67'!Oblast_tisku</vt:lpstr>
      <vt:lpstr>'68'!Oblast_tisku</vt:lpstr>
      <vt:lpstr>'69'!Oblast_tisku</vt:lpstr>
      <vt:lpstr>'70'!Oblast_tisku</vt:lpstr>
      <vt:lpstr>'71'!Oblast_tisku</vt:lpstr>
      <vt:lpstr>'99'!Oblast_tisku</vt:lpstr>
      <vt:lpstr>'F - 99'!Oblast_tisku</vt:lpstr>
      <vt:lpstr>'F -199 '!Oblast_tisku</vt:lpstr>
      <vt:lpstr>'Odbor celkem'!Oblast_tisku</vt:lpstr>
      <vt:lpstr>OPOK!Oblast_tisku</vt:lpstr>
      <vt:lpstr>Rekapitulace!Oblast_tisku</vt:lpstr>
      <vt:lpstr>SROP!Oblast_tisku</vt:lpstr>
    </vt:vector>
  </TitlesOfParts>
  <Company>Krajský úřad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Petra Vítková</dc:creator>
  <cp:lastModifiedBy>Vítková Petra</cp:lastModifiedBy>
  <cp:lastPrinted>2012-05-31T12:14:00Z</cp:lastPrinted>
  <dcterms:created xsi:type="dcterms:W3CDTF">2003-03-17T17:09:55Z</dcterms:created>
  <dcterms:modified xsi:type="dcterms:W3CDTF">2012-06-05T05:17:51Z</dcterms:modified>
</cp:coreProperties>
</file>