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6360" windowHeight="11640" tabRatio="874" firstSheet="4" activeTab="24"/>
  </bookViews>
  <sheets>
    <sheet name="Rekapitulace" sheetId="41" r:id="rId1"/>
    <sheet name="1021" sheetId="7" r:id="rId2"/>
    <sheet name="1022" sheetId="35" r:id="rId3"/>
    <sheet name="1024" sheetId="34" r:id="rId4"/>
    <sheet name="1040" sheetId="33" r:id="rId5"/>
    <sheet name="1041" sheetId="32" r:id="rId6"/>
    <sheet name="1111" sheetId="31" r:id="rId7"/>
    <sheet name="1112" sheetId="30" r:id="rId8"/>
    <sheet name="1135" sheetId="29" r:id="rId9"/>
    <sheet name="1136" sheetId="28" r:id="rId10"/>
    <sheet name="1137" sheetId="27" r:id="rId11"/>
    <sheet name="1138" sheetId="26" r:id="rId12"/>
    <sheet name="1140" sheetId="25" r:id="rId13"/>
    <sheet name="1153" sheetId="24" r:id="rId14"/>
    <sheet name="1154" sheetId="23" r:id="rId15"/>
    <sheet name="1163" sheetId="22" r:id="rId16"/>
    <sheet name="1174" sheetId="21" r:id="rId17"/>
    <sheet name="1221" sheetId="20" r:id="rId18"/>
    <sheet name="1222" sheetId="19" r:id="rId19"/>
    <sheet name="1223" sheetId="18" r:id="rId20"/>
    <sheet name="1224" sheetId="17" r:id="rId21"/>
    <sheet name="1311" sheetId="16" r:id="rId22"/>
    <sheet name="1312" sheetId="15" r:id="rId23"/>
    <sheet name="1313" sheetId="14" r:id="rId24"/>
    <sheet name="1354" sheetId="13" r:id="rId25"/>
    <sheet name="1355" sheetId="12" r:id="rId26"/>
  </sheets>
  <definedNames>
    <definedName name="názvy.tisku">#REF!</definedName>
    <definedName name="_xlnm.Print_Titles" localSheetId="0">Rekapitulace!$5:$8</definedName>
    <definedName name="_xlnm.Print_Area" localSheetId="1">'1021'!$A$1:$I$56</definedName>
    <definedName name="_xlnm.Print_Area" localSheetId="2">'1022'!$A$1:$I$52</definedName>
    <definedName name="_xlnm.Print_Area" localSheetId="3">'1024'!$A$1:$I$54</definedName>
    <definedName name="_xlnm.Print_Area" localSheetId="4">'1040'!$A$1:$I$53</definedName>
    <definedName name="_xlnm.Print_Area" localSheetId="5">'1041'!$A$1:$I$53</definedName>
    <definedName name="_xlnm.Print_Area" localSheetId="6">'1111'!$A$1:$I$53</definedName>
    <definedName name="_xlnm.Print_Area" localSheetId="7">'1112'!$A$1:$I$53</definedName>
    <definedName name="_xlnm.Print_Area" localSheetId="8">'1135'!$A$1:$I$52</definedName>
    <definedName name="_xlnm.Print_Area" localSheetId="9">'1136'!$A$1:$I$53</definedName>
    <definedName name="_xlnm.Print_Area" localSheetId="10">'1137'!$A$1:$I$52</definedName>
    <definedName name="_xlnm.Print_Area" localSheetId="11">'1138'!$A$1:$I$53</definedName>
    <definedName name="_xlnm.Print_Area" localSheetId="12">'1140'!$A$1:$I$54</definedName>
    <definedName name="_xlnm.Print_Area" localSheetId="13">'1153'!$A$1:$I$53</definedName>
    <definedName name="_xlnm.Print_Area" localSheetId="14">'1154'!$A$1:$I$53</definedName>
    <definedName name="_xlnm.Print_Area" localSheetId="15">'1163'!$A$1:$I$53</definedName>
    <definedName name="_xlnm.Print_Area" localSheetId="16">'1174'!$A$1:$I$52</definedName>
    <definedName name="_xlnm.Print_Area" localSheetId="17">'1221'!$A$1:$I$53</definedName>
    <definedName name="_xlnm.Print_Area" localSheetId="18">'1222'!$A$1:$I$53</definedName>
    <definedName name="_xlnm.Print_Area" localSheetId="19">'1223'!$A$1:$I$54</definedName>
    <definedName name="_xlnm.Print_Area" localSheetId="20">'1224'!$A$1:$I$53</definedName>
    <definedName name="_xlnm.Print_Area" localSheetId="21">'1311'!$A$1:$I$53</definedName>
    <definedName name="_xlnm.Print_Area" localSheetId="22">'1312'!$A$1:$I$53</definedName>
    <definedName name="_xlnm.Print_Area" localSheetId="23">'1313'!$A$1:$I$53</definedName>
    <definedName name="_xlnm.Print_Area" localSheetId="24">'1354'!$A$1:$I$53</definedName>
    <definedName name="_xlnm.Print_Area" localSheetId="25">'1355'!$A$1:$I$53</definedName>
    <definedName name="_xlnm.Print_Area" localSheetId="0">Rekapitulace!$A$1:$M$72</definedName>
  </definedNames>
  <calcPr calcId="145621"/>
</workbook>
</file>

<file path=xl/calcChain.xml><?xml version="1.0" encoding="utf-8"?>
<calcChain xmlns="http://schemas.openxmlformats.org/spreadsheetml/2006/main">
  <c r="I37" i="33" l="1"/>
  <c r="I41" i="28" l="1"/>
  <c r="G51" i="30"/>
  <c r="H51" i="15" l="1"/>
  <c r="F51" i="15"/>
  <c r="E51" i="15"/>
  <c r="H50" i="15"/>
  <c r="H49" i="15"/>
  <c r="H52" i="15"/>
  <c r="M55" i="41" l="1"/>
  <c r="M49" i="41"/>
  <c r="M43" i="41"/>
  <c r="M41" i="41"/>
  <c r="M39" i="41"/>
  <c r="M35" i="41"/>
  <c r="M33" i="41"/>
  <c r="M31" i="41"/>
  <c r="M21" i="41"/>
  <c r="M15" i="41"/>
  <c r="M9" i="41"/>
  <c r="J54" i="41" l="1"/>
  <c r="M53" i="41"/>
  <c r="L53" i="41"/>
  <c r="J53" i="41"/>
  <c r="L47" i="41"/>
  <c r="M45" i="41"/>
  <c r="L45" i="41"/>
  <c r="M29" i="41"/>
  <c r="L29" i="41"/>
  <c r="M27" i="41"/>
  <c r="L27" i="41"/>
  <c r="K27" i="41"/>
  <c r="M14" i="41"/>
  <c r="M58" i="41"/>
  <c r="M57" i="41"/>
  <c r="M54" i="41"/>
  <c r="M20" i="41"/>
  <c r="M18" i="41"/>
  <c r="M12" i="41"/>
  <c r="M11" i="41"/>
  <c r="M13" i="41"/>
  <c r="K22" i="41" l="1"/>
  <c r="J16" i="41"/>
  <c r="M16" i="41" s="1"/>
  <c r="J10" i="41"/>
  <c r="J12" i="41"/>
  <c r="I58" i="41"/>
  <c r="H46" i="41"/>
  <c r="H30" i="41"/>
  <c r="H28" i="41"/>
  <c r="H50" i="21" l="1"/>
  <c r="H51" i="21"/>
  <c r="H49" i="21"/>
  <c r="H48" i="21"/>
  <c r="I37" i="21"/>
  <c r="H51" i="12" l="1"/>
  <c r="H52" i="12"/>
  <c r="H50" i="12"/>
  <c r="H49" i="12"/>
  <c r="F51" i="12"/>
  <c r="E51" i="12"/>
  <c r="H51" i="13" l="1"/>
  <c r="H52" i="13"/>
  <c r="H50" i="13"/>
  <c r="H49" i="13"/>
  <c r="F51" i="13"/>
  <c r="E51" i="13"/>
  <c r="H51" i="14"/>
  <c r="H52" i="14"/>
  <c r="H50" i="14"/>
  <c r="H49" i="14"/>
  <c r="E51" i="14"/>
  <c r="H51" i="16"/>
  <c r="H52" i="16"/>
  <c r="H50" i="16"/>
  <c r="H49" i="16"/>
  <c r="G51" i="16"/>
  <c r="F51" i="16"/>
  <c r="H51" i="17"/>
  <c r="H52" i="17"/>
  <c r="H50" i="17"/>
  <c r="H49" i="17"/>
  <c r="H52" i="18"/>
  <c r="H53" i="18"/>
  <c r="H51" i="18"/>
  <c r="H50" i="18"/>
  <c r="I41" i="18"/>
  <c r="I51" i="19" l="1"/>
  <c r="H51" i="19"/>
  <c r="H52" i="19"/>
  <c r="H50" i="19"/>
  <c r="H49" i="19"/>
  <c r="F51" i="19"/>
  <c r="H51" i="20" l="1"/>
  <c r="H52" i="20"/>
  <c r="H50" i="20"/>
  <c r="H49" i="20"/>
  <c r="F51" i="20"/>
  <c r="H51" i="22"/>
  <c r="H52" i="22"/>
  <c r="H50" i="22"/>
  <c r="H49" i="22"/>
  <c r="F51" i="22"/>
  <c r="G51" i="23"/>
  <c r="F51" i="23"/>
  <c r="F51" i="24"/>
  <c r="I41" i="24"/>
  <c r="I39" i="24"/>
  <c r="G52" i="25"/>
  <c r="F52" i="25"/>
  <c r="I41" i="25"/>
  <c r="G51" i="26"/>
  <c r="E51" i="26"/>
  <c r="G50" i="27"/>
  <c r="F50" i="27"/>
  <c r="F51" i="28"/>
  <c r="I50" i="29" l="1"/>
  <c r="G50" i="29"/>
  <c r="F50" i="29"/>
  <c r="E50" i="29"/>
  <c r="I37" i="29"/>
  <c r="F51" i="30"/>
  <c r="E51" i="31"/>
  <c r="F51" i="32"/>
  <c r="E51" i="32"/>
  <c r="E51" i="33"/>
  <c r="G52" i="34" l="1"/>
  <c r="E52" i="34"/>
  <c r="F50" i="35" l="1"/>
  <c r="F50" i="7"/>
  <c r="H51" i="23" l="1"/>
  <c r="H52" i="23"/>
  <c r="H50" i="23"/>
  <c r="H49" i="23"/>
  <c r="H51" i="24"/>
  <c r="H52" i="24"/>
  <c r="H50" i="24"/>
  <c r="H49" i="24"/>
  <c r="H52" i="25"/>
  <c r="H53" i="25"/>
  <c r="H51" i="25"/>
  <c r="H50" i="25"/>
  <c r="H51" i="26"/>
  <c r="H52" i="26"/>
  <c r="H50" i="26"/>
  <c r="H49" i="26"/>
  <c r="H50" i="27"/>
  <c r="H51" i="27"/>
  <c r="H49" i="27"/>
  <c r="H48" i="27"/>
  <c r="H51" i="28"/>
  <c r="H52" i="28"/>
  <c r="H50" i="28"/>
  <c r="H49" i="28"/>
  <c r="H50" i="29"/>
  <c r="H51" i="29"/>
  <c r="H49" i="29"/>
  <c r="H48" i="29"/>
  <c r="H51" i="30"/>
  <c r="H52" i="30"/>
  <c r="H50" i="30"/>
  <c r="H49" i="30"/>
  <c r="H51" i="31"/>
  <c r="H52" i="31"/>
  <c r="H50" i="31"/>
  <c r="H49" i="31"/>
  <c r="H51" i="32"/>
  <c r="H52" i="32"/>
  <c r="H50" i="32"/>
  <c r="H49" i="32"/>
  <c r="H51" i="33"/>
  <c r="H52" i="33"/>
  <c r="H50" i="33"/>
  <c r="H49" i="33"/>
  <c r="H52" i="34"/>
  <c r="H53" i="34"/>
  <c r="H51" i="34"/>
  <c r="H50" i="34"/>
  <c r="H50" i="35"/>
  <c r="H51" i="35"/>
  <c r="H49" i="35"/>
  <c r="H48" i="35"/>
  <c r="H50" i="7"/>
  <c r="H51" i="7"/>
  <c r="H49" i="7"/>
  <c r="H48" i="7"/>
  <c r="I52" i="26" l="1"/>
  <c r="I50" i="7"/>
  <c r="I37" i="24" l="1"/>
  <c r="G30" i="41"/>
  <c r="G53" i="32"/>
  <c r="I37" i="32"/>
  <c r="I49" i="35"/>
  <c r="I53" i="25"/>
  <c r="I50" i="34"/>
  <c r="I52" i="34"/>
  <c r="I53" i="34"/>
  <c r="I49" i="33"/>
  <c r="I51" i="33"/>
  <c r="I52" i="33"/>
  <c r="I49" i="32"/>
  <c r="I52" i="32"/>
  <c r="K57" i="41"/>
  <c r="J57" i="41"/>
  <c r="G18" i="7"/>
  <c r="F10" i="41"/>
  <c r="G16" i="7"/>
  <c r="E10" i="41"/>
  <c r="G16" i="17"/>
  <c r="E48" i="41" s="1"/>
  <c r="G18" i="17"/>
  <c r="F48" i="41" s="1"/>
  <c r="H48" i="41" s="1"/>
  <c r="G16" i="18"/>
  <c r="E46" i="41" s="1"/>
  <c r="G18" i="18"/>
  <c r="F46" i="41" s="1"/>
  <c r="G22" i="18"/>
  <c r="G46" i="41" s="1"/>
  <c r="I52" i="17"/>
  <c r="I48" i="29"/>
  <c r="K17" i="41"/>
  <c r="J17" i="41"/>
  <c r="L17" i="41"/>
  <c r="L60" i="41" s="1"/>
  <c r="I37" i="28"/>
  <c r="I37" i="25"/>
  <c r="I37" i="23"/>
  <c r="I37" i="19"/>
  <c r="I37" i="18"/>
  <c r="I37" i="17"/>
  <c r="I37" i="13"/>
  <c r="I37" i="12"/>
  <c r="I40" i="33"/>
  <c r="I40" i="31"/>
  <c r="I40" i="30"/>
  <c r="I40" i="29"/>
  <c r="I40" i="28"/>
  <c r="I40" i="27"/>
  <c r="I41" i="26"/>
  <c r="I40" i="25"/>
  <c r="I40" i="24"/>
  <c r="I40" i="23"/>
  <c r="I40" i="22"/>
  <c r="I40" i="21"/>
  <c r="I40" i="20"/>
  <c r="I40" i="19"/>
  <c r="I40" i="18"/>
  <c r="I40" i="17"/>
  <c r="I40" i="16"/>
  <c r="I40" i="15"/>
  <c r="I40" i="14"/>
  <c r="I40" i="13"/>
  <c r="I40" i="12"/>
  <c r="I40" i="32"/>
  <c r="I41" i="34"/>
  <c r="I39" i="34"/>
  <c r="I38" i="33"/>
  <c r="I38" i="32"/>
  <c r="I38" i="31"/>
  <c r="I38" i="30"/>
  <c r="I38" i="29"/>
  <c r="I38" i="28"/>
  <c r="I38" i="27"/>
  <c r="I39" i="26"/>
  <c r="I38" i="25"/>
  <c r="I38" i="24"/>
  <c r="I38" i="23"/>
  <c r="I38" i="22"/>
  <c r="I38" i="21"/>
  <c r="I38" i="20"/>
  <c r="I38" i="19"/>
  <c r="I38" i="18"/>
  <c r="I38" i="17"/>
  <c r="I38" i="16"/>
  <c r="I38" i="15"/>
  <c r="I38" i="14"/>
  <c r="I38" i="13"/>
  <c r="I38" i="12"/>
  <c r="G16" i="12"/>
  <c r="E58" i="41" s="1"/>
  <c r="G18" i="12"/>
  <c r="F58" i="41" s="1"/>
  <c r="G16" i="14"/>
  <c r="E54" i="41"/>
  <c r="G18" i="14"/>
  <c r="F54" i="41"/>
  <c r="H54" i="41" s="1"/>
  <c r="G16" i="21"/>
  <c r="E40" i="41" s="1"/>
  <c r="G18" i="21"/>
  <c r="F40" i="41" s="1"/>
  <c r="H40" i="41" s="1"/>
  <c r="G16" i="27"/>
  <c r="E28" i="41"/>
  <c r="G18" i="27"/>
  <c r="F28" i="41"/>
  <c r="G16" i="32"/>
  <c r="E18" i="41"/>
  <c r="G18" i="32"/>
  <c r="F18" i="41"/>
  <c r="H18" i="41" s="1"/>
  <c r="G16" i="33"/>
  <c r="E16" i="41" s="1"/>
  <c r="G18" i="33"/>
  <c r="F16" i="41" s="1"/>
  <c r="H16" i="41" s="1"/>
  <c r="G16" i="35"/>
  <c r="E12" i="41"/>
  <c r="G18" i="35"/>
  <c r="F12" i="41"/>
  <c r="H12" i="41" s="1"/>
  <c r="K9" i="41"/>
  <c r="J9" i="41"/>
  <c r="K11" i="41"/>
  <c r="J11" i="41"/>
  <c r="K13" i="41"/>
  <c r="J13" i="41"/>
  <c r="K19" i="41"/>
  <c r="J19" i="41"/>
  <c r="M19" i="41" s="1"/>
  <c r="K21" i="41"/>
  <c r="J21" i="41"/>
  <c r="J23" i="41"/>
  <c r="K23" i="41"/>
  <c r="M23" i="41" s="1"/>
  <c r="K25" i="41"/>
  <c r="J25" i="41"/>
  <c r="K29" i="41"/>
  <c r="J29" i="41"/>
  <c r="K31" i="41"/>
  <c r="J31" i="41"/>
  <c r="K33" i="41"/>
  <c r="J33" i="41"/>
  <c r="K35" i="41"/>
  <c r="J35" i="41"/>
  <c r="K37" i="41"/>
  <c r="J37" i="41"/>
  <c r="K39" i="41"/>
  <c r="J39" i="41"/>
  <c r="K41" i="41"/>
  <c r="J41" i="41"/>
  <c r="K43" i="41"/>
  <c r="J43" i="41"/>
  <c r="K45" i="41"/>
  <c r="J45" i="41"/>
  <c r="K49" i="41"/>
  <c r="J49" i="41"/>
  <c r="K51" i="41"/>
  <c r="J51" i="41"/>
  <c r="K53" i="41"/>
  <c r="K55" i="41"/>
  <c r="J55" i="41"/>
  <c r="J15" i="41"/>
  <c r="K15" i="41"/>
  <c r="K47" i="41"/>
  <c r="J47" i="41"/>
  <c r="M47" i="41" s="1"/>
  <c r="I52" i="31"/>
  <c r="I49" i="31"/>
  <c r="I49" i="30"/>
  <c r="I51" i="29"/>
  <c r="I51" i="27"/>
  <c r="I50" i="27"/>
  <c r="I48" i="27"/>
  <c r="I49" i="26"/>
  <c r="I53" i="26" s="1"/>
  <c r="I52" i="25"/>
  <c r="I50" i="25"/>
  <c r="I54" i="25" s="1"/>
  <c r="I52" i="24"/>
  <c r="I51" i="24"/>
  <c r="I49" i="24"/>
  <c r="I52" i="23"/>
  <c r="I51" i="23"/>
  <c r="I49" i="23"/>
  <c r="I52" i="22"/>
  <c r="I51" i="22"/>
  <c r="I49" i="22"/>
  <c r="I51" i="21"/>
  <c r="I50" i="21"/>
  <c r="I48" i="21"/>
  <c r="I52" i="20"/>
  <c r="I51" i="20"/>
  <c r="I52" i="19"/>
  <c r="I49" i="19"/>
  <c r="I52" i="18"/>
  <c r="I49" i="17"/>
  <c r="I52" i="16"/>
  <c r="I51" i="16"/>
  <c r="I52" i="15"/>
  <c r="I51" i="15"/>
  <c r="I49" i="15"/>
  <c r="I52" i="14"/>
  <c r="I51" i="14"/>
  <c r="I49" i="14"/>
  <c r="I52" i="13"/>
  <c r="I51" i="13"/>
  <c r="I49" i="13"/>
  <c r="I52" i="12"/>
  <c r="I51" i="12"/>
  <c r="I49" i="12"/>
  <c r="I51" i="35"/>
  <c r="I50" i="35"/>
  <c r="I48" i="35"/>
  <c r="I51" i="7"/>
  <c r="I48" i="7"/>
  <c r="K46" i="41"/>
  <c r="J46" i="41"/>
  <c r="M46" i="41" s="1"/>
  <c r="I24" i="34"/>
  <c r="H24" i="34"/>
  <c r="G16" i="34"/>
  <c r="G18" i="34"/>
  <c r="I24" i="33"/>
  <c r="H24" i="33"/>
  <c r="I24" i="32"/>
  <c r="H24" i="32"/>
  <c r="G22" i="32"/>
  <c r="G24" i="32"/>
  <c r="I24" i="31"/>
  <c r="H24" i="31"/>
  <c r="G16" i="31"/>
  <c r="G18" i="31"/>
  <c r="I24" i="30"/>
  <c r="H24" i="30"/>
  <c r="G16" i="30"/>
  <c r="G18" i="30"/>
  <c r="I24" i="29"/>
  <c r="H24" i="29"/>
  <c r="G16" i="29"/>
  <c r="G18" i="29"/>
  <c r="G22" i="29"/>
  <c r="G24" i="29"/>
  <c r="I24" i="28"/>
  <c r="H24" i="28"/>
  <c r="G16" i="28"/>
  <c r="G18" i="28"/>
  <c r="I24" i="27"/>
  <c r="H24" i="27"/>
  <c r="I24" i="26"/>
  <c r="H24" i="26"/>
  <c r="G16" i="26"/>
  <c r="E30" i="41" s="1"/>
  <c r="G18" i="26"/>
  <c r="F30" i="41" s="1"/>
  <c r="I24" i="25"/>
  <c r="H24" i="25"/>
  <c r="G16" i="25"/>
  <c r="G18" i="25"/>
  <c r="I24" i="24"/>
  <c r="H24" i="24"/>
  <c r="G16" i="24"/>
  <c r="G18" i="24"/>
  <c r="G22" i="24"/>
  <c r="G24" i="24"/>
  <c r="I24" i="23"/>
  <c r="H24" i="23"/>
  <c r="G16" i="23"/>
  <c r="G18" i="23"/>
  <c r="I24" i="22"/>
  <c r="H24" i="22"/>
  <c r="G16" i="22"/>
  <c r="G18" i="22"/>
  <c r="I24" i="21"/>
  <c r="H24" i="21"/>
  <c r="I24" i="20"/>
  <c r="H24" i="20"/>
  <c r="G16" i="20"/>
  <c r="G18" i="20"/>
  <c r="I24" i="19"/>
  <c r="H24" i="19"/>
  <c r="G16" i="19"/>
  <c r="G18" i="19"/>
  <c r="I24" i="18"/>
  <c r="H24" i="18"/>
  <c r="G24" i="18"/>
  <c r="I24" i="17"/>
  <c r="H24" i="17"/>
  <c r="I24" i="16"/>
  <c r="H24" i="16"/>
  <c r="G16" i="16"/>
  <c r="G18" i="16"/>
  <c r="I24" i="15"/>
  <c r="H24" i="15"/>
  <c r="G16" i="15"/>
  <c r="G18" i="15"/>
  <c r="I24" i="14"/>
  <c r="H24" i="14"/>
  <c r="I24" i="13"/>
  <c r="H24" i="13"/>
  <c r="G16" i="13"/>
  <c r="G18" i="13"/>
  <c r="I24" i="12"/>
  <c r="H24" i="12"/>
  <c r="G22" i="12"/>
  <c r="G24" i="12" s="1"/>
  <c r="I24" i="35"/>
  <c r="H24" i="35"/>
  <c r="I24" i="7"/>
  <c r="H24" i="7"/>
  <c r="J27" i="41"/>
  <c r="F56" i="41"/>
  <c r="E56" i="41"/>
  <c r="F52" i="41"/>
  <c r="E52" i="41"/>
  <c r="H52" i="41" s="1"/>
  <c r="F50" i="41"/>
  <c r="E50" i="41"/>
  <c r="F44" i="41"/>
  <c r="E44" i="41"/>
  <c r="H44" i="41" s="1"/>
  <c r="F42" i="41"/>
  <c r="E42" i="41"/>
  <c r="F38" i="41"/>
  <c r="E38" i="41"/>
  <c r="H38" i="41" s="1"/>
  <c r="F36" i="41"/>
  <c r="E36" i="41"/>
  <c r="F34" i="41"/>
  <c r="E34" i="41"/>
  <c r="H34" i="41" s="1"/>
  <c r="F32" i="41"/>
  <c r="E32" i="41"/>
  <c r="F26" i="41"/>
  <c r="E26" i="41"/>
  <c r="F24" i="41"/>
  <c r="E24" i="41"/>
  <c r="F22" i="41"/>
  <c r="E22" i="41"/>
  <c r="F20" i="41"/>
  <c r="E20" i="41"/>
  <c r="F14" i="41"/>
  <c r="E14" i="41"/>
  <c r="G28" i="12"/>
  <c r="G28" i="13"/>
  <c r="G28" i="14"/>
  <c r="G28" i="15"/>
  <c r="G28" i="16"/>
  <c r="G28" i="17"/>
  <c r="G28" i="18"/>
  <c r="G28" i="19"/>
  <c r="G28" i="20"/>
  <c r="G28" i="21"/>
  <c r="G28" i="22"/>
  <c r="G28" i="23"/>
  <c r="G28" i="24"/>
  <c r="G28" i="25"/>
  <c r="G28" i="26"/>
  <c r="G28" i="27"/>
  <c r="G28" i="28"/>
  <c r="G28" i="29"/>
  <c r="G28" i="30"/>
  <c r="G28" i="31"/>
  <c r="G28" i="32"/>
  <c r="G28" i="33"/>
  <c r="G28" i="34"/>
  <c r="G28" i="35"/>
  <c r="G28" i="7"/>
  <c r="J20" i="41"/>
  <c r="K20" i="41"/>
  <c r="H22" i="41"/>
  <c r="J24" i="41"/>
  <c r="K24" i="41"/>
  <c r="H26" i="41"/>
  <c r="J32" i="41"/>
  <c r="K32" i="41"/>
  <c r="H36" i="41"/>
  <c r="J36" i="41"/>
  <c r="K36" i="41"/>
  <c r="H42" i="41"/>
  <c r="J42" i="41"/>
  <c r="K42" i="41"/>
  <c r="H50" i="41"/>
  <c r="J50" i="41"/>
  <c r="K50" i="41"/>
  <c r="H56" i="41"/>
  <c r="F60" i="41"/>
  <c r="I53" i="12"/>
  <c r="H53" i="12"/>
  <c r="G53" i="12"/>
  <c r="F53" i="12"/>
  <c r="E53" i="12"/>
  <c r="I53" i="13"/>
  <c r="H53" i="13"/>
  <c r="G53" i="13"/>
  <c r="F53" i="13"/>
  <c r="E53" i="13"/>
  <c r="G22" i="13"/>
  <c r="I53" i="14"/>
  <c r="H53" i="14"/>
  <c r="G53" i="14"/>
  <c r="F53" i="14"/>
  <c r="E53" i="14"/>
  <c r="G22" i="14"/>
  <c r="G24" i="14" s="1"/>
  <c r="I53" i="15"/>
  <c r="H53" i="15"/>
  <c r="G53" i="15"/>
  <c r="F53" i="15"/>
  <c r="E53" i="15"/>
  <c r="G22" i="15"/>
  <c r="I53" i="16"/>
  <c r="H53" i="16"/>
  <c r="G53" i="16"/>
  <c r="F53" i="16"/>
  <c r="E53" i="16"/>
  <c r="G22" i="16"/>
  <c r="G24" i="16" s="1"/>
  <c r="I53" i="17"/>
  <c r="H53" i="17"/>
  <c r="G53" i="17"/>
  <c r="F53" i="17"/>
  <c r="E53" i="17"/>
  <c r="G22" i="17"/>
  <c r="G24" i="17" s="1"/>
  <c r="I54" i="18"/>
  <c r="H54" i="18"/>
  <c r="G54" i="18"/>
  <c r="F54" i="18"/>
  <c r="E54" i="18"/>
  <c r="I53" i="19"/>
  <c r="H53" i="19"/>
  <c r="G53" i="19"/>
  <c r="F53" i="19"/>
  <c r="E53" i="19"/>
  <c r="G22" i="19"/>
  <c r="I53" i="20"/>
  <c r="H53" i="20"/>
  <c r="G53" i="20"/>
  <c r="F53" i="20"/>
  <c r="E53" i="20"/>
  <c r="G22" i="20"/>
  <c r="G24" i="20" s="1"/>
  <c r="I52" i="21"/>
  <c r="H52" i="21"/>
  <c r="G52" i="21"/>
  <c r="F52" i="21"/>
  <c r="E52" i="21"/>
  <c r="G22" i="21"/>
  <c r="G24" i="21" s="1"/>
  <c r="I53" i="22"/>
  <c r="H53" i="22"/>
  <c r="G53" i="22"/>
  <c r="F53" i="22"/>
  <c r="E53" i="22"/>
  <c r="G22" i="22"/>
  <c r="G24" i="22" s="1"/>
  <c r="I53" i="23"/>
  <c r="H53" i="23"/>
  <c r="G53" i="23"/>
  <c r="F53" i="23"/>
  <c r="E53" i="23"/>
  <c r="G22" i="23"/>
  <c r="I53" i="24"/>
  <c r="H53" i="24"/>
  <c r="G53" i="24"/>
  <c r="F53" i="24"/>
  <c r="E53" i="24"/>
  <c r="H54" i="25"/>
  <c r="G54" i="25"/>
  <c r="F54" i="25"/>
  <c r="E54" i="25"/>
  <c r="G22" i="25"/>
  <c r="G24" i="25" s="1"/>
  <c r="H53" i="26"/>
  <c r="G53" i="26"/>
  <c r="F53" i="26"/>
  <c r="E53" i="26"/>
  <c r="I52" i="27"/>
  <c r="H52" i="27"/>
  <c r="G52" i="27"/>
  <c r="F52" i="27"/>
  <c r="E52" i="27"/>
  <c r="G22" i="27"/>
  <c r="G24" i="27" s="1"/>
  <c r="I53" i="28"/>
  <c r="H53" i="28"/>
  <c r="G53" i="28"/>
  <c r="F53" i="28"/>
  <c r="E53" i="28"/>
  <c r="G22" i="28"/>
  <c r="I52" i="29"/>
  <c r="H52" i="29"/>
  <c r="G52" i="29"/>
  <c r="F52" i="29"/>
  <c r="E52" i="29"/>
  <c r="I53" i="30"/>
  <c r="H53" i="30"/>
  <c r="G53" i="30"/>
  <c r="F53" i="30"/>
  <c r="E53" i="30"/>
  <c r="G22" i="30"/>
  <c r="G24" i="30" s="1"/>
  <c r="I53" i="31"/>
  <c r="H53" i="31"/>
  <c r="G53" i="31"/>
  <c r="F53" i="31"/>
  <c r="E53" i="31"/>
  <c r="G22" i="31"/>
  <c r="H53" i="32"/>
  <c r="F53" i="32"/>
  <c r="E53" i="32"/>
  <c r="H53" i="33"/>
  <c r="G53" i="33"/>
  <c r="F53" i="33"/>
  <c r="E53" i="33"/>
  <c r="G22" i="33"/>
  <c r="G24" i="33" s="1"/>
  <c r="H54" i="34"/>
  <c r="G54" i="34"/>
  <c r="F54" i="34"/>
  <c r="E54" i="34"/>
  <c r="G22" i="34"/>
  <c r="I52" i="35"/>
  <c r="H52" i="35"/>
  <c r="G52" i="35"/>
  <c r="F52" i="35"/>
  <c r="E52" i="35"/>
  <c r="G22" i="35"/>
  <c r="G24" i="35" s="1"/>
  <c r="G22" i="7"/>
  <c r="G24" i="7" s="1"/>
  <c r="I52" i="7"/>
  <c r="H52" i="7"/>
  <c r="G52" i="7"/>
  <c r="F52" i="7"/>
  <c r="E52" i="7"/>
  <c r="M51" i="41" l="1"/>
  <c r="M37" i="41"/>
  <c r="M25" i="41"/>
  <c r="J26" i="41" s="1"/>
  <c r="K26" i="41"/>
  <c r="M50" i="41"/>
  <c r="M42" i="41"/>
  <c r="M36" i="41"/>
  <c r="M32" i="41"/>
  <c r="M24" i="41"/>
  <c r="L48" i="41"/>
  <c r="K48" i="41"/>
  <c r="J48" i="41"/>
  <c r="M48" i="41" s="1"/>
  <c r="J44" i="41"/>
  <c r="K44" i="41"/>
  <c r="J34" i="41"/>
  <c r="K34" i="41"/>
  <c r="J22" i="41"/>
  <c r="M22" i="41" s="1"/>
  <c r="I53" i="33"/>
  <c r="K52" i="41"/>
  <c r="J52" i="41"/>
  <c r="M52" i="41" s="1"/>
  <c r="K38" i="41"/>
  <c r="J38" i="41"/>
  <c r="M38" i="41" s="1"/>
  <c r="I53" i="32"/>
  <c r="I54" i="34"/>
  <c r="I14" i="41"/>
  <c r="I60" i="41" s="1"/>
  <c r="H20" i="41"/>
  <c r="H24" i="41"/>
  <c r="J60" i="41"/>
  <c r="M17" i="41"/>
  <c r="H10" i="41"/>
  <c r="G24" i="19"/>
  <c r="G24" i="23"/>
  <c r="G24" i="28"/>
  <c r="G24" i="31"/>
  <c r="G24" i="34"/>
  <c r="K18" i="41"/>
  <c r="J18" i="41"/>
  <c r="E60" i="41"/>
  <c r="G32" i="41"/>
  <c r="G24" i="13"/>
  <c r="G24" i="15"/>
  <c r="K12" i="41"/>
  <c r="M60" i="41"/>
  <c r="K60" i="41"/>
  <c r="G24" i="26"/>
  <c r="M26" i="41" l="1"/>
  <c r="M44" i="41"/>
  <c r="M34" i="41"/>
  <c r="K28" i="41"/>
  <c r="J28" i="41"/>
  <c r="M28" i="41" s="1"/>
  <c r="J40" i="41"/>
  <c r="K40" i="41"/>
  <c r="K10" i="41"/>
  <c r="M10" i="41" s="1"/>
  <c r="J30" i="41"/>
  <c r="K30" i="41"/>
  <c r="J56" i="41"/>
  <c r="K56" i="41"/>
  <c r="G60" i="41"/>
  <c r="I61" i="41" s="1"/>
  <c r="H32" i="41"/>
  <c r="H60" i="41" s="1"/>
  <c r="M56" i="41" l="1"/>
  <c r="M40" i="41"/>
  <c r="M30" i="41"/>
</calcChain>
</file>

<file path=xl/sharedStrings.xml><?xml version="1.0" encoding="utf-8"?>
<sst xmlns="http://schemas.openxmlformats.org/spreadsheetml/2006/main" count="1672" uniqueCount="209">
  <si>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</si>
  <si>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</si>
  <si>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</si>
  <si>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</si>
  <si>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</si>
  <si>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</si>
  <si>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</si>
  <si>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</si>
  <si>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</si>
  <si>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</si>
  <si>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</si>
  <si>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</si>
  <si>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</si>
  <si>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</si>
  <si>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</si>
  <si>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</si>
  <si>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</si>
  <si>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</si>
  <si>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</si>
  <si>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</si>
  <si>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</si>
  <si>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</si>
  <si>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</si>
  <si>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</si>
  <si>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</si>
  <si>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</si>
  <si>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</si>
  <si>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</si>
  <si>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</si>
  <si>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</si>
  <si>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</si>
  <si>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</si>
  <si>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</si>
  <si>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</si>
  <si>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</si>
  <si>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</si>
  <si>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</si>
  <si>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</si>
  <si>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</si>
  <si>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</si>
  <si>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</si>
  <si>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</si>
  <si>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</si>
  <si>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</si>
  <si>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</si>
  <si>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</si>
  <si>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</si>
  <si>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</si>
  <si>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</si>
  <si>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</si>
  <si>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</si>
  <si>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</si>
  <si>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</si>
  <si>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</si>
  <si>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</si>
  <si>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 a Mateřská škola při lázních</t>
  </si>
  <si>
    <t>Základní škola a Mateřská škola</t>
  </si>
  <si>
    <t>Gymnázium</t>
  </si>
  <si>
    <t>Obchodní akademie a Jazyková škola</t>
  </si>
  <si>
    <t>Střední zdravotnická škola</t>
  </si>
  <si>
    <t>Základní umělecká škola</t>
  </si>
  <si>
    <t>saldo</t>
  </si>
  <si>
    <t>Název zařízení</t>
  </si>
  <si>
    <t>Lázeňská 573</t>
  </si>
  <si>
    <t>789 61 Bludov</t>
  </si>
  <si>
    <t>Lázeňská 240</t>
  </si>
  <si>
    <t>788 15 Velké Losiny</t>
  </si>
  <si>
    <t>789 85 Mohelnice</t>
  </si>
  <si>
    <t>Střední škola, Základní škola a Mateřská škola</t>
  </si>
  <si>
    <t>Hanácká 3</t>
  </si>
  <si>
    <t>787 01 Šumperk</t>
  </si>
  <si>
    <t>Základní škola a Dětský domov</t>
  </si>
  <si>
    <t>Sušilova 40</t>
  </si>
  <si>
    <t xml:space="preserve">789 01 Zábřeh </t>
  </si>
  <si>
    <t>Masarykovo nám.8</t>
  </si>
  <si>
    <t>n. Osvobození 20</t>
  </si>
  <si>
    <t>Vyšší odborná škola a Střední průmyslová škola</t>
  </si>
  <si>
    <t>VOŠ a  Střední škola automobilní</t>
  </si>
  <si>
    <t>U Dráhy 6</t>
  </si>
  <si>
    <t>Střední průmyslová škola elektrotechnická</t>
  </si>
  <si>
    <t>gen. Svobody 2</t>
  </si>
  <si>
    <t>Střední odborná škola</t>
  </si>
  <si>
    <t>Zemědělská 3</t>
  </si>
  <si>
    <t>Střední odborná škola a Střední odborné učiliště</t>
  </si>
  <si>
    <t>Obchodní akademie</t>
  </si>
  <si>
    <t>Olomoucká 82</t>
  </si>
  <si>
    <t>Hlavní tř. 31</t>
  </si>
  <si>
    <t>Kladská 2</t>
  </si>
  <si>
    <t>Střední škola technická</t>
  </si>
  <si>
    <t>1. máje 2</t>
  </si>
  <si>
    <t>Bulharská 8</t>
  </si>
  <si>
    <t>Odborné učiliště a Praktická škola</t>
  </si>
  <si>
    <t>Vodní 27</t>
  </si>
  <si>
    <t xml:space="preserve">Střední škola sociální péče a služeb     </t>
  </si>
  <si>
    <t>nám.8. Května 2</t>
  </si>
  <si>
    <t>Střední odborné učiliště zemědělské</t>
  </si>
  <si>
    <t>Palackého 338</t>
  </si>
  <si>
    <t>789 83 Loštice</t>
  </si>
  <si>
    <t>nám. Svobody 15</t>
  </si>
  <si>
    <t>Žerotínova 11</t>
  </si>
  <si>
    <t>Farní 9</t>
  </si>
  <si>
    <t>Dům dětí a mládeže MAGNET Mohelnice</t>
  </si>
  <si>
    <t>Spartakiádní 8</t>
  </si>
  <si>
    <t xml:space="preserve">DDM a zařízení pro DVPP Vila Doris </t>
  </si>
  <si>
    <t>17. Listopadu 2</t>
  </si>
  <si>
    <t>Kontrolní sestava:</t>
  </si>
  <si>
    <t>hlavní činnost</t>
  </si>
  <si>
    <t>vedlejší činnost</t>
  </si>
  <si>
    <t>Rozdíl :</t>
  </si>
  <si>
    <t>Masarykova 4</t>
  </si>
  <si>
    <t>Základní škola a Mateřská škola při lázních, Bludov</t>
  </si>
  <si>
    <t>Lázeňská 573, Bludov</t>
  </si>
  <si>
    <t>Základní škola a Mateřská škola při lázních, Velké Losiny</t>
  </si>
  <si>
    <t>Lázeňská 240, Velké Losiny</t>
  </si>
  <si>
    <t>Základní a Mateřská škola Mohelnice, Masarykova 4</t>
  </si>
  <si>
    <t>Masarykova 4, Mohelnice</t>
  </si>
  <si>
    <t>Hanácká 3, Šumperk</t>
  </si>
  <si>
    <t>Základní škola a Dětský domov Zábřeh</t>
  </si>
  <si>
    <t>Sušilova 40, Zábřeh</t>
  </si>
  <si>
    <t>Gymnázium, Šumperk, Masarykovo náměstí 8</t>
  </si>
  <si>
    <t>Masarykovo náměstí 8, Šumperk</t>
  </si>
  <si>
    <t>Gymnázium, Zábřeh, náměstí Osvobození 20</t>
  </si>
  <si>
    <t>náměstí Osvobození 20, Zábřeh</t>
  </si>
  <si>
    <t>49589687</t>
  </si>
  <si>
    <t xml:space="preserve">Gen. Krátkého 1, Šumperk </t>
  </si>
  <si>
    <t>00843113</t>
  </si>
  <si>
    <t>U Dráhy 6, Zábřeh</t>
  </si>
  <si>
    <t>00577324</t>
  </si>
  <si>
    <t>Gen. Svobody 2, Mohelnice</t>
  </si>
  <si>
    <t>00843105</t>
  </si>
  <si>
    <t>Střední odborná škola, Šumperk, Zemědělská 3</t>
  </si>
  <si>
    <t>Zemědělská 3, Šumperk</t>
  </si>
  <si>
    <t>00852384</t>
  </si>
  <si>
    <t>Gen. Krátkého 30, Šumperk</t>
  </si>
  <si>
    <t>00851167</t>
  </si>
  <si>
    <t>Obchodní akademie, Mohelnice, Olomoucká 82</t>
  </si>
  <si>
    <t>Olomoucká 82, Mohelnice</t>
  </si>
  <si>
    <t>60045035</t>
  </si>
  <si>
    <t>Obchodní akademie a Jazyková škola, Šumperk, Hlavní třída 31</t>
  </si>
  <si>
    <t>Hlavní třída 31, Šumperk</t>
  </si>
  <si>
    <t>Střední zdravotnická škola, Šumperk, Kladská 2</t>
  </si>
  <si>
    <t>Kladská 2, Šumperk</t>
  </si>
  <si>
    <t>00851213</t>
  </si>
  <si>
    <t>Střední škola technická, Mohelnice, 1. máje 2</t>
  </si>
  <si>
    <t>1. máje 2, Mohelnice</t>
  </si>
  <si>
    <t>00851205</t>
  </si>
  <si>
    <t>Bulharská 8, Šumperk</t>
  </si>
  <si>
    <t>Odborné učiliště a Praktická škola, Mohelnice, Vodní 27</t>
  </si>
  <si>
    <t>Vodní 27, Mohelnice</t>
  </si>
  <si>
    <t>62353179</t>
  </si>
  <si>
    <t>Střední škola sociální péče a služeb, Zábřeh, nám. 8. května 2</t>
  </si>
  <si>
    <t>nám. 8. května 2, Zábřeh</t>
  </si>
  <si>
    <t>00409014</t>
  </si>
  <si>
    <t>Palackého 338, Loštice</t>
  </si>
  <si>
    <t>00100498</t>
  </si>
  <si>
    <t>Základní umělecká škola, Mohelnice, Náměstí Svobody 15</t>
  </si>
  <si>
    <t>Náměstí Svobody 15, Mohelnice</t>
  </si>
  <si>
    <t>00851451</t>
  </si>
  <si>
    <t>Základní umělecká škola, Šumperk, Žerotínova 11</t>
  </si>
  <si>
    <t>Žerotínova 11, Šumperk</t>
  </si>
  <si>
    <t>00852333</t>
  </si>
  <si>
    <t>Základní umělecká škola, Zábřeh, Farní 9</t>
  </si>
  <si>
    <t>Farní 9, Zábřeh</t>
  </si>
  <si>
    <t>64095151</t>
  </si>
  <si>
    <t>Dům dětí a mládeže Magnet, Mohelnice</t>
  </si>
  <si>
    <t>Spartakiádní 8, Mohelnice</t>
  </si>
  <si>
    <t>00853020</t>
  </si>
  <si>
    <t>DDM a zařízení pro DVPP Vila Doris Šumperk</t>
  </si>
  <si>
    <t>17. listopadu 2, Šumperk</t>
  </si>
  <si>
    <t>00851507</t>
  </si>
  <si>
    <t>IČ</t>
  </si>
  <si>
    <t xml:space="preserve">Částka </t>
  </si>
  <si>
    <t>nerozp.</t>
  </si>
  <si>
    <t xml:space="preserve"> /spolufin. akcí/</t>
  </si>
  <si>
    <t xml:space="preserve"> </t>
  </si>
  <si>
    <t>VOŠ a SPŠ, Šumperk, Gen. Krátkého 1</t>
  </si>
  <si>
    <t xml:space="preserve">                                 </t>
  </si>
  <si>
    <t>SPŠ elektrotechnická, Mohelnice, Gen. Svobody 2</t>
  </si>
  <si>
    <t>SOU zemědělské, Loštice, Palackého 338</t>
  </si>
  <si>
    <t>Střední škola, Základní škola a Mateřská škola Šumperk, Hanácká 3</t>
  </si>
  <si>
    <t>SOŠ a SOU, Šumperk, Gen. Krátkého 30</t>
  </si>
  <si>
    <t xml:space="preserve">Z celkového počtu 25 organizací okresu Šumperk skončilo: </t>
  </si>
  <si>
    <t>Správce:  vedoucí odboru</t>
  </si>
  <si>
    <t>Odvody z investičního fondu /odpisy/</t>
  </si>
  <si>
    <t>CELKEM OKRES ŠUMPERK</t>
  </si>
  <si>
    <t>a) Příspěvkové organizace v oblasti školství</t>
  </si>
  <si>
    <t>VOŠ a Střední škola automobilní, Zábřeh, U Dráhy 6</t>
  </si>
  <si>
    <t>Střední škola železniční a stavební, Šumperk, Bulharská 8</t>
  </si>
  <si>
    <t>Střední škola železniční a stavební</t>
  </si>
  <si>
    <t>Pozn.: Vynaložené odpisy nad stanovený limit byly finančně pokryty z provozních prostředků organizace- 0,50 Kč.</t>
  </si>
  <si>
    <t>v  Kč</t>
  </si>
  <si>
    <t>Stav k 1.1.2011</t>
  </si>
  <si>
    <t>jednotka - Kč na 2 des. místa</t>
  </si>
  <si>
    <t>Pozn.: Vynaložené odpisy nad stanovený limit byly finančně pokryty z provozních prostředků organizace- 5 608,- Kč.</t>
  </si>
  <si>
    <t>Pozn.: Vynaložené odpisy nad stanovený limit byly finančně pokryty z provozních prostředků organizace- 47 414,- Kč.</t>
  </si>
  <si>
    <t>Pozn.: Vynaložené odpisy nad stanovený limit byly finančně pokryty z provozních prostředků organizace- 858,91 Kč.</t>
  </si>
  <si>
    <t>Zlepšený výsledek hospodaření ve výši 348 483,12 Kč bude částečně použit na úhradu neuhrazené ztráty minulých let, která je ve výši - 50,- Kč.</t>
  </si>
  <si>
    <t>Pozn.: Vynaložené odpisy nad stanovený limit byly finančně pokryty z provozních prostředků organizace- 592,- Kč.</t>
  </si>
  <si>
    <r>
      <t xml:space="preserve">Ztráta 340 065,84 Kč bude pokryta ze zlepšeného hospodářského výsledku v následujících letech (184 627,04 Kč) a z prostředků rezervního fondu (155 438,80 Kč) v souladu s ust. § 30, odst. 3d) zákona č. 250/2000 Sb., o rozpočtových pravidlech územních rozpočtů ve znění pozdějších předpisů </t>
    </r>
    <r>
      <rPr>
        <b/>
        <sz val="10"/>
        <rFont val="Arial"/>
        <family val="2"/>
        <charset val="238"/>
      </rPr>
      <t>- použití prostředků rezervního fondu, vyjma poskytnutých darů</t>
    </r>
  </si>
  <si>
    <t>Zlepšený výsledek hospodaření ve výši 78 624,50 Kč bude částečně použit na úhradu neuhrazené ztráty minulých let, která je ve výši - 71 605,49 Kč.</t>
  </si>
  <si>
    <t>Zlepšený výsledek hospodaření ve výši 371 475,11 Kč bude částečně použit na úhradu neuhrazené ztráty minulých let, která je ve výši - 73 368,67 Kč.</t>
  </si>
  <si>
    <t>Zlepšený výsledek hospodaření ve výši 526 435,46 Kč bude částečně použit na úhradu neuhrazené ztráty minulých let, která je ve výši - 42 163,64 Kč.</t>
  </si>
  <si>
    <t xml:space="preserve"> -  2 organizace ve ztrátě v celkové výši  -356 188,41 Kč</t>
  </si>
  <si>
    <t xml:space="preserve"> - 23 organizací se zlepšeným výsledkem hospodaření v celkové výši  3 111 263,29 Kč</t>
  </si>
  <si>
    <t>Pozn.: Odvod z investičního fondu (úhrada pozemku) ve výši 26 000,- Kč.</t>
  </si>
  <si>
    <t>Rekapitulace  hospodaření /výsledek hospodaření/  za  rok  2011  -  okres Šumperk</t>
  </si>
  <si>
    <t>Gen.Krátkého 30</t>
  </si>
  <si>
    <t>Gen. Krátkého 1</t>
  </si>
  <si>
    <t>Ztráta 16 122,57 Kč bude uhrazena ze zlepšeného výsledku hospodaření v následujících letech (neuhrazená ztráta minulých let k 31.12.2011 je -141 209,-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</si>
</sst>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0"/>
      <color indexed="20"/>
      <name val="Arial"/>
      <family val="2"/>
      <charset val="238"/>
    </font>
    <font>
      <sz val="10"/>
      <color indexed="12"/>
      <name val="Arial"/>
      <family val="2"/>
      <charset val="238"/>
    </font>
    <font>
      <u/>
      <sz val="12"/>
      <name val="Arial"/>
      <family val="2"/>
      <charset val="238"/>
    </font>
    <font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9"/>
      <name val="Comic Sans MS"/>
      <family val="4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9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9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4" fontId="0" fillId="0" borderId="6" xfId="0" applyNumberFormat="1" applyFill="1" applyBorder="1"/>
    <xf numFmtId="4" fontId="0" fillId="0" borderId="0" xfId="0" applyNumberFormat="1" applyFill="1" applyBorder="1"/>
    <xf numFmtId="10" fontId="2" fillId="0" borderId="10" xfId="0" applyNumberFormat="1" applyFont="1" applyFill="1" applyBorder="1"/>
    <xf numFmtId="10" fontId="2" fillId="0" borderId="0" xfId="0" applyNumberFormat="1" applyFont="1" applyFill="1" applyBorder="1"/>
    <xf numFmtId="10" fontId="2" fillId="0" borderId="9" xfId="0" applyNumberFormat="1" applyFont="1" applyFill="1" applyBorder="1"/>
    <xf numFmtId="4" fontId="0" fillId="0" borderId="3" xfId="0" applyNumberFormat="1" applyFill="1" applyBorder="1"/>
    <xf numFmtId="4" fontId="0" fillId="0" borderId="12" xfId="0" applyNumberFormat="1" applyFill="1" applyBorder="1"/>
    <xf numFmtId="4" fontId="0" fillId="0" borderId="14" xfId="0" applyNumberFormat="1" applyFill="1" applyBorder="1"/>
    <xf numFmtId="4" fontId="9" fillId="0" borderId="0" xfId="0" applyNumberFormat="1" applyFont="1" applyFill="1" applyBorder="1" applyProtection="1">
      <protection hidden="1"/>
    </xf>
    <xf numFmtId="4" fontId="0" fillId="0" borderId="16" xfId="0" applyNumberFormat="1" applyFill="1" applyBorder="1" applyAlignment="1" applyProtection="1">
      <alignment horizontal="right"/>
      <protection hidden="1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0" fillId="0" borderId="0" xfId="0" applyFill="1" applyBorder="1"/>
    <xf numFmtId="0" fontId="46" fillId="0" borderId="0" xfId="0" applyFont="1" applyFill="1" applyBorder="1" applyProtection="1"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10" fontId="46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Alignment="1" applyProtection="1">
      <alignment horizontal="left" indent="2"/>
      <protection hidden="1"/>
    </xf>
    <xf numFmtId="0" fontId="47" fillId="0" borderId="0" xfId="0" applyFont="1" applyFill="1" applyBorder="1" applyProtection="1">
      <protection hidden="1"/>
    </xf>
    <xf numFmtId="0" fontId="48" fillId="0" borderId="0" xfId="0" applyFont="1" applyFill="1" applyBorder="1" applyProtection="1">
      <protection hidden="1"/>
    </xf>
    <xf numFmtId="2" fontId="48" fillId="0" borderId="0" xfId="0" applyNumberFormat="1" applyFont="1" applyFill="1" applyBorder="1" applyProtection="1">
      <protection hidden="1"/>
    </xf>
    <xf numFmtId="10" fontId="46" fillId="0" borderId="0" xfId="0" applyNumberFormat="1" applyFon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4" fontId="0" fillId="0" borderId="25" xfId="0" applyNumberFormat="1" applyFill="1" applyBorder="1" applyProtection="1">
      <protection hidden="1"/>
    </xf>
    <xf numFmtId="4" fontId="0" fillId="0" borderId="27" xfId="0" applyNumberFormat="1" applyFill="1" applyBorder="1" applyAlignment="1" applyProtection="1">
      <alignment horizontal="right"/>
      <protection hidden="1"/>
    </xf>
    <xf numFmtId="4" fontId="0" fillId="0" borderId="27" xfId="0" applyNumberFormat="1" applyFill="1" applyBorder="1" applyProtection="1">
      <protection hidden="1"/>
    </xf>
    <xf numFmtId="4" fontId="0" fillId="0" borderId="28" xfId="0" applyNumberForma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30" xfId="0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4" fontId="0" fillId="0" borderId="16" xfId="0" applyNumberFormat="1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0" fontId="17" fillId="0" borderId="22" xfId="0" applyFont="1" applyFill="1" applyBorder="1" applyProtection="1">
      <protection hidden="1"/>
    </xf>
    <xf numFmtId="0" fontId="27" fillId="0" borderId="10" xfId="0" applyFont="1" applyFill="1" applyBorder="1" applyProtection="1">
      <protection hidden="1"/>
    </xf>
    <xf numFmtId="4" fontId="27" fillId="0" borderId="22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4" fontId="27" fillId="0" borderId="33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4" xfId="0" applyNumberFormat="1" applyFont="1" applyFill="1" applyBorder="1" applyProtection="1"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4" fontId="0" fillId="0" borderId="35" xfId="0" applyNumberFormat="1" applyFill="1" applyBorder="1" applyProtection="1">
      <protection hidden="1"/>
    </xf>
    <xf numFmtId="4" fontId="0" fillId="0" borderId="36" xfId="0" applyNumberFormat="1" applyFill="1" applyBorder="1" applyProtection="1">
      <protection hidden="1"/>
    </xf>
    <xf numFmtId="4" fontId="48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0" fillId="0" borderId="20" xfId="0" applyFill="1" applyBorder="1"/>
    <xf numFmtId="0" fontId="2" fillId="0" borderId="0" xfId="0" applyFont="1" applyFill="1"/>
    <xf numFmtId="0" fontId="31" fillId="0" borderId="0" xfId="0" applyFont="1" applyFill="1" applyAlignment="1">
      <alignment horizontal="right"/>
    </xf>
    <xf numFmtId="0" fontId="36" fillId="0" borderId="0" xfId="0" applyFont="1" applyFill="1"/>
    <xf numFmtId="4" fontId="0" fillId="0" borderId="0" xfId="0" applyNumberFormat="1" applyFill="1"/>
    <xf numFmtId="0" fontId="23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35" fillId="0" borderId="0" xfId="0" applyFont="1" applyFill="1"/>
    <xf numFmtId="0" fontId="37" fillId="0" borderId="0" xfId="0" applyFont="1" applyFill="1" applyAlignment="1"/>
    <xf numFmtId="0" fontId="38" fillId="0" borderId="0" xfId="0" applyFont="1" applyFill="1"/>
    <xf numFmtId="0" fontId="37" fillId="0" borderId="0" xfId="0" applyFont="1" applyFill="1" applyAlignment="1">
      <alignment horizontal="justify" vertical="justify"/>
    </xf>
    <xf numFmtId="0" fontId="0" fillId="0" borderId="0" xfId="0" applyFill="1" applyAlignment="1">
      <alignment horizontal="right"/>
    </xf>
    <xf numFmtId="0" fontId="8" fillId="0" borderId="37" xfId="0" applyFont="1" applyFill="1" applyBorder="1"/>
    <xf numFmtId="0" fontId="7" fillId="0" borderId="38" xfId="0" applyFont="1" applyFill="1" applyBorder="1"/>
    <xf numFmtId="0" fontId="33" fillId="0" borderId="39" xfId="0" applyFont="1" applyFill="1" applyBorder="1"/>
    <xf numFmtId="0" fontId="33" fillId="0" borderId="2" xfId="0" applyFont="1" applyFill="1" applyBorder="1"/>
    <xf numFmtId="0" fontId="7" fillId="0" borderId="17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 vertical="justify"/>
    </xf>
    <xf numFmtId="0" fontId="0" fillId="0" borderId="2" xfId="0" applyFill="1" applyBorder="1" applyAlignment="1">
      <alignment horizontal="left" vertical="center"/>
    </xf>
    <xf numFmtId="0" fontId="8" fillId="0" borderId="42" xfId="0" applyFont="1" applyFill="1" applyBorder="1"/>
    <xf numFmtId="0" fontId="7" fillId="0" borderId="43" xfId="0" applyFont="1" applyFill="1" applyBorder="1"/>
    <xf numFmtId="0" fontId="33" fillId="0" borderId="44" xfId="0" applyFont="1" applyFill="1" applyBorder="1"/>
    <xf numFmtId="0" fontId="33" fillId="0" borderId="15" xfId="0" applyFont="1" applyFill="1" applyBorder="1"/>
    <xf numFmtId="0" fontId="9" fillId="0" borderId="22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 vertical="justify"/>
    </xf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4" fontId="0" fillId="0" borderId="47" xfId="0" applyNumberFormat="1" applyFill="1" applyBorder="1"/>
    <xf numFmtId="4" fontId="1" fillId="0" borderId="48" xfId="0" applyNumberFormat="1" applyFont="1" applyFill="1" applyBorder="1"/>
    <xf numFmtId="4" fontId="1" fillId="0" borderId="8" xfId="0" applyNumberFormat="1" applyFont="1" applyFill="1" applyBorder="1"/>
    <xf numFmtId="4" fontId="0" fillId="0" borderId="49" xfId="0" applyNumberFormat="1" applyFill="1" applyBorder="1"/>
    <xf numFmtId="4" fontId="1" fillId="0" borderId="50" xfId="0" applyNumberFormat="1" applyFont="1" applyFill="1" applyBorder="1"/>
    <xf numFmtId="4" fontId="1" fillId="0" borderId="5" xfId="0" applyNumberFormat="1" applyFont="1" applyFill="1" applyBorder="1"/>
    <xf numFmtId="4" fontId="8" fillId="0" borderId="48" xfId="0" applyNumberFormat="1" applyFont="1" applyFill="1" applyBorder="1"/>
    <xf numFmtId="4" fontId="0" fillId="0" borderId="51" xfId="0" applyNumberFormat="1" applyFill="1" applyBorder="1"/>
    <xf numFmtId="0" fontId="34" fillId="0" borderId="17" xfId="0" applyFont="1" applyFill="1" applyBorder="1"/>
    <xf numFmtId="0" fontId="34" fillId="0" borderId="1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15" fillId="0" borderId="20" xfId="0" applyFont="1" applyFill="1" applyBorder="1"/>
    <xf numFmtId="0" fontId="15" fillId="0" borderId="0" xfId="0" applyFont="1" applyFill="1" applyBorder="1"/>
    <xf numFmtId="0" fontId="39" fillId="0" borderId="0" xfId="0" applyFont="1" applyFill="1" applyBorder="1"/>
    <xf numFmtId="0" fontId="1" fillId="0" borderId="22" xfId="0" applyFont="1" applyFill="1" applyBorder="1"/>
    <xf numFmtId="0" fontId="1" fillId="0" borderId="10" xfId="0" applyFont="1" applyFill="1" applyBorder="1"/>
    <xf numFmtId="0" fontId="2" fillId="0" borderId="10" xfId="0" applyFont="1" applyFill="1" applyBorder="1"/>
    <xf numFmtId="0" fontId="0" fillId="0" borderId="15" xfId="0" applyFill="1" applyBorder="1"/>
    <xf numFmtId="0" fontId="8" fillId="0" borderId="0" xfId="0" applyFont="1" applyFill="1" applyBorder="1"/>
    <xf numFmtId="0" fontId="2" fillId="0" borderId="0" xfId="0" applyFont="1" applyFill="1" applyBorder="1"/>
    <xf numFmtId="0" fontId="39" fillId="0" borderId="0" xfId="0" applyFont="1" applyFill="1"/>
    <xf numFmtId="0" fontId="49" fillId="0" borderId="0" xfId="0" applyFont="1" applyFill="1"/>
    <xf numFmtId="0" fontId="7" fillId="0" borderId="0" xfId="0" applyFont="1" applyFill="1"/>
    <xf numFmtId="0" fontId="7" fillId="0" borderId="0" xfId="0" applyFont="1" applyFill="1" applyBorder="1"/>
    <xf numFmtId="0" fontId="40" fillId="0" borderId="0" xfId="0" applyFont="1" applyFill="1" applyBorder="1"/>
    <xf numFmtId="4" fontId="39" fillId="0" borderId="0" xfId="0" applyNumberFormat="1" applyFont="1" applyFill="1"/>
    <xf numFmtId="0" fontId="8" fillId="0" borderId="0" xfId="0" applyFont="1" applyFill="1"/>
    <xf numFmtId="0" fontId="34" fillId="0" borderId="0" xfId="0" applyFont="1" applyFill="1" applyBorder="1"/>
    <xf numFmtId="4" fontId="2" fillId="0" borderId="0" xfId="0" applyNumberFormat="1" applyFont="1" applyFill="1"/>
    <xf numFmtId="0" fontId="34" fillId="0" borderId="0" xfId="0" applyFont="1" applyFill="1"/>
    <xf numFmtId="0" fontId="41" fillId="0" borderId="0" xfId="0" applyFont="1" applyFill="1"/>
    <xf numFmtId="0" fontId="42" fillId="0" borderId="0" xfId="0" applyFont="1" applyFill="1"/>
    <xf numFmtId="0" fontId="43" fillId="0" borderId="0" xfId="0" applyFont="1" applyFill="1"/>
    <xf numFmtId="4" fontId="43" fillId="0" borderId="0" xfId="0" applyNumberFormat="1" applyFont="1" applyFill="1"/>
    <xf numFmtId="0" fontId="44" fillId="0" borderId="0" xfId="0" applyFont="1" applyFill="1"/>
    <xf numFmtId="4" fontId="45" fillId="0" borderId="0" xfId="0" applyNumberFormat="1" applyFont="1" applyFill="1"/>
    <xf numFmtId="4" fontId="41" fillId="0" borderId="0" xfId="0" applyNumberFormat="1" applyFont="1" applyFill="1"/>
    <xf numFmtId="0" fontId="28" fillId="0" borderId="0" xfId="0" applyFont="1" applyFill="1"/>
    <xf numFmtId="0" fontId="28" fillId="0" borderId="0" xfId="0" applyFont="1" applyFill="1" applyBorder="1"/>
    <xf numFmtId="0" fontId="0" fillId="0" borderId="0" xfId="0" applyFill="1" applyAlignment="1">
      <alignment vertical="justify"/>
    </xf>
    <xf numFmtId="0" fontId="0" fillId="0" borderId="0" xfId="0" applyFill="1" applyAlignment="1"/>
    <xf numFmtId="0" fontId="32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0" fillId="0" borderId="0" xfId="0" applyAlignment="1"/>
    <xf numFmtId="0" fontId="0" fillId="0" borderId="0" xfId="0" applyAlignment="1">
      <alignment vertical="top" wrapText="1"/>
    </xf>
    <xf numFmtId="4" fontId="0" fillId="0" borderId="41" xfId="0" applyNumberFormat="1" applyFill="1" applyBorder="1" applyAlignment="1">
      <alignment horizontal="right"/>
    </xf>
    <xf numFmtId="4" fontId="1" fillId="0" borderId="37" xfId="0" applyNumberFormat="1" applyFont="1" applyFill="1" applyBorder="1" applyAlignment="1">
      <alignment horizontal="right"/>
    </xf>
    <xf numFmtId="4" fontId="1" fillId="0" borderId="52" xfId="0" applyNumberFormat="1" applyFont="1" applyFill="1" applyBorder="1" applyAlignment="1">
      <alignment horizontal="right"/>
    </xf>
    <xf numFmtId="0" fontId="2" fillId="0" borderId="39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4" fontId="0" fillId="0" borderId="53" xfId="0" applyNumberFormat="1" applyFill="1" applyBorder="1" applyAlignment="1">
      <alignment horizontal="right"/>
    </xf>
    <xf numFmtId="4" fontId="0" fillId="0" borderId="40" xfId="0" applyNumberFormat="1" applyFill="1" applyBorder="1" applyAlignment="1">
      <alignment horizontal="right"/>
    </xf>
    <xf numFmtId="4" fontId="0" fillId="0" borderId="54" xfId="0" applyNumberFormat="1" applyFill="1" applyBorder="1" applyAlignment="1">
      <alignment horizontal="right"/>
    </xf>
    <xf numFmtId="4" fontId="0" fillId="0" borderId="12" xfId="0" applyNumberFormat="1" applyFill="1" applyBorder="1" applyAlignment="1">
      <alignment horizontal="right"/>
    </xf>
    <xf numFmtId="4" fontId="0" fillId="0" borderId="55" xfId="0" applyNumberFormat="1" applyFill="1" applyBorder="1" applyAlignment="1">
      <alignment horizontal="right"/>
    </xf>
    <xf numFmtId="4" fontId="1" fillId="0" borderId="50" xfId="0" applyNumberFormat="1" applyFont="1" applyFill="1" applyBorder="1" applyAlignment="1">
      <alignment horizontal="right"/>
    </xf>
    <xf numFmtId="4" fontId="1" fillId="0" borderId="56" xfId="0" applyNumberFormat="1" applyFont="1" applyFill="1" applyBorder="1" applyAlignment="1">
      <alignment horizontal="right"/>
    </xf>
    <xf numFmtId="0" fontId="15" fillId="0" borderId="0" xfId="0" applyFont="1" applyFill="1" applyBorder="1" applyProtection="1"/>
    <xf numFmtId="2" fontId="16" fillId="0" borderId="0" xfId="0" applyNumberFormat="1" applyFont="1" applyFill="1" applyProtection="1">
      <protection hidden="1"/>
    </xf>
    <xf numFmtId="4" fontId="1" fillId="0" borderId="0" xfId="0" applyNumberFormat="1" applyFont="1" applyFill="1"/>
    <xf numFmtId="0" fontId="50" fillId="0" borderId="0" xfId="0" applyFont="1" applyFill="1"/>
    <xf numFmtId="0" fontId="46" fillId="0" borderId="0" xfId="0" applyFont="1" applyFill="1"/>
    <xf numFmtId="4" fontId="46" fillId="0" borderId="0" xfId="0" applyNumberFormat="1" applyFont="1" applyFill="1"/>
    <xf numFmtId="4" fontId="2" fillId="0" borderId="0" xfId="0" applyNumberFormat="1" applyFont="1" applyFill="1" applyAlignment="1">
      <alignment shrinkToFit="1"/>
    </xf>
    <xf numFmtId="4" fontId="0" fillId="0" borderId="61" xfId="0" applyNumberFormat="1" applyFill="1" applyBorder="1"/>
    <xf numFmtId="4" fontId="0" fillId="0" borderId="62" xfId="0" applyNumberFormat="1" applyFill="1" applyBorder="1"/>
    <xf numFmtId="4" fontId="1" fillId="0" borderId="58" xfId="0" applyNumberFormat="1" applyFont="1" applyFill="1" applyBorder="1"/>
    <xf numFmtId="4" fontId="1" fillId="0" borderId="63" xfId="0" applyNumberFormat="1" applyFont="1" applyFill="1" applyBorder="1"/>
    <xf numFmtId="4" fontId="0" fillId="0" borderId="22" xfId="0" applyNumberFormat="1" applyFill="1" applyBorder="1"/>
    <xf numFmtId="4" fontId="0" fillId="0" borderId="45" xfId="0" applyNumberFormat="1" applyFill="1" applyBorder="1"/>
    <xf numFmtId="4" fontId="0" fillId="0" borderId="46" xfId="0" applyNumberFormat="1" applyFill="1" applyBorder="1"/>
    <xf numFmtId="4" fontId="1" fillId="0" borderId="42" xfId="0" applyNumberFormat="1" applyFont="1" applyFill="1" applyBorder="1"/>
    <xf numFmtId="4" fontId="1" fillId="0" borderId="15" xfId="0" applyNumberFormat="1" applyFont="1" applyFill="1" applyBorder="1"/>
    <xf numFmtId="10" fontId="2" fillId="0" borderId="22" xfId="0" applyNumberFormat="1" applyFont="1" applyFill="1" applyBorder="1"/>
    <xf numFmtId="10" fontId="2" fillId="0" borderId="15" xfId="0" applyNumberFormat="1" applyFont="1" applyFill="1" applyBorder="1"/>
    <xf numFmtId="0" fontId="51" fillId="0" borderId="0" xfId="0" applyFont="1" applyFill="1"/>
    <xf numFmtId="0" fontId="17" fillId="0" borderId="17" xfId="0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52" fillId="0" borderId="1" xfId="0" applyFont="1" applyBorder="1" applyProtection="1"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1" fillId="0" borderId="20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1" xfId="0" applyFont="1" applyBorder="1" applyProtection="1">
      <protection hidden="1"/>
    </xf>
    <xf numFmtId="14" fontId="1" fillId="0" borderId="21" xfId="0" applyNumberFormat="1" applyFont="1" applyBorder="1" applyAlignment="1" applyProtection="1">
      <alignment horizontal="right"/>
      <protection hidden="1"/>
    </xf>
    <xf numFmtId="14" fontId="1" fillId="0" borderId="9" xfId="0" applyNumberFormat="1" applyFont="1" applyBorder="1" applyAlignment="1" applyProtection="1">
      <alignment horizontal="right"/>
      <protection hidden="1"/>
    </xf>
    <xf numFmtId="0" fontId="1" fillId="0" borderId="21" xfId="0" applyFont="1" applyBorder="1" applyAlignment="1" applyProtection="1">
      <alignment horizontal="center"/>
      <protection hidden="1"/>
    </xf>
    <xf numFmtId="0" fontId="1" fillId="0" borderId="9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10" xfId="0" applyFont="1" applyBorder="1" applyProtection="1">
      <protection hidden="1"/>
    </xf>
    <xf numFmtId="0" fontId="1" fillId="0" borderId="23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5" xfId="0" applyFont="1" applyBorder="1" applyProtection="1"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Alignment="1">
      <alignment horizontal="right"/>
    </xf>
    <xf numFmtId="0" fontId="1" fillId="0" borderId="0" xfId="0" applyFont="1" applyAlignment="1" applyProtection="1">
      <alignment horizontal="center"/>
      <protection hidden="1"/>
    </xf>
    <xf numFmtId="0" fontId="53" fillId="0" borderId="0" xfId="0" applyFont="1" applyFill="1"/>
    <xf numFmtId="0" fontId="2" fillId="0" borderId="17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/>
    <xf numFmtId="0" fontId="4" fillId="0" borderId="0" xfId="0" applyFont="1" applyFill="1"/>
    <xf numFmtId="4" fontId="8" fillId="0" borderId="0" xfId="0" applyNumberFormat="1" applyFont="1" applyFill="1" applyBorder="1"/>
    <xf numFmtId="4" fontId="8" fillId="0" borderId="9" xfId="0" applyNumberFormat="1" applyFont="1" applyFill="1" applyBorder="1"/>
    <xf numFmtId="0" fontId="1" fillId="0" borderId="10" xfId="0" applyFont="1" applyFill="1" applyBorder="1" applyAlignment="1">
      <alignment horizontal="right"/>
    </xf>
    <xf numFmtId="4" fontId="8" fillId="0" borderId="10" xfId="0" applyNumberFormat="1" applyFont="1" applyFill="1" applyBorder="1"/>
    <xf numFmtId="4" fontId="8" fillId="0" borderId="15" xfId="0" applyNumberFormat="1" applyFont="1" applyFill="1" applyBorder="1"/>
    <xf numFmtId="4" fontId="2" fillId="0" borderId="7" xfId="0" applyNumberFormat="1" applyFont="1" applyFill="1" applyBorder="1"/>
    <xf numFmtId="4" fontId="2" fillId="0" borderId="1" xfId="0" applyNumberFormat="1" applyFont="1" applyFill="1" applyBorder="1"/>
    <xf numFmtId="4" fontId="2" fillId="0" borderId="6" xfId="0" applyNumberFormat="1" applyFont="1" applyFill="1" applyBorder="1"/>
    <xf numFmtId="4" fontId="2" fillId="0" borderId="20" xfId="0" applyNumberFormat="1" applyFont="1" applyFill="1" applyBorder="1"/>
    <xf numFmtId="4" fontId="2" fillId="0" borderId="0" xfId="0" applyNumberFormat="1" applyFont="1" applyFill="1" applyBorder="1"/>
    <xf numFmtId="0" fontId="2" fillId="0" borderId="17" xfId="0" applyFont="1" applyFill="1" applyBorder="1"/>
    <xf numFmtId="4" fontId="39" fillId="0" borderId="22" xfId="0" applyNumberFormat="1" applyFont="1" applyFill="1" applyBorder="1" applyAlignment="1">
      <alignment shrinkToFit="1"/>
    </xf>
    <xf numFmtId="4" fontId="28" fillId="0" borderId="8" xfId="0" applyNumberFormat="1" applyFont="1" applyFill="1" applyBorder="1"/>
    <xf numFmtId="4" fontId="28" fillId="0" borderId="9" xfId="0" applyNumberFormat="1" applyFont="1" applyFill="1" applyBorder="1"/>
    <xf numFmtId="10" fontId="28" fillId="0" borderId="5" xfId="0" applyNumberFormat="1" applyFont="1" applyFill="1" applyBorder="1"/>
    <xf numFmtId="4" fontId="28" fillId="0" borderId="2" xfId="0" applyNumberFormat="1" applyFont="1" applyFill="1" applyBorder="1"/>
    <xf numFmtId="0" fontId="28" fillId="0" borderId="11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8" fillId="0" borderId="13" xfId="0" applyFont="1" applyFill="1" applyBorder="1"/>
    <xf numFmtId="0" fontId="28" fillId="0" borderId="8" xfId="0" applyFont="1" applyFill="1" applyBorder="1"/>
    <xf numFmtId="0" fontId="28" fillId="0" borderId="11" xfId="0" applyFont="1" applyFill="1" applyBorder="1"/>
    <xf numFmtId="0" fontId="28" fillId="0" borderId="5" xfId="0" applyFont="1" applyFill="1" applyBorder="1"/>
    <xf numFmtId="0" fontId="28" fillId="0" borderId="44" xfId="0" applyFont="1" applyFill="1" applyBorder="1"/>
    <xf numFmtId="0" fontId="28" fillId="0" borderId="15" xfId="0" applyFont="1" applyFill="1" applyBorder="1"/>
    <xf numFmtId="0" fontId="28" fillId="0" borderId="60" xfId="0" applyFont="1" applyFill="1" applyBorder="1"/>
    <xf numFmtId="0" fontId="28" fillId="0" borderId="9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0" fontId="1" fillId="0" borderId="48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6" fillId="0" borderId="64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center" vertical="justify"/>
    </xf>
    <xf numFmtId="0" fontId="0" fillId="0" borderId="28" xfId="0" applyFill="1" applyBorder="1" applyAlignment="1">
      <alignment horizontal="center"/>
    </xf>
    <xf numFmtId="0" fontId="9" fillId="0" borderId="48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justify" vertical="justify"/>
    </xf>
    <xf numFmtId="0" fontId="4" fillId="0" borderId="0" xfId="0" applyFont="1" applyFill="1" applyAlignment="1"/>
    <xf numFmtId="0" fontId="9" fillId="0" borderId="37" xfId="0" applyFont="1" applyFill="1" applyBorder="1" applyAlignment="1">
      <alignment horizontal="center" vertical="center"/>
    </xf>
    <xf numFmtId="0" fontId="16" fillId="0" borderId="66" xfId="0" applyFont="1" applyFill="1" applyBorder="1" applyAlignment="1">
      <alignment horizontal="left" vertical="center"/>
    </xf>
    <xf numFmtId="0" fontId="0" fillId="0" borderId="0" xfId="0" applyFill="1" applyAlignment="1">
      <alignment vertical="justify"/>
    </xf>
    <xf numFmtId="0" fontId="0" fillId="0" borderId="0" xfId="0" applyFill="1" applyAlignment="1"/>
    <xf numFmtId="0" fontId="0" fillId="0" borderId="42" xfId="0" applyFill="1" applyBorder="1" applyAlignment="1">
      <alignment horizontal="center" vertical="center"/>
    </xf>
    <xf numFmtId="0" fontId="16" fillId="0" borderId="57" xfId="0" applyFont="1" applyFill="1" applyBorder="1" applyAlignment="1">
      <alignment horizontal="left" vertical="center"/>
    </xf>
    <xf numFmtId="0" fontId="1" fillId="0" borderId="58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wrapText="1"/>
    </xf>
    <xf numFmtId="0" fontId="2" fillId="0" borderId="10" xfId="0" applyFont="1" applyFill="1" applyBorder="1"/>
    <xf numFmtId="0" fontId="1" fillId="0" borderId="67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0" fillId="0" borderId="0" xfId="0" applyFill="1" applyAlignment="1">
      <alignment horizontal="justify" vertical="top" wrapText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Alignment="1">
      <alignment horizontal="justify" vertical="top"/>
    </xf>
    <xf numFmtId="0" fontId="16" fillId="0" borderId="0" xfId="0" applyFont="1" applyFill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Alignment="1">
      <alignment horizontal="justify" vertical="top" wrapText="1" shrinkToFit="1"/>
    </xf>
    <xf numFmtId="0" fontId="1" fillId="2" borderId="0" xfId="0" applyFont="1" applyFill="1" applyBorder="1" applyAlignment="1" applyProtection="1">
      <alignment vertical="top" wrapText="1" shrinkToFit="1"/>
      <protection locked="0"/>
    </xf>
    <xf numFmtId="0" fontId="1" fillId="2" borderId="0" xfId="0" applyFont="1" applyFill="1" applyAlignment="1">
      <alignment vertical="top" wrapText="1" shrinkToFit="1"/>
    </xf>
    <xf numFmtId="0" fontId="1" fillId="0" borderId="0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 applyProtection="1">
      <alignment horizontal="justify" vertical="top" wrapText="1" shrinkToFit="1"/>
      <protection locked="0"/>
    </xf>
    <xf numFmtId="0" fontId="1" fillId="2" borderId="0" xfId="0" applyFont="1" applyFill="1" applyBorder="1" applyAlignment="1" applyProtection="1">
      <alignment vertical="top"/>
      <protection hidden="1"/>
    </xf>
    <xf numFmtId="0" fontId="9" fillId="2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Alignment="1">
      <alignment horizontal="justify" vertical="top"/>
    </xf>
  </cellXfs>
  <cellStyles count="1">
    <cellStyle name="Normální" xfId="0" builtinId="0"/>
  </cellStyles>
  <dxfs count="4"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T770"/>
  <sheetViews>
    <sheetView topLeftCell="E19" zoomScaleNormal="100" workbookViewId="0">
      <selection activeCell="M57" sqref="M57"/>
    </sheetView>
  </sheetViews>
  <sheetFormatPr defaultRowHeight="12.75" x14ac:dyDescent="0.2"/>
  <cols>
    <col min="1" max="1" width="5.28515625" style="12" customWidth="1"/>
    <col min="2" max="2" width="44.7109375" style="198" customWidth="1"/>
    <col min="3" max="3" width="14.5703125" style="124" customWidth="1"/>
    <col min="4" max="4" width="16.5703125" style="124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2" customWidth="1"/>
    <col min="13" max="13" width="11.28515625" style="130" customWidth="1"/>
    <col min="14" max="14" width="12.28515625" style="12" customWidth="1"/>
    <col min="15" max="16" width="12.28515625" style="126" customWidth="1"/>
    <col min="17" max="18" width="12.28515625" style="12" customWidth="1"/>
    <col min="19" max="19" width="12.28515625" style="127" customWidth="1"/>
    <col min="20" max="26" width="12.28515625" style="12" customWidth="1"/>
    <col min="27" max="16384" width="9.140625" style="12"/>
  </cols>
  <sheetData>
    <row r="1" spans="1:20" ht="20.25" x14ac:dyDescent="0.3">
      <c r="A1" s="258" t="s">
        <v>185</v>
      </c>
      <c r="B1" s="12"/>
      <c r="I1" s="125"/>
      <c r="M1" s="125" t="s">
        <v>45</v>
      </c>
    </row>
    <row r="2" spans="1:20" ht="14.25" x14ac:dyDescent="0.2">
      <c r="A2" s="128" t="s">
        <v>182</v>
      </c>
      <c r="B2" s="12"/>
      <c r="D2" s="129"/>
    </row>
    <row r="3" spans="1:20" ht="14.25" x14ac:dyDescent="0.2">
      <c r="A3" s="128" t="s">
        <v>46</v>
      </c>
      <c r="B3" s="12"/>
      <c r="D3" s="129"/>
    </row>
    <row r="4" spans="1:20" x14ac:dyDescent="0.2">
      <c r="B4" s="12"/>
    </row>
    <row r="5" spans="1:20" s="132" customFormat="1" ht="21" customHeight="1" x14ac:dyDescent="0.25">
      <c r="A5" s="297" t="s">
        <v>205</v>
      </c>
      <c r="B5" s="298"/>
      <c r="C5" s="298"/>
      <c r="D5" s="298"/>
      <c r="E5" s="298"/>
      <c r="F5" s="298"/>
      <c r="G5" s="298"/>
      <c r="H5" s="131"/>
      <c r="I5" s="131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thickBot="1" x14ac:dyDescent="0.25">
      <c r="A6" s="133"/>
      <c r="B6" s="133"/>
      <c r="C6" s="133"/>
      <c r="D6" s="133"/>
      <c r="E6" s="131"/>
      <c r="F6" s="131"/>
      <c r="G6" s="131"/>
      <c r="H6" s="131"/>
      <c r="I6" s="256" t="s">
        <v>18</v>
      </c>
      <c r="M6" s="134" t="s">
        <v>190</v>
      </c>
      <c r="O6" s="12"/>
      <c r="P6" s="12"/>
      <c r="S6" s="12"/>
    </row>
    <row r="7" spans="1:20" ht="16.5" customHeight="1" thickTop="1" x14ac:dyDescent="0.25">
      <c r="A7" s="135" t="s">
        <v>3</v>
      </c>
      <c r="B7" s="136" t="s">
        <v>62</v>
      </c>
      <c r="C7" s="137" t="s">
        <v>47</v>
      </c>
      <c r="D7" s="138"/>
      <c r="E7" s="139" t="s">
        <v>14</v>
      </c>
      <c r="F7" s="140" t="s">
        <v>15</v>
      </c>
      <c r="G7" s="141" t="s">
        <v>48</v>
      </c>
      <c r="H7" s="294" t="s">
        <v>49</v>
      </c>
      <c r="I7" s="295"/>
      <c r="J7" s="259" t="s">
        <v>50</v>
      </c>
      <c r="K7" s="260"/>
      <c r="L7" s="307" t="s">
        <v>51</v>
      </c>
      <c r="M7" s="142"/>
      <c r="O7" s="12"/>
      <c r="P7" s="12"/>
      <c r="S7" s="12"/>
    </row>
    <row r="8" spans="1:20" ht="16.5" thickBot="1" x14ac:dyDescent="0.3">
      <c r="A8" s="143"/>
      <c r="B8" s="144"/>
      <c r="C8" s="145"/>
      <c r="D8" s="146"/>
      <c r="E8" s="147"/>
      <c r="F8" s="148"/>
      <c r="G8" s="149"/>
      <c r="H8" s="150" t="s">
        <v>52</v>
      </c>
      <c r="I8" s="151" t="s">
        <v>53</v>
      </c>
      <c r="J8" s="152" t="s">
        <v>20</v>
      </c>
      <c r="K8" s="153" t="s">
        <v>21</v>
      </c>
      <c r="L8" s="308"/>
      <c r="M8" s="154" t="s">
        <v>54</v>
      </c>
      <c r="O8" s="12"/>
      <c r="P8" s="12"/>
      <c r="S8" s="12"/>
    </row>
    <row r="9" spans="1:20" ht="12" customHeight="1" thickTop="1" x14ac:dyDescent="0.2">
      <c r="A9" s="299">
        <v>1021</v>
      </c>
      <c r="B9" s="300" t="s">
        <v>55</v>
      </c>
      <c r="C9" s="206"/>
      <c r="D9" s="207"/>
      <c r="E9" s="208"/>
      <c r="F9" s="209"/>
      <c r="G9" s="203"/>
      <c r="H9" s="204"/>
      <c r="I9" s="205"/>
      <c r="J9" s="268">
        <f>'1021'!G30</f>
        <v>56056.63</v>
      </c>
      <c r="K9" s="269">
        <f>'1021'!G29</f>
        <v>6000</v>
      </c>
      <c r="L9" s="269">
        <v>0</v>
      </c>
      <c r="M9" s="278">
        <f t="shared" ref="M9:M40" si="0">J9+K9+L9</f>
        <v>62056.63</v>
      </c>
      <c r="O9" s="12"/>
      <c r="P9" s="12"/>
      <c r="S9" s="12"/>
    </row>
    <row r="10" spans="1:20" ht="12" customHeight="1" x14ac:dyDescent="0.2">
      <c r="A10" s="291"/>
      <c r="B10" s="293"/>
      <c r="C10" s="279" t="s">
        <v>63</v>
      </c>
      <c r="D10" s="280" t="s">
        <v>64</v>
      </c>
      <c r="E10" s="210">
        <f>'1021'!G16</f>
        <v>6382255.7199999997</v>
      </c>
      <c r="F10" s="211">
        <f>'1021'!G18</f>
        <v>6444312.3499999996</v>
      </c>
      <c r="G10" s="212">
        <v>0</v>
      </c>
      <c r="H10" s="213">
        <f>F10-E10-G12</f>
        <v>62056.629999999888</v>
      </c>
      <c r="I10" s="214">
        <v>0</v>
      </c>
      <c r="J10" s="13">
        <f>J9/M9</f>
        <v>0.90331411808859097</v>
      </c>
      <c r="K10" s="14">
        <f>K9/M9</f>
        <v>9.6685881911408991E-2</v>
      </c>
      <c r="L10" s="19">
        <v>0</v>
      </c>
      <c r="M10" s="20">
        <f t="shared" si="0"/>
        <v>1</v>
      </c>
      <c r="O10" s="12"/>
      <c r="P10" s="12"/>
      <c r="S10" s="12"/>
    </row>
    <row r="11" spans="1:20" ht="12" customHeight="1" x14ac:dyDescent="0.2">
      <c r="A11" s="296">
        <v>1022</v>
      </c>
      <c r="B11" s="292" t="s">
        <v>55</v>
      </c>
      <c r="C11" s="281"/>
      <c r="D11" s="282"/>
      <c r="E11" s="16"/>
      <c r="F11" s="23"/>
      <c r="G11" s="155"/>
      <c r="H11" s="156"/>
      <c r="I11" s="157"/>
      <c r="J11" s="268">
        <f>'1022'!G30</f>
        <v>44073.79</v>
      </c>
      <c r="K11" s="268">
        <f>'1022'!G29</f>
        <v>1000</v>
      </c>
      <c r="L11" s="268">
        <v>0</v>
      </c>
      <c r="M11" s="275">
        <f t="shared" si="0"/>
        <v>45073.79</v>
      </c>
      <c r="O11" s="12"/>
      <c r="P11" s="12"/>
      <c r="S11" s="12"/>
    </row>
    <row r="12" spans="1:20" ht="12" customHeight="1" x14ac:dyDescent="0.2">
      <c r="A12" s="291"/>
      <c r="B12" s="293"/>
      <c r="C12" s="283" t="s">
        <v>65</v>
      </c>
      <c r="D12" s="284" t="s">
        <v>66</v>
      </c>
      <c r="E12" s="21">
        <f>'1022'!G16</f>
        <v>3540060.73</v>
      </c>
      <c r="F12" s="22">
        <f>'1022'!G18</f>
        <v>3585134.52</v>
      </c>
      <c r="G12" s="158">
        <v>0</v>
      </c>
      <c r="H12" s="159">
        <f>F12-E12-G12</f>
        <v>45073.790000000037</v>
      </c>
      <c r="I12" s="160">
        <v>0</v>
      </c>
      <c r="J12" s="14">
        <f>J11/M11</f>
        <v>0.97781415762907886</v>
      </c>
      <c r="K12" s="14">
        <f>K11/M11</f>
        <v>2.2185842370921104E-2</v>
      </c>
      <c r="L12" s="14">
        <v>0</v>
      </c>
      <c r="M12" s="15">
        <f t="shared" si="0"/>
        <v>1</v>
      </c>
      <c r="O12" s="12"/>
      <c r="P12" s="12"/>
      <c r="S12" s="12"/>
    </row>
    <row r="13" spans="1:20" ht="12" customHeight="1" x14ac:dyDescent="0.2">
      <c r="A13" s="296">
        <v>1024</v>
      </c>
      <c r="B13" s="292" t="s">
        <v>56</v>
      </c>
      <c r="C13" s="281"/>
      <c r="D13" s="282"/>
      <c r="E13" s="16"/>
      <c r="F13" s="23"/>
      <c r="G13" s="155"/>
      <c r="H13" s="156"/>
      <c r="I13" s="157"/>
      <c r="J13" s="270">
        <f>'1024'!G30</f>
        <v>0</v>
      </c>
      <c r="K13" s="268">
        <f>'1024'!G29</f>
        <v>0</v>
      </c>
      <c r="L13" s="268">
        <v>0</v>
      </c>
      <c r="M13" s="275">
        <f t="shared" si="0"/>
        <v>0</v>
      </c>
      <c r="O13" s="12"/>
      <c r="P13" s="12"/>
      <c r="S13" s="12"/>
    </row>
    <row r="14" spans="1:20" ht="12" customHeight="1" x14ac:dyDescent="0.2">
      <c r="A14" s="291"/>
      <c r="B14" s="293"/>
      <c r="C14" s="283" t="s">
        <v>109</v>
      </c>
      <c r="D14" s="284" t="s">
        <v>67</v>
      </c>
      <c r="E14" s="21">
        <f>'1024'!G16</f>
        <v>14066505.34</v>
      </c>
      <c r="F14" s="22">
        <f>'1024'!G18</f>
        <v>14050382.77</v>
      </c>
      <c r="G14" s="158">
        <v>0</v>
      </c>
      <c r="H14" s="159">
        <v>0</v>
      </c>
      <c r="I14" s="160">
        <f>F14-E14-G14</f>
        <v>-16122.570000000298</v>
      </c>
      <c r="J14" s="13">
        <v>0</v>
      </c>
      <c r="K14" s="14">
        <v>0</v>
      </c>
      <c r="L14" s="14">
        <v>0</v>
      </c>
      <c r="M14" s="15">
        <f t="shared" si="0"/>
        <v>0</v>
      </c>
      <c r="O14" s="12"/>
      <c r="P14" s="12"/>
      <c r="S14" s="12"/>
    </row>
    <row r="15" spans="1:20" ht="12" customHeight="1" x14ac:dyDescent="0.2">
      <c r="A15" s="296">
        <v>1040</v>
      </c>
      <c r="B15" s="292" t="s">
        <v>68</v>
      </c>
      <c r="C15" s="281"/>
      <c r="D15" s="282"/>
      <c r="E15" s="16"/>
      <c r="F15" s="23"/>
      <c r="G15" s="155"/>
      <c r="H15" s="156"/>
      <c r="I15" s="157"/>
      <c r="J15" s="268">
        <f>'1040'!G30</f>
        <v>596.96</v>
      </c>
      <c r="K15" s="268">
        <f>'1040'!G29</f>
        <v>0</v>
      </c>
      <c r="L15" s="268">
        <v>0</v>
      </c>
      <c r="M15" s="275">
        <f t="shared" si="0"/>
        <v>596.96</v>
      </c>
      <c r="O15" s="12"/>
      <c r="P15" s="12"/>
      <c r="S15" s="12"/>
    </row>
    <row r="16" spans="1:20" ht="12" customHeight="1" x14ac:dyDescent="0.2">
      <c r="A16" s="291"/>
      <c r="B16" s="293"/>
      <c r="C16" s="283" t="s">
        <v>69</v>
      </c>
      <c r="D16" s="284" t="s">
        <v>70</v>
      </c>
      <c r="E16" s="21">
        <f>'1040'!G16</f>
        <v>31591582.57</v>
      </c>
      <c r="F16" s="22">
        <f>'1040'!G18</f>
        <v>31592179.530000001</v>
      </c>
      <c r="G16" s="158">
        <v>0</v>
      </c>
      <c r="H16" s="159">
        <f>F16-E16-G16</f>
        <v>596.96000000089407</v>
      </c>
      <c r="I16" s="160">
        <v>0</v>
      </c>
      <c r="J16" s="14">
        <f>J15/M15</f>
        <v>1</v>
      </c>
      <c r="K16" s="14">
        <v>0</v>
      </c>
      <c r="L16" s="14">
        <v>0</v>
      </c>
      <c r="M16" s="20">
        <f t="shared" si="0"/>
        <v>1</v>
      </c>
      <c r="O16" s="12"/>
      <c r="P16" s="12"/>
      <c r="S16" s="12"/>
    </row>
    <row r="17" spans="1:19" ht="12" customHeight="1" x14ac:dyDescent="0.2">
      <c r="A17" s="296">
        <v>1041</v>
      </c>
      <c r="B17" s="292" t="s">
        <v>71</v>
      </c>
      <c r="C17" s="281"/>
      <c r="D17" s="282"/>
      <c r="E17" s="16"/>
      <c r="F17" s="23"/>
      <c r="G17" s="155"/>
      <c r="H17" s="156"/>
      <c r="I17" s="157"/>
      <c r="J17" s="268">
        <f>'1041'!G30</f>
        <v>30051.43</v>
      </c>
      <c r="K17" s="268">
        <f>'1041'!G29</f>
        <v>15000</v>
      </c>
      <c r="L17" s="268">
        <f>'1041'!G31</f>
        <v>0</v>
      </c>
      <c r="M17" s="275">
        <f t="shared" si="0"/>
        <v>45051.43</v>
      </c>
      <c r="O17" s="12"/>
      <c r="P17" s="12"/>
      <c r="S17" s="12"/>
    </row>
    <row r="18" spans="1:19" ht="12" customHeight="1" x14ac:dyDescent="0.2">
      <c r="A18" s="291"/>
      <c r="B18" s="293"/>
      <c r="C18" s="283" t="s">
        <v>72</v>
      </c>
      <c r="D18" s="284" t="s">
        <v>73</v>
      </c>
      <c r="E18" s="21">
        <f>'1041'!G16</f>
        <v>42517634.149999999</v>
      </c>
      <c r="F18" s="22">
        <f>'1041'!G18</f>
        <v>42562685.579999998</v>
      </c>
      <c r="G18" s="158">
        <v>0</v>
      </c>
      <c r="H18" s="159">
        <f>F18-E18-G18</f>
        <v>45051.429999999702</v>
      </c>
      <c r="I18" s="160">
        <v>0</v>
      </c>
      <c r="J18" s="13">
        <f>J17/M17</f>
        <v>0.66704719472833607</v>
      </c>
      <c r="K18" s="14">
        <f>K17/M17</f>
        <v>0.33295280527166399</v>
      </c>
      <c r="L18" s="14">
        <v>0</v>
      </c>
      <c r="M18" s="15">
        <f t="shared" si="0"/>
        <v>1</v>
      </c>
      <c r="O18" s="12"/>
      <c r="P18" s="12"/>
      <c r="S18" s="12"/>
    </row>
    <row r="19" spans="1:19" ht="12" customHeight="1" x14ac:dyDescent="0.2">
      <c r="A19" s="296">
        <v>1111</v>
      </c>
      <c r="B19" s="292" t="s">
        <v>57</v>
      </c>
      <c r="C19" s="281"/>
      <c r="D19" s="282"/>
      <c r="E19" s="16"/>
      <c r="F19" s="23"/>
      <c r="G19" s="155"/>
      <c r="H19" s="156"/>
      <c r="I19" s="157"/>
      <c r="J19" s="268">
        <f>'1111'!G30</f>
        <v>11529.75</v>
      </c>
      <c r="K19" s="268">
        <f>'1111'!G29</f>
        <v>0</v>
      </c>
      <c r="L19" s="268">
        <v>0</v>
      </c>
      <c r="M19" s="275">
        <f t="shared" si="0"/>
        <v>11529.75</v>
      </c>
      <c r="O19" s="12"/>
      <c r="P19" s="12"/>
      <c r="S19" s="12"/>
    </row>
    <row r="20" spans="1:19" ht="12" customHeight="1" x14ac:dyDescent="0.2">
      <c r="A20" s="291"/>
      <c r="B20" s="293"/>
      <c r="C20" s="283" t="s">
        <v>74</v>
      </c>
      <c r="D20" s="284" t="s">
        <v>70</v>
      </c>
      <c r="E20" s="21">
        <f>'1111'!G16</f>
        <v>36900810.939999998</v>
      </c>
      <c r="F20" s="22">
        <f>'1111'!G18</f>
        <v>36912340.689999998</v>
      </c>
      <c r="G20" s="158">
        <v>0</v>
      </c>
      <c r="H20" s="159">
        <f>(F20-E20-G20)</f>
        <v>11529.75</v>
      </c>
      <c r="I20" s="160">
        <v>0</v>
      </c>
      <c r="J20" s="13">
        <f>J19/M19</f>
        <v>1</v>
      </c>
      <c r="K20" s="14">
        <f>K19/M19</f>
        <v>0</v>
      </c>
      <c r="L20" s="14">
        <v>0</v>
      </c>
      <c r="M20" s="277">
        <f t="shared" si="0"/>
        <v>1</v>
      </c>
      <c r="O20" s="12"/>
      <c r="P20" s="12"/>
      <c r="S20" s="12"/>
    </row>
    <row r="21" spans="1:19" ht="12" customHeight="1" x14ac:dyDescent="0.2">
      <c r="A21" s="296">
        <v>1112</v>
      </c>
      <c r="B21" s="292" t="s">
        <v>57</v>
      </c>
      <c r="C21" s="281"/>
      <c r="D21" s="282"/>
      <c r="E21" s="16"/>
      <c r="F21" s="23"/>
      <c r="G21" s="155"/>
      <c r="H21" s="156"/>
      <c r="I21" s="157"/>
      <c r="J21" s="268">
        <f>'1112'!G30</f>
        <v>69522.39</v>
      </c>
      <c r="K21" s="268">
        <f>'1112'!G29</f>
        <v>1000</v>
      </c>
      <c r="L21" s="268">
        <v>0</v>
      </c>
      <c r="M21" s="275">
        <f t="shared" si="0"/>
        <v>70522.39</v>
      </c>
      <c r="O21" s="12"/>
      <c r="P21" s="12"/>
      <c r="S21" s="12"/>
    </row>
    <row r="22" spans="1:19" ht="12" customHeight="1" x14ac:dyDescent="0.2">
      <c r="A22" s="291"/>
      <c r="B22" s="293"/>
      <c r="C22" s="283" t="s">
        <v>75</v>
      </c>
      <c r="D22" s="284" t="s">
        <v>73</v>
      </c>
      <c r="E22" s="21">
        <f>'1112'!G16</f>
        <v>21382674.399999999</v>
      </c>
      <c r="F22" s="22">
        <f>'1112'!G18</f>
        <v>21453196.789999999</v>
      </c>
      <c r="G22" s="158">
        <v>0</v>
      </c>
      <c r="H22" s="159">
        <f>(F22-E22-G22)</f>
        <v>70522.390000000596</v>
      </c>
      <c r="I22" s="160">
        <v>0</v>
      </c>
      <c r="J22" s="13">
        <f>J21/M21</f>
        <v>0.98582010621024041</v>
      </c>
      <c r="K22" s="14">
        <f>K21/M21</f>
        <v>1.4179893789759536E-2</v>
      </c>
      <c r="L22" s="14">
        <v>0</v>
      </c>
      <c r="M22" s="15">
        <f t="shared" si="0"/>
        <v>1</v>
      </c>
      <c r="O22" s="12"/>
      <c r="P22" s="12"/>
      <c r="S22" s="12"/>
    </row>
    <row r="23" spans="1:19" ht="12" customHeight="1" x14ac:dyDescent="0.2">
      <c r="A23" s="296">
        <v>1135</v>
      </c>
      <c r="B23" s="292" t="s">
        <v>76</v>
      </c>
      <c r="C23" s="281"/>
      <c r="D23" s="282"/>
      <c r="E23" s="16"/>
      <c r="F23" s="23"/>
      <c r="G23" s="155"/>
      <c r="H23" s="156"/>
      <c r="I23" s="157"/>
      <c r="J23" s="270">
        <f>'1135'!G30</f>
        <v>226676.7</v>
      </c>
      <c r="K23" s="268">
        <f>'1135'!G29</f>
        <v>15000</v>
      </c>
      <c r="L23" s="268">
        <v>0</v>
      </c>
      <c r="M23" s="275">
        <f t="shared" si="0"/>
        <v>241676.7</v>
      </c>
      <c r="O23" s="12"/>
      <c r="P23" s="12"/>
      <c r="S23" s="12"/>
    </row>
    <row r="24" spans="1:19" ht="12" customHeight="1" x14ac:dyDescent="0.2">
      <c r="A24" s="291"/>
      <c r="B24" s="293"/>
      <c r="C24" s="283" t="s">
        <v>207</v>
      </c>
      <c r="D24" s="284" t="s">
        <v>70</v>
      </c>
      <c r="E24" s="21">
        <f>'1135'!G16</f>
        <v>62710176.699999996</v>
      </c>
      <c r="F24" s="22">
        <f>'1135'!G18</f>
        <v>62951853.399999999</v>
      </c>
      <c r="G24" s="158">
        <v>0</v>
      </c>
      <c r="H24" s="159">
        <f>(F24-E24-G24)</f>
        <v>241676.70000000298</v>
      </c>
      <c r="I24" s="160">
        <v>0</v>
      </c>
      <c r="J24" s="13">
        <f>J23/M23</f>
        <v>0.93793361130799946</v>
      </c>
      <c r="K24" s="14">
        <f>K23/M23</f>
        <v>6.2066388692000506E-2</v>
      </c>
      <c r="L24" s="14">
        <v>0</v>
      </c>
      <c r="M24" s="15">
        <f t="shared" si="0"/>
        <v>1</v>
      </c>
      <c r="O24" s="12"/>
      <c r="P24" s="12"/>
      <c r="S24" s="12"/>
    </row>
    <row r="25" spans="1:19" ht="12" customHeight="1" x14ac:dyDescent="0.2">
      <c r="A25" s="296">
        <v>1136</v>
      </c>
      <c r="B25" s="292" t="s">
        <v>77</v>
      </c>
      <c r="C25" s="281"/>
      <c r="D25" s="282"/>
      <c r="E25" s="16"/>
      <c r="F25" s="23"/>
      <c r="G25" s="155"/>
      <c r="H25" s="156"/>
      <c r="I25" s="157"/>
      <c r="J25" s="270">
        <f>'1136'!G30</f>
        <v>278397.76</v>
      </c>
      <c r="K25" s="268">
        <f>'1136'!G29</f>
        <v>25000</v>
      </c>
      <c r="L25" s="268">
        <v>0</v>
      </c>
      <c r="M25" s="275">
        <f t="shared" si="0"/>
        <v>303397.76000000001</v>
      </c>
      <c r="O25" s="12"/>
      <c r="P25" s="12"/>
      <c r="S25" s="12"/>
    </row>
    <row r="26" spans="1:19" ht="12" customHeight="1" x14ac:dyDescent="0.2">
      <c r="A26" s="291"/>
      <c r="B26" s="293"/>
      <c r="C26" s="283" t="s">
        <v>78</v>
      </c>
      <c r="D26" s="284" t="s">
        <v>73</v>
      </c>
      <c r="E26" s="21">
        <f>'1136'!G16</f>
        <v>38385252.660000004</v>
      </c>
      <c r="F26" s="22">
        <f>'1136'!G18</f>
        <v>38688650.420000002</v>
      </c>
      <c r="G26" s="158">
        <v>0</v>
      </c>
      <c r="H26" s="159">
        <f>(F26-E26-G26)</f>
        <v>303397.75999999791</v>
      </c>
      <c r="I26" s="160">
        <v>0</v>
      </c>
      <c r="J26" s="13">
        <f>J25/M25</f>
        <v>0.91759991899742432</v>
      </c>
      <c r="K26" s="14">
        <f>K25/M25</f>
        <v>8.240008100257562E-2</v>
      </c>
      <c r="L26" s="14">
        <v>0</v>
      </c>
      <c r="M26" s="15">
        <f t="shared" si="0"/>
        <v>1</v>
      </c>
      <c r="O26" s="12"/>
      <c r="P26" s="12"/>
      <c r="S26" s="12"/>
    </row>
    <row r="27" spans="1:19" ht="12" customHeight="1" x14ac:dyDescent="0.2">
      <c r="A27" s="296">
        <v>1137</v>
      </c>
      <c r="B27" s="292" t="s">
        <v>79</v>
      </c>
      <c r="C27" s="281"/>
      <c r="D27" s="282"/>
      <c r="E27" s="16"/>
      <c r="F27" s="23"/>
      <c r="G27" s="155"/>
      <c r="H27" s="161"/>
      <c r="I27" s="157"/>
      <c r="J27" s="270">
        <f>'1137'!G30</f>
        <v>3019.01</v>
      </c>
      <c r="K27" s="268">
        <f>'1137'!G29</f>
        <v>4000</v>
      </c>
      <c r="L27" s="268">
        <f>'1137'!G31</f>
        <v>71605.490000000005</v>
      </c>
      <c r="M27" s="275">
        <f t="shared" si="0"/>
        <v>78624.5</v>
      </c>
      <c r="O27" s="12"/>
      <c r="P27" s="12"/>
      <c r="S27" s="12"/>
    </row>
    <row r="28" spans="1:19" ht="12" customHeight="1" x14ac:dyDescent="0.2">
      <c r="A28" s="291"/>
      <c r="B28" s="293"/>
      <c r="C28" s="283" t="s">
        <v>80</v>
      </c>
      <c r="D28" s="284" t="s">
        <v>67</v>
      </c>
      <c r="E28" s="21">
        <f>'1137'!G16</f>
        <v>13598043.26</v>
      </c>
      <c r="F28" s="22">
        <f>'1137'!G18</f>
        <v>13676667.76</v>
      </c>
      <c r="G28" s="158">
        <v>0</v>
      </c>
      <c r="H28" s="159">
        <f>F28-E28-G28</f>
        <v>78624.5</v>
      </c>
      <c r="I28" s="160">
        <v>0</v>
      </c>
      <c r="J28" s="13">
        <f>J27/M27</f>
        <v>3.8397827649142444E-2</v>
      </c>
      <c r="K28" s="14">
        <f>K27/M27</f>
        <v>5.0874727343258146E-2</v>
      </c>
      <c r="L28" s="14">
        <v>0</v>
      </c>
      <c r="M28" s="15">
        <f t="shared" si="0"/>
        <v>8.9272554992400582E-2</v>
      </c>
      <c r="N28" s="19"/>
      <c r="O28" s="12"/>
      <c r="P28" s="12"/>
      <c r="S28" s="12"/>
    </row>
    <row r="29" spans="1:19" ht="12" customHeight="1" x14ac:dyDescent="0.2">
      <c r="A29" s="296">
        <v>1138</v>
      </c>
      <c r="B29" s="292" t="s">
        <v>81</v>
      </c>
      <c r="C29" s="281"/>
      <c r="D29" s="282"/>
      <c r="E29" s="16"/>
      <c r="F29" s="23"/>
      <c r="G29" s="155"/>
      <c r="H29" s="156"/>
      <c r="I29" s="157"/>
      <c r="J29" s="270">
        <f>'1138'!G30</f>
        <v>258309.44</v>
      </c>
      <c r="K29" s="268">
        <f>'1138'!G29</f>
        <v>39797</v>
      </c>
      <c r="L29" s="268">
        <f>'1138'!G31</f>
        <v>73368.67</v>
      </c>
      <c r="M29" s="275">
        <f t="shared" si="0"/>
        <v>371475.11</v>
      </c>
      <c r="N29" s="123"/>
      <c r="O29" s="12"/>
      <c r="P29" s="12"/>
      <c r="S29" s="12"/>
    </row>
    <row r="30" spans="1:19" ht="12" customHeight="1" x14ac:dyDescent="0.2">
      <c r="A30" s="291"/>
      <c r="B30" s="293"/>
      <c r="C30" s="283" t="s">
        <v>82</v>
      </c>
      <c r="D30" s="284" t="s">
        <v>70</v>
      </c>
      <c r="E30" s="21">
        <f>'1138'!G16</f>
        <v>28847228.289999999</v>
      </c>
      <c r="F30" s="22">
        <f>'1138'!G18</f>
        <v>29294183.399999999</v>
      </c>
      <c r="G30" s="158">
        <f>'1138'!G22</f>
        <v>75480</v>
      </c>
      <c r="H30" s="159">
        <f>F30-E30-G30</f>
        <v>371475.1099999994</v>
      </c>
      <c r="I30" s="160">
        <v>0</v>
      </c>
      <c r="J30" s="13">
        <f>J29/M29</f>
        <v>0.69536136620297395</v>
      </c>
      <c r="K30" s="14">
        <f>K29/M29</f>
        <v>0.10713234595986795</v>
      </c>
      <c r="L30" s="14">
        <v>0</v>
      </c>
      <c r="M30" s="15">
        <f t="shared" si="0"/>
        <v>0.80249371216284193</v>
      </c>
      <c r="O30" s="12"/>
      <c r="P30" s="12"/>
      <c r="S30" s="12"/>
    </row>
    <row r="31" spans="1:19" ht="12" customHeight="1" x14ac:dyDescent="0.2">
      <c r="A31" s="296">
        <v>1140</v>
      </c>
      <c r="B31" s="292" t="s">
        <v>83</v>
      </c>
      <c r="C31" s="281"/>
      <c r="D31" s="282"/>
      <c r="E31" s="16"/>
      <c r="F31" s="23"/>
      <c r="G31" s="155"/>
      <c r="H31" s="156"/>
      <c r="I31" s="157"/>
      <c r="J31" s="270">
        <f>'1140'!G30</f>
        <v>23114.97</v>
      </c>
      <c r="K31" s="268">
        <f>'1140'!G29</f>
        <v>50000</v>
      </c>
      <c r="L31" s="268">
        <v>0</v>
      </c>
      <c r="M31" s="275">
        <f t="shared" si="0"/>
        <v>73114.97</v>
      </c>
      <c r="O31" s="12"/>
      <c r="P31" s="12"/>
      <c r="S31" s="12"/>
    </row>
    <row r="32" spans="1:19" ht="12" customHeight="1" x14ac:dyDescent="0.2">
      <c r="A32" s="291"/>
      <c r="B32" s="293"/>
      <c r="C32" s="283" t="s">
        <v>206</v>
      </c>
      <c r="D32" s="284" t="s">
        <v>70</v>
      </c>
      <c r="E32" s="21">
        <f>'1140'!G16</f>
        <v>54077298.189999998</v>
      </c>
      <c r="F32" s="22">
        <f>'1140'!G18</f>
        <v>54150413.159999996</v>
      </c>
      <c r="G32" s="158">
        <f>'1140'!G22</f>
        <v>0</v>
      </c>
      <c r="H32" s="159">
        <f>(F32-E32-G32)</f>
        <v>73114.969999998808</v>
      </c>
      <c r="I32" s="160">
        <v>0</v>
      </c>
      <c r="J32" s="13">
        <f>J31/M31</f>
        <v>0.31614551712186983</v>
      </c>
      <c r="K32" s="14">
        <f>K31/M31</f>
        <v>0.68385448287813011</v>
      </c>
      <c r="L32" s="14">
        <v>0</v>
      </c>
      <c r="M32" s="15">
        <f t="shared" si="0"/>
        <v>1</v>
      </c>
      <c r="O32" s="12"/>
      <c r="P32" s="12"/>
      <c r="S32" s="12"/>
    </row>
    <row r="33" spans="1:19" ht="12" customHeight="1" x14ac:dyDescent="0.2">
      <c r="A33" s="296">
        <v>1153</v>
      </c>
      <c r="B33" s="292" t="s">
        <v>84</v>
      </c>
      <c r="C33" s="281"/>
      <c r="D33" s="282"/>
      <c r="E33" s="16"/>
      <c r="F33" s="23"/>
      <c r="G33" s="155"/>
      <c r="H33" s="156"/>
      <c r="I33" s="157"/>
      <c r="J33" s="270">
        <f>'1153'!G30</f>
        <v>46499.13</v>
      </c>
      <c r="K33" s="268">
        <f>'1153'!G29</f>
        <v>20000</v>
      </c>
      <c r="L33" s="268">
        <v>0</v>
      </c>
      <c r="M33" s="275">
        <f t="shared" si="0"/>
        <v>66499.13</v>
      </c>
      <c r="O33" s="12"/>
      <c r="P33" s="12"/>
      <c r="S33" s="12"/>
    </row>
    <row r="34" spans="1:19" ht="12" customHeight="1" x14ac:dyDescent="0.2">
      <c r="A34" s="291"/>
      <c r="B34" s="293"/>
      <c r="C34" s="283" t="s">
        <v>85</v>
      </c>
      <c r="D34" s="284" t="s">
        <v>67</v>
      </c>
      <c r="E34" s="21">
        <f>'1153'!G16</f>
        <v>27181768.460000001</v>
      </c>
      <c r="F34" s="22">
        <f>'1153'!G18</f>
        <v>27248267.59</v>
      </c>
      <c r="G34" s="158">
        <v>0</v>
      </c>
      <c r="H34" s="159">
        <f>(F34-E34-G34)</f>
        <v>66499.129999998957</v>
      </c>
      <c r="I34" s="160">
        <v>0</v>
      </c>
      <c r="J34" s="13">
        <f>J33/M33</f>
        <v>0.69924418560062351</v>
      </c>
      <c r="K34" s="14">
        <f>K33/M33</f>
        <v>0.30075581439937632</v>
      </c>
      <c r="L34" s="14">
        <v>0</v>
      </c>
      <c r="M34" s="15">
        <f t="shared" si="0"/>
        <v>0.99999999999999978</v>
      </c>
      <c r="O34" s="12"/>
      <c r="P34" s="12"/>
      <c r="S34" s="12"/>
    </row>
    <row r="35" spans="1:19" ht="12" customHeight="1" x14ac:dyDescent="0.2">
      <c r="A35" s="290">
        <v>1154</v>
      </c>
      <c r="B35" s="292" t="s">
        <v>58</v>
      </c>
      <c r="C35" s="281"/>
      <c r="D35" s="282"/>
      <c r="E35" s="16"/>
      <c r="F35" s="23"/>
      <c r="G35" s="155"/>
      <c r="H35" s="156"/>
      <c r="I35" s="157"/>
      <c r="J35" s="270">
        <f>'1154'!G30</f>
        <v>121117.93</v>
      </c>
      <c r="K35" s="268">
        <f>'1154'!G29</f>
        <v>13000</v>
      </c>
      <c r="L35" s="268">
        <v>0</v>
      </c>
      <c r="M35" s="275">
        <f t="shared" si="0"/>
        <v>134117.93</v>
      </c>
      <c r="O35" s="12"/>
      <c r="P35" s="12"/>
      <c r="S35" s="12"/>
    </row>
    <row r="36" spans="1:19" ht="12" customHeight="1" x14ac:dyDescent="0.2">
      <c r="A36" s="291"/>
      <c r="B36" s="293"/>
      <c r="C36" s="283" t="s">
        <v>86</v>
      </c>
      <c r="D36" s="284" t="s">
        <v>70</v>
      </c>
      <c r="E36" s="21">
        <f>'1154'!G16</f>
        <v>15591016.34</v>
      </c>
      <c r="F36" s="22">
        <f>'1154'!G18</f>
        <v>15725134.27</v>
      </c>
      <c r="G36" s="158">
        <v>0</v>
      </c>
      <c r="H36" s="159">
        <f>(F36-E36-G36)</f>
        <v>134117.9299999997</v>
      </c>
      <c r="I36" s="160">
        <v>0</v>
      </c>
      <c r="J36" s="13">
        <f>J35/M35</f>
        <v>0.90307037992608441</v>
      </c>
      <c r="K36" s="14">
        <f>K35/M35</f>
        <v>9.6929620073915548E-2</v>
      </c>
      <c r="L36" s="14">
        <v>0</v>
      </c>
      <c r="M36" s="15">
        <f t="shared" si="0"/>
        <v>1</v>
      </c>
      <c r="O36" s="12"/>
      <c r="P36" s="12"/>
      <c r="S36" s="12"/>
    </row>
    <row r="37" spans="1:19" ht="12" customHeight="1" x14ac:dyDescent="0.2">
      <c r="A37" s="290">
        <v>1163</v>
      </c>
      <c r="B37" s="292" t="s">
        <v>59</v>
      </c>
      <c r="C37" s="281"/>
      <c r="D37" s="282"/>
      <c r="E37" s="16"/>
      <c r="F37" s="23"/>
      <c r="G37" s="155"/>
      <c r="H37" s="156"/>
      <c r="I37" s="157"/>
      <c r="J37" s="268">
        <f>'1163'!G30</f>
        <v>198147.77</v>
      </c>
      <c r="K37" s="268">
        <f>'1163'!G29</f>
        <v>25000</v>
      </c>
      <c r="L37" s="268">
        <v>0</v>
      </c>
      <c r="M37" s="275">
        <f t="shared" si="0"/>
        <v>223147.77</v>
      </c>
      <c r="O37" s="12"/>
      <c r="P37" s="12"/>
      <c r="S37" s="12"/>
    </row>
    <row r="38" spans="1:19" ht="12" customHeight="1" x14ac:dyDescent="0.2">
      <c r="A38" s="291"/>
      <c r="B38" s="293"/>
      <c r="C38" s="283" t="s">
        <v>87</v>
      </c>
      <c r="D38" s="284" t="s">
        <v>70</v>
      </c>
      <c r="E38" s="21">
        <f>'1163'!G16</f>
        <v>22607171.759999998</v>
      </c>
      <c r="F38" s="22">
        <f>'1163'!G18</f>
        <v>22830319.530000001</v>
      </c>
      <c r="G38" s="158">
        <v>0</v>
      </c>
      <c r="H38" s="159">
        <f>(F38-E38-G38)</f>
        <v>223147.77000000328</v>
      </c>
      <c r="I38" s="160">
        <v>0</v>
      </c>
      <c r="J38" s="13">
        <f>J37/M37</f>
        <v>0.88796661512682828</v>
      </c>
      <c r="K38" s="14">
        <f>K37/M37</f>
        <v>0.11203338487317172</v>
      </c>
      <c r="L38" s="14">
        <v>0</v>
      </c>
      <c r="M38" s="15">
        <f t="shared" si="0"/>
        <v>1</v>
      </c>
      <c r="O38" s="12"/>
      <c r="P38" s="12"/>
      <c r="S38" s="12"/>
    </row>
    <row r="39" spans="1:19" ht="12" customHeight="1" x14ac:dyDescent="0.2">
      <c r="A39" s="290">
        <v>1174</v>
      </c>
      <c r="B39" s="292" t="s">
        <v>88</v>
      </c>
      <c r="C39" s="281"/>
      <c r="D39" s="282"/>
      <c r="E39" s="16"/>
      <c r="F39" s="23"/>
      <c r="G39" s="155"/>
      <c r="H39" s="156"/>
      <c r="I39" s="157"/>
      <c r="J39" s="268">
        <f>'1174'!G30</f>
        <v>1174.3900000000001</v>
      </c>
      <c r="K39" s="268">
        <f>'1174'!G29</f>
        <v>4680</v>
      </c>
      <c r="L39" s="268">
        <v>0</v>
      </c>
      <c r="M39" s="275">
        <f t="shared" si="0"/>
        <v>5854.39</v>
      </c>
      <c r="O39" s="12"/>
      <c r="P39" s="12"/>
      <c r="S39" s="12"/>
    </row>
    <row r="40" spans="1:19" ht="12" customHeight="1" x14ac:dyDescent="0.2">
      <c r="A40" s="291"/>
      <c r="B40" s="293"/>
      <c r="C40" s="283" t="s">
        <v>89</v>
      </c>
      <c r="D40" s="284" t="s">
        <v>67</v>
      </c>
      <c r="E40" s="21">
        <f>'1174'!G16</f>
        <v>17533238.030000001</v>
      </c>
      <c r="F40" s="22">
        <f>'1174'!G18</f>
        <v>17539092.420000002</v>
      </c>
      <c r="G40" s="158">
        <v>0</v>
      </c>
      <c r="H40" s="159">
        <f>F40-E40-G40</f>
        <v>5854.390000000596</v>
      </c>
      <c r="I40" s="160">
        <v>0</v>
      </c>
      <c r="J40" s="14">
        <f>J39/M39</f>
        <v>0.20059989170519901</v>
      </c>
      <c r="K40" s="14">
        <f>K39/M39</f>
        <v>0.7994001082948009</v>
      </c>
      <c r="L40" s="14">
        <v>0</v>
      </c>
      <c r="M40" s="15">
        <f t="shared" si="0"/>
        <v>0.99999999999999989</v>
      </c>
      <c r="O40" s="12"/>
      <c r="P40" s="12"/>
      <c r="S40" s="12"/>
    </row>
    <row r="41" spans="1:19" ht="12" customHeight="1" x14ac:dyDescent="0.2">
      <c r="A41" s="290">
        <v>1221</v>
      </c>
      <c r="B41" s="292" t="s">
        <v>188</v>
      </c>
      <c r="C41" s="281"/>
      <c r="D41" s="282"/>
      <c r="E41" s="16"/>
      <c r="F41" s="23"/>
      <c r="G41" s="155"/>
      <c r="H41" s="161"/>
      <c r="I41" s="157"/>
      <c r="J41" s="270">
        <f>'1221'!G30</f>
        <v>79150.320000000007</v>
      </c>
      <c r="K41" s="268">
        <f>'1221'!G29</f>
        <v>8500</v>
      </c>
      <c r="L41" s="268">
        <v>0</v>
      </c>
      <c r="M41" s="275">
        <f t="shared" ref="M41:M58" si="1">J41+K41+L41</f>
        <v>87650.32</v>
      </c>
      <c r="O41" s="12"/>
      <c r="P41" s="12"/>
      <c r="S41" s="12"/>
    </row>
    <row r="42" spans="1:19" ht="12" customHeight="1" x14ac:dyDescent="0.2">
      <c r="A42" s="291"/>
      <c r="B42" s="293"/>
      <c r="C42" s="283" t="s">
        <v>90</v>
      </c>
      <c r="D42" s="284" t="s">
        <v>70</v>
      </c>
      <c r="E42" s="21">
        <f>'1221'!G16</f>
        <v>31500597.109999999</v>
      </c>
      <c r="F42" s="22">
        <f>'1221'!G18</f>
        <v>31588247.43</v>
      </c>
      <c r="G42" s="158">
        <v>0</v>
      </c>
      <c r="H42" s="159">
        <f>(F42-E42-G42)</f>
        <v>87650.320000000298</v>
      </c>
      <c r="I42" s="160">
        <v>0</v>
      </c>
      <c r="J42" s="13">
        <f>J41/M41</f>
        <v>0.90302374252598283</v>
      </c>
      <c r="K42" s="14">
        <f>K41/M41</f>
        <v>9.6976257474017197E-2</v>
      </c>
      <c r="L42" s="14">
        <v>0</v>
      </c>
      <c r="M42" s="15">
        <f t="shared" si="1"/>
        <v>1</v>
      </c>
      <c r="O42" s="12"/>
      <c r="P42" s="12"/>
      <c r="S42" s="12"/>
    </row>
    <row r="43" spans="1:19" ht="12" customHeight="1" x14ac:dyDescent="0.2">
      <c r="A43" s="290">
        <v>1222</v>
      </c>
      <c r="B43" s="292" t="s">
        <v>91</v>
      </c>
      <c r="C43" s="281"/>
      <c r="D43" s="282"/>
      <c r="E43" s="16"/>
      <c r="F43" s="23"/>
      <c r="G43" s="155"/>
      <c r="H43" s="156"/>
      <c r="I43" s="157"/>
      <c r="J43" s="270">
        <f>'1222'!G30</f>
        <v>40041</v>
      </c>
      <c r="K43" s="268">
        <f>'1222'!G29</f>
        <v>0</v>
      </c>
      <c r="L43" s="268">
        <v>0</v>
      </c>
      <c r="M43" s="275">
        <f t="shared" si="1"/>
        <v>40041</v>
      </c>
      <c r="O43" s="12"/>
      <c r="P43" s="12"/>
      <c r="S43" s="12"/>
    </row>
    <row r="44" spans="1:19" ht="12" customHeight="1" thickBot="1" x14ac:dyDescent="0.25">
      <c r="A44" s="303"/>
      <c r="B44" s="304"/>
      <c r="C44" s="285" t="s">
        <v>92</v>
      </c>
      <c r="D44" s="286" t="s">
        <v>67</v>
      </c>
      <c r="E44" s="226">
        <f>'1222'!G16</f>
        <v>12608422.609999999</v>
      </c>
      <c r="F44" s="227">
        <f>'1222'!G18</f>
        <v>12648463.609999999</v>
      </c>
      <c r="G44" s="228">
        <v>0</v>
      </c>
      <c r="H44" s="229">
        <f>(F44-E44-G44)</f>
        <v>40041</v>
      </c>
      <c r="I44" s="230">
        <v>0</v>
      </c>
      <c r="J44" s="231">
        <f>J43/M43</f>
        <v>1</v>
      </c>
      <c r="K44" s="18">
        <f>K43/M43</f>
        <v>0</v>
      </c>
      <c r="L44" s="18">
        <v>0</v>
      </c>
      <c r="M44" s="232">
        <f t="shared" si="1"/>
        <v>1</v>
      </c>
      <c r="O44" s="12"/>
      <c r="P44" s="12"/>
      <c r="S44" s="12"/>
    </row>
    <row r="45" spans="1:19" ht="12" customHeight="1" thickTop="1" x14ac:dyDescent="0.2">
      <c r="A45" s="305">
        <v>1223</v>
      </c>
      <c r="B45" s="306" t="s">
        <v>93</v>
      </c>
      <c r="C45" s="287"/>
      <c r="D45" s="288"/>
      <c r="E45" s="222"/>
      <c r="F45" s="162"/>
      <c r="G45" s="223"/>
      <c r="H45" s="224"/>
      <c r="I45" s="225"/>
      <c r="J45" s="271">
        <f>'1223'!G30</f>
        <v>394271.82</v>
      </c>
      <c r="K45" s="272">
        <f>'1223'!G29</f>
        <v>90000</v>
      </c>
      <c r="L45" s="272">
        <f>'1223'!G31</f>
        <v>42163.64</v>
      </c>
      <c r="M45" s="276">
        <f t="shared" si="1"/>
        <v>526435.46</v>
      </c>
      <c r="O45" s="12"/>
      <c r="P45" s="12"/>
      <c r="S45" s="12"/>
    </row>
    <row r="46" spans="1:19" ht="12" customHeight="1" x14ac:dyDescent="0.2">
      <c r="A46" s="291"/>
      <c r="B46" s="293"/>
      <c r="C46" s="283" t="s">
        <v>94</v>
      </c>
      <c r="D46" s="284" t="s">
        <v>73</v>
      </c>
      <c r="E46" s="21">
        <f>'1223'!G16</f>
        <v>47160786.870000005</v>
      </c>
      <c r="F46" s="22">
        <f>'1223'!G18</f>
        <v>47698412.329999998</v>
      </c>
      <c r="G46" s="158">
        <f>'1223'!G22</f>
        <v>11190</v>
      </c>
      <c r="H46" s="159">
        <f>F46-E46-G46</f>
        <v>526435.45999999344</v>
      </c>
      <c r="I46" s="160">
        <v>0</v>
      </c>
      <c r="J46" s="14">
        <f>J45/M45</f>
        <v>0.74894616711419859</v>
      </c>
      <c r="K46" s="14">
        <f>K45/M45</f>
        <v>0.1709611278845084</v>
      </c>
      <c r="L46" s="14">
        <v>0</v>
      </c>
      <c r="M46" s="15">
        <f t="shared" si="1"/>
        <v>0.91990729499870705</v>
      </c>
      <c r="O46" s="12"/>
      <c r="P46" s="12"/>
      <c r="S46" s="12"/>
    </row>
    <row r="47" spans="1:19" ht="12" customHeight="1" x14ac:dyDescent="0.2">
      <c r="A47" s="290">
        <v>1224</v>
      </c>
      <c r="B47" s="292" t="s">
        <v>95</v>
      </c>
      <c r="C47" s="281"/>
      <c r="D47" s="282"/>
      <c r="E47" s="16"/>
      <c r="F47" s="23"/>
      <c r="G47" s="155"/>
      <c r="H47" s="156"/>
      <c r="I47" s="157"/>
      <c r="J47" s="270">
        <f>'1224'!G30</f>
        <v>328433.12</v>
      </c>
      <c r="K47" s="268">
        <f>'1224'!G29</f>
        <v>20000</v>
      </c>
      <c r="L47" s="268">
        <f>'1224'!G31</f>
        <v>50</v>
      </c>
      <c r="M47" s="275">
        <f t="shared" si="1"/>
        <v>348483.12</v>
      </c>
      <c r="O47" s="12"/>
      <c r="P47" s="12"/>
      <c r="S47" s="12"/>
    </row>
    <row r="48" spans="1:19" ht="12" customHeight="1" x14ac:dyDescent="0.2">
      <c r="A48" s="291"/>
      <c r="B48" s="293"/>
      <c r="C48" s="283" t="s">
        <v>96</v>
      </c>
      <c r="D48" s="284" t="s">
        <v>97</v>
      </c>
      <c r="E48" s="21">
        <f>'1224'!G16</f>
        <v>14037263.779999999</v>
      </c>
      <c r="F48" s="22">
        <f>'1224'!G18</f>
        <v>14385746.9</v>
      </c>
      <c r="G48" s="158">
        <v>0</v>
      </c>
      <c r="H48" s="159">
        <f>F48-E48-G48</f>
        <v>348483.12000000104</v>
      </c>
      <c r="I48" s="160">
        <v>0</v>
      </c>
      <c r="J48" s="13">
        <f>J47/M47</f>
        <v>0.94246493201736714</v>
      </c>
      <c r="K48" s="14">
        <f>K47/M47</f>
        <v>5.7391589010107581E-2</v>
      </c>
      <c r="L48" s="14">
        <f>L47/M47</f>
        <v>1.4347897252526895E-4</v>
      </c>
      <c r="M48" s="15">
        <f t="shared" si="1"/>
        <v>1</v>
      </c>
      <c r="O48" s="12"/>
      <c r="P48" s="12"/>
      <c r="S48" s="12"/>
    </row>
    <row r="49" spans="1:20" ht="12" customHeight="1" x14ac:dyDescent="0.2">
      <c r="A49" s="290">
        <v>1311</v>
      </c>
      <c r="B49" s="292" t="s">
        <v>60</v>
      </c>
      <c r="C49" s="281"/>
      <c r="D49" s="282"/>
      <c r="E49" s="16"/>
      <c r="F49" s="23"/>
      <c r="G49" s="155"/>
      <c r="H49" s="156"/>
      <c r="I49" s="157"/>
      <c r="J49" s="270">
        <f>'1311'!G30</f>
        <v>120353.31</v>
      </c>
      <c r="K49" s="268">
        <f>'1311'!G29</f>
        <v>16677</v>
      </c>
      <c r="L49" s="268">
        <v>0</v>
      </c>
      <c r="M49" s="275">
        <f t="shared" si="1"/>
        <v>137030.31</v>
      </c>
      <c r="O49" s="12"/>
      <c r="P49" s="12"/>
      <c r="S49" s="12"/>
    </row>
    <row r="50" spans="1:20" ht="12" customHeight="1" x14ac:dyDescent="0.2">
      <c r="A50" s="291"/>
      <c r="B50" s="293"/>
      <c r="C50" s="283" t="s">
        <v>98</v>
      </c>
      <c r="D50" s="284" t="s">
        <v>67</v>
      </c>
      <c r="E50" s="21">
        <f>'1311'!G16</f>
        <v>8023271.0499999998</v>
      </c>
      <c r="F50" s="22">
        <f>'1311'!G18</f>
        <v>8160301.3600000003</v>
      </c>
      <c r="G50" s="158">
        <v>0</v>
      </c>
      <c r="H50" s="159">
        <f>(F50-E50-G50)</f>
        <v>137030.31000000052</v>
      </c>
      <c r="I50" s="160">
        <v>0</v>
      </c>
      <c r="J50" s="13">
        <f>J49/M49</f>
        <v>0.87829699867131583</v>
      </c>
      <c r="K50" s="14">
        <f>K49/M49</f>
        <v>0.12170300132868414</v>
      </c>
      <c r="L50" s="14">
        <v>0</v>
      </c>
      <c r="M50" s="15">
        <f t="shared" si="1"/>
        <v>1</v>
      </c>
      <c r="O50" s="12"/>
      <c r="P50" s="12"/>
      <c r="S50" s="12"/>
    </row>
    <row r="51" spans="1:20" ht="12" customHeight="1" x14ac:dyDescent="0.2">
      <c r="A51" s="290">
        <v>1312</v>
      </c>
      <c r="B51" s="292" t="s">
        <v>60</v>
      </c>
      <c r="C51" s="281"/>
      <c r="D51" s="282"/>
      <c r="E51" s="16"/>
      <c r="F51" s="23"/>
      <c r="G51" s="155"/>
      <c r="H51" s="156"/>
      <c r="I51" s="157"/>
      <c r="J51" s="270">
        <f>'1312'!G30</f>
        <v>155598.49</v>
      </c>
      <c r="K51" s="268">
        <f>'1312'!G29</f>
        <v>20000</v>
      </c>
      <c r="L51" s="268">
        <v>0</v>
      </c>
      <c r="M51" s="275">
        <f t="shared" si="1"/>
        <v>175598.49</v>
      </c>
      <c r="O51" s="12"/>
      <c r="P51" s="12"/>
      <c r="S51" s="12"/>
    </row>
    <row r="52" spans="1:20" ht="12" customHeight="1" x14ac:dyDescent="0.2">
      <c r="A52" s="291"/>
      <c r="B52" s="293"/>
      <c r="C52" s="283" t="s">
        <v>99</v>
      </c>
      <c r="D52" s="284" t="s">
        <v>70</v>
      </c>
      <c r="E52" s="21">
        <f>'1312'!G16</f>
        <v>12872368.130000001</v>
      </c>
      <c r="F52" s="22">
        <f>'1312'!G18</f>
        <v>13047966.619999999</v>
      </c>
      <c r="G52" s="158">
        <v>0</v>
      </c>
      <c r="H52" s="159">
        <f>(F52-E52-G52)</f>
        <v>175598.48999999836</v>
      </c>
      <c r="I52" s="160">
        <v>0</v>
      </c>
      <c r="J52" s="13">
        <f>J51/M51</f>
        <v>0.88610380419558277</v>
      </c>
      <c r="K52" s="14">
        <f>K51/M51</f>
        <v>0.11389619580441723</v>
      </c>
      <c r="L52" s="14">
        <v>0</v>
      </c>
      <c r="M52" s="15">
        <f t="shared" si="1"/>
        <v>1</v>
      </c>
      <c r="O52" s="12"/>
      <c r="P52" s="12"/>
      <c r="S52" s="12"/>
    </row>
    <row r="53" spans="1:20" ht="12" customHeight="1" x14ac:dyDescent="0.2">
      <c r="A53" s="290">
        <v>1313</v>
      </c>
      <c r="B53" s="292" t="s">
        <v>60</v>
      </c>
      <c r="C53" s="281"/>
      <c r="D53" s="282"/>
      <c r="E53" s="16"/>
      <c r="F53" s="23"/>
      <c r="G53" s="155"/>
      <c r="H53" s="156"/>
      <c r="I53" s="157"/>
      <c r="J53" s="270">
        <f>'1313'!G30</f>
        <v>60191.16</v>
      </c>
      <c r="K53" s="268">
        <f>'1313'!G29</f>
        <v>0</v>
      </c>
      <c r="L53" s="268">
        <f>'1313'!G31</f>
        <v>0</v>
      </c>
      <c r="M53" s="275">
        <f t="shared" si="1"/>
        <v>60191.16</v>
      </c>
      <c r="O53" s="12"/>
      <c r="P53" s="12"/>
      <c r="S53" s="12"/>
    </row>
    <row r="54" spans="1:20" ht="12" customHeight="1" x14ac:dyDescent="0.2">
      <c r="A54" s="291"/>
      <c r="B54" s="293"/>
      <c r="C54" s="283" t="s">
        <v>100</v>
      </c>
      <c r="D54" s="284" t="s">
        <v>73</v>
      </c>
      <c r="E54" s="21">
        <f>'1313'!G16</f>
        <v>15765941.67</v>
      </c>
      <c r="F54" s="22">
        <f>'1313'!G18</f>
        <v>15826132.83</v>
      </c>
      <c r="G54" s="158">
        <v>0</v>
      </c>
      <c r="H54" s="159">
        <f>F54-E54-G54</f>
        <v>60191.160000000149</v>
      </c>
      <c r="I54" s="160">
        <v>0</v>
      </c>
      <c r="J54" s="14">
        <f>J53/M53</f>
        <v>1</v>
      </c>
      <c r="K54" s="14">
        <v>0</v>
      </c>
      <c r="L54" s="14">
        <v>0</v>
      </c>
      <c r="M54" s="15">
        <f t="shared" si="1"/>
        <v>1</v>
      </c>
      <c r="O54" s="12"/>
      <c r="P54" s="12"/>
      <c r="S54" s="12"/>
    </row>
    <row r="55" spans="1:20" ht="12" customHeight="1" x14ac:dyDescent="0.2">
      <c r="A55" s="290">
        <v>1354</v>
      </c>
      <c r="B55" s="292" t="s">
        <v>101</v>
      </c>
      <c r="C55" s="281"/>
      <c r="D55" s="282"/>
      <c r="E55" s="16"/>
      <c r="F55" s="23"/>
      <c r="G55" s="155"/>
      <c r="H55" s="156"/>
      <c r="I55" s="157"/>
      <c r="J55" s="270">
        <f>'1354'!G30</f>
        <v>3094.22</v>
      </c>
      <c r="K55" s="268">
        <f>'1354'!G29</f>
        <v>0</v>
      </c>
      <c r="L55" s="268">
        <v>0</v>
      </c>
      <c r="M55" s="275">
        <f t="shared" si="1"/>
        <v>3094.22</v>
      </c>
      <c r="O55" s="12"/>
      <c r="P55" s="12"/>
      <c r="S55" s="12"/>
    </row>
    <row r="56" spans="1:20" ht="12" customHeight="1" x14ac:dyDescent="0.2">
      <c r="A56" s="291"/>
      <c r="B56" s="293"/>
      <c r="C56" s="283" t="s">
        <v>102</v>
      </c>
      <c r="D56" s="284" t="s">
        <v>67</v>
      </c>
      <c r="E56" s="21">
        <f>'1354'!G16</f>
        <v>5071031.3</v>
      </c>
      <c r="F56" s="22">
        <f>'1354'!G18</f>
        <v>5074125.5199999996</v>
      </c>
      <c r="G56" s="158">
        <v>0</v>
      </c>
      <c r="H56" s="159">
        <f>(F56-E56-G56)</f>
        <v>3094.2199999997392</v>
      </c>
      <c r="I56" s="160">
        <v>0</v>
      </c>
      <c r="J56" s="13">
        <f>J55/M55</f>
        <v>1</v>
      </c>
      <c r="K56" s="14">
        <f>K55/M55</f>
        <v>0</v>
      </c>
      <c r="L56" s="14">
        <v>0</v>
      </c>
      <c r="M56" s="15">
        <f t="shared" si="1"/>
        <v>1</v>
      </c>
      <c r="O56" s="12"/>
      <c r="P56" s="12"/>
      <c r="S56" s="12"/>
    </row>
    <row r="57" spans="1:20" ht="12" customHeight="1" x14ac:dyDescent="0.2">
      <c r="A57" s="290">
        <v>1355</v>
      </c>
      <c r="B57" s="292" t="s">
        <v>103</v>
      </c>
      <c r="C57" s="281"/>
      <c r="D57" s="282"/>
      <c r="E57" s="16"/>
      <c r="F57" s="23"/>
      <c r="G57" s="155"/>
      <c r="H57" s="156"/>
      <c r="I57" s="157"/>
      <c r="J57" s="268">
        <f>'1355'!G30</f>
        <v>0</v>
      </c>
      <c r="K57" s="268">
        <f>'1355'!G29</f>
        <v>0</v>
      </c>
      <c r="L57" s="268">
        <v>0</v>
      </c>
      <c r="M57" s="275">
        <f t="shared" si="1"/>
        <v>0</v>
      </c>
      <c r="O57" s="12"/>
      <c r="P57" s="12"/>
      <c r="S57" s="12"/>
    </row>
    <row r="58" spans="1:20" ht="12" customHeight="1" thickBot="1" x14ac:dyDescent="0.25">
      <c r="A58" s="291"/>
      <c r="B58" s="293"/>
      <c r="C58" s="283" t="s">
        <v>104</v>
      </c>
      <c r="D58" s="284" t="s">
        <v>70</v>
      </c>
      <c r="E58" s="21">
        <f>'1355'!G16</f>
        <v>12626500.17</v>
      </c>
      <c r="F58" s="22">
        <f>'1355'!G18</f>
        <v>12286434.33</v>
      </c>
      <c r="G58" s="158">
        <v>0</v>
      </c>
      <c r="H58" s="159">
        <v>0</v>
      </c>
      <c r="I58" s="160">
        <f>F58-E58-G58</f>
        <v>-340065.83999999985</v>
      </c>
      <c r="J58" s="19">
        <v>0</v>
      </c>
      <c r="K58" s="18">
        <v>0</v>
      </c>
      <c r="L58" s="18">
        <v>0</v>
      </c>
      <c r="M58" s="20">
        <f t="shared" si="1"/>
        <v>0</v>
      </c>
      <c r="O58" s="12"/>
      <c r="P58" s="12"/>
      <c r="S58" s="12"/>
    </row>
    <row r="59" spans="1:20" ht="15.75" thickTop="1" x14ac:dyDescent="0.2">
      <c r="A59" s="163"/>
      <c r="B59" s="164"/>
      <c r="C59" s="165"/>
      <c r="D59" s="165"/>
      <c r="E59" s="166"/>
      <c r="F59" s="166"/>
      <c r="G59" s="166"/>
      <c r="H59" s="166"/>
      <c r="I59" s="167"/>
      <c r="J59" s="273"/>
      <c r="K59" s="176"/>
      <c r="L59" s="272"/>
      <c r="M59" s="167"/>
      <c r="O59" s="12"/>
      <c r="P59" s="12"/>
      <c r="S59" s="12"/>
    </row>
    <row r="60" spans="1:20" ht="15" x14ac:dyDescent="0.25">
      <c r="A60" s="168" t="s">
        <v>184</v>
      </c>
      <c r="B60" s="169"/>
      <c r="C60" s="170"/>
      <c r="D60" s="170"/>
      <c r="E60" s="263">
        <f>SUM(E9:E58)</f>
        <v>596578900.22999978</v>
      </c>
      <c r="F60" s="263">
        <f>SUM(F9:F58)</f>
        <v>599420645.11000013</v>
      </c>
      <c r="G60" s="263">
        <f>SUM(G9:G58)</f>
        <v>86670</v>
      </c>
      <c r="H60" s="263">
        <f>SUM(H9:H59)</f>
        <v>3111263.2899999963</v>
      </c>
      <c r="I60" s="264">
        <f>SUM(I9:I59)</f>
        <v>-356188.41000000015</v>
      </c>
      <c r="J60" s="272">
        <f>J9+J11+J13+J15+J17+J19+J21+J23+J25+J27+J29+J31+J33+J35+J37+J39+J41+J43+J45+J47+J49+J51+J53+J55+J57</f>
        <v>2549421.4900000007</v>
      </c>
      <c r="K60" s="272">
        <f>K9+K11+K13+K15+K17+K19+K21+K23+K25+K27+K29+K31+K33+K35+K37+K39+K41+K43+K45+K47+K49+K51+K53+K55+K57</f>
        <v>374654</v>
      </c>
      <c r="L60" s="272">
        <f>L9+L11+L13+L15+L17+L19+L21+L23+L25+L27+L29+L31+L33+L35+L37+L39+L41+L43+L45+L47+L49+L51+L53+L55+L57</f>
        <v>187187.8</v>
      </c>
      <c r="M60" s="276">
        <f>M9+M11+M13+M15+M17+M19+M21+M23+M25+M27+M29+M31+M33+M35+M37+M39+M41+M43+M45+M47+M49+M51+M53+M55+M57</f>
        <v>3111263.2900000005</v>
      </c>
      <c r="N60" s="123"/>
      <c r="O60" s="12"/>
      <c r="P60" s="12"/>
      <c r="S60" s="12"/>
    </row>
    <row r="61" spans="1:20" ht="13.5" thickBot="1" x14ac:dyDescent="0.25">
      <c r="A61" s="171"/>
      <c r="B61" s="172"/>
      <c r="C61" s="173"/>
      <c r="D61" s="173"/>
      <c r="E61" s="265"/>
      <c r="F61" s="172"/>
      <c r="G61" s="266"/>
      <c r="H61" s="266" t="s">
        <v>61</v>
      </c>
      <c r="I61" s="267">
        <f>F60-E60-G60</f>
        <v>2755074.8800003529</v>
      </c>
      <c r="J61" s="274"/>
      <c r="K61" s="261"/>
      <c r="L61" s="261"/>
      <c r="M61" s="174"/>
      <c r="O61" s="127"/>
      <c r="P61" s="12"/>
      <c r="S61" s="12"/>
    </row>
    <row r="62" spans="1:20" ht="13.5" thickTop="1" x14ac:dyDescent="0.2">
      <c r="B62" s="175"/>
      <c r="C62" s="175"/>
      <c r="D62" s="176"/>
      <c r="E62" s="124"/>
      <c r="F62" s="124"/>
      <c r="G62" s="177"/>
      <c r="H62" s="124"/>
      <c r="I62" s="124"/>
      <c r="J62" s="124"/>
      <c r="K62" s="124"/>
      <c r="L62" s="124"/>
      <c r="M62" s="124"/>
      <c r="N62" s="178"/>
      <c r="O62" s="178"/>
      <c r="P62" s="178"/>
      <c r="S62" s="12"/>
    </row>
    <row r="63" spans="1:20" s="183" customFormat="1" ht="15.75" hidden="1" x14ac:dyDescent="0.25">
      <c r="A63" s="179" t="s">
        <v>105</v>
      </c>
      <c r="B63" s="180"/>
      <c r="C63" s="181"/>
      <c r="D63" s="181"/>
      <c r="E63" s="182"/>
      <c r="F63" s="182"/>
      <c r="G63" s="182"/>
      <c r="H63" s="182"/>
      <c r="I63" s="182"/>
      <c r="J63" s="182"/>
      <c r="K63" s="124"/>
      <c r="L63" s="124"/>
      <c r="M63" s="124"/>
      <c r="N63" s="178"/>
      <c r="O63" s="178"/>
      <c r="P63" s="178"/>
      <c r="Q63" s="12"/>
      <c r="R63" s="12"/>
      <c r="S63" s="12"/>
      <c r="T63" s="12"/>
    </row>
    <row r="64" spans="1:20" ht="15" hidden="1" x14ac:dyDescent="0.2">
      <c r="B64" s="184" t="s">
        <v>106</v>
      </c>
      <c r="C64" s="176"/>
      <c r="D64" s="176"/>
      <c r="E64" s="185"/>
      <c r="F64" s="185"/>
      <c r="G64" s="124"/>
      <c r="H64" s="185"/>
      <c r="I64" s="185"/>
      <c r="J64" s="185"/>
      <c r="K64" s="124"/>
      <c r="L64" s="124"/>
      <c r="M64" s="124"/>
      <c r="N64" s="178"/>
      <c r="O64" s="178"/>
      <c r="P64" s="178"/>
      <c r="S64" s="12"/>
    </row>
    <row r="65" spans="1:20" ht="15" hidden="1" x14ac:dyDescent="0.2">
      <c r="B65" s="186" t="s">
        <v>107</v>
      </c>
      <c r="C65" s="176"/>
      <c r="E65" s="185"/>
      <c r="F65" s="185"/>
      <c r="G65" s="124"/>
      <c r="H65" s="185"/>
      <c r="I65" s="185"/>
      <c r="J65" s="185"/>
      <c r="K65" s="124"/>
      <c r="L65" s="124"/>
      <c r="M65" s="124"/>
      <c r="N65" s="178"/>
      <c r="O65" s="178"/>
      <c r="P65" s="178"/>
      <c r="S65" s="12"/>
    </row>
    <row r="66" spans="1:20" s="187" customFormat="1" ht="15" hidden="1" x14ac:dyDescent="0.2">
      <c r="A66" s="187" t="s">
        <v>108</v>
      </c>
      <c r="B66" s="188"/>
      <c r="C66" s="189"/>
      <c r="D66" s="189"/>
      <c r="E66" s="190"/>
      <c r="F66" s="190"/>
      <c r="G66" s="190"/>
      <c r="H66" s="190"/>
      <c r="I66" s="190"/>
      <c r="J66" s="190"/>
      <c r="K66" s="124"/>
      <c r="L66" s="124"/>
      <c r="M66" s="124"/>
      <c r="N66" s="178"/>
      <c r="O66" s="178"/>
      <c r="P66" s="178"/>
      <c r="Q66" s="12"/>
      <c r="R66" s="12"/>
      <c r="S66" s="12"/>
      <c r="T66" s="12"/>
    </row>
    <row r="67" spans="1:20" ht="15" x14ac:dyDescent="0.2">
      <c r="B67" s="186"/>
      <c r="E67" s="124"/>
      <c r="F67" s="124"/>
      <c r="G67" s="124"/>
      <c r="H67" s="124"/>
      <c r="I67" s="124"/>
      <c r="J67" s="221"/>
      <c r="K67" s="124"/>
      <c r="L67" s="124"/>
      <c r="M67" s="124"/>
      <c r="N67" s="178"/>
      <c r="O67" s="178"/>
      <c r="P67" s="178"/>
      <c r="S67" s="12"/>
    </row>
    <row r="68" spans="1:20" ht="15" x14ac:dyDescent="0.2">
      <c r="A68" s="262" t="s">
        <v>181</v>
      </c>
      <c r="B68" s="262"/>
      <c r="C68" s="262"/>
      <c r="D68" s="262"/>
      <c r="E68" s="262"/>
      <c r="F68" s="262"/>
      <c r="G68" s="262"/>
      <c r="H68" s="262"/>
      <c r="K68" s="127"/>
      <c r="L68" s="127"/>
    </row>
    <row r="69" spans="1:20" s="183" customFormat="1" ht="15" x14ac:dyDescent="0.2">
      <c r="C69" s="262" t="s">
        <v>202</v>
      </c>
      <c r="D69" s="262"/>
      <c r="E69" s="262"/>
      <c r="F69" s="262"/>
      <c r="G69" s="262"/>
      <c r="H69" s="262"/>
      <c r="M69" s="130"/>
      <c r="O69" s="191"/>
      <c r="P69" s="191"/>
      <c r="S69" s="192"/>
    </row>
    <row r="70" spans="1:20" ht="15.75" x14ac:dyDescent="0.25">
      <c r="A70" s="262"/>
      <c r="B70" s="262"/>
      <c r="C70" s="262" t="s">
        <v>203</v>
      </c>
      <c r="D70" s="179"/>
      <c r="E70" s="179"/>
      <c r="F70" s="179"/>
      <c r="G70" s="179"/>
      <c r="H70" s="179"/>
      <c r="S70" s="193"/>
    </row>
    <row r="71" spans="1:20" ht="15" x14ac:dyDescent="0.2">
      <c r="A71" s="186"/>
      <c r="B71" s="186"/>
      <c r="C71" s="233"/>
      <c r="D71" s="194"/>
      <c r="E71" s="219"/>
      <c r="F71" s="220"/>
      <c r="G71" s="219"/>
      <c r="H71" s="219"/>
      <c r="S71" s="193"/>
    </row>
    <row r="72" spans="1:20" ht="15" x14ac:dyDescent="0.2">
      <c r="A72" s="188"/>
      <c r="B72" s="188"/>
      <c r="C72" s="218"/>
      <c r="D72" s="218"/>
      <c r="E72" s="193"/>
      <c r="F72" s="187"/>
      <c r="G72" s="187"/>
      <c r="H72" s="187"/>
      <c r="S72" s="193"/>
    </row>
    <row r="73" spans="1:20" ht="15" x14ac:dyDescent="0.2">
      <c r="A73" s="186"/>
      <c r="B73" s="184"/>
      <c r="C73" s="195"/>
      <c r="D73" s="195"/>
      <c r="E73" s="17"/>
      <c r="S73" s="193"/>
    </row>
    <row r="74" spans="1:20" ht="15" x14ac:dyDescent="0.2">
      <c r="A74" s="186"/>
      <c r="B74" s="186"/>
      <c r="C74" s="194"/>
      <c r="D74" s="194"/>
      <c r="E74" s="127"/>
      <c r="S74" s="193"/>
    </row>
    <row r="75" spans="1:20" ht="15" x14ac:dyDescent="0.2">
      <c r="B75" s="186"/>
    </row>
    <row r="76" spans="1:20" x14ac:dyDescent="0.2">
      <c r="A76" s="301"/>
      <c r="B76" s="301"/>
      <c r="C76" s="301"/>
      <c r="D76" s="301"/>
      <c r="E76" s="301"/>
      <c r="F76" s="301"/>
      <c r="G76" s="301"/>
      <c r="H76" s="301"/>
      <c r="I76" s="301"/>
    </row>
    <row r="77" spans="1:20" x14ac:dyDescent="0.2">
      <c r="A77" s="301"/>
      <c r="B77" s="301"/>
      <c r="C77" s="301"/>
      <c r="D77" s="301"/>
      <c r="E77" s="301"/>
      <c r="F77" s="301"/>
      <c r="G77" s="301"/>
      <c r="H77" s="301"/>
      <c r="I77" s="301"/>
    </row>
    <row r="78" spans="1:20" x14ac:dyDescent="0.2">
      <c r="A78" s="301"/>
      <c r="B78" s="302"/>
      <c r="C78" s="302"/>
      <c r="D78" s="302"/>
      <c r="E78" s="302"/>
      <c r="F78" s="302"/>
      <c r="G78" s="302"/>
      <c r="H78" s="302"/>
      <c r="I78" s="302"/>
    </row>
    <row r="79" spans="1:20" x14ac:dyDescent="0.2">
      <c r="A79" s="196"/>
      <c r="B79" s="196"/>
      <c r="C79" s="196"/>
      <c r="D79" s="196"/>
      <c r="E79" s="196"/>
      <c r="F79" s="197"/>
      <c r="G79" s="197"/>
      <c r="H79" s="197"/>
      <c r="I79" s="197"/>
    </row>
    <row r="80" spans="1:20" x14ac:dyDescent="0.2">
      <c r="A80" s="196"/>
      <c r="B80" s="196"/>
      <c r="C80" s="196"/>
      <c r="D80" s="196"/>
      <c r="E80" s="196"/>
      <c r="F80" s="197"/>
      <c r="G80" s="197"/>
      <c r="H80" s="197"/>
      <c r="I80" s="197"/>
    </row>
    <row r="81" spans="2:2" ht="15" x14ac:dyDescent="0.2">
      <c r="B81" s="186"/>
    </row>
    <row r="82" spans="2:2" ht="15" x14ac:dyDescent="0.2">
      <c r="B82" s="186"/>
    </row>
    <row r="83" spans="2:2" ht="15" x14ac:dyDescent="0.2">
      <c r="B83" s="186"/>
    </row>
    <row r="84" spans="2:2" ht="15" x14ac:dyDescent="0.2">
      <c r="B84" s="186"/>
    </row>
    <row r="85" spans="2:2" ht="15" x14ac:dyDescent="0.2">
      <c r="B85" s="186"/>
    </row>
    <row r="86" spans="2:2" ht="15" x14ac:dyDescent="0.2">
      <c r="B86" s="186"/>
    </row>
    <row r="87" spans="2:2" ht="15" x14ac:dyDescent="0.2">
      <c r="B87" s="186"/>
    </row>
    <row r="88" spans="2:2" ht="15" x14ac:dyDescent="0.2">
      <c r="B88" s="186"/>
    </row>
    <row r="89" spans="2:2" ht="15" x14ac:dyDescent="0.2">
      <c r="B89" s="186"/>
    </row>
    <row r="90" spans="2:2" ht="15" x14ac:dyDescent="0.2">
      <c r="B90" s="186"/>
    </row>
    <row r="91" spans="2:2" ht="15" x14ac:dyDescent="0.2">
      <c r="B91" s="186"/>
    </row>
    <row r="92" spans="2:2" ht="15" x14ac:dyDescent="0.2">
      <c r="B92" s="186"/>
    </row>
    <row r="93" spans="2:2" ht="15" x14ac:dyDescent="0.2">
      <c r="B93" s="186"/>
    </row>
    <row r="94" spans="2:2" ht="15" x14ac:dyDescent="0.2">
      <c r="B94" s="186"/>
    </row>
    <row r="95" spans="2:2" ht="15" x14ac:dyDescent="0.2">
      <c r="B95" s="186"/>
    </row>
    <row r="96" spans="2:2" ht="15" x14ac:dyDescent="0.2">
      <c r="B96" s="186"/>
    </row>
    <row r="97" spans="2:2" ht="15" x14ac:dyDescent="0.2">
      <c r="B97" s="186"/>
    </row>
    <row r="98" spans="2:2" ht="15" x14ac:dyDescent="0.2">
      <c r="B98" s="186"/>
    </row>
    <row r="99" spans="2:2" ht="15" x14ac:dyDescent="0.2">
      <c r="B99" s="186"/>
    </row>
    <row r="100" spans="2:2" ht="15" x14ac:dyDescent="0.2">
      <c r="B100" s="186"/>
    </row>
    <row r="101" spans="2:2" ht="15" x14ac:dyDescent="0.2">
      <c r="B101" s="186"/>
    </row>
    <row r="102" spans="2:2" ht="15" x14ac:dyDescent="0.2">
      <c r="B102" s="186"/>
    </row>
    <row r="103" spans="2:2" ht="15" x14ac:dyDescent="0.2">
      <c r="B103" s="186"/>
    </row>
    <row r="104" spans="2:2" ht="15" x14ac:dyDescent="0.2">
      <c r="B104" s="186"/>
    </row>
    <row r="105" spans="2:2" ht="15" x14ac:dyDescent="0.2">
      <c r="B105" s="186"/>
    </row>
    <row r="106" spans="2:2" ht="15" x14ac:dyDescent="0.2">
      <c r="B106" s="186"/>
    </row>
    <row r="107" spans="2:2" ht="15" x14ac:dyDescent="0.2">
      <c r="B107" s="186"/>
    </row>
    <row r="108" spans="2:2" ht="15" x14ac:dyDescent="0.2">
      <c r="B108" s="186"/>
    </row>
    <row r="109" spans="2:2" ht="15" x14ac:dyDescent="0.2">
      <c r="B109" s="186"/>
    </row>
    <row r="110" spans="2:2" ht="15" x14ac:dyDescent="0.2">
      <c r="B110" s="186"/>
    </row>
    <row r="111" spans="2:2" ht="15" x14ac:dyDescent="0.2">
      <c r="B111" s="186"/>
    </row>
    <row r="112" spans="2:2" ht="15" x14ac:dyDescent="0.2">
      <c r="B112" s="186"/>
    </row>
    <row r="113" spans="2:2" ht="15" x14ac:dyDescent="0.2">
      <c r="B113" s="186"/>
    </row>
    <row r="114" spans="2:2" ht="15" x14ac:dyDescent="0.2">
      <c r="B114" s="186"/>
    </row>
    <row r="115" spans="2:2" ht="15" x14ac:dyDescent="0.2">
      <c r="B115" s="186"/>
    </row>
    <row r="116" spans="2:2" ht="15" x14ac:dyDescent="0.2">
      <c r="B116" s="186"/>
    </row>
    <row r="117" spans="2:2" ht="15" x14ac:dyDescent="0.2">
      <c r="B117" s="186"/>
    </row>
    <row r="118" spans="2:2" ht="15" x14ac:dyDescent="0.2">
      <c r="B118" s="186"/>
    </row>
    <row r="119" spans="2:2" ht="15" x14ac:dyDescent="0.2">
      <c r="B119" s="186"/>
    </row>
    <row r="120" spans="2:2" ht="15" x14ac:dyDescent="0.2">
      <c r="B120" s="186"/>
    </row>
    <row r="121" spans="2:2" ht="15" x14ac:dyDescent="0.2">
      <c r="B121" s="186"/>
    </row>
    <row r="122" spans="2:2" ht="15" x14ac:dyDescent="0.2">
      <c r="B122" s="186"/>
    </row>
    <row r="123" spans="2:2" ht="15" x14ac:dyDescent="0.2">
      <c r="B123" s="186"/>
    </row>
    <row r="124" spans="2:2" ht="15" x14ac:dyDescent="0.2">
      <c r="B124" s="186"/>
    </row>
    <row r="125" spans="2:2" ht="15" x14ac:dyDescent="0.2">
      <c r="B125" s="186"/>
    </row>
    <row r="126" spans="2:2" ht="15" x14ac:dyDescent="0.2">
      <c r="B126" s="186"/>
    </row>
    <row r="127" spans="2:2" ht="15" x14ac:dyDescent="0.2">
      <c r="B127" s="186"/>
    </row>
    <row r="128" spans="2:2" ht="15" x14ac:dyDescent="0.2">
      <c r="B128" s="186"/>
    </row>
    <row r="129" spans="2:2" ht="15" x14ac:dyDescent="0.2">
      <c r="B129" s="186"/>
    </row>
    <row r="130" spans="2:2" ht="15" x14ac:dyDescent="0.2">
      <c r="B130" s="186"/>
    </row>
    <row r="131" spans="2:2" ht="15" x14ac:dyDescent="0.2">
      <c r="B131" s="186"/>
    </row>
    <row r="132" spans="2:2" ht="15" x14ac:dyDescent="0.2">
      <c r="B132" s="186"/>
    </row>
    <row r="133" spans="2:2" ht="15" x14ac:dyDescent="0.2">
      <c r="B133" s="186"/>
    </row>
    <row r="134" spans="2:2" ht="15" x14ac:dyDescent="0.2">
      <c r="B134" s="186"/>
    </row>
    <row r="135" spans="2:2" ht="15" x14ac:dyDescent="0.2">
      <c r="B135" s="186"/>
    </row>
    <row r="136" spans="2:2" ht="15" x14ac:dyDescent="0.2">
      <c r="B136" s="186"/>
    </row>
    <row r="137" spans="2:2" ht="15" x14ac:dyDescent="0.2">
      <c r="B137" s="186"/>
    </row>
    <row r="138" spans="2:2" ht="15" x14ac:dyDescent="0.2">
      <c r="B138" s="186"/>
    </row>
    <row r="139" spans="2:2" ht="15" x14ac:dyDescent="0.2">
      <c r="B139" s="186"/>
    </row>
    <row r="140" spans="2:2" ht="15" x14ac:dyDescent="0.2">
      <c r="B140" s="186"/>
    </row>
    <row r="141" spans="2:2" ht="15" x14ac:dyDescent="0.2">
      <c r="B141" s="186"/>
    </row>
    <row r="142" spans="2:2" ht="15" x14ac:dyDescent="0.2">
      <c r="B142" s="186"/>
    </row>
    <row r="143" spans="2:2" ht="15" x14ac:dyDescent="0.2">
      <c r="B143" s="186"/>
    </row>
    <row r="144" spans="2:2" ht="15" x14ac:dyDescent="0.2">
      <c r="B144" s="186"/>
    </row>
    <row r="145" spans="2:2" ht="15" x14ac:dyDescent="0.2">
      <c r="B145" s="186"/>
    </row>
    <row r="146" spans="2:2" ht="15" x14ac:dyDescent="0.2">
      <c r="B146" s="186"/>
    </row>
    <row r="147" spans="2:2" ht="15" x14ac:dyDescent="0.2">
      <c r="B147" s="186"/>
    </row>
    <row r="148" spans="2:2" ht="15" x14ac:dyDescent="0.2">
      <c r="B148" s="186"/>
    </row>
    <row r="149" spans="2:2" ht="15" x14ac:dyDescent="0.2">
      <c r="B149" s="186"/>
    </row>
    <row r="150" spans="2:2" ht="15" x14ac:dyDescent="0.2">
      <c r="B150" s="186"/>
    </row>
    <row r="151" spans="2:2" ht="15" x14ac:dyDescent="0.2">
      <c r="B151" s="186"/>
    </row>
    <row r="152" spans="2:2" ht="15" x14ac:dyDescent="0.2">
      <c r="B152" s="186"/>
    </row>
    <row r="153" spans="2:2" ht="15" x14ac:dyDescent="0.2">
      <c r="B153" s="186"/>
    </row>
    <row r="154" spans="2:2" ht="15" x14ac:dyDescent="0.2">
      <c r="B154" s="186"/>
    </row>
    <row r="155" spans="2:2" ht="15" x14ac:dyDescent="0.2">
      <c r="B155" s="186"/>
    </row>
    <row r="156" spans="2:2" ht="15" x14ac:dyDescent="0.2">
      <c r="B156" s="186"/>
    </row>
    <row r="157" spans="2:2" ht="15" x14ac:dyDescent="0.2">
      <c r="B157" s="186"/>
    </row>
    <row r="158" spans="2:2" ht="15" x14ac:dyDescent="0.2">
      <c r="B158" s="186"/>
    </row>
    <row r="159" spans="2:2" ht="15" x14ac:dyDescent="0.2">
      <c r="B159" s="186"/>
    </row>
    <row r="160" spans="2:2" ht="15" x14ac:dyDescent="0.2">
      <c r="B160" s="186"/>
    </row>
    <row r="161" spans="2:2" ht="15" x14ac:dyDescent="0.2">
      <c r="B161" s="186"/>
    </row>
    <row r="162" spans="2:2" ht="15" x14ac:dyDescent="0.2">
      <c r="B162" s="186"/>
    </row>
    <row r="163" spans="2:2" ht="15" x14ac:dyDescent="0.2">
      <c r="B163" s="186"/>
    </row>
    <row r="164" spans="2:2" ht="15" x14ac:dyDescent="0.2">
      <c r="B164" s="186"/>
    </row>
    <row r="165" spans="2:2" ht="15" x14ac:dyDescent="0.2">
      <c r="B165" s="186"/>
    </row>
    <row r="166" spans="2:2" ht="15" x14ac:dyDescent="0.2">
      <c r="B166" s="186"/>
    </row>
    <row r="167" spans="2:2" ht="15" x14ac:dyDescent="0.2">
      <c r="B167" s="186"/>
    </row>
    <row r="168" spans="2:2" ht="15" x14ac:dyDescent="0.2">
      <c r="B168" s="186"/>
    </row>
    <row r="169" spans="2:2" ht="15" x14ac:dyDescent="0.2">
      <c r="B169" s="186"/>
    </row>
    <row r="170" spans="2:2" ht="15" x14ac:dyDescent="0.2">
      <c r="B170" s="186"/>
    </row>
    <row r="171" spans="2:2" ht="15" x14ac:dyDescent="0.2">
      <c r="B171" s="186"/>
    </row>
    <row r="172" spans="2:2" ht="15" x14ac:dyDescent="0.2">
      <c r="B172" s="186"/>
    </row>
    <row r="173" spans="2:2" ht="15" x14ac:dyDescent="0.2">
      <c r="B173" s="186"/>
    </row>
    <row r="174" spans="2:2" ht="15" x14ac:dyDescent="0.2">
      <c r="B174" s="186"/>
    </row>
    <row r="175" spans="2:2" ht="15" x14ac:dyDescent="0.2">
      <c r="B175" s="186"/>
    </row>
    <row r="176" spans="2:2" ht="15" x14ac:dyDescent="0.2">
      <c r="B176" s="186"/>
    </row>
    <row r="177" spans="2:2" ht="15" x14ac:dyDescent="0.2">
      <c r="B177" s="186"/>
    </row>
    <row r="178" spans="2:2" ht="15" x14ac:dyDescent="0.2">
      <c r="B178" s="186"/>
    </row>
    <row r="179" spans="2:2" ht="15" x14ac:dyDescent="0.2">
      <c r="B179" s="186"/>
    </row>
    <row r="180" spans="2:2" ht="15" x14ac:dyDescent="0.2">
      <c r="B180" s="186"/>
    </row>
    <row r="181" spans="2:2" ht="15" x14ac:dyDescent="0.2">
      <c r="B181" s="186"/>
    </row>
    <row r="182" spans="2:2" ht="15" x14ac:dyDescent="0.2">
      <c r="B182" s="186"/>
    </row>
    <row r="183" spans="2:2" ht="15" x14ac:dyDescent="0.2">
      <c r="B183" s="186"/>
    </row>
    <row r="184" spans="2:2" ht="15" x14ac:dyDescent="0.2">
      <c r="B184" s="186"/>
    </row>
    <row r="185" spans="2:2" ht="15" x14ac:dyDescent="0.2">
      <c r="B185" s="186"/>
    </row>
    <row r="186" spans="2:2" ht="15" x14ac:dyDescent="0.2">
      <c r="B186" s="186"/>
    </row>
    <row r="187" spans="2:2" ht="15" x14ac:dyDescent="0.2">
      <c r="B187" s="186"/>
    </row>
    <row r="188" spans="2:2" ht="15" x14ac:dyDescent="0.2">
      <c r="B188" s="186"/>
    </row>
    <row r="189" spans="2:2" ht="15" x14ac:dyDescent="0.2">
      <c r="B189" s="186"/>
    </row>
    <row r="190" spans="2:2" ht="15" x14ac:dyDescent="0.2">
      <c r="B190" s="186"/>
    </row>
    <row r="191" spans="2:2" ht="15" x14ac:dyDescent="0.2">
      <c r="B191" s="186"/>
    </row>
    <row r="192" spans="2:2" ht="15" x14ac:dyDescent="0.2">
      <c r="B192" s="186"/>
    </row>
    <row r="193" spans="2:2" ht="15" x14ac:dyDescent="0.2">
      <c r="B193" s="186"/>
    </row>
    <row r="194" spans="2:2" ht="15" x14ac:dyDescent="0.2">
      <c r="B194" s="186"/>
    </row>
    <row r="195" spans="2:2" ht="15" x14ac:dyDescent="0.2">
      <c r="B195" s="186"/>
    </row>
    <row r="196" spans="2:2" ht="15" x14ac:dyDescent="0.2">
      <c r="B196" s="186"/>
    </row>
    <row r="197" spans="2:2" ht="15" x14ac:dyDescent="0.2">
      <c r="B197" s="186"/>
    </row>
    <row r="198" spans="2:2" ht="15" x14ac:dyDescent="0.2">
      <c r="B198" s="186"/>
    </row>
    <row r="199" spans="2:2" ht="15" x14ac:dyDescent="0.2">
      <c r="B199" s="186"/>
    </row>
    <row r="200" spans="2:2" ht="15" x14ac:dyDescent="0.2">
      <c r="B200" s="186"/>
    </row>
    <row r="201" spans="2:2" ht="15" x14ac:dyDescent="0.2">
      <c r="B201" s="186"/>
    </row>
    <row r="202" spans="2:2" ht="15" x14ac:dyDescent="0.2">
      <c r="B202" s="186"/>
    </row>
    <row r="203" spans="2:2" ht="15" x14ac:dyDescent="0.2">
      <c r="B203" s="186"/>
    </row>
    <row r="204" spans="2:2" ht="15" x14ac:dyDescent="0.2">
      <c r="B204" s="186"/>
    </row>
    <row r="205" spans="2:2" ht="15" x14ac:dyDescent="0.2">
      <c r="B205" s="186"/>
    </row>
    <row r="206" spans="2:2" ht="15" x14ac:dyDescent="0.2">
      <c r="B206" s="186"/>
    </row>
    <row r="207" spans="2:2" ht="15" x14ac:dyDescent="0.2">
      <c r="B207" s="186"/>
    </row>
    <row r="208" spans="2:2" ht="15" x14ac:dyDescent="0.2">
      <c r="B208" s="186"/>
    </row>
    <row r="209" spans="2:2" ht="15" x14ac:dyDescent="0.2">
      <c r="B209" s="186"/>
    </row>
    <row r="210" spans="2:2" ht="15" x14ac:dyDescent="0.2">
      <c r="B210" s="186"/>
    </row>
    <row r="211" spans="2:2" ht="15" x14ac:dyDescent="0.2">
      <c r="B211" s="186"/>
    </row>
    <row r="212" spans="2:2" ht="15" x14ac:dyDescent="0.2">
      <c r="B212" s="186"/>
    </row>
    <row r="213" spans="2:2" ht="15" x14ac:dyDescent="0.2">
      <c r="B213" s="186"/>
    </row>
    <row r="214" spans="2:2" ht="15" x14ac:dyDescent="0.2">
      <c r="B214" s="186"/>
    </row>
    <row r="215" spans="2:2" ht="15" x14ac:dyDescent="0.2">
      <c r="B215" s="186"/>
    </row>
    <row r="216" spans="2:2" ht="15" x14ac:dyDescent="0.2">
      <c r="B216" s="186"/>
    </row>
    <row r="217" spans="2:2" ht="15" x14ac:dyDescent="0.2">
      <c r="B217" s="186"/>
    </row>
    <row r="218" spans="2:2" ht="15" x14ac:dyDescent="0.2">
      <c r="B218" s="186"/>
    </row>
    <row r="219" spans="2:2" ht="15" x14ac:dyDescent="0.2">
      <c r="B219" s="186"/>
    </row>
    <row r="220" spans="2:2" ht="15" x14ac:dyDescent="0.2">
      <c r="B220" s="186"/>
    </row>
    <row r="221" spans="2:2" ht="15" x14ac:dyDescent="0.2">
      <c r="B221" s="186"/>
    </row>
    <row r="222" spans="2:2" ht="15" x14ac:dyDescent="0.2">
      <c r="B222" s="186"/>
    </row>
    <row r="223" spans="2:2" ht="15" x14ac:dyDescent="0.2">
      <c r="B223" s="186"/>
    </row>
    <row r="224" spans="2:2" ht="15" x14ac:dyDescent="0.2">
      <c r="B224" s="186"/>
    </row>
    <row r="225" spans="2:2" ht="15" x14ac:dyDescent="0.2">
      <c r="B225" s="186"/>
    </row>
    <row r="226" spans="2:2" ht="15" x14ac:dyDescent="0.2">
      <c r="B226" s="186"/>
    </row>
    <row r="227" spans="2:2" ht="15" x14ac:dyDescent="0.2">
      <c r="B227" s="186"/>
    </row>
    <row r="228" spans="2:2" ht="15" x14ac:dyDescent="0.2">
      <c r="B228" s="186"/>
    </row>
    <row r="229" spans="2:2" ht="15" x14ac:dyDescent="0.2">
      <c r="B229" s="186"/>
    </row>
    <row r="230" spans="2:2" ht="15" x14ac:dyDescent="0.2">
      <c r="B230" s="186"/>
    </row>
    <row r="231" spans="2:2" ht="15" x14ac:dyDescent="0.2">
      <c r="B231" s="186"/>
    </row>
    <row r="232" spans="2:2" ht="15" x14ac:dyDescent="0.2">
      <c r="B232" s="186"/>
    </row>
    <row r="233" spans="2:2" ht="15" x14ac:dyDescent="0.2">
      <c r="B233" s="186"/>
    </row>
    <row r="234" spans="2:2" ht="15" x14ac:dyDescent="0.2">
      <c r="B234" s="186"/>
    </row>
    <row r="235" spans="2:2" ht="15" x14ac:dyDescent="0.2">
      <c r="B235" s="186"/>
    </row>
    <row r="236" spans="2:2" ht="15" x14ac:dyDescent="0.2">
      <c r="B236" s="186"/>
    </row>
    <row r="237" spans="2:2" ht="15" x14ac:dyDescent="0.2">
      <c r="B237" s="186"/>
    </row>
    <row r="238" spans="2:2" ht="15" x14ac:dyDescent="0.2">
      <c r="B238" s="186"/>
    </row>
    <row r="239" spans="2:2" ht="15" x14ac:dyDescent="0.2">
      <c r="B239" s="186"/>
    </row>
    <row r="240" spans="2:2" ht="15" x14ac:dyDescent="0.2">
      <c r="B240" s="186"/>
    </row>
    <row r="241" spans="2:2" ht="15" x14ac:dyDescent="0.2">
      <c r="B241" s="186"/>
    </row>
    <row r="242" spans="2:2" ht="15" x14ac:dyDescent="0.2">
      <c r="B242" s="186"/>
    </row>
    <row r="243" spans="2:2" ht="15" x14ac:dyDescent="0.2">
      <c r="B243" s="186"/>
    </row>
    <row r="244" spans="2:2" ht="15" x14ac:dyDescent="0.2">
      <c r="B244" s="186"/>
    </row>
    <row r="245" spans="2:2" ht="15" x14ac:dyDescent="0.2">
      <c r="B245" s="186"/>
    </row>
    <row r="246" spans="2:2" ht="15" x14ac:dyDescent="0.2">
      <c r="B246" s="186"/>
    </row>
    <row r="247" spans="2:2" ht="15" x14ac:dyDescent="0.2">
      <c r="B247" s="186"/>
    </row>
    <row r="248" spans="2:2" ht="15" x14ac:dyDescent="0.2">
      <c r="B248" s="186"/>
    </row>
    <row r="249" spans="2:2" ht="15" x14ac:dyDescent="0.2">
      <c r="B249" s="186"/>
    </row>
    <row r="250" spans="2:2" ht="15" x14ac:dyDescent="0.2">
      <c r="B250" s="186"/>
    </row>
    <row r="251" spans="2:2" ht="15" x14ac:dyDescent="0.2">
      <c r="B251" s="186"/>
    </row>
    <row r="252" spans="2:2" ht="15" x14ac:dyDescent="0.2">
      <c r="B252" s="186"/>
    </row>
    <row r="253" spans="2:2" ht="15" x14ac:dyDescent="0.2">
      <c r="B253" s="186"/>
    </row>
    <row r="254" spans="2:2" ht="15" x14ac:dyDescent="0.2">
      <c r="B254" s="186"/>
    </row>
    <row r="255" spans="2:2" ht="15" x14ac:dyDescent="0.2">
      <c r="B255" s="186"/>
    </row>
    <row r="256" spans="2:2" ht="15" x14ac:dyDescent="0.2">
      <c r="B256" s="186"/>
    </row>
    <row r="257" spans="2:2" ht="15" x14ac:dyDescent="0.2">
      <c r="B257" s="186"/>
    </row>
    <row r="258" spans="2:2" ht="15" x14ac:dyDescent="0.2">
      <c r="B258" s="186"/>
    </row>
    <row r="259" spans="2:2" ht="15" x14ac:dyDescent="0.2">
      <c r="B259" s="186"/>
    </row>
    <row r="260" spans="2:2" ht="15" x14ac:dyDescent="0.2">
      <c r="B260" s="186"/>
    </row>
    <row r="261" spans="2:2" ht="15" x14ac:dyDescent="0.2">
      <c r="B261" s="186"/>
    </row>
    <row r="262" spans="2:2" ht="15" x14ac:dyDescent="0.2">
      <c r="B262" s="186"/>
    </row>
    <row r="263" spans="2:2" ht="15" x14ac:dyDescent="0.2">
      <c r="B263" s="186"/>
    </row>
    <row r="264" spans="2:2" ht="15" x14ac:dyDescent="0.2">
      <c r="B264" s="186"/>
    </row>
    <row r="265" spans="2:2" ht="15" x14ac:dyDescent="0.2">
      <c r="B265" s="186"/>
    </row>
    <row r="266" spans="2:2" ht="15" x14ac:dyDescent="0.2">
      <c r="B266" s="186"/>
    </row>
    <row r="267" spans="2:2" ht="15" x14ac:dyDescent="0.2">
      <c r="B267" s="186"/>
    </row>
    <row r="268" spans="2:2" ht="15" x14ac:dyDescent="0.2">
      <c r="B268" s="186"/>
    </row>
    <row r="269" spans="2:2" ht="15" x14ac:dyDescent="0.2">
      <c r="B269" s="186"/>
    </row>
    <row r="270" spans="2:2" ht="15" x14ac:dyDescent="0.2">
      <c r="B270" s="186"/>
    </row>
    <row r="271" spans="2:2" ht="15" x14ac:dyDescent="0.2">
      <c r="B271" s="186"/>
    </row>
    <row r="272" spans="2:2" ht="15" x14ac:dyDescent="0.2">
      <c r="B272" s="186"/>
    </row>
    <row r="273" spans="2:2" ht="15" x14ac:dyDescent="0.2">
      <c r="B273" s="186"/>
    </row>
    <row r="274" spans="2:2" ht="15" x14ac:dyDescent="0.2">
      <c r="B274" s="186"/>
    </row>
    <row r="275" spans="2:2" ht="15" x14ac:dyDescent="0.2">
      <c r="B275" s="186"/>
    </row>
    <row r="276" spans="2:2" ht="15" x14ac:dyDescent="0.2">
      <c r="B276" s="186"/>
    </row>
    <row r="277" spans="2:2" ht="15" x14ac:dyDescent="0.2">
      <c r="B277" s="186"/>
    </row>
    <row r="278" spans="2:2" ht="15" x14ac:dyDescent="0.2">
      <c r="B278" s="186"/>
    </row>
    <row r="279" spans="2:2" ht="15" x14ac:dyDescent="0.2">
      <c r="B279" s="186"/>
    </row>
    <row r="280" spans="2:2" ht="15" x14ac:dyDescent="0.2">
      <c r="B280" s="186"/>
    </row>
    <row r="281" spans="2:2" ht="15" x14ac:dyDescent="0.2">
      <c r="B281" s="186"/>
    </row>
    <row r="282" spans="2:2" ht="15" x14ac:dyDescent="0.2">
      <c r="B282" s="186"/>
    </row>
    <row r="283" spans="2:2" ht="15" x14ac:dyDescent="0.2">
      <c r="B283" s="186"/>
    </row>
    <row r="284" spans="2:2" ht="15" x14ac:dyDescent="0.2">
      <c r="B284" s="186"/>
    </row>
    <row r="285" spans="2:2" ht="15" x14ac:dyDescent="0.2">
      <c r="B285" s="186"/>
    </row>
    <row r="286" spans="2:2" ht="15" x14ac:dyDescent="0.2">
      <c r="B286" s="186"/>
    </row>
    <row r="287" spans="2:2" ht="15" x14ac:dyDescent="0.2">
      <c r="B287" s="186"/>
    </row>
    <row r="288" spans="2:2" ht="15" x14ac:dyDescent="0.2">
      <c r="B288" s="186"/>
    </row>
    <row r="289" spans="2:2" ht="15" x14ac:dyDescent="0.2">
      <c r="B289" s="186"/>
    </row>
    <row r="290" spans="2:2" ht="15" x14ac:dyDescent="0.2">
      <c r="B290" s="186"/>
    </row>
    <row r="291" spans="2:2" ht="15" x14ac:dyDescent="0.2">
      <c r="B291" s="186"/>
    </row>
    <row r="292" spans="2:2" ht="15" x14ac:dyDescent="0.2">
      <c r="B292" s="186"/>
    </row>
    <row r="293" spans="2:2" ht="15" x14ac:dyDescent="0.2">
      <c r="B293" s="186"/>
    </row>
    <row r="294" spans="2:2" ht="15" x14ac:dyDescent="0.2">
      <c r="B294" s="186"/>
    </row>
    <row r="295" spans="2:2" ht="15" x14ac:dyDescent="0.2">
      <c r="B295" s="186"/>
    </row>
    <row r="296" spans="2:2" ht="15" x14ac:dyDescent="0.2">
      <c r="B296" s="186"/>
    </row>
    <row r="297" spans="2:2" ht="15" x14ac:dyDescent="0.2">
      <c r="B297" s="186"/>
    </row>
    <row r="298" spans="2:2" ht="15" x14ac:dyDescent="0.2">
      <c r="B298" s="186"/>
    </row>
    <row r="299" spans="2:2" ht="15" x14ac:dyDescent="0.2">
      <c r="B299" s="186"/>
    </row>
    <row r="300" spans="2:2" ht="15" x14ac:dyDescent="0.2">
      <c r="B300" s="186"/>
    </row>
    <row r="301" spans="2:2" ht="15" x14ac:dyDescent="0.2">
      <c r="B301" s="186"/>
    </row>
    <row r="302" spans="2:2" ht="15" x14ac:dyDescent="0.2">
      <c r="B302" s="186"/>
    </row>
    <row r="303" spans="2:2" ht="15" x14ac:dyDescent="0.2">
      <c r="B303" s="186"/>
    </row>
    <row r="304" spans="2:2" ht="15" x14ac:dyDescent="0.2">
      <c r="B304" s="186"/>
    </row>
    <row r="305" spans="2:2" ht="15" x14ac:dyDescent="0.2">
      <c r="B305" s="186"/>
    </row>
    <row r="306" spans="2:2" ht="15" x14ac:dyDescent="0.2">
      <c r="B306" s="186"/>
    </row>
    <row r="307" spans="2:2" ht="15" x14ac:dyDescent="0.2">
      <c r="B307" s="186"/>
    </row>
    <row r="308" spans="2:2" ht="15" x14ac:dyDescent="0.2">
      <c r="B308" s="186"/>
    </row>
    <row r="309" spans="2:2" ht="15" x14ac:dyDescent="0.2">
      <c r="B309" s="186"/>
    </row>
    <row r="310" spans="2:2" ht="15" x14ac:dyDescent="0.2">
      <c r="B310" s="186"/>
    </row>
    <row r="311" spans="2:2" ht="15" x14ac:dyDescent="0.2">
      <c r="B311" s="186"/>
    </row>
    <row r="312" spans="2:2" ht="15" x14ac:dyDescent="0.2">
      <c r="B312" s="186"/>
    </row>
    <row r="313" spans="2:2" ht="15" x14ac:dyDescent="0.2">
      <c r="B313" s="186"/>
    </row>
    <row r="314" spans="2:2" ht="15" x14ac:dyDescent="0.2">
      <c r="B314" s="186"/>
    </row>
    <row r="315" spans="2:2" ht="15" x14ac:dyDescent="0.2">
      <c r="B315" s="186"/>
    </row>
    <row r="316" spans="2:2" ht="15" x14ac:dyDescent="0.2">
      <c r="B316" s="186"/>
    </row>
    <row r="317" spans="2:2" ht="15" x14ac:dyDescent="0.2">
      <c r="B317" s="186"/>
    </row>
    <row r="318" spans="2:2" ht="15" x14ac:dyDescent="0.2">
      <c r="B318" s="186"/>
    </row>
    <row r="319" spans="2:2" ht="15" x14ac:dyDescent="0.2">
      <c r="B319" s="186"/>
    </row>
    <row r="320" spans="2:2" ht="15" x14ac:dyDescent="0.2">
      <c r="B320" s="186"/>
    </row>
    <row r="321" spans="2:2" ht="15" x14ac:dyDescent="0.2">
      <c r="B321" s="186"/>
    </row>
    <row r="322" spans="2:2" ht="15" x14ac:dyDescent="0.2">
      <c r="B322" s="186"/>
    </row>
    <row r="323" spans="2:2" ht="15" x14ac:dyDescent="0.2">
      <c r="B323" s="186"/>
    </row>
    <row r="324" spans="2:2" ht="15" x14ac:dyDescent="0.2">
      <c r="B324" s="186"/>
    </row>
    <row r="325" spans="2:2" ht="15" x14ac:dyDescent="0.2">
      <c r="B325" s="186"/>
    </row>
    <row r="326" spans="2:2" ht="15" x14ac:dyDescent="0.2">
      <c r="B326" s="186"/>
    </row>
    <row r="327" spans="2:2" ht="15" x14ac:dyDescent="0.2">
      <c r="B327" s="186"/>
    </row>
    <row r="328" spans="2:2" ht="15" x14ac:dyDescent="0.2">
      <c r="B328" s="186"/>
    </row>
    <row r="329" spans="2:2" ht="15" x14ac:dyDescent="0.2">
      <c r="B329" s="186"/>
    </row>
    <row r="330" spans="2:2" ht="15" x14ac:dyDescent="0.2">
      <c r="B330" s="186"/>
    </row>
    <row r="331" spans="2:2" ht="15" x14ac:dyDescent="0.2">
      <c r="B331" s="186"/>
    </row>
    <row r="332" spans="2:2" ht="15" x14ac:dyDescent="0.2">
      <c r="B332" s="186"/>
    </row>
    <row r="333" spans="2:2" ht="15" x14ac:dyDescent="0.2">
      <c r="B333" s="186"/>
    </row>
    <row r="334" spans="2:2" ht="15" x14ac:dyDescent="0.2">
      <c r="B334" s="186"/>
    </row>
    <row r="335" spans="2:2" ht="15" x14ac:dyDescent="0.2">
      <c r="B335" s="186"/>
    </row>
    <row r="336" spans="2:2" ht="15" x14ac:dyDescent="0.2">
      <c r="B336" s="186"/>
    </row>
    <row r="337" spans="2:2" ht="15" x14ac:dyDescent="0.2">
      <c r="B337" s="186"/>
    </row>
    <row r="338" spans="2:2" ht="15" x14ac:dyDescent="0.2">
      <c r="B338" s="186"/>
    </row>
    <row r="339" spans="2:2" ht="15" x14ac:dyDescent="0.2">
      <c r="B339" s="186"/>
    </row>
    <row r="340" spans="2:2" ht="15" x14ac:dyDescent="0.2">
      <c r="B340" s="186"/>
    </row>
    <row r="341" spans="2:2" ht="15" x14ac:dyDescent="0.2">
      <c r="B341" s="186"/>
    </row>
    <row r="342" spans="2:2" ht="15" x14ac:dyDescent="0.2">
      <c r="B342" s="186"/>
    </row>
    <row r="343" spans="2:2" ht="15" x14ac:dyDescent="0.2">
      <c r="B343" s="186"/>
    </row>
    <row r="344" spans="2:2" ht="15" x14ac:dyDescent="0.2">
      <c r="B344" s="186"/>
    </row>
    <row r="345" spans="2:2" ht="15" x14ac:dyDescent="0.2">
      <c r="B345" s="186"/>
    </row>
    <row r="346" spans="2:2" ht="15" x14ac:dyDescent="0.2">
      <c r="B346" s="186"/>
    </row>
    <row r="347" spans="2:2" ht="15" x14ac:dyDescent="0.2">
      <c r="B347" s="186"/>
    </row>
    <row r="348" spans="2:2" ht="15" x14ac:dyDescent="0.2">
      <c r="B348" s="186"/>
    </row>
    <row r="349" spans="2:2" ht="15" x14ac:dyDescent="0.2">
      <c r="B349" s="186"/>
    </row>
    <row r="350" spans="2:2" ht="15" x14ac:dyDescent="0.2">
      <c r="B350" s="186"/>
    </row>
    <row r="351" spans="2:2" ht="15" x14ac:dyDescent="0.2">
      <c r="B351" s="186"/>
    </row>
    <row r="352" spans="2:2" ht="15" x14ac:dyDescent="0.2">
      <c r="B352" s="186"/>
    </row>
    <row r="353" spans="2:2" ht="15" x14ac:dyDescent="0.2">
      <c r="B353" s="186"/>
    </row>
    <row r="354" spans="2:2" ht="15" x14ac:dyDescent="0.2">
      <c r="B354" s="186"/>
    </row>
    <row r="355" spans="2:2" ht="15" x14ac:dyDescent="0.2">
      <c r="B355" s="186"/>
    </row>
    <row r="356" spans="2:2" ht="15" x14ac:dyDescent="0.2">
      <c r="B356" s="186"/>
    </row>
    <row r="357" spans="2:2" ht="15" x14ac:dyDescent="0.2">
      <c r="B357" s="186"/>
    </row>
    <row r="358" spans="2:2" ht="15" x14ac:dyDescent="0.2">
      <c r="B358" s="186"/>
    </row>
    <row r="359" spans="2:2" ht="15" x14ac:dyDescent="0.2">
      <c r="B359" s="186"/>
    </row>
    <row r="360" spans="2:2" ht="15" x14ac:dyDescent="0.2">
      <c r="B360" s="186"/>
    </row>
    <row r="361" spans="2:2" ht="15" x14ac:dyDescent="0.2">
      <c r="B361" s="186"/>
    </row>
    <row r="362" spans="2:2" ht="15" x14ac:dyDescent="0.2">
      <c r="B362" s="186"/>
    </row>
    <row r="363" spans="2:2" ht="15" x14ac:dyDescent="0.2">
      <c r="B363" s="186"/>
    </row>
    <row r="364" spans="2:2" ht="15" x14ac:dyDescent="0.2">
      <c r="B364" s="186"/>
    </row>
    <row r="365" spans="2:2" ht="15" x14ac:dyDescent="0.2">
      <c r="B365" s="186"/>
    </row>
    <row r="366" spans="2:2" ht="15" x14ac:dyDescent="0.2">
      <c r="B366" s="186"/>
    </row>
    <row r="367" spans="2:2" ht="15" x14ac:dyDescent="0.2">
      <c r="B367" s="186"/>
    </row>
    <row r="368" spans="2:2" ht="15" x14ac:dyDescent="0.2">
      <c r="B368" s="186"/>
    </row>
    <row r="369" spans="2:2" ht="15" x14ac:dyDescent="0.2">
      <c r="B369" s="186"/>
    </row>
    <row r="370" spans="2:2" ht="15" x14ac:dyDescent="0.2">
      <c r="B370" s="186"/>
    </row>
    <row r="371" spans="2:2" ht="15" x14ac:dyDescent="0.2">
      <c r="B371" s="186"/>
    </row>
    <row r="372" spans="2:2" ht="15" x14ac:dyDescent="0.2">
      <c r="B372" s="186"/>
    </row>
    <row r="373" spans="2:2" ht="15" x14ac:dyDescent="0.2">
      <c r="B373" s="186"/>
    </row>
    <row r="374" spans="2:2" ht="15" x14ac:dyDescent="0.2">
      <c r="B374" s="186"/>
    </row>
    <row r="375" spans="2:2" ht="15" x14ac:dyDescent="0.2">
      <c r="B375" s="186"/>
    </row>
    <row r="376" spans="2:2" ht="15" x14ac:dyDescent="0.2">
      <c r="B376" s="186"/>
    </row>
    <row r="377" spans="2:2" ht="15" x14ac:dyDescent="0.2">
      <c r="B377" s="186"/>
    </row>
    <row r="378" spans="2:2" ht="15" x14ac:dyDescent="0.2">
      <c r="B378" s="186"/>
    </row>
    <row r="379" spans="2:2" ht="15" x14ac:dyDescent="0.2">
      <c r="B379" s="186"/>
    </row>
    <row r="380" spans="2:2" ht="15" x14ac:dyDescent="0.2">
      <c r="B380" s="186"/>
    </row>
    <row r="381" spans="2:2" ht="15" x14ac:dyDescent="0.2">
      <c r="B381" s="186"/>
    </row>
    <row r="382" spans="2:2" ht="15" x14ac:dyDescent="0.2">
      <c r="B382" s="186"/>
    </row>
    <row r="383" spans="2:2" ht="15" x14ac:dyDescent="0.2">
      <c r="B383" s="186"/>
    </row>
    <row r="384" spans="2:2" ht="15" x14ac:dyDescent="0.2">
      <c r="B384" s="186"/>
    </row>
    <row r="385" spans="2:2" ht="15" x14ac:dyDescent="0.2">
      <c r="B385" s="186"/>
    </row>
    <row r="386" spans="2:2" ht="15" x14ac:dyDescent="0.2">
      <c r="B386" s="186"/>
    </row>
    <row r="387" spans="2:2" ht="15" x14ac:dyDescent="0.2">
      <c r="B387" s="186"/>
    </row>
    <row r="388" spans="2:2" ht="15" x14ac:dyDescent="0.2">
      <c r="B388" s="186"/>
    </row>
    <row r="389" spans="2:2" ht="15" x14ac:dyDescent="0.2">
      <c r="B389" s="186"/>
    </row>
    <row r="390" spans="2:2" ht="15" x14ac:dyDescent="0.2">
      <c r="B390" s="186"/>
    </row>
    <row r="391" spans="2:2" ht="15" x14ac:dyDescent="0.2">
      <c r="B391" s="186"/>
    </row>
    <row r="392" spans="2:2" ht="15" x14ac:dyDescent="0.2">
      <c r="B392" s="186"/>
    </row>
    <row r="393" spans="2:2" ht="15" x14ac:dyDescent="0.2">
      <c r="B393" s="186"/>
    </row>
    <row r="394" spans="2:2" ht="15" x14ac:dyDescent="0.2">
      <c r="B394" s="186"/>
    </row>
    <row r="395" spans="2:2" ht="15" x14ac:dyDescent="0.2">
      <c r="B395" s="186"/>
    </row>
    <row r="396" spans="2:2" ht="15" x14ac:dyDescent="0.2">
      <c r="B396" s="186"/>
    </row>
    <row r="397" spans="2:2" ht="15" x14ac:dyDescent="0.2">
      <c r="B397" s="186"/>
    </row>
    <row r="398" spans="2:2" ht="15" x14ac:dyDescent="0.2">
      <c r="B398" s="186"/>
    </row>
    <row r="399" spans="2:2" ht="15" x14ac:dyDescent="0.2">
      <c r="B399" s="186"/>
    </row>
    <row r="400" spans="2:2" ht="15" x14ac:dyDescent="0.2">
      <c r="B400" s="186"/>
    </row>
    <row r="401" spans="2:2" ht="15" x14ac:dyDescent="0.2">
      <c r="B401" s="186"/>
    </row>
    <row r="402" spans="2:2" ht="15" x14ac:dyDescent="0.2">
      <c r="B402" s="186"/>
    </row>
    <row r="403" spans="2:2" ht="15" x14ac:dyDescent="0.2">
      <c r="B403" s="186"/>
    </row>
    <row r="404" spans="2:2" ht="15" x14ac:dyDescent="0.2">
      <c r="B404" s="186"/>
    </row>
    <row r="405" spans="2:2" ht="15" x14ac:dyDescent="0.2">
      <c r="B405" s="186"/>
    </row>
    <row r="406" spans="2:2" ht="15" x14ac:dyDescent="0.2">
      <c r="B406" s="186"/>
    </row>
    <row r="407" spans="2:2" ht="15" x14ac:dyDescent="0.2">
      <c r="B407" s="186"/>
    </row>
    <row r="408" spans="2:2" ht="15" x14ac:dyDescent="0.2">
      <c r="B408" s="186"/>
    </row>
    <row r="409" spans="2:2" ht="15" x14ac:dyDescent="0.2">
      <c r="B409" s="186"/>
    </row>
    <row r="410" spans="2:2" ht="15" x14ac:dyDescent="0.2">
      <c r="B410" s="186"/>
    </row>
    <row r="411" spans="2:2" ht="15" x14ac:dyDescent="0.2">
      <c r="B411" s="186"/>
    </row>
    <row r="412" spans="2:2" ht="15" x14ac:dyDescent="0.2">
      <c r="B412" s="186"/>
    </row>
    <row r="413" spans="2:2" ht="15" x14ac:dyDescent="0.2">
      <c r="B413" s="186"/>
    </row>
    <row r="414" spans="2:2" ht="15" x14ac:dyDescent="0.2">
      <c r="B414" s="186"/>
    </row>
    <row r="415" spans="2:2" ht="15" x14ac:dyDescent="0.2">
      <c r="B415" s="186"/>
    </row>
    <row r="416" spans="2:2" ht="15" x14ac:dyDescent="0.2">
      <c r="B416" s="186"/>
    </row>
    <row r="417" spans="2:2" ht="15" x14ac:dyDescent="0.2">
      <c r="B417" s="186"/>
    </row>
    <row r="418" spans="2:2" ht="15" x14ac:dyDescent="0.2">
      <c r="B418" s="186"/>
    </row>
    <row r="419" spans="2:2" ht="15" x14ac:dyDescent="0.2">
      <c r="B419" s="186"/>
    </row>
    <row r="420" spans="2:2" ht="15" x14ac:dyDescent="0.2">
      <c r="B420" s="186"/>
    </row>
    <row r="421" spans="2:2" ht="15" x14ac:dyDescent="0.2">
      <c r="B421" s="186"/>
    </row>
    <row r="422" spans="2:2" ht="15" x14ac:dyDescent="0.2">
      <c r="B422" s="186"/>
    </row>
    <row r="423" spans="2:2" ht="15" x14ac:dyDescent="0.2">
      <c r="B423" s="186"/>
    </row>
    <row r="424" spans="2:2" ht="15" x14ac:dyDescent="0.2">
      <c r="B424" s="186"/>
    </row>
    <row r="425" spans="2:2" ht="15" x14ac:dyDescent="0.2">
      <c r="B425" s="186"/>
    </row>
    <row r="426" spans="2:2" ht="15" x14ac:dyDescent="0.2">
      <c r="B426" s="186"/>
    </row>
    <row r="427" spans="2:2" ht="15" x14ac:dyDescent="0.2">
      <c r="B427" s="186"/>
    </row>
    <row r="428" spans="2:2" ht="15" x14ac:dyDescent="0.2">
      <c r="B428" s="186"/>
    </row>
    <row r="429" spans="2:2" ht="15" x14ac:dyDescent="0.2">
      <c r="B429" s="186"/>
    </row>
    <row r="430" spans="2:2" ht="15" x14ac:dyDescent="0.2">
      <c r="B430" s="186"/>
    </row>
    <row r="431" spans="2:2" ht="15" x14ac:dyDescent="0.2">
      <c r="B431" s="186"/>
    </row>
    <row r="432" spans="2:2" ht="15" x14ac:dyDescent="0.2">
      <c r="B432" s="186"/>
    </row>
    <row r="433" spans="2:2" ht="15" x14ac:dyDescent="0.2">
      <c r="B433" s="186"/>
    </row>
    <row r="434" spans="2:2" ht="15" x14ac:dyDescent="0.2">
      <c r="B434" s="186"/>
    </row>
    <row r="435" spans="2:2" ht="15" x14ac:dyDescent="0.2">
      <c r="B435" s="186"/>
    </row>
    <row r="436" spans="2:2" ht="15" x14ac:dyDescent="0.2">
      <c r="B436" s="186"/>
    </row>
    <row r="437" spans="2:2" ht="15" x14ac:dyDescent="0.2">
      <c r="B437" s="186"/>
    </row>
    <row r="438" spans="2:2" ht="15" x14ac:dyDescent="0.2">
      <c r="B438" s="186"/>
    </row>
    <row r="439" spans="2:2" ht="15" x14ac:dyDescent="0.2">
      <c r="B439" s="186"/>
    </row>
    <row r="440" spans="2:2" ht="15" x14ac:dyDescent="0.2">
      <c r="B440" s="186"/>
    </row>
    <row r="441" spans="2:2" ht="15" x14ac:dyDescent="0.2">
      <c r="B441" s="186"/>
    </row>
    <row r="442" spans="2:2" ht="15" x14ac:dyDescent="0.2">
      <c r="B442" s="186"/>
    </row>
    <row r="443" spans="2:2" ht="15" x14ac:dyDescent="0.2">
      <c r="B443" s="186"/>
    </row>
    <row r="444" spans="2:2" ht="15" x14ac:dyDescent="0.2">
      <c r="B444" s="186"/>
    </row>
    <row r="445" spans="2:2" ht="15" x14ac:dyDescent="0.2">
      <c r="B445" s="186"/>
    </row>
    <row r="446" spans="2:2" ht="15" x14ac:dyDescent="0.2">
      <c r="B446" s="186"/>
    </row>
    <row r="447" spans="2:2" ht="15" x14ac:dyDescent="0.2">
      <c r="B447" s="186"/>
    </row>
    <row r="448" spans="2:2" ht="15" x14ac:dyDescent="0.2">
      <c r="B448" s="186"/>
    </row>
    <row r="449" spans="2:2" ht="15" x14ac:dyDescent="0.2">
      <c r="B449" s="186"/>
    </row>
    <row r="450" spans="2:2" ht="15" x14ac:dyDescent="0.2">
      <c r="B450" s="186"/>
    </row>
    <row r="451" spans="2:2" ht="15" x14ac:dyDescent="0.2">
      <c r="B451" s="186"/>
    </row>
    <row r="452" spans="2:2" ht="15" x14ac:dyDescent="0.2">
      <c r="B452" s="186"/>
    </row>
    <row r="453" spans="2:2" ht="15" x14ac:dyDescent="0.2">
      <c r="B453" s="186"/>
    </row>
    <row r="454" spans="2:2" ht="15" x14ac:dyDescent="0.2">
      <c r="B454" s="186"/>
    </row>
    <row r="455" spans="2:2" ht="15" x14ac:dyDescent="0.2">
      <c r="B455" s="186"/>
    </row>
    <row r="456" spans="2:2" ht="15" x14ac:dyDescent="0.2">
      <c r="B456" s="186"/>
    </row>
    <row r="457" spans="2:2" ht="15" x14ac:dyDescent="0.2">
      <c r="B457" s="186"/>
    </row>
    <row r="458" spans="2:2" ht="15" x14ac:dyDescent="0.2">
      <c r="B458" s="186"/>
    </row>
    <row r="459" spans="2:2" ht="15" x14ac:dyDescent="0.2">
      <c r="B459" s="186"/>
    </row>
    <row r="460" spans="2:2" ht="15" x14ac:dyDescent="0.2">
      <c r="B460" s="186"/>
    </row>
    <row r="461" spans="2:2" ht="15" x14ac:dyDescent="0.2">
      <c r="B461" s="186"/>
    </row>
    <row r="462" spans="2:2" ht="15" x14ac:dyDescent="0.2">
      <c r="B462" s="186"/>
    </row>
    <row r="463" spans="2:2" ht="15" x14ac:dyDescent="0.2">
      <c r="B463" s="186"/>
    </row>
    <row r="464" spans="2:2" ht="15" x14ac:dyDescent="0.2">
      <c r="B464" s="186"/>
    </row>
    <row r="465" spans="2:2" ht="15" x14ac:dyDescent="0.2">
      <c r="B465" s="186"/>
    </row>
    <row r="466" spans="2:2" ht="15" x14ac:dyDescent="0.2">
      <c r="B466" s="186"/>
    </row>
    <row r="467" spans="2:2" ht="15" x14ac:dyDescent="0.2">
      <c r="B467" s="186"/>
    </row>
    <row r="468" spans="2:2" ht="15" x14ac:dyDescent="0.2">
      <c r="B468" s="186"/>
    </row>
    <row r="469" spans="2:2" ht="15" x14ac:dyDescent="0.2">
      <c r="B469" s="186"/>
    </row>
    <row r="470" spans="2:2" ht="15" x14ac:dyDescent="0.2">
      <c r="B470" s="186"/>
    </row>
    <row r="471" spans="2:2" ht="15" x14ac:dyDescent="0.2">
      <c r="B471" s="186"/>
    </row>
    <row r="472" spans="2:2" ht="15" x14ac:dyDescent="0.2">
      <c r="B472" s="186"/>
    </row>
    <row r="473" spans="2:2" ht="15" x14ac:dyDescent="0.2">
      <c r="B473" s="186"/>
    </row>
    <row r="474" spans="2:2" ht="15" x14ac:dyDescent="0.2">
      <c r="B474" s="186"/>
    </row>
    <row r="475" spans="2:2" ht="15" x14ac:dyDescent="0.2">
      <c r="B475" s="186"/>
    </row>
    <row r="476" spans="2:2" ht="15" x14ac:dyDescent="0.2">
      <c r="B476" s="186"/>
    </row>
    <row r="477" spans="2:2" ht="15" x14ac:dyDescent="0.2">
      <c r="B477" s="186"/>
    </row>
    <row r="478" spans="2:2" ht="15" x14ac:dyDescent="0.2">
      <c r="B478" s="186"/>
    </row>
    <row r="479" spans="2:2" ht="15" x14ac:dyDescent="0.2">
      <c r="B479" s="186"/>
    </row>
    <row r="480" spans="2:2" ht="15" x14ac:dyDescent="0.2">
      <c r="B480" s="186"/>
    </row>
    <row r="481" spans="2:2" ht="15" x14ac:dyDescent="0.2">
      <c r="B481" s="186"/>
    </row>
    <row r="482" spans="2:2" ht="15" x14ac:dyDescent="0.2">
      <c r="B482" s="186"/>
    </row>
    <row r="483" spans="2:2" ht="15" x14ac:dyDescent="0.2">
      <c r="B483" s="186"/>
    </row>
    <row r="484" spans="2:2" ht="15" x14ac:dyDescent="0.2">
      <c r="B484" s="186"/>
    </row>
    <row r="485" spans="2:2" ht="15" x14ac:dyDescent="0.2">
      <c r="B485" s="186"/>
    </row>
    <row r="486" spans="2:2" ht="15" x14ac:dyDescent="0.2">
      <c r="B486" s="186"/>
    </row>
    <row r="487" spans="2:2" ht="15" x14ac:dyDescent="0.2">
      <c r="B487" s="186"/>
    </row>
    <row r="488" spans="2:2" ht="15" x14ac:dyDescent="0.2">
      <c r="B488" s="186"/>
    </row>
    <row r="489" spans="2:2" ht="15" x14ac:dyDescent="0.2">
      <c r="B489" s="186"/>
    </row>
    <row r="490" spans="2:2" ht="15" x14ac:dyDescent="0.2">
      <c r="B490" s="186"/>
    </row>
    <row r="491" spans="2:2" ht="15" x14ac:dyDescent="0.2">
      <c r="B491" s="186"/>
    </row>
    <row r="492" spans="2:2" ht="15" x14ac:dyDescent="0.2">
      <c r="B492" s="186"/>
    </row>
    <row r="493" spans="2:2" ht="15" x14ac:dyDescent="0.2">
      <c r="B493" s="186"/>
    </row>
    <row r="494" spans="2:2" ht="15" x14ac:dyDescent="0.2">
      <c r="B494" s="186"/>
    </row>
    <row r="495" spans="2:2" ht="15" x14ac:dyDescent="0.2">
      <c r="B495" s="186"/>
    </row>
    <row r="496" spans="2:2" ht="15" x14ac:dyDescent="0.2">
      <c r="B496" s="186"/>
    </row>
    <row r="497" spans="2:2" ht="15" x14ac:dyDescent="0.2">
      <c r="B497" s="186"/>
    </row>
    <row r="498" spans="2:2" ht="15" x14ac:dyDescent="0.2">
      <c r="B498" s="186"/>
    </row>
    <row r="499" spans="2:2" ht="15" x14ac:dyDescent="0.2">
      <c r="B499" s="186"/>
    </row>
    <row r="500" spans="2:2" ht="15" x14ac:dyDescent="0.2">
      <c r="B500" s="186"/>
    </row>
    <row r="501" spans="2:2" ht="15" x14ac:dyDescent="0.2">
      <c r="B501" s="186"/>
    </row>
    <row r="502" spans="2:2" ht="15" x14ac:dyDescent="0.2">
      <c r="B502" s="186"/>
    </row>
    <row r="503" spans="2:2" ht="15" x14ac:dyDescent="0.2">
      <c r="B503" s="186"/>
    </row>
    <row r="504" spans="2:2" ht="15" x14ac:dyDescent="0.2">
      <c r="B504" s="186"/>
    </row>
    <row r="505" spans="2:2" ht="15" x14ac:dyDescent="0.2">
      <c r="B505" s="186"/>
    </row>
    <row r="506" spans="2:2" ht="15" x14ac:dyDescent="0.2">
      <c r="B506" s="186"/>
    </row>
    <row r="507" spans="2:2" ht="15" x14ac:dyDescent="0.2">
      <c r="B507" s="186"/>
    </row>
    <row r="508" spans="2:2" ht="15" x14ac:dyDescent="0.2">
      <c r="B508" s="186"/>
    </row>
    <row r="509" spans="2:2" ht="15" x14ac:dyDescent="0.2">
      <c r="B509" s="186"/>
    </row>
    <row r="510" spans="2:2" ht="15" x14ac:dyDescent="0.2">
      <c r="B510" s="186"/>
    </row>
    <row r="511" spans="2:2" ht="15" x14ac:dyDescent="0.2">
      <c r="B511" s="186"/>
    </row>
    <row r="512" spans="2:2" ht="15" x14ac:dyDescent="0.2">
      <c r="B512" s="186"/>
    </row>
    <row r="513" spans="2:2" ht="15" x14ac:dyDescent="0.2">
      <c r="B513" s="186"/>
    </row>
    <row r="514" spans="2:2" ht="15" x14ac:dyDescent="0.2">
      <c r="B514" s="186"/>
    </row>
    <row r="515" spans="2:2" ht="15" x14ac:dyDescent="0.2">
      <c r="B515" s="186"/>
    </row>
    <row r="516" spans="2:2" ht="15" x14ac:dyDescent="0.2">
      <c r="B516" s="186"/>
    </row>
    <row r="517" spans="2:2" ht="15" x14ac:dyDescent="0.2">
      <c r="B517" s="186"/>
    </row>
    <row r="518" spans="2:2" ht="15" x14ac:dyDescent="0.2">
      <c r="B518" s="186"/>
    </row>
    <row r="519" spans="2:2" ht="15" x14ac:dyDescent="0.2">
      <c r="B519" s="186"/>
    </row>
    <row r="520" spans="2:2" ht="15" x14ac:dyDescent="0.2">
      <c r="B520" s="186"/>
    </row>
    <row r="521" spans="2:2" ht="15" x14ac:dyDescent="0.2">
      <c r="B521" s="186"/>
    </row>
    <row r="522" spans="2:2" ht="15" x14ac:dyDescent="0.2">
      <c r="B522" s="186"/>
    </row>
    <row r="523" spans="2:2" ht="15" x14ac:dyDescent="0.2">
      <c r="B523" s="186"/>
    </row>
    <row r="524" spans="2:2" ht="15" x14ac:dyDescent="0.2">
      <c r="B524" s="186"/>
    </row>
    <row r="525" spans="2:2" ht="15" x14ac:dyDescent="0.2">
      <c r="B525" s="186"/>
    </row>
    <row r="526" spans="2:2" ht="15" x14ac:dyDescent="0.2">
      <c r="B526" s="186"/>
    </row>
    <row r="527" spans="2:2" ht="15" x14ac:dyDescent="0.2">
      <c r="B527" s="186"/>
    </row>
    <row r="528" spans="2:2" ht="15" x14ac:dyDescent="0.2">
      <c r="B528" s="186"/>
    </row>
    <row r="529" spans="2:2" ht="15" x14ac:dyDescent="0.2">
      <c r="B529" s="186"/>
    </row>
    <row r="530" spans="2:2" ht="15" x14ac:dyDescent="0.2">
      <c r="B530" s="186"/>
    </row>
    <row r="531" spans="2:2" ht="15" x14ac:dyDescent="0.2">
      <c r="B531" s="186"/>
    </row>
    <row r="532" spans="2:2" ht="15" x14ac:dyDescent="0.2">
      <c r="B532" s="186"/>
    </row>
    <row r="533" spans="2:2" ht="15" x14ac:dyDescent="0.2">
      <c r="B533" s="186"/>
    </row>
    <row r="534" spans="2:2" ht="15" x14ac:dyDescent="0.2">
      <c r="B534" s="186"/>
    </row>
    <row r="535" spans="2:2" ht="15" x14ac:dyDescent="0.2">
      <c r="B535" s="186"/>
    </row>
    <row r="536" spans="2:2" ht="15" x14ac:dyDescent="0.2">
      <c r="B536" s="186"/>
    </row>
    <row r="537" spans="2:2" ht="15" x14ac:dyDescent="0.2">
      <c r="B537" s="186"/>
    </row>
    <row r="538" spans="2:2" ht="15" x14ac:dyDescent="0.2">
      <c r="B538" s="186"/>
    </row>
    <row r="539" spans="2:2" ht="15" x14ac:dyDescent="0.2">
      <c r="B539" s="186"/>
    </row>
    <row r="540" spans="2:2" ht="15" x14ac:dyDescent="0.2">
      <c r="B540" s="186"/>
    </row>
    <row r="541" spans="2:2" ht="15" x14ac:dyDescent="0.2">
      <c r="B541" s="186"/>
    </row>
    <row r="542" spans="2:2" ht="15" x14ac:dyDescent="0.2">
      <c r="B542" s="186"/>
    </row>
    <row r="543" spans="2:2" ht="15" x14ac:dyDescent="0.2">
      <c r="B543" s="186"/>
    </row>
    <row r="544" spans="2:2" ht="15" x14ac:dyDescent="0.2">
      <c r="B544" s="186"/>
    </row>
    <row r="545" spans="2:2" ht="15" x14ac:dyDescent="0.2">
      <c r="B545" s="186"/>
    </row>
    <row r="546" spans="2:2" ht="15" x14ac:dyDescent="0.2">
      <c r="B546" s="186"/>
    </row>
    <row r="547" spans="2:2" ht="15" x14ac:dyDescent="0.2">
      <c r="B547" s="186"/>
    </row>
    <row r="548" spans="2:2" ht="15" x14ac:dyDescent="0.2">
      <c r="B548" s="186"/>
    </row>
    <row r="549" spans="2:2" ht="15" x14ac:dyDescent="0.2">
      <c r="B549" s="186"/>
    </row>
    <row r="550" spans="2:2" ht="15" x14ac:dyDescent="0.2">
      <c r="B550" s="186"/>
    </row>
    <row r="551" spans="2:2" ht="15" x14ac:dyDescent="0.2">
      <c r="B551" s="186"/>
    </row>
    <row r="552" spans="2:2" ht="15" x14ac:dyDescent="0.2">
      <c r="B552" s="186"/>
    </row>
    <row r="553" spans="2:2" ht="15" x14ac:dyDescent="0.2">
      <c r="B553" s="186"/>
    </row>
    <row r="554" spans="2:2" ht="15" x14ac:dyDescent="0.2">
      <c r="B554" s="186"/>
    </row>
    <row r="555" spans="2:2" ht="15" x14ac:dyDescent="0.2">
      <c r="B555" s="186"/>
    </row>
    <row r="556" spans="2:2" ht="15" x14ac:dyDescent="0.2">
      <c r="B556" s="186"/>
    </row>
    <row r="557" spans="2:2" ht="15" x14ac:dyDescent="0.2">
      <c r="B557" s="186"/>
    </row>
    <row r="558" spans="2:2" ht="15" x14ac:dyDescent="0.2">
      <c r="B558" s="186"/>
    </row>
    <row r="559" spans="2:2" ht="15" x14ac:dyDescent="0.2">
      <c r="B559" s="186"/>
    </row>
    <row r="560" spans="2:2" ht="15" x14ac:dyDescent="0.2">
      <c r="B560" s="186"/>
    </row>
    <row r="561" spans="2:2" ht="15" x14ac:dyDescent="0.2">
      <c r="B561" s="186"/>
    </row>
    <row r="562" spans="2:2" ht="15" x14ac:dyDescent="0.2">
      <c r="B562" s="186"/>
    </row>
    <row r="563" spans="2:2" ht="15" x14ac:dyDescent="0.2">
      <c r="B563" s="186"/>
    </row>
    <row r="564" spans="2:2" ht="15" x14ac:dyDescent="0.2">
      <c r="B564" s="186"/>
    </row>
    <row r="565" spans="2:2" ht="15" x14ac:dyDescent="0.2">
      <c r="B565" s="186"/>
    </row>
    <row r="566" spans="2:2" ht="15" x14ac:dyDescent="0.2">
      <c r="B566" s="186"/>
    </row>
    <row r="567" spans="2:2" ht="15" x14ac:dyDescent="0.2">
      <c r="B567" s="186"/>
    </row>
    <row r="568" spans="2:2" ht="15" x14ac:dyDescent="0.2">
      <c r="B568" s="186"/>
    </row>
    <row r="569" spans="2:2" ht="15" x14ac:dyDescent="0.2">
      <c r="B569" s="186"/>
    </row>
    <row r="570" spans="2:2" ht="15" x14ac:dyDescent="0.2">
      <c r="B570" s="186"/>
    </row>
    <row r="571" spans="2:2" ht="15" x14ac:dyDescent="0.2">
      <c r="B571" s="186"/>
    </row>
    <row r="572" spans="2:2" ht="15" x14ac:dyDescent="0.2">
      <c r="B572" s="186"/>
    </row>
    <row r="573" spans="2:2" ht="15" x14ac:dyDescent="0.2">
      <c r="B573" s="186"/>
    </row>
    <row r="574" spans="2:2" ht="15" x14ac:dyDescent="0.2">
      <c r="B574" s="186"/>
    </row>
    <row r="575" spans="2:2" ht="15" x14ac:dyDescent="0.2">
      <c r="B575" s="186"/>
    </row>
    <row r="576" spans="2:2" ht="15" x14ac:dyDescent="0.2">
      <c r="B576" s="186"/>
    </row>
    <row r="577" spans="2:2" ht="15" x14ac:dyDescent="0.2">
      <c r="B577" s="186"/>
    </row>
    <row r="578" spans="2:2" ht="15" x14ac:dyDescent="0.2">
      <c r="B578" s="186"/>
    </row>
    <row r="579" spans="2:2" ht="15" x14ac:dyDescent="0.2">
      <c r="B579" s="186"/>
    </row>
    <row r="580" spans="2:2" ht="15" x14ac:dyDescent="0.2">
      <c r="B580" s="186"/>
    </row>
    <row r="581" spans="2:2" ht="15" x14ac:dyDescent="0.2">
      <c r="B581" s="186"/>
    </row>
    <row r="582" spans="2:2" ht="15" x14ac:dyDescent="0.2">
      <c r="B582" s="186"/>
    </row>
    <row r="583" spans="2:2" ht="15" x14ac:dyDescent="0.2">
      <c r="B583" s="186"/>
    </row>
    <row r="584" spans="2:2" ht="15" x14ac:dyDescent="0.2">
      <c r="B584" s="186"/>
    </row>
    <row r="585" spans="2:2" ht="15" x14ac:dyDescent="0.2">
      <c r="B585" s="186"/>
    </row>
    <row r="586" spans="2:2" ht="15" x14ac:dyDescent="0.2">
      <c r="B586" s="186"/>
    </row>
    <row r="587" spans="2:2" ht="15" x14ac:dyDescent="0.2">
      <c r="B587" s="186"/>
    </row>
    <row r="588" spans="2:2" ht="15" x14ac:dyDescent="0.2">
      <c r="B588" s="186"/>
    </row>
    <row r="589" spans="2:2" ht="15" x14ac:dyDescent="0.2">
      <c r="B589" s="186"/>
    </row>
    <row r="590" spans="2:2" ht="15" x14ac:dyDescent="0.2">
      <c r="B590" s="186"/>
    </row>
    <row r="591" spans="2:2" ht="15" x14ac:dyDescent="0.2">
      <c r="B591" s="186"/>
    </row>
    <row r="592" spans="2:2" ht="15" x14ac:dyDescent="0.2">
      <c r="B592" s="186"/>
    </row>
    <row r="593" spans="2:2" ht="15" x14ac:dyDescent="0.2">
      <c r="B593" s="186"/>
    </row>
    <row r="594" spans="2:2" ht="15" x14ac:dyDescent="0.2">
      <c r="B594" s="186"/>
    </row>
    <row r="595" spans="2:2" ht="15" x14ac:dyDescent="0.2">
      <c r="B595" s="186"/>
    </row>
    <row r="596" spans="2:2" ht="15" x14ac:dyDescent="0.2">
      <c r="B596" s="186"/>
    </row>
    <row r="597" spans="2:2" ht="15" x14ac:dyDescent="0.2">
      <c r="B597" s="186"/>
    </row>
    <row r="598" spans="2:2" ht="15" x14ac:dyDescent="0.2">
      <c r="B598" s="186"/>
    </row>
    <row r="599" spans="2:2" ht="15" x14ac:dyDescent="0.2">
      <c r="B599" s="186"/>
    </row>
    <row r="600" spans="2:2" ht="15" x14ac:dyDescent="0.2">
      <c r="B600" s="186"/>
    </row>
    <row r="601" spans="2:2" ht="15" x14ac:dyDescent="0.2">
      <c r="B601" s="186"/>
    </row>
    <row r="602" spans="2:2" ht="15" x14ac:dyDescent="0.2">
      <c r="B602" s="186"/>
    </row>
    <row r="603" spans="2:2" ht="15" x14ac:dyDescent="0.2">
      <c r="B603" s="186"/>
    </row>
    <row r="604" spans="2:2" ht="15" x14ac:dyDescent="0.2">
      <c r="B604" s="186"/>
    </row>
    <row r="605" spans="2:2" ht="15" x14ac:dyDescent="0.2">
      <c r="B605" s="186"/>
    </row>
    <row r="606" spans="2:2" ht="15" x14ac:dyDescent="0.2">
      <c r="B606" s="186"/>
    </row>
    <row r="607" spans="2:2" ht="15" x14ac:dyDescent="0.2">
      <c r="B607" s="186"/>
    </row>
    <row r="608" spans="2:2" ht="15" x14ac:dyDescent="0.2">
      <c r="B608" s="186"/>
    </row>
    <row r="609" spans="2:2" ht="15" x14ac:dyDescent="0.2">
      <c r="B609" s="186"/>
    </row>
    <row r="610" spans="2:2" ht="15" x14ac:dyDescent="0.2">
      <c r="B610" s="186"/>
    </row>
    <row r="611" spans="2:2" ht="15" x14ac:dyDescent="0.2">
      <c r="B611" s="186"/>
    </row>
    <row r="612" spans="2:2" ht="15" x14ac:dyDescent="0.2">
      <c r="B612" s="186"/>
    </row>
    <row r="613" spans="2:2" ht="15" x14ac:dyDescent="0.2">
      <c r="B613" s="186"/>
    </row>
    <row r="614" spans="2:2" ht="15" x14ac:dyDescent="0.2">
      <c r="B614" s="186"/>
    </row>
    <row r="615" spans="2:2" ht="15" x14ac:dyDescent="0.2">
      <c r="B615" s="186"/>
    </row>
    <row r="616" spans="2:2" ht="15" x14ac:dyDescent="0.2">
      <c r="B616" s="186"/>
    </row>
    <row r="617" spans="2:2" ht="15" x14ac:dyDescent="0.2">
      <c r="B617" s="186"/>
    </row>
    <row r="618" spans="2:2" ht="15" x14ac:dyDescent="0.2">
      <c r="B618" s="186"/>
    </row>
    <row r="619" spans="2:2" ht="15" x14ac:dyDescent="0.2">
      <c r="B619" s="186"/>
    </row>
    <row r="620" spans="2:2" ht="15" x14ac:dyDescent="0.2">
      <c r="B620" s="186"/>
    </row>
    <row r="621" spans="2:2" ht="15" x14ac:dyDescent="0.2">
      <c r="B621" s="186"/>
    </row>
    <row r="622" spans="2:2" ht="15" x14ac:dyDescent="0.2">
      <c r="B622" s="186"/>
    </row>
    <row r="623" spans="2:2" ht="15" x14ac:dyDescent="0.2">
      <c r="B623" s="186"/>
    </row>
    <row r="624" spans="2:2" ht="15" x14ac:dyDescent="0.2">
      <c r="B624" s="186"/>
    </row>
    <row r="625" spans="2:2" ht="15" x14ac:dyDescent="0.2">
      <c r="B625" s="186"/>
    </row>
    <row r="626" spans="2:2" ht="15" x14ac:dyDescent="0.2">
      <c r="B626" s="186"/>
    </row>
    <row r="627" spans="2:2" ht="15" x14ac:dyDescent="0.2">
      <c r="B627" s="186"/>
    </row>
    <row r="628" spans="2:2" ht="15" x14ac:dyDescent="0.2">
      <c r="B628" s="186"/>
    </row>
    <row r="629" spans="2:2" ht="15" x14ac:dyDescent="0.2">
      <c r="B629" s="186"/>
    </row>
    <row r="630" spans="2:2" ht="15" x14ac:dyDescent="0.2">
      <c r="B630" s="186"/>
    </row>
    <row r="631" spans="2:2" ht="15" x14ac:dyDescent="0.2">
      <c r="B631" s="186"/>
    </row>
    <row r="632" spans="2:2" ht="15" x14ac:dyDescent="0.2">
      <c r="B632" s="186"/>
    </row>
    <row r="633" spans="2:2" ht="15" x14ac:dyDescent="0.2">
      <c r="B633" s="186"/>
    </row>
    <row r="634" spans="2:2" ht="15" x14ac:dyDescent="0.2">
      <c r="B634" s="186"/>
    </row>
    <row r="635" spans="2:2" ht="15" x14ac:dyDescent="0.2">
      <c r="B635" s="186"/>
    </row>
    <row r="636" spans="2:2" ht="15" x14ac:dyDescent="0.2">
      <c r="B636" s="186"/>
    </row>
    <row r="637" spans="2:2" ht="15" x14ac:dyDescent="0.2">
      <c r="B637" s="186"/>
    </row>
    <row r="638" spans="2:2" ht="15" x14ac:dyDescent="0.2">
      <c r="B638" s="186"/>
    </row>
    <row r="639" spans="2:2" ht="15" x14ac:dyDescent="0.2">
      <c r="B639" s="186"/>
    </row>
    <row r="640" spans="2:2" ht="15" x14ac:dyDescent="0.2">
      <c r="B640" s="186"/>
    </row>
    <row r="641" spans="2:2" ht="15" x14ac:dyDescent="0.2">
      <c r="B641" s="186"/>
    </row>
    <row r="642" spans="2:2" ht="15" x14ac:dyDescent="0.2">
      <c r="B642" s="186"/>
    </row>
    <row r="643" spans="2:2" ht="15" x14ac:dyDescent="0.2">
      <c r="B643" s="186"/>
    </row>
    <row r="644" spans="2:2" ht="15" x14ac:dyDescent="0.2">
      <c r="B644" s="186"/>
    </row>
    <row r="645" spans="2:2" ht="15" x14ac:dyDescent="0.2">
      <c r="B645" s="186"/>
    </row>
    <row r="646" spans="2:2" ht="15" x14ac:dyDescent="0.2">
      <c r="B646" s="186"/>
    </row>
    <row r="647" spans="2:2" ht="15" x14ac:dyDescent="0.2">
      <c r="B647" s="186"/>
    </row>
    <row r="648" spans="2:2" ht="15" x14ac:dyDescent="0.2">
      <c r="B648" s="186"/>
    </row>
    <row r="649" spans="2:2" ht="15" x14ac:dyDescent="0.2">
      <c r="B649" s="186"/>
    </row>
    <row r="650" spans="2:2" ht="15" x14ac:dyDescent="0.2">
      <c r="B650" s="186"/>
    </row>
    <row r="651" spans="2:2" ht="15" x14ac:dyDescent="0.2">
      <c r="B651" s="186"/>
    </row>
    <row r="652" spans="2:2" ht="15" x14ac:dyDescent="0.2">
      <c r="B652" s="186"/>
    </row>
    <row r="653" spans="2:2" ht="15" x14ac:dyDescent="0.2">
      <c r="B653" s="186"/>
    </row>
    <row r="654" spans="2:2" ht="15" x14ac:dyDescent="0.2">
      <c r="B654" s="186"/>
    </row>
    <row r="655" spans="2:2" ht="15" x14ac:dyDescent="0.2">
      <c r="B655" s="186"/>
    </row>
    <row r="656" spans="2:2" ht="15" x14ac:dyDescent="0.2">
      <c r="B656" s="186"/>
    </row>
    <row r="657" spans="2:2" ht="15" x14ac:dyDescent="0.2">
      <c r="B657" s="186"/>
    </row>
    <row r="658" spans="2:2" ht="15" x14ac:dyDescent="0.2">
      <c r="B658" s="186"/>
    </row>
    <row r="659" spans="2:2" ht="15" x14ac:dyDescent="0.2">
      <c r="B659" s="186"/>
    </row>
    <row r="660" spans="2:2" ht="15" x14ac:dyDescent="0.2">
      <c r="B660" s="186"/>
    </row>
    <row r="661" spans="2:2" ht="15" x14ac:dyDescent="0.2">
      <c r="B661" s="186"/>
    </row>
    <row r="662" spans="2:2" ht="15" x14ac:dyDescent="0.2">
      <c r="B662" s="186"/>
    </row>
    <row r="663" spans="2:2" ht="15" x14ac:dyDescent="0.2">
      <c r="B663" s="186"/>
    </row>
    <row r="664" spans="2:2" ht="15" x14ac:dyDescent="0.2">
      <c r="B664" s="186"/>
    </row>
    <row r="665" spans="2:2" ht="15" x14ac:dyDescent="0.2">
      <c r="B665" s="186"/>
    </row>
    <row r="666" spans="2:2" ht="15" x14ac:dyDescent="0.2">
      <c r="B666" s="186"/>
    </row>
    <row r="667" spans="2:2" ht="15" x14ac:dyDescent="0.2">
      <c r="B667" s="186"/>
    </row>
    <row r="668" spans="2:2" ht="15" x14ac:dyDescent="0.2">
      <c r="B668" s="186"/>
    </row>
    <row r="669" spans="2:2" ht="15" x14ac:dyDescent="0.2">
      <c r="B669" s="186"/>
    </row>
    <row r="670" spans="2:2" ht="15" x14ac:dyDescent="0.2">
      <c r="B670" s="186"/>
    </row>
    <row r="671" spans="2:2" ht="15" x14ac:dyDescent="0.2">
      <c r="B671" s="186"/>
    </row>
    <row r="672" spans="2:2" ht="15" x14ac:dyDescent="0.2">
      <c r="B672" s="186"/>
    </row>
    <row r="673" spans="2:2" ht="15" x14ac:dyDescent="0.2">
      <c r="B673" s="186"/>
    </row>
    <row r="674" spans="2:2" ht="15" x14ac:dyDescent="0.2">
      <c r="B674" s="186"/>
    </row>
    <row r="675" spans="2:2" ht="15" x14ac:dyDescent="0.2">
      <c r="B675" s="186"/>
    </row>
    <row r="676" spans="2:2" ht="15" x14ac:dyDescent="0.2">
      <c r="B676" s="186"/>
    </row>
    <row r="677" spans="2:2" ht="15" x14ac:dyDescent="0.2">
      <c r="B677" s="186"/>
    </row>
    <row r="678" spans="2:2" ht="15" x14ac:dyDescent="0.2">
      <c r="B678" s="186"/>
    </row>
    <row r="679" spans="2:2" ht="15" x14ac:dyDescent="0.2">
      <c r="B679" s="186"/>
    </row>
    <row r="680" spans="2:2" ht="15" x14ac:dyDescent="0.2">
      <c r="B680" s="186"/>
    </row>
    <row r="681" spans="2:2" ht="15" x14ac:dyDescent="0.2">
      <c r="B681" s="186"/>
    </row>
    <row r="682" spans="2:2" ht="15" x14ac:dyDescent="0.2">
      <c r="B682" s="186"/>
    </row>
    <row r="683" spans="2:2" ht="15" x14ac:dyDescent="0.2">
      <c r="B683" s="186"/>
    </row>
    <row r="684" spans="2:2" ht="15" x14ac:dyDescent="0.2">
      <c r="B684" s="186"/>
    </row>
    <row r="685" spans="2:2" ht="15" x14ac:dyDescent="0.2">
      <c r="B685" s="186"/>
    </row>
    <row r="686" spans="2:2" ht="15" x14ac:dyDescent="0.2">
      <c r="B686" s="186"/>
    </row>
    <row r="687" spans="2:2" ht="15" x14ac:dyDescent="0.2">
      <c r="B687" s="186"/>
    </row>
    <row r="688" spans="2:2" ht="15" x14ac:dyDescent="0.2">
      <c r="B688" s="186"/>
    </row>
    <row r="689" spans="2:2" ht="15" x14ac:dyDescent="0.2">
      <c r="B689" s="186"/>
    </row>
    <row r="690" spans="2:2" ht="15" x14ac:dyDescent="0.2">
      <c r="B690" s="186"/>
    </row>
    <row r="691" spans="2:2" ht="15" x14ac:dyDescent="0.2">
      <c r="B691" s="186"/>
    </row>
    <row r="692" spans="2:2" ht="15" x14ac:dyDescent="0.2">
      <c r="B692" s="186"/>
    </row>
    <row r="693" spans="2:2" ht="15" x14ac:dyDescent="0.2">
      <c r="B693" s="186"/>
    </row>
    <row r="694" spans="2:2" ht="15" x14ac:dyDescent="0.2">
      <c r="B694" s="186"/>
    </row>
    <row r="695" spans="2:2" ht="15" x14ac:dyDescent="0.2">
      <c r="B695" s="186"/>
    </row>
    <row r="696" spans="2:2" ht="15" x14ac:dyDescent="0.2">
      <c r="B696" s="186"/>
    </row>
    <row r="697" spans="2:2" ht="15" x14ac:dyDescent="0.2">
      <c r="B697" s="186"/>
    </row>
    <row r="698" spans="2:2" ht="15" x14ac:dyDescent="0.2">
      <c r="B698" s="186"/>
    </row>
    <row r="699" spans="2:2" ht="15" x14ac:dyDescent="0.2">
      <c r="B699" s="186"/>
    </row>
    <row r="700" spans="2:2" ht="15" x14ac:dyDescent="0.2">
      <c r="B700" s="186"/>
    </row>
    <row r="701" spans="2:2" ht="15" x14ac:dyDescent="0.2">
      <c r="B701" s="186"/>
    </row>
    <row r="702" spans="2:2" ht="15" x14ac:dyDescent="0.2">
      <c r="B702" s="186"/>
    </row>
    <row r="703" spans="2:2" ht="15" x14ac:dyDescent="0.2">
      <c r="B703" s="186"/>
    </row>
    <row r="704" spans="2:2" ht="15" x14ac:dyDescent="0.2">
      <c r="B704" s="186"/>
    </row>
    <row r="705" spans="2:2" ht="15" x14ac:dyDescent="0.2">
      <c r="B705" s="186"/>
    </row>
    <row r="706" spans="2:2" ht="15" x14ac:dyDescent="0.2">
      <c r="B706" s="186"/>
    </row>
    <row r="707" spans="2:2" ht="15" x14ac:dyDescent="0.2">
      <c r="B707" s="186"/>
    </row>
    <row r="708" spans="2:2" ht="15" x14ac:dyDescent="0.2">
      <c r="B708" s="186"/>
    </row>
    <row r="709" spans="2:2" ht="15" x14ac:dyDescent="0.2">
      <c r="B709" s="186"/>
    </row>
    <row r="710" spans="2:2" ht="15" x14ac:dyDescent="0.2">
      <c r="B710" s="186"/>
    </row>
    <row r="711" spans="2:2" ht="15" x14ac:dyDescent="0.2">
      <c r="B711" s="186"/>
    </row>
    <row r="712" spans="2:2" ht="15" x14ac:dyDescent="0.2">
      <c r="B712" s="186"/>
    </row>
    <row r="713" spans="2:2" ht="15" x14ac:dyDescent="0.2">
      <c r="B713" s="186"/>
    </row>
    <row r="714" spans="2:2" ht="15" x14ac:dyDescent="0.2">
      <c r="B714" s="186"/>
    </row>
    <row r="715" spans="2:2" ht="15" x14ac:dyDescent="0.2">
      <c r="B715" s="186"/>
    </row>
    <row r="716" spans="2:2" ht="15" x14ac:dyDescent="0.2">
      <c r="B716" s="186"/>
    </row>
    <row r="717" spans="2:2" ht="15" x14ac:dyDescent="0.2">
      <c r="B717" s="186"/>
    </row>
    <row r="718" spans="2:2" ht="15" x14ac:dyDescent="0.2">
      <c r="B718" s="186"/>
    </row>
    <row r="719" spans="2:2" ht="15" x14ac:dyDescent="0.2">
      <c r="B719" s="186"/>
    </row>
    <row r="720" spans="2:2" ht="15" x14ac:dyDescent="0.2">
      <c r="B720" s="186"/>
    </row>
    <row r="721" spans="2:2" ht="15" x14ac:dyDescent="0.2">
      <c r="B721" s="186"/>
    </row>
    <row r="722" spans="2:2" ht="15" x14ac:dyDescent="0.2">
      <c r="B722" s="186"/>
    </row>
    <row r="723" spans="2:2" ht="15" x14ac:dyDescent="0.2">
      <c r="B723" s="186"/>
    </row>
    <row r="724" spans="2:2" ht="15" x14ac:dyDescent="0.2">
      <c r="B724" s="186"/>
    </row>
    <row r="725" spans="2:2" ht="15" x14ac:dyDescent="0.2">
      <c r="B725" s="186"/>
    </row>
    <row r="726" spans="2:2" ht="15" x14ac:dyDescent="0.2">
      <c r="B726" s="186"/>
    </row>
    <row r="727" spans="2:2" ht="15" x14ac:dyDescent="0.2">
      <c r="B727" s="186"/>
    </row>
    <row r="728" spans="2:2" ht="15" x14ac:dyDescent="0.2">
      <c r="B728" s="186"/>
    </row>
    <row r="729" spans="2:2" ht="15" x14ac:dyDescent="0.2">
      <c r="B729" s="186"/>
    </row>
    <row r="730" spans="2:2" ht="15" x14ac:dyDescent="0.2">
      <c r="B730" s="186"/>
    </row>
    <row r="731" spans="2:2" ht="15" x14ac:dyDescent="0.2">
      <c r="B731" s="186"/>
    </row>
    <row r="732" spans="2:2" ht="15" x14ac:dyDescent="0.2">
      <c r="B732" s="186"/>
    </row>
    <row r="733" spans="2:2" ht="15" x14ac:dyDescent="0.2">
      <c r="B733" s="186"/>
    </row>
    <row r="734" spans="2:2" ht="15" x14ac:dyDescent="0.2">
      <c r="B734" s="186"/>
    </row>
    <row r="735" spans="2:2" ht="15" x14ac:dyDescent="0.2">
      <c r="B735" s="186"/>
    </row>
    <row r="736" spans="2:2" ht="15" x14ac:dyDescent="0.2">
      <c r="B736" s="186"/>
    </row>
    <row r="737" spans="2:2" ht="15" x14ac:dyDescent="0.2">
      <c r="B737" s="186"/>
    </row>
    <row r="738" spans="2:2" ht="15" x14ac:dyDescent="0.2">
      <c r="B738" s="186"/>
    </row>
    <row r="739" spans="2:2" ht="15" x14ac:dyDescent="0.2">
      <c r="B739" s="186"/>
    </row>
    <row r="740" spans="2:2" ht="15" x14ac:dyDescent="0.2">
      <c r="B740" s="186"/>
    </row>
    <row r="741" spans="2:2" ht="15" x14ac:dyDescent="0.2">
      <c r="B741" s="186"/>
    </row>
    <row r="742" spans="2:2" ht="15" x14ac:dyDescent="0.2">
      <c r="B742" s="186"/>
    </row>
    <row r="743" spans="2:2" ht="15" x14ac:dyDescent="0.2">
      <c r="B743" s="186"/>
    </row>
    <row r="744" spans="2:2" ht="15" x14ac:dyDescent="0.2">
      <c r="B744" s="186"/>
    </row>
    <row r="745" spans="2:2" ht="15" x14ac:dyDescent="0.2">
      <c r="B745" s="186"/>
    </row>
    <row r="746" spans="2:2" ht="15" x14ac:dyDescent="0.2">
      <c r="B746" s="186"/>
    </row>
    <row r="747" spans="2:2" ht="15" x14ac:dyDescent="0.2">
      <c r="B747" s="186"/>
    </row>
    <row r="748" spans="2:2" ht="15" x14ac:dyDescent="0.2">
      <c r="B748" s="186"/>
    </row>
    <row r="749" spans="2:2" ht="15" x14ac:dyDescent="0.2">
      <c r="B749" s="186"/>
    </row>
    <row r="750" spans="2:2" ht="15" x14ac:dyDescent="0.2">
      <c r="B750" s="186"/>
    </row>
    <row r="751" spans="2:2" ht="15" x14ac:dyDescent="0.2">
      <c r="B751" s="186"/>
    </row>
    <row r="752" spans="2:2" ht="15" x14ac:dyDescent="0.2">
      <c r="B752" s="186"/>
    </row>
    <row r="753" spans="2:2" ht="15" x14ac:dyDescent="0.2">
      <c r="B753" s="186"/>
    </row>
    <row r="754" spans="2:2" ht="15" x14ac:dyDescent="0.2">
      <c r="B754" s="186"/>
    </row>
    <row r="755" spans="2:2" ht="15" x14ac:dyDescent="0.2">
      <c r="B755" s="186"/>
    </row>
    <row r="756" spans="2:2" ht="15" x14ac:dyDescent="0.2">
      <c r="B756" s="186"/>
    </row>
    <row r="757" spans="2:2" ht="15" x14ac:dyDescent="0.2">
      <c r="B757" s="186"/>
    </row>
    <row r="758" spans="2:2" ht="15" x14ac:dyDescent="0.2">
      <c r="B758" s="186"/>
    </row>
    <row r="759" spans="2:2" ht="15" x14ac:dyDescent="0.2">
      <c r="B759" s="186"/>
    </row>
    <row r="760" spans="2:2" ht="15" x14ac:dyDescent="0.2">
      <c r="B760" s="186"/>
    </row>
    <row r="761" spans="2:2" ht="15" x14ac:dyDescent="0.2">
      <c r="B761" s="186"/>
    </row>
    <row r="762" spans="2:2" ht="15" x14ac:dyDescent="0.2">
      <c r="B762" s="186"/>
    </row>
    <row r="763" spans="2:2" ht="15" x14ac:dyDescent="0.2">
      <c r="B763" s="186"/>
    </row>
    <row r="764" spans="2:2" ht="15" x14ac:dyDescent="0.2">
      <c r="B764" s="186"/>
    </row>
    <row r="765" spans="2:2" ht="15" x14ac:dyDescent="0.2">
      <c r="B765" s="186"/>
    </row>
    <row r="766" spans="2:2" ht="15" x14ac:dyDescent="0.2">
      <c r="B766" s="186"/>
    </row>
    <row r="767" spans="2:2" ht="15" x14ac:dyDescent="0.2">
      <c r="B767" s="186"/>
    </row>
    <row r="768" spans="2:2" ht="15" x14ac:dyDescent="0.2">
      <c r="B768" s="186"/>
    </row>
    <row r="769" spans="2:2" ht="15" x14ac:dyDescent="0.2">
      <c r="B769" s="186"/>
    </row>
    <row r="770" spans="2:2" ht="15" x14ac:dyDescent="0.2">
      <c r="B770" s="186"/>
    </row>
  </sheetData>
  <mergeCells count="55">
    <mergeCell ref="A39:A40"/>
    <mergeCell ref="B39:B40"/>
    <mergeCell ref="A33:A34"/>
    <mergeCell ref="B33:B34"/>
    <mergeCell ref="A35:A36"/>
    <mergeCell ref="B35:B36"/>
    <mergeCell ref="A23:A24"/>
    <mergeCell ref="B23:B24"/>
    <mergeCell ref="L7:L8"/>
    <mergeCell ref="A37:A38"/>
    <mergeCell ref="B37:B38"/>
    <mergeCell ref="A31:A32"/>
    <mergeCell ref="B31:B32"/>
    <mergeCell ref="A25:A26"/>
    <mergeCell ref="B25:B26"/>
    <mergeCell ref="A29:A30"/>
    <mergeCell ref="B29:B30"/>
    <mergeCell ref="A27:A28"/>
    <mergeCell ref="A78:I78"/>
    <mergeCell ref="A76:I77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7:A58"/>
    <mergeCell ref="B57:B58"/>
    <mergeCell ref="A5:G5"/>
    <mergeCell ref="A9:A10"/>
    <mergeCell ref="B9:B10"/>
    <mergeCell ref="A11:A12"/>
    <mergeCell ref="B11:B12"/>
    <mergeCell ref="A53:A54"/>
    <mergeCell ref="B53:B54"/>
    <mergeCell ref="A55:A56"/>
    <mergeCell ref="B55:B56"/>
    <mergeCell ref="H7:I7"/>
    <mergeCell ref="A13:A14"/>
    <mergeCell ref="B13:B14"/>
    <mergeCell ref="A15:A16"/>
    <mergeCell ref="B15:B16"/>
    <mergeCell ref="A17:A18"/>
    <mergeCell ref="B17:B18"/>
    <mergeCell ref="B27:B28"/>
    <mergeCell ref="A19:A20"/>
    <mergeCell ref="B19:B20"/>
    <mergeCell ref="A21:A22"/>
    <mergeCell ref="B21:B22"/>
  </mergeCells>
  <phoneticPr fontId="2" type="noConversion"/>
  <conditionalFormatting sqref="J22:J26 J55:J56 J38 J41:J44 J13:J14 J10 J29:J36 J20 J49:J52">
    <cfRule type="cellIs" dxfId="3" priority="3" stopIfTrue="1" operator="lessThan">
      <formula>0</formula>
    </cfRule>
    <cfRule type="cellIs" dxfId="2" priority="4" stopIfTrue="1" operator="equal">
      <formula>0</formula>
    </cfRule>
  </conditionalFormatting>
  <conditionalFormatting sqref="J53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ageMargins left="0.39370078740157483" right="0" top="0.78740157480314965" bottom="0.39370078740157483" header="0.51181102362204722" footer="0.51181102362204722"/>
  <pageSetup paperSize="9" scale="75" firstPageNumber="379" fitToHeight="2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  <rowBreaks count="1" manualBreakCount="1">
    <brk id="4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J41" sqref="J4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110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111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5">
        <v>70626596</v>
      </c>
      <c r="F6" s="33"/>
      <c r="G6" s="34" t="s">
        <v>3</v>
      </c>
      <c r="H6" s="35"/>
      <c r="I6" s="35">
        <v>1021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505000</v>
      </c>
      <c r="F16" s="255">
        <v>6444471</v>
      </c>
      <c r="G16" s="9">
        <f>H16+I16</f>
        <v>6382255.7199999997</v>
      </c>
      <c r="H16" s="254">
        <v>6382255.7199999997</v>
      </c>
      <c r="I16" s="254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505000</v>
      </c>
      <c r="F18" s="255">
        <v>6869493.4000000004</v>
      </c>
      <c r="G18" s="9">
        <f>H18+I18</f>
        <v>6444312.3499999996</v>
      </c>
      <c r="H18" s="254">
        <v>6444312.3499999996</v>
      </c>
      <c r="I18" s="254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62056.629999999888</v>
      </c>
      <c r="H24" s="59">
        <f>H18-H16-H22</f>
        <v>62056.629999999888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62056.63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6000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56056.63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7"/>
      <c r="B32" s="318"/>
      <c r="C32" s="318"/>
      <c r="D32" s="318"/>
      <c r="E32" s="318"/>
      <c r="F32" s="318"/>
      <c r="G32" s="318"/>
      <c r="H32" s="318"/>
      <c r="I32" s="318"/>
    </row>
    <row r="33" spans="1:10" s="6" customFormat="1" x14ac:dyDescent="0.2">
      <c r="A33" s="318"/>
      <c r="B33" s="318"/>
      <c r="C33" s="318"/>
      <c r="D33" s="318"/>
      <c r="E33" s="318"/>
      <c r="F33" s="318"/>
      <c r="G33" s="318"/>
      <c r="H33" s="318"/>
      <c r="I33" s="318"/>
    </row>
    <row r="34" spans="1:10" x14ac:dyDescent="0.2">
      <c r="A34" s="318"/>
      <c r="B34" s="318"/>
      <c r="C34" s="318"/>
      <c r="D34" s="318"/>
      <c r="E34" s="318"/>
      <c r="F34" s="318"/>
      <c r="G34" s="318"/>
      <c r="H34" s="318"/>
      <c r="I34" s="318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80">
        <v>0</v>
      </c>
      <c r="G37" s="80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80">
        <v>0</v>
      </c>
      <c r="G38" s="80">
        <v>0</v>
      </c>
      <c r="H38" s="257"/>
      <c r="I38" s="78" t="s">
        <v>172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80">
        <v>0</v>
      </c>
      <c r="G39" s="80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80">
        <v>0</v>
      </c>
      <c r="G40" s="80">
        <v>0</v>
      </c>
      <c r="H40" s="257"/>
      <c r="I40" s="78" t="s">
        <v>172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88">
        <v>0</v>
      </c>
      <c r="G41" s="24">
        <v>0</v>
      </c>
      <c r="H41" s="257"/>
      <c r="I41" s="84" t="s">
        <v>172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24</v>
      </c>
      <c r="B43" s="46" t="s">
        <v>25</v>
      </c>
      <c r="C43" s="48"/>
      <c r="D43" s="50"/>
      <c r="E43" s="50"/>
      <c r="F43" s="90"/>
      <c r="G43" s="91"/>
      <c r="H43" s="310" t="s">
        <v>42</v>
      </c>
      <c r="I43" s="311"/>
      <c r="J43" s="81"/>
    </row>
    <row r="44" spans="1:10" ht="18.75" thickTop="1" x14ac:dyDescent="0.35">
      <c r="A44" s="234"/>
      <c r="B44" s="235"/>
      <c r="C44" s="236"/>
      <c r="D44" s="235"/>
      <c r="E44" s="237" t="s">
        <v>191</v>
      </c>
      <c r="F44" s="238" t="s">
        <v>26</v>
      </c>
      <c r="G44" s="239" t="s">
        <v>27</v>
      </c>
      <c r="H44" s="240" t="s">
        <v>28</v>
      </c>
      <c r="I44" s="241" t="s">
        <v>41</v>
      </c>
      <c r="J44" s="81"/>
    </row>
    <row r="45" spans="1:10" x14ac:dyDescent="0.2">
      <c r="A45" s="242"/>
      <c r="B45" s="243"/>
      <c r="C45" s="243"/>
      <c r="D45" s="243"/>
      <c r="E45" s="242"/>
      <c r="F45" s="309"/>
      <c r="G45" s="244"/>
      <c r="H45" s="245">
        <v>40908</v>
      </c>
      <c r="I45" s="246">
        <v>40908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7"/>
      <c r="H46" s="247"/>
      <c r="I46" s="248"/>
      <c r="J46" s="81"/>
    </row>
    <row r="47" spans="1:10" ht="13.5" thickBot="1" x14ac:dyDescent="0.25">
      <c r="A47" s="249"/>
      <c r="B47" s="250"/>
      <c r="C47" s="250"/>
      <c r="D47" s="250"/>
      <c r="E47" s="249"/>
      <c r="F47" s="251"/>
      <c r="G47" s="252"/>
      <c r="H47" s="252"/>
      <c r="I47" s="253"/>
      <c r="J47" s="81"/>
    </row>
    <row r="48" spans="1:10" ht="13.5" thickTop="1" x14ac:dyDescent="0.2">
      <c r="A48" s="92"/>
      <c r="B48" s="93"/>
      <c r="C48" s="93" t="s">
        <v>21</v>
      </c>
      <c r="D48" s="93"/>
      <c r="E48" s="94">
        <v>26834</v>
      </c>
      <c r="F48" s="95">
        <v>1500</v>
      </c>
      <c r="G48" s="96">
        <v>0</v>
      </c>
      <c r="H48" s="96">
        <f>E48+F48-G48</f>
        <v>28334</v>
      </c>
      <c r="I48" s="97">
        <f>H48</f>
        <v>28334</v>
      </c>
      <c r="J48" s="81"/>
    </row>
    <row r="49" spans="1:10" x14ac:dyDescent="0.2">
      <c r="A49" s="98"/>
      <c r="B49" s="99"/>
      <c r="C49" s="99" t="s">
        <v>29</v>
      </c>
      <c r="D49" s="99"/>
      <c r="E49" s="100">
        <v>38798.47</v>
      </c>
      <c r="F49" s="25">
        <v>44010</v>
      </c>
      <c r="G49" s="101">
        <v>64793</v>
      </c>
      <c r="H49" s="101">
        <f>E49+F49-G49</f>
        <v>18015.47</v>
      </c>
      <c r="I49" s="102">
        <v>8816.4699999999993</v>
      </c>
      <c r="J49" s="81"/>
    </row>
    <row r="50" spans="1:10" x14ac:dyDescent="0.2">
      <c r="A50" s="98"/>
      <c r="B50" s="99"/>
      <c r="C50" s="99" t="s">
        <v>20</v>
      </c>
      <c r="D50" s="99"/>
      <c r="E50" s="100">
        <v>21827.040000000001</v>
      </c>
      <c r="F50" s="25">
        <f>3994.83+425022.4</f>
        <v>429017.23000000004</v>
      </c>
      <c r="G50" s="101">
        <v>0</v>
      </c>
      <c r="H50" s="101">
        <f t="shared" ref="H50:H51" si="0">E50+F50-G50</f>
        <v>450844.27</v>
      </c>
      <c r="I50" s="102">
        <f>H50</f>
        <v>450844.27</v>
      </c>
      <c r="J50" s="81"/>
    </row>
    <row r="51" spans="1:10" x14ac:dyDescent="0.2">
      <c r="A51" s="98"/>
      <c r="B51" s="99"/>
      <c r="C51" s="99" t="s">
        <v>30</v>
      </c>
      <c r="D51" s="99"/>
      <c r="E51" s="100">
        <v>0</v>
      </c>
      <c r="F51" s="25">
        <v>0</v>
      </c>
      <c r="G51" s="101">
        <v>0</v>
      </c>
      <c r="H51" s="101">
        <f t="shared" si="0"/>
        <v>0</v>
      </c>
      <c r="I51" s="102">
        <f>H51</f>
        <v>0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87459.510000000009</v>
      </c>
      <c r="F52" s="106">
        <f>F48+F49+F50+F51</f>
        <v>474527.23000000004</v>
      </c>
      <c r="G52" s="106">
        <f>G48+G49+G50+G51</f>
        <v>64793</v>
      </c>
      <c r="H52" s="106">
        <f>H48+H49+H50+H51</f>
        <v>497193.74</v>
      </c>
      <c r="I52" s="107">
        <f>I48+I49+I50+I51</f>
        <v>487994.74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sheetProtection selectLockedCells="1"/>
  <mergeCells count="10">
    <mergeCell ref="F45:F46"/>
    <mergeCell ref="H43:I43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57" sqref="G57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9" width="14.71093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112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113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70626561</v>
      </c>
      <c r="F6" s="33"/>
      <c r="G6" s="34" t="s">
        <v>3</v>
      </c>
      <c r="H6" s="35"/>
      <c r="I6" s="35">
        <v>1022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450000</v>
      </c>
      <c r="F16" s="255">
        <v>3749297.2</v>
      </c>
      <c r="G16" s="9">
        <f>H16+I16</f>
        <v>3540060.73</v>
      </c>
      <c r="H16" s="254">
        <v>3540060.73</v>
      </c>
      <c r="I16" s="254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450000</v>
      </c>
      <c r="F18" s="255">
        <v>3749297.2</v>
      </c>
      <c r="G18" s="9">
        <f>H18+I18</f>
        <v>3585134.52</v>
      </c>
      <c r="H18" s="254">
        <v>3585134.52</v>
      </c>
      <c r="I18" s="254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45073.790000000037</v>
      </c>
      <c r="H24" s="59">
        <f>H18-H16-H22</f>
        <v>45073.790000000037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45073.79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44073.79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122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80">
        <v>0</v>
      </c>
      <c r="G37" s="80">
        <v>0</v>
      </c>
      <c r="H37" s="63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80">
        <v>0</v>
      </c>
      <c r="G38" s="80">
        <v>0</v>
      </c>
      <c r="H38" s="257"/>
      <c r="I38" s="78" t="s">
        <v>172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80">
        <v>0</v>
      </c>
      <c r="G39" s="80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80">
        <v>0</v>
      </c>
      <c r="G40" s="80">
        <v>0</v>
      </c>
      <c r="H40" s="257"/>
      <c r="I40" s="78" t="s">
        <v>172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88">
        <v>0</v>
      </c>
      <c r="G41" s="24">
        <v>0</v>
      </c>
      <c r="H41" s="257"/>
      <c r="I41" s="89" t="s">
        <v>172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24</v>
      </c>
      <c r="B43" s="46" t="s">
        <v>25</v>
      </c>
      <c r="C43" s="48"/>
      <c r="D43" s="50"/>
      <c r="E43" s="50"/>
      <c r="F43" s="90"/>
      <c r="G43" s="91"/>
      <c r="H43" s="310" t="s">
        <v>42</v>
      </c>
      <c r="I43" s="311"/>
      <c r="J43" s="81"/>
    </row>
    <row r="44" spans="1:10" ht="18.75" thickTop="1" x14ac:dyDescent="0.35">
      <c r="A44" s="234"/>
      <c r="B44" s="235"/>
      <c r="C44" s="236"/>
      <c r="D44" s="235"/>
      <c r="E44" s="237" t="s">
        <v>191</v>
      </c>
      <c r="F44" s="238" t="s">
        <v>26</v>
      </c>
      <c r="G44" s="239" t="s">
        <v>27</v>
      </c>
      <c r="H44" s="240" t="s">
        <v>28</v>
      </c>
      <c r="I44" s="241" t="s">
        <v>41</v>
      </c>
      <c r="J44" s="81"/>
    </row>
    <row r="45" spans="1:10" x14ac:dyDescent="0.2">
      <c r="A45" s="242"/>
      <c r="B45" s="243"/>
      <c r="C45" s="243"/>
      <c r="D45" s="243"/>
      <c r="E45" s="242"/>
      <c r="F45" s="309"/>
      <c r="G45" s="244"/>
      <c r="H45" s="245">
        <v>40908</v>
      </c>
      <c r="I45" s="246">
        <v>40908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7"/>
      <c r="H46" s="247"/>
      <c r="I46" s="248"/>
      <c r="J46" s="81"/>
    </row>
    <row r="47" spans="1:10" ht="13.5" thickBot="1" x14ac:dyDescent="0.25">
      <c r="A47" s="249"/>
      <c r="B47" s="250"/>
      <c r="C47" s="250"/>
      <c r="D47" s="250"/>
      <c r="E47" s="249"/>
      <c r="F47" s="251"/>
      <c r="G47" s="252"/>
      <c r="H47" s="252"/>
      <c r="I47" s="253"/>
      <c r="J47" s="81"/>
    </row>
    <row r="48" spans="1:10" ht="13.5" thickTop="1" x14ac:dyDescent="0.2">
      <c r="A48" s="92"/>
      <c r="B48" s="93"/>
      <c r="C48" s="93" t="s">
        <v>21</v>
      </c>
      <c r="D48" s="93"/>
      <c r="E48" s="94">
        <v>2000</v>
      </c>
      <c r="F48" s="95">
        <v>1000</v>
      </c>
      <c r="G48" s="96">
        <v>0</v>
      </c>
      <c r="H48" s="96">
        <f>E48+F48-G48</f>
        <v>3000</v>
      </c>
      <c r="I48" s="97">
        <f>H48</f>
        <v>3000</v>
      </c>
      <c r="J48" s="81"/>
    </row>
    <row r="49" spans="1:10" x14ac:dyDescent="0.2">
      <c r="A49" s="98"/>
      <c r="B49" s="99"/>
      <c r="C49" s="99" t="s">
        <v>29</v>
      </c>
      <c r="D49" s="99"/>
      <c r="E49" s="100">
        <v>19101.39</v>
      </c>
      <c r="F49" s="25">
        <v>21602</v>
      </c>
      <c r="G49" s="101">
        <v>27180</v>
      </c>
      <c r="H49" s="101">
        <f>E49+F49-G49</f>
        <v>13523.39</v>
      </c>
      <c r="I49" s="102">
        <f>H49</f>
        <v>13523.39</v>
      </c>
      <c r="J49" s="81"/>
    </row>
    <row r="50" spans="1:10" x14ac:dyDescent="0.2">
      <c r="A50" s="98"/>
      <c r="B50" s="99"/>
      <c r="C50" s="99" t="s">
        <v>20</v>
      </c>
      <c r="D50" s="99"/>
      <c r="E50" s="100">
        <v>63510.65</v>
      </c>
      <c r="F50" s="25">
        <f>1138.1+166555.2</f>
        <v>167693.30000000002</v>
      </c>
      <c r="G50" s="101">
        <v>0</v>
      </c>
      <c r="H50" s="101">
        <f t="shared" ref="H50:H51" si="0">E50+F50-G50</f>
        <v>231203.95</v>
      </c>
      <c r="I50" s="102">
        <f>H50</f>
        <v>231203.95</v>
      </c>
      <c r="J50" s="81"/>
    </row>
    <row r="51" spans="1:10" x14ac:dyDescent="0.2">
      <c r="A51" s="98"/>
      <c r="B51" s="99"/>
      <c r="C51" s="99" t="s">
        <v>30</v>
      </c>
      <c r="D51" s="99"/>
      <c r="E51" s="100">
        <v>25782.1</v>
      </c>
      <c r="F51" s="25">
        <v>0</v>
      </c>
      <c r="G51" s="101">
        <v>0</v>
      </c>
      <c r="H51" s="101">
        <f t="shared" si="0"/>
        <v>25782.1</v>
      </c>
      <c r="I51" s="102">
        <f>H51</f>
        <v>25782.1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110394.14000000001</v>
      </c>
      <c r="F52" s="106">
        <f>F48+F49+F50+F51</f>
        <v>190295.30000000002</v>
      </c>
      <c r="G52" s="106">
        <f>G48+G49+G50+G51</f>
        <v>27180</v>
      </c>
      <c r="H52" s="106">
        <f>H48+H49+H50+H51</f>
        <v>273509.44</v>
      </c>
      <c r="I52" s="107">
        <f>I48+I49+I50+I51</f>
        <v>273509.44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zoomScaleNormal="100" workbookViewId="0">
      <selection activeCell="A32" sqref="A32:I35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114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115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60341777</v>
      </c>
      <c r="F6" s="33"/>
      <c r="G6" s="34" t="s">
        <v>3</v>
      </c>
      <c r="H6" s="35"/>
      <c r="I6" s="35">
        <v>1024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1910000</v>
      </c>
      <c r="F16" s="255">
        <v>14049948</v>
      </c>
      <c r="G16" s="9">
        <f>H16+I16</f>
        <v>14066505.34</v>
      </c>
      <c r="H16" s="254">
        <v>14066505.34</v>
      </c>
      <c r="I16" s="254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1910000</v>
      </c>
      <c r="F18" s="255">
        <v>14076763.800000001</v>
      </c>
      <c r="G18" s="9">
        <f>H18+I18</f>
        <v>14050382.77</v>
      </c>
      <c r="H18" s="254">
        <v>14050382.77</v>
      </c>
      <c r="I18" s="254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-16122.570000000298</v>
      </c>
      <c r="H24" s="59">
        <f>H18-H16-H22</f>
        <v>-16122.570000000298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-16122.57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0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-16122.57</v>
      </c>
      <c r="H31" s="70"/>
      <c r="I31" s="64"/>
    </row>
    <row r="32" spans="1:10" s="6" customFormat="1" x14ac:dyDescent="0.2">
      <c r="A32" s="321" t="s">
        <v>208</v>
      </c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s="6" customFormat="1" x14ac:dyDescent="0.2">
      <c r="A34" s="322"/>
      <c r="B34" s="322"/>
      <c r="C34" s="322"/>
      <c r="D34" s="322"/>
      <c r="E34" s="322"/>
      <c r="F34" s="322"/>
      <c r="G34" s="322"/>
      <c r="H34" s="322"/>
      <c r="I34" s="322"/>
    </row>
    <row r="35" spans="1:10" x14ac:dyDescent="0.2">
      <c r="A35" s="322"/>
      <c r="B35" s="322"/>
      <c r="C35" s="322"/>
      <c r="D35" s="322"/>
      <c r="E35" s="322"/>
      <c r="F35" s="322"/>
      <c r="G35" s="322"/>
      <c r="H35" s="322"/>
      <c r="I35" s="322"/>
      <c r="J35" s="71"/>
    </row>
    <row r="36" spans="1:10" ht="19.5" x14ac:dyDescent="0.4">
      <c r="A36" s="46" t="s">
        <v>23</v>
      </c>
      <c r="B36" s="46" t="s">
        <v>31</v>
      </c>
      <c r="C36" s="46"/>
      <c r="D36" s="72"/>
      <c r="E36" s="50"/>
      <c r="F36" s="4"/>
      <c r="G36" s="73"/>
      <c r="H36" s="64"/>
      <c r="I36" s="64"/>
      <c r="J36" s="71"/>
    </row>
    <row r="37" spans="1:10" ht="18.75" x14ac:dyDescent="0.4">
      <c r="A37" s="46"/>
      <c r="B37" s="46"/>
      <c r="C37" s="46"/>
      <c r="D37" s="72"/>
      <c r="F37" s="74" t="s">
        <v>37</v>
      </c>
      <c r="G37" s="122" t="s">
        <v>6</v>
      </c>
      <c r="H37" s="41"/>
      <c r="I37" s="75" t="s">
        <v>40</v>
      </c>
      <c r="J37" s="71"/>
    </row>
    <row r="38" spans="1:10" ht="15" customHeight="1" x14ac:dyDescent="0.35">
      <c r="A38" s="76" t="s">
        <v>32</v>
      </c>
      <c r="B38" s="77"/>
      <c r="C38" s="3"/>
      <c r="D38" s="77"/>
      <c r="E38" s="50"/>
      <c r="F38" s="24">
        <v>0</v>
      </c>
      <c r="G38" s="24">
        <v>0</v>
      </c>
      <c r="H38" s="257"/>
      <c r="I38" s="78" t="s">
        <v>172</v>
      </c>
      <c r="J38" s="71"/>
    </row>
    <row r="39" spans="1:10" ht="16.5" x14ac:dyDescent="0.35">
      <c r="A39" s="76" t="s">
        <v>43</v>
      </c>
      <c r="B39" s="77"/>
      <c r="C39" s="3"/>
      <c r="D39" s="79"/>
      <c r="E39" s="79"/>
      <c r="F39" s="24">
        <v>196266</v>
      </c>
      <c r="G39" s="24">
        <v>196266</v>
      </c>
      <c r="H39" s="257"/>
      <c r="I39" s="78">
        <f>G39/F39</f>
        <v>1</v>
      </c>
      <c r="J39" s="81"/>
    </row>
    <row r="40" spans="1:10" ht="15" x14ac:dyDescent="0.3">
      <c r="A40" s="76" t="s">
        <v>44</v>
      </c>
      <c r="B40" s="77"/>
      <c r="C40" s="77"/>
      <c r="D40" s="82"/>
      <c r="E40" s="82"/>
      <c r="F40" s="24">
        <v>0</v>
      </c>
      <c r="G40" s="24">
        <v>0</v>
      </c>
      <c r="H40" s="257"/>
      <c r="I40" s="84" t="s">
        <v>172</v>
      </c>
      <c r="J40" s="81"/>
    </row>
    <row r="41" spans="1:10" ht="15" customHeight="1" x14ac:dyDescent="0.2">
      <c r="A41" s="85" t="s">
        <v>183</v>
      </c>
      <c r="B41" s="85"/>
      <c r="C41" s="85"/>
      <c r="D41" s="85"/>
      <c r="E41" s="85"/>
      <c r="F41" s="24">
        <v>147000</v>
      </c>
      <c r="G41" s="24">
        <v>147000</v>
      </c>
      <c r="H41" s="257"/>
      <c r="I41" s="84">
        <f>G41/F41</f>
        <v>1</v>
      </c>
      <c r="J41" s="81"/>
    </row>
    <row r="42" spans="1:10" ht="15" x14ac:dyDescent="0.3">
      <c r="A42" s="76" t="s">
        <v>38</v>
      </c>
      <c r="B42" s="86"/>
      <c r="C42" s="86"/>
      <c r="D42" s="87"/>
      <c r="E42" s="87" t="s">
        <v>173</v>
      </c>
      <c r="F42" s="121">
        <v>0</v>
      </c>
      <c r="G42" s="24">
        <v>0</v>
      </c>
      <c r="H42" s="257"/>
      <c r="I42" s="89" t="s">
        <v>172</v>
      </c>
      <c r="J42" s="81"/>
    </row>
    <row r="43" spans="1:10" x14ac:dyDescent="0.2">
      <c r="A43" s="323"/>
      <c r="B43" s="323"/>
      <c r="C43" s="323"/>
      <c r="D43" s="323"/>
      <c r="E43" s="323"/>
      <c r="F43" s="323"/>
      <c r="G43" s="323"/>
      <c r="H43" s="323"/>
      <c r="I43" s="323"/>
      <c r="J43" s="81"/>
    </row>
    <row r="44" spans="1:10" ht="15" x14ac:dyDescent="0.3">
      <c r="A44" s="76"/>
      <c r="B44" s="86"/>
      <c r="C44" s="86"/>
      <c r="D44" s="87"/>
      <c r="E44" s="87"/>
      <c r="F44" s="88"/>
      <c r="G44" s="24"/>
      <c r="H44" s="83"/>
      <c r="I44" s="89"/>
      <c r="J44" s="81"/>
    </row>
    <row r="45" spans="1:10" ht="19.5" thickBot="1" x14ac:dyDescent="0.45">
      <c r="A45" s="46" t="s">
        <v>24</v>
      </c>
      <c r="B45" s="46" t="s">
        <v>25</v>
      </c>
      <c r="C45" s="48"/>
      <c r="D45" s="50"/>
      <c r="E45" s="50"/>
      <c r="F45" s="90"/>
      <c r="G45" s="91"/>
      <c r="H45" s="310" t="s">
        <v>42</v>
      </c>
      <c r="I45" s="311"/>
      <c r="J45" s="81"/>
    </row>
    <row r="46" spans="1:10" ht="18.75" thickTop="1" x14ac:dyDescent="0.35">
      <c r="A46" s="234"/>
      <c r="B46" s="235"/>
      <c r="C46" s="236"/>
      <c r="D46" s="235"/>
      <c r="E46" s="237" t="s">
        <v>191</v>
      </c>
      <c r="F46" s="238" t="s">
        <v>26</v>
      </c>
      <c r="G46" s="239" t="s">
        <v>27</v>
      </c>
      <c r="H46" s="240" t="s">
        <v>28</v>
      </c>
      <c r="I46" s="241" t="s">
        <v>41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4"/>
      <c r="H47" s="245">
        <v>40908</v>
      </c>
      <c r="I47" s="246">
        <v>40908</v>
      </c>
      <c r="J47" s="81"/>
    </row>
    <row r="48" spans="1:10" x14ac:dyDescent="0.2">
      <c r="A48" s="242"/>
      <c r="B48" s="243"/>
      <c r="C48" s="243"/>
      <c r="D48" s="243"/>
      <c r="E48" s="242"/>
      <c r="F48" s="309"/>
      <c r="G48" s="247"/>
      <c r="H48" s="247"/>
      <c r="I48" s="248"/>
      <c r="J48" s="81"/>
    </row>
    <row r="49" spans="1:10" ht="13.5" thickBot="1" x14ac:dyDescent="0.25">
      <c r="A49" s="249"/>
      <c r="B49" s="250"/>
      <c r="C49" s="250"/>
      <c r="D49" s="250"/>
      <c r="E49" s="249"/>
      <c r="F49" s="251"/>
      <c r="G49" s="252"/>
      <c r="H49" s="252"/>
      <c r="I49" s="253"/>
      <c r="J49" s="81"/>
    </row>
    <row r="50" spans="1:10" ht="13.5" thickTop="1" x14ac:dyDescent="0.2">
      <c r="A50" s="92"/>
      <c r="B50" s="93"/>
      <c r="C50" s="93" t="s">
        <v>21</v>
      </c>
      <c r="D50" s="93"/>
      <c r="E50" s="94">
        <v>28179</v>
      </c>
      <c r="F50" s="95">
        <v>0</v>
      </c>
      <c r="G50" s="96">
        <v>0</v>
      </c>
      <c r="H50" s="96">
        <f>E50+F50-G50</f>
        <v>28179</v>
      </c>
      <c r="I50" s="97">
        <f>H50</f>
        <v>28179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260464.34</v>
      </c>
      <c r="F51" s="25">
        <v>83526.8</v>
      </c>
      <c r="G51" s="101">
        <v>98506</v>
      </c>
      <c r="H51" s="101">
        <f>E51+F51-G51</f>
        <v>245485.14</v>
      </c>
      <c r="I51" s="102">
        <v>245474.02</v>
      </c>
      <c r="J51" s="81"/>
    </row>
    <row r="52" spans="1:10" x14ac:dyDescent="0.2">
      <c r="A52" s="98"/>
      <c r="B52" s="99"/>
      <c r="C52" s="99" t="s">
        <v>20</v>
      </c>
      <c r="D52" s="99"/>
      <c r="E52" s="100">
        <f>27176.75+116186</f>
        <v>143362.75</v>
      </c>
      <c r="F52" s="25">
        <v>26581.8</v>
      </c>
      <c r="G52" s="101">
        <f>27176.75+9091</f>
        <v>36267.75</v>
      </c>
      <c r="H52" s="101">
        <f t="shared" ref="H52:H53" si="0">E52+F52-G52</f>
        <v>133676.79999999999</v>
      </c>
      <c r="I52" s="102">
        <f>H52</f>
        <v>133676.79999999999</v>
      </c>
      <c r="J52" s="81"/>
    </row>
    <row r="53" spans="1:10" x14ac:dyDescent="0.2">
      <c r="A53" s="98"/>
      <c r="B53" s="99"/>
      <c r="C53" s="99" t="s">
        <v>30</v>
      </c>
      <c r="D53" s="99"/>
      <c r="E53" s="100">
        <v>188612.88</v>
      </c>
      <c r="F53" s="25">
        <v>196266</v>
      </c>
      <c r="G53" s="101">
        <v>147000</v>
      </c>
      <c r="H53" s="101">
        <f t="shared" si="0"/>
        <v>237878.88</v>
      </c>
      <c r="I53" s="102">
        <f>H53</f>
        <v>237878.88</v>
      </c>
      <c r="J53" s="81" t="s">
        <v>176</v>
      </c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620618.97</v>
      </c>
      <c r="F54" s="106">
        <f>F50+F51+F52+F53</f>
        <v>306374.59999999998</v>
      </c>
      <c r="G54" s="106">
        <f>G50+G51+G52+G53</f>
        <v>281773.75</v>
      </c>
      <c r="H54" s="106">
        <f>H50+H51+H52+H53</f>
        <v>645219.82000000007</v>
      </c>
      <c r="I54" s="107">
        <f>I50+I51+I52+I53</f>
        <v>645208.69999999995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1">
    <mergeCell ref="A2:D2"/>
    <mergeCell ref="E2:I2"/>
    <mergeCell ref="E3:I3"/>
    <mergeCell ref="E4:I4"/>
    <mergeCell ref="H45:I45"/>
    <mergeCell ref="F47:F48"/>
    <mergeCell ref="E5:I5"/>
    <mergeCell ref="E7:I7"/>
    <mergeCell ref="H13:I13"/>
    <mergeCell ref="A32:I35"/>
    <mergeCell ref="A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5" zoomScaleNormal="100" workbookViewId="0">
      <selection activeCell="G30" sqref="G3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179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116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49589768</v>
      </c>
      <c r="F6" s="33"/>
      <c r="G6" s="34" t="s">
        <v>3</v>
      </c>
      <c r="H6" s="35"/>
      <c r="I6" s="35">
        <v>1040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2181000</v>
      </c>
      <c r="F16" s="255">
        <v>31568448</v>
      </c>
      <c r="G16" s="9">
        <f>H16+I16</f>
        <v>31591582.57</v>
      </c>
      <c r="H16" s="254">
        <v>31558477.57</v>
      </c>
      <c r="I16" s="254">
        <v>33105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2181000</v>
      </c>
      <c r="F18" s="255">
        <v>31595581.800000001</v>
      </c>
      <c r="G18" s="9">
        <f>H18+I18</f>
        <v>31592179.530000001</v>
      </c>
      <c r="H18" s="254">
        <v>31555154.530000001</v>
      </c>
      <c r="I18" s="254">
        <v>37025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596.96000000089407</v>
      </c>
      <c r="H24" s="59">
        <f>H18-H16-H22</f>
        <v>-3323.0399999991059</v>
      </c>
      <c r="I24" s="59">
        <f>I18-I16-I22</f>
        <v>3920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596.96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596.96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281250</v>
      </c>
      <c r="G37" s="24">
        <v>281250</v>
      </c>
      <c r="H37" s="257"/>
      <c r="I37" s="78">
        <f>G37/F37</f>
        <v>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21353</v>
      </c>
      <c r="G38" s="24">
        <v>21353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16000</v>
      </c>
      <c r="G40" s="24">
        <v>16000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150170.57999999999</v>
      </c>
      <c r="F49" s="95">
        <v>0</v>
      </c>
      <c r="G49" s="96">
        <v>0</v>
      </c>
      <c r="H49" s="96">
        <f>E49+F49-G49</f>
        <v>150170.57999999999</v>
      </c>
      <c r="I49" s="97">
        <f>H49</f>
        <v>150170.57999999999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707356.1</v>
      </c>
      <c r="F50" s="25">
        <v>205915</v>
      </c>
      <c r="G50" s="101">
        <v>357958</v>
      </c>
      <c r="H50" s="101">
        <f>E50+F50-G50</f>
        <v>555313.1</v>
      </c>
      <c r="I50" s="102">
        <v>483341.23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14340.52+87314</f>
        <v>101654.52</v>
      </c>
      <c r="F51" s="25">
        <v>813169.5</v>
      </c>
      <c r="G51" s="101">
        <v>84084.98</v>
      </c>
      <c r="H51" s="101">
        <f t="shared" ref="H51:H52" si="0">E51+F51-G51</f>
        <v>830739.04</v>
      </c>
      <c r="I51" s="102">
        <f>H51</f>
        <v>830739.04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47000.62</v>
      </c>
      <c r="F52" s="25">
        <v>21353</v>
      </c>
      <c r="G52" s="101">
        <v>16000</v>
      </c>
      <c r="H52" s="101">
        <f t="shared" si="0"/>
        <v>52353.619999999995</v>
      </c>
      <c r="I52" s="102">
        <f>H52</f>
        <v>52353.619999999995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1006181.82</v>
      </c>
      <c r="F53" s="106">
        <f>F49+F50+F51+F52</f>
        <v>1040437.5</v>
      </c>
      <c r="G53" s="106">
        <f>G49+G50+G51+G52</f>
        <v>458042.98</v>
      </c>
      <c r="H53" s="106">
        <f>H49+H50+H51+H52</f>
        <v>1588576.3399999999</v>
      </c>
      <c r="I53" s="107">
        <f>I49+I50+I51+I52</f>
        <v>1516604.4700000002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4" orientation="portrait" useFirstPageNumber="1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F60" sqref="F6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117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118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49589725</v>
      </c>
      <c r="F6" s="33"/>
      <c r="G6" s="34" t="s">
        <v>3</v>
      </c>
      <c r="H6" s="35"/>
      <c r="I6" s="35">
        <v>1041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10516000</v>
      </c>
      <c r="F16" s="255">
        <v>41420038.18</v>
      </c>
      <c r="G16" s="9">
        <f>H16+I16</f>
        <v>42517634.149999999</v>
      </c>
      <c r="H16" s="254">
        <v>42120907.25</v>
      </c>
      <c r="I16" s="254">
        <v>396726.9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10516000</v>
      </c>
      <c r="F18" s="255">
        <v>41420038.18</v>
      </c>
      <c r="G18" s="9">
        <f>H18+I18</f>
        <v>42562685.579999998</v>
      </c>
      <c r="H18" s="254">
        <v>42021025.579999998</v>
      </c>
      <c r="I18" s="254">
        <v>541660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215"/>
      <c r="G23" s="7"/>
      <c r="H23" s="8"/>
      <c r="I23" s="8"/>
      <c r="J23" s="53"/>
    </row>
    <row r="24" spans="1:10" ht="22.5" customHeight="1" x14ac:dyDescent="0.45">
      <c r="A24" s="57" t="s">
        <v>35</v>
      </c>
      <c r="B24" s="57"/>
      <c r="C24" s="58"/>
      <c r="D24" s="57"/>
      <c r="E24" s="57"/>
      <c r="F24" s="57"/>
      <c r="G24" s="59">
        <f>G18-G16-G22</f>
        <v>45051.429999999702</v>
      </c>
      <c r="H24" s="59">
        <f>H18-H16-H22</f>
        <v>-99881.670000001788</v>
      </c>
      <c r="I24" s="59">
        <f>I18-I16-I22</f>
        <v>144933.09999999998</v>
      </c>
      <c r="J24" s="60"/>
    </row>
    <row r="25" spans="1:10" ht="13.5" customHeight="1" x14ac:dyDescent="0.2">
      <c r="A25" s="325"/>
      <c r="B25" s="325"/>
      <c r="C25" s="325"/>
      <c r="D25" s="325"/>
      <c r="E25" s="325"/>
      <c r="F25" s="325"/>
      <c r="G25" s="216"/>
      <c r="H25" s="216"/>
      <c r="I25" s="216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45051.43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30051.43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ht="12.75" customHeight="1" x14ac:dyDescent="0.2">
      <c r="A32" s="324"/>
      <c r="B32" s="324"/>
      <c r="C32" s="324"/>
      <c r="D32" s="324"/>
      <c r="E32" s="324"/>
      <c r="F32" s="324"/>
      <c r="G32" s="324"/>
      <c r="H32" s="324"/>
      <c r="I32" s="324"/>
    </row>
    <row r="33" spans="1:10" s="6" customFormat="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0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948132</v>
      </c>
      <c r="G37" s="24">
        <v>948132</v>
      </c>
      <c r="H37" s="257"/>
      <c r="I37" s="78">
        <f>G37/F37</f>
        <v>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1162000</v>
      </c>
      <c r="G38" s="24">
        <v>1162000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872000</v>
      </c>
      <c r="G40" s="24">
        <v>872000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ht="15" customHeight="1" x14ac:dyDescent="0.2">
      <c r="A42" s="326"/>
      <c r="B42" s="326"/>
      <c r="C42" s="326"/>
      <c r="D42" s="326"/>
      <c r="E42" s="326"/>
      <c r="F42" s="326"/>
      <c r="G42" s="326"/>
      <c r="H42" s="326"/>
      <c r="I42" s="326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59000</v>
      </c>
      <c r="F49" s="95">
        <v>10000</v>
      </c>
      <c r="G49" s="96">
        <v>4000</v>
      </c>
      <c r="H49" s="96">
        <f>E49+F49-G49</f>
        <v>65000</v>
      </c>
      <c r="I49" s="97">
        <f>H49</f>
        <v>65000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692874.81</v>
      </c>
      <c r="F50" s="25">
        <v>144237</v>
      </c>
      <c r="G50" s="101">
        <v>253425</v>
      </c>
      <c r="H50" s="101">
        <f>E50+F50-G50</f>
        <v>583686.81000000006</v>
      </c>
      <c r="I50" s="102">
        <v>478600.59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365678.88+72008.6</f>
        <v>437687.48</v>
      </c>
      <c r="F51" s="25">
        <f>185392+10439.95</f>
        <v>195831.95</v>
      </c>
      <c r="G51" s="101">
        <v>257400.6</v>
      </c>
      <c r="H51" s="101">
        <f t="shared" ref="H51:H52" si="0">E51+F51-G51</f>
        <v>376118.82999999996</v>
      </c>
      <c r="I51" s="102">
        <v>110381.33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234270.34</v>
      </c>
      <c r="F52" s="25">
        <v>1181973.8999999999</v>
      </c>
      <c r="G52" s="101">
        <v>899901</v>
      </c>
      <c r="H52" s="101">
        <f t="shared" si="0"/>
        <v>516343.24</v>
      </c>
      <c r="I52" s="102">
        <f>H52</f>
        <v>516343.24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1423832.6300000001</v>
      </c>
      <c r="F53" s="106">
        <f>F49+F50+F51+F52</f>
        <v>1532042.8499999999</v>
      </c>
      <c r="G53" s="106">
        <f>G49+G50+G51+G52</f>
        <v>1414726.6</v>
      </c>
      <c r="H53" s="106">
        <f>H49+H50+H51+H52</f>
        <v>1541148.88</v>
      </c>
      <c r="I53" s="107">
        <f>I49+I50+I51+I52</f>
        <v>1170325.1600000001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2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25:F25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119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120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49589792</v>
      </c>
      <c r="F6" s="33"/>
      <c r="G6" s="34" t="s">
        <v>3</v>
      </c>
      <c r="H6" s="35"/>
      <c r="I6" s="35">
        <v>1111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7986000</v>
      </c>
      <c r="F16" s="255">
        <v>36900810.939999998</v>
      </c>
      <c r="G16" s="9">
        <f>H16+I16</f>
        <v>36900810.939999998</v>
      </c>
      <c r="H16" s="254">
        <v>36188960.939999998</v>
      </c>
      <c r="I16" s="254">
        <v>711850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7986000</v>
      </c>
      <c r="F18" s="255">
        <v>36912340.689999998</v>
      </c>
      <c r="G18" s="9">
        <f>H18+I18</f>
        <v>36912340.689999998</v>
      </c>
      <c r="H18" s="254">
        <v>36247524.689999998</v>
      </c>
      <c r="I18" s="254">
        <v>664816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11529.75</v>
      </c>
      <c r="H24" s="59">
        <f>H18-H16-H22</f>
        <v>58563.75</v>
      </c>
      <c r="I24" s="59">
        <f>I18-I16-I22</f>
        <v>-47034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11529.75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11529.75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1504425</v>
      </c>
      <c r="G38" s="24">
        <v>1504425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1128000</v>
      </c>
      <c r="G40" s="24">
        <v>1128000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7"/>
      <c r="B42" s="327"/>
      <c r="C42" s="327"/>
      <c r="D42" s="327"/>
      <c r="E42" s="327"/>
      <c r="F42" s="327"/>
      <c r="G42" s="327"/>
      <c r="H42" s="327"/>
      <c r="I42" s="327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26000</v>
      </c>
      <c r="F49" s="95">
        <v>5000</v>
      </c>
      <c r="G49" s="96">
        <v>19000</v>
      </c>
      <c r="H49" s="96">
        <f>E49+F49-G49</f>
        <v>12000</v>
      </c>
      <c r="I49" s="97">
        <f>H49</f>
        <v>12000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292505.34000000003</v>
      </c>
      <c r="F50" s="25">
        <v>208913</v>
      </c>
      <c r="G50" s="101">
        <v>297362.2</v>
      </c>
      <c r="H50" s="101">
        <f>E50+F50-G50</f>
        <v>204056.14</v>
      </c>
      <c r="I50" s="102">
        <v>190300.63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533165.66</f>
        <v>533165.66</v>
      </c>
      <c r="F51" s="25">
        <v>33270.67</v>
      </c>
      <c r="G51" s="101">
        <v>0</v>
      </c>
      <c r="H51" s="101">
        <f t="shared" ref="H51:H52" si="0">E51+F51-G51</f>
        <v>566436.33000000007</v>
      </c>
      <c r="I51" s="102">
        <v>173669.81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290665.59000000003</v>
      </c>
      <c r="F52" s="25">
        <v>1566992</v>
      </c>
      <c r="G52" s="101">
        <v>1503115</v>
      </c>
      <c r="H52" s="101">
        <f t="shared" si="0"/>
        <v>354542.59000000008</v>
      </c>
      <c r="I52" s="102">
        <f>H52</f>
        <v>354542.59000000008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1142336.5900000001</v>
      </c>
      <c r="F53" s="106">
        <f>F49+F50+F51+F52</f>
        <v>1814175.67</v>
      </c>
      <c r="G53" s="106">
        <f>G49+G50+G51+G52</f>
        <v>1819477.2</v>
      </c>
      <c r="H53" s="106">
        <f>H49+H50+H51+H52</f>
        <v>1137035.06</v>
      </c>
      <c r="I53" s="107">
        <f>I49+I50+I51+I52</f>
        <v>730513.03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38" sqref="I3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121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122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118" t="s">
        <v>123</v>
      </c>
      <c r="F6" s="33"/>
      <c r="G6" s="34" t="s">
        <v>3</v>
      </c>
      <c r="H6" s="35"/>
      <c r="I6" s="35">
        <v>1112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5144000</v>
      </c>
      <c r="F16" s="255">
        <v>21382674.399999999</v>
      </c>
      <c r="G16" s="9">
        <f>H16+I16</f>
        <v>21382674.399999999</v>
      </c>
      <c r="H16" s="254">
        <v>21124816.699999999</v>
      </c>
      <c r="I16" s="254">
        <v>257857.7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5144000</v>
      </c>
      <c r="F18" s="255">
        <v>21453196.789999999</v>
      </c>
      <c r="G18" s="9">
        <f>H18+I18</f>
        <v>21453196.789999999</v>
      </c>
      <c r="H18" s="254">
        <v>21131752.789999999</v>
      </c>
      <c r="I18" s="254">
        <v>321444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70522.390000000596</v>
      </c>
      <c r="H24" s="59">
        <f>H18-H16-H22</f>
        <v>6936.089999999851</v>
      </c>
      <c r="I24" s="59">
        <f>I18-I16-I22</f>
        <v>63586.299999999988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70522.39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69522.39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268000</v>
      </c>
      <c r="G38" s="24">
        <v>268000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201000</v>
      </c>
      <c r="G40" s="24">
        <v>201000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9000</v>
      </c>
      <c r="F49" s="95">
        <v>3000</v>
      </c>
      <c r="G49" s="96">
        <v>5000</v>
      </c>
      <c r="H49" s="96">
        <f>E49+F49-G49</f>
        <v>7000</v>
      </c>
      <c r="I49" s="97">
        <f>H49</f>
        <v>7000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451108.64</v>
      </c>
      <c r="F50" s="25">
        <v>120208</v>
      </c>
      <c r="G50" s="101">
        <v>114178</v>
      </c>
      <c r="H50" s="101">
        <f>E50+F50-G50</f>
        <v>457138.64</v>
      </c>
      <c r="I50" s="102">
        <v>338586.15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508358.91</v>
      </c>
      <c r="F51" s="25">
        <f>115496.24+3688</f>
        <v>119184.24</v>
      </c>
      <c r="G51" s="101">
        <f>116880+3688</f>
        <v>120568</v>
      </c>
      <c r="H51" s="101">
        <f t="shared" ref="H51:H52" si="0">E51+F51-G51</f>
        <v>506975.15</v>
      </c>
      <c r="I51" s="102">
        <v>297898.09000000003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301278.25</v>
      </c>
      <c r="F52" s="25">
        <v>356829</v>
      </c>
      <c r="G52" s="101">
        <v>201000</v>
      </c>
      <c r="H52" s="101">
        <f t="shared" si="0"/>
        <v>457107.25</v>
      </c>
      <c r="I52" s="102">
        <v>281202.83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1269745.8</v>
      </c>
      <c r="F53" s="106">
        <f>F49+F50+F51+F52</f>
        <v>599221.24</v>
      </c>
      <c r="G53" s="106">
        <f>G49+G50+G51+G52</f>
        <v>440746</v>
      </c>
      <c r="H53" s="106">
        <f>H49+H50+H51+H52</f>
        <v>1428221.04</v>
      </c>
      <c r="I53" s="107">
        <f>I49+I50+I51+I52</f>
        <v>924687.07000000007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175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124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125</v>
      </c>
      <c r="F6" s="33"/>
      <c r="G6" s="34" t="s">
        <v>3</v>
      </c>
      <c r="H6" s="35"/>
      <c r="I6" s="35">
        <v>1135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15333000</v>
      </c>
      <c r="F16" s="255">
        <v>59749501</v>
      </c>
      <c r="G16" s="9">
        <f>H16+I16</f>
        <v>62710176.699999996</v>
      </c>
      <c r="H16" s="254">
        <v>61634597.229999997</v>
      </c>
      <c r="I16" s="254">
        <v>1075579.47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15520000</v>
      </c>
      <c r="F18" s="255">
        <v>59936501</v>
      </c>
      <c r="G18" s="9">
        <f>H18+I18</f>
        <v>62951853.399999999</v>
      </c>
      <c r="H18" s="254">
        <v>61634597.229999997</v>
      </c>
      <c r="I18" s="254">
        <v>1317256.17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241676.70000000298</v>
      </c>
      <c r="H24" s="59">
        <f>H18-H16-H22</f>
        <v>0</v>
      </c>
      <c r="I24" s="59">
        <f>I18-I16-I22</f>
        <v>241676.69999999995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241676.7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226676.7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261820</v>
      </c>
      <c r="G37" s="24">
        <v>261820</v>
      </c>
      <c r="H37" s="257"/>
      <c r="I37" s="78">
        <f>G37/F37</f>
        <v>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3295454</v>
      </c>
      <c r="G38" s="24">
        <v>3269297.4</v>
      </c>
      <c r="H38" s="257"/>
      <c r="I38" s="78">
        <f>G38/F38</f>
        <v>0.99206282351384667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2472000</v>
      </c>
      <c r="G40" s="24">
        <v>2472000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ht="15" x14ac:dyDescent="0.3">
      <c r="A42" s="76"/>
      <c r="B42" s="86"/>
      <c r="C42" s="86"/>
      <c r="D42" s="87"/>
      <c r="E42" s="87"/>
      <c r="F42" s="121"/>
      <c r="G42" s="24"/>
      <c r="H42" s="83"/>
      <c r="I42" s="89"/>
      <c r="J42" s="81"/>
    </row>
    <row r="43" spans="1:10" ht="19.5" thickBot="1" x14ac:dyDescent="0.45">
      <c r="A43" s="46" t="s">
        <v>24</v>
      </c>
      <c r="B43" s="46" t="s">
        <v>25</v>
      </c>
      <c r="C43" s="48"/>
      <c r="D43" s="50"/>
      <c r="E43" s="50"/>
      <c r="F43" s="90"/>
      <c r="G43" s="91"/>
      <c r="H43" s="310" t="s">
        <v>42</v>
      </c>
      <c r="I43" s="311"/>
      <c r="J43" s="81"/>
    </row>
    <row r="44" spans="1:10" ht="18.75" thickTop="1" x14ac:dyDescent="0.35">
      <c r="A44" s="234"/>
      <c r="B44" s="235"/>
      <c r="C44" s="236"/>
      <c r="D44" s="235"/>
      <c r="E44" s="237" t="s">
        <v>191</v>
      </c>
      <c r="F44" s="238" t="s">
        <v>26</v>
      </c>
      <c r="G44" s="239" t="s">
        <v>27</v>
      </c>
      <c r="H44" s="240" t="s">
        <v>28</v>
      </c>
      <c r="I44" s="241" t="s">
        <v>41</v>
      </c>
      <c r="J44" s="81"/>
    </row>
    <row r="45" spans="1:10" x14ac:dyDescent="0.2">
      <c r="A45" s="242"/>
      <c r="B45" s="243"/>
      <c r="C45" s="243"/>
      <c r="D45" s="243"/>
      <c r="E45" s="242"/>
      <c r="F45" s="309"/>
      <c r="G45" s="244"/>
      <c r="H45" s="245">
        <v>40908</v>
      </c>
      <c r="I45" s="246">
        <v>40908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7"/>
      <c r="H46" s="247"/>
      <c r="I46" s="248"/>
      <c r="J46" s="81"/>
    </row>
    <row r="47" spans="1:10" ht="13.5" thickBot="1" x14ac:dyDescent="0.25">
      <c r="A47" s="249"/>
      <c r="B47" s="250"/>
      <c r="C47" s="250"/>
      <c r="D47" s="250"/>
      <c r="E47" s="249"/>
      <c r="F47" s="251"/>
      <c r="G47" s="252"/>
      <c r="H47" s="252"/>
      <c r="I47" s="253"/>
      <c r="J47" s="81"/>
    </row>
    <row r="48" spans="1:10" ht="13.5" thickTop="1" x14ac:dyDescent="0.2">
      <c r="A48" s="92"/>
      <c r="B48" s="93"/>
      <c r="C48" s="93" t="s">
        <v>21</v>
      </c>
      <c r="D48" s="93"/>
      <c r="E48" s="94">
        <v>213041</v>
      </c>
      <c r="F48" s="95">
        <v>1000</v>
      </c>
      <c r="G48" s="96">
        <v>23000</v>
      </c>
      <c r="H48" s="96">
        <f>E48+F48-G48</f>
        <v>191041</v>
      </c>
      <c r="I48" s="119">
        <f>H48</f>
        <v>191041</v>
      </c>
      <c r="J48" s="81"/>
    </row>
    <row r="49" spans="1:10" x14ac:dyDescent="0.2">
      <c r="A49" s="98"/>
      <c r="B49" s="99"/>
      <c r="C49" s="99" t="s">
        <v>29</v>
      </c>
      <c r="D49" s="99"/>
      <c r="E49" s="100">
        <v>276644.23</v>
      </c>
      <c r="F49" s="25">
        <v>321273</v>
      </c>
      <c r="G49" s="101">
        <v>381876</v>
      </c>
      <c r="H49" s="101">
        <f>E49+F49-G49</f>
        <v>216041.22999999998</v>
      </c>
      <c r="I49" s="120">
        <v>261411.23</v>
      </c>
      <c r="J49" s="81"/>
    </row>
    <row r="50" spans="1:10" x14ac:dyDescent="0.2">
      <c r="A50" s="98"/>
      <c r="B50" s="99"/>
      <c r="C50" s="99" t="s">
        <v>20</v>
      </c>
      <c r="D50" s="99"/>
      <c r="E50" s="100">
        <f>126377.05+961</f>
        <v>127338.05</v>
      </c>
      <c r="F50" s="25">
        <f>395000.27+418140.69+13000</f>
        <v>826140.96</v>
      </c>
      <c r="G50" s="101">
        <f>9939+12996</f>
        <v>22935</v>
      </c>
      <c r="H50" s="101">
        <f t="shared" ref="H50:H51" si="0">E50+F50-G50</f>
        <v>930544.01</v>
      </c>
      <c r="I50" s="120">
        <f>680869.01+965</f>
        <v>681834.01</v>
      </c>
      <c r="J50" s="123"/>
    </row>
    <row r="51" spans="1:10" x14ac:dyDescent="0.2">
      <c r="A51" s="98"/>
      <c r="B51" s="99"/>
      <c r="C51" s="99" t="s">
        <v>30</v>
      </c>
      <c r="D51" s="99"/>
      <c r="E51" s="100">
        <v>727573.48</v>
      </c>
      <c r="F51" s="25">
        <v>3404197.4</v>
      </c>
      <c r="G51" s="101">
        <v>2867603.61</v>
      </c>
      <c r="H51" s="101">
        <f t="shared" si="0"/>
        <v>1264167.27</v>
      </c>
      <c r="I51" s="120">
        <f>H51</f>
        <v>1264167.27</v>
      </c>
      <c r="J51" s="123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1344596.76</v>
      </c>
      <c r="F52" s="106">
        <f>F48+F49+F50+F51</f>
        <v>4552611.3599999994</v>
      </c>
      <c r="G52" s="106">
        <f>G48+G49+G50+G51</f>
        <v>3295414.61</v>
      </c>
      <c r="H52" s="106">
        <f>H48+H49+H50+H51</f>
        <v>2601793.5099999998</v>
      </c>
      <c r="I52" s="107">
        <f>I48+I49+I50+I51</f>
        <v>2398453.5099999998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186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126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127</v>
      </c>
      <c r="F6" s="33"/>
      <c r="G6" s="34" t="s">
        <v>3</v>
      </c>
      <c r="H6" s="35"/>
      <c r="I6" s="35">
        <v>1136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10598000</v>
      </c>
      <c r="F16" s="255">
        <v>38385238</v>
      </c>
      <c r="G16" s="9">
        <f>H16+I16</f>
        <v>38385252.660000004</v>
      </c>
      <c r="H16" s="254">
        <v>37857983.170000002</v>
      </c>
      <c r="I16" s="254">
        <v>527269.49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10598000</v>
      </c>
      <c r="F18" s="255">
        <v>38690037</v>
      </c>
      <c r="G18" s="9">
        <f>H18+I18</f>
        <v>38688650.420000002</v>
      </c>
      <c r="H18" s="254">
        <v>38081692.420000002</v>
      </c>
      <c r="I18" s="254">
        <v>606958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303397.75999999791</v>
      </c>
      <c r="H24" s="59">
        <f>H18-H16-H22</f>
        <v>223709.25</v>
      </c>
      <c r="I24" s="59">
        <f>I18-I16-I22</f>
        <v>79688.510000000009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303397.76000000001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25000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278397.76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60000</v>
      </c>
      <c r="G37" s="24">
        <v>52176</v>
      </c>
      <c r="H37" s="257"/>
      <c r="I37" s="78">
        <f>G37/F37</f>
        <v>0.86960000000000004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1205000</v>
      </c>
      <c r="G38" s="24">
        <v>1210608</v>
      </c>
      <c r="H38" s="257"/>
      <c r="I38" s="78">
        <f>G38/F38</f>
        <v>1.0046539419087137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904000</v>
      </c>
      <c r="G40" s="24">
        <v>904000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150000</v>
      </c>
      <c r="G41" s="24">
        <v>150000</v>
      </c>
      <c r="H41" s="257"/>
      <c r="I41" s="89">
        <f>G41/F41</f>
        <v>1</v>
      </c>
      <c r="J41" s="81"/>
    </row>
    <row r="42" spans="1:10" x14ac:dyDescent="0.2">
      <c r="A42" s="328" t="s">
        <v>193</v>
      </c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19500</v>
      </c>
      <c r="F49" s="95">
        <v>20000</v>
      </c>
      <c r="G49" s="96">
        <v>30900</v>
      </c>
      <c r="H49" s="96">
        <f>E49+F49-G49</f>
        <v>8600</v>
      </c>
      <c r="I49" s="97">
        <v>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107822.21</v>
      </c>
      <c r="F50" s="25">
        <v>209370</v>
      </c>
      <c r="G50" s="101">
        <v>247465.1</v>
      </c>
      <c r="H50" s="101">
        <f>E50+F50-G50</f>
        <v>69727.110000000015</v>
      </c>
      <c r="I50" s="102">
        <v>73209.37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367320.11</v>
      </c>
      <c r="F51" s="25">
        <f>61201.39+7500</f>
        <v>68701.39</v>
      </c>
      <c r="G51" s="101">
        <v>7500</v>
      </c>
      <c r="H51" s="101">
        <f t="shared" ref="H51:H52" si="0">E51+F51-G51</f>
        <v>428521.5</v>
      </c>
      <c r="I51" s="102">
        <v>206563.88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283092.12</v>
      </c>
      <c r="F52" s="25">
        <v>1243119</v>
      </c>
      <c r="G52" s="101">
        <v>1260890</v>
      </c>
      <c r="H52" s="101">
        <f t="shared" si="0"/>
        <v>265321.12000000011</v>
      </c>
      <c r="I52" s="102">
        <v>41137.769999999997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777734.44</v>
      </c>
      <c r="F53" s="106">
        <f>F49+F50+F51+F52</f>
        <v>1541190.3900000001</v>
      </c>
      <c r="G53" s="106">
        <f>G49+G50+G51+G52</f>
        <v>1546755.1</v>
      </c>
      <c r="H53" s="106">
        <f>H49+H50+H51+H52</f>
        <v>772169.7300000001</v>
      </c>
      <c r="I53" s="107">
        <f>I49+I50+I51+I52</f>
        <v>320911.02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F40" sqref="F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177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128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129</v>
      </c>
      <c r="F6" s="33"/>
      <c r="G6" s="34" t="s">
        <v>3</v>
      </c>
      <c r="H6" s="35"/>
      <c r="I6" s="35">
        <v>1137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2278000</v>
      </c>
      <c r="F16" s="255">
        <v>13592638</v>
      </c>
      <c r="G16" s="9">
        <f>H16+I16</f>
        <v>13598043.26</v>
      </c>
      <c r="H16" s="254">
        <v>13440830.15</v>
      </c>
      <c r="I16" s="254">
        <v>157213.10999999999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2278000</v>
      </c>
      <c r="F18" s="255">
        <v>13592638</v>
      </c>
      <c r="G18" s="9">
        <f>H18+I18</f>
        <v>13676667.76</v>
      </c>
      <c r="H18" s="254">
        <v>13494421.76</v>
      </c>
      <c r="I18" s="254">
        <v>182246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78624.5</v>
      </c>
      <c r="H24" s="59">
        <f>H18-H16-H22</f>
        <v>53591.609999999404</v>
      </c>
      <c r="I24" s="59">
        <f>I18-I16-I22</f>
        <v>25032.890000000014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78624.5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4000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3019.01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71605.490000000005</v>
      </c>
      <c r="H31" s="70"/>
      <c r="I31" s="64"/>
    </row>
    <row r="32" spans="1:10" s="6" customFormat="1" ht="12.75" customHeight="1" x14ac:dyDescent="0.2">
      <c r="A32" s="329" t="s">
        <v>199</v>
      </c>
      <c r="B32" s="318"/>
      <c r="C32" s="318"/>
      <c r="D32" s="318"/>
      <c r="E32" s="318"/>
      <c r="F32" s="318"/>
      <c r="G32" s="318"/>
      <c r="H32" s="318"/>
      <c r="I32" s="318"/>
    </row>
    <row r="33" spans="1:10" s="6" customFormat="1" x14ac:dyDescent="0.2">
      <c r="A33" s="318"/>
      <c r="B33" s="318"/>
      <c r="C33" s="318"/>
      <c r="D33" s="318"/>
      <c r="E33" s="318"/>
      <c r="F33" s="318"/>
      <c r="G33" s="318"/>
      <c r="H33" s="318"/>
      <c r="I33" s="318"/>
    </row>
    <row r="34" spans="1:10" x14ac:dyDescent="0.2">
      <c r="A34" s="318"/>
      <c r="B34" s="318"/>
      <c r="C34" s="318"/>
      <c r="D34" s="318"/>
      <c r="E34" s="318"/>
      <c r="F34" s="318"/>
      <c r="G34" s="318"/>
      <c r="H34" s="318"/>
      <c r="I34" s="318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80">
        <v>0</v>
      </c>
      <c r="G37" s="80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389000</v>
      </c>
      <c r="G38" s="24">
        <v>389000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292000</v>
      </c>
      <c r="G40" s="24">
        <v>292000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88">
        <v>0</v>
      </c>
      <c r="G41" s="24">
        <v>0</v>
      </c>
      <c r="H41" s="257"/>
      <c r="I41" s="89" t="s">
        <v>172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24</v>
      </c>
      <c r="B43" s="46" t="s">
        <v>25</v>
      </c>
      <c r="C43" s="48"/>
      <c r="D43" s="50"/>
      <c r="E43" s="50"/>
      <c r="F43" s="90"/>
      <c r="G43" s="91"/>
      <c r="H43" s="310" t="s">
        <v>42</v>
      </c>
      <c r="I43" s="311"/>
      <c r="J43" s="81"/>
    </row>
    <row r="44" spans="1:10" ht="18.75" thickTop="1" x14ac:dyDescent="0.35">
      <c r="A44" s="234"/>
      <c r="B44" s="235"/>
      <c r="C44" s="236"/>
      <c r="D44" s="235"/>
      <c r="E44" s="237" t="s">
        <v>191</v>
      </c>
      <c r="F44" s="238" t="s">
        <v>26</v>
      </c>
      <c r="G44" s="239" t="s">
        <v>27</v>
      </c>
      <c r="H44" s="240" t="s">
        <v>28</v>
      </c>
      <c r="I44" s="241" t="s">
        <v>41</v>
      </c>
      <c r="J44" s="81"/>
    </row>
    <row r="45" spans="1:10" x14ac:dyDescent="0.2">
      <c r="A45" s="242"/>
      <c r="B45" s="243"/>
      <c r="C45" s="243"/>
      <c r="D45" s="243"/>
      <c r="E45" s="242"/>
      <c r="F45" s="309"/>
      <c r="G45" s="244"/>
      <c r="H45" s="245">
        <v>40908</v>
      </c>
      <c r="I45" s="246">
        <v>40908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7"/>
      <c r="H46" s="247"/>
      <c r="I46" s="248"/>
      <c r="J46" s="81"/>
    </row>
    <row r="47" spans="1:10" ht="13.5" thickBot="1" x14ac:dyDescent="0.25">
      <c r="A47" s="249"/>
      <c r="B47" s="250"/>
      <c r="C47" s="250"/>
      <c r="D47" s="250"/>
      <c r="E47" s="249"/>
      <c r="F47" s="251"/>
      <c r="G47" s="252"/>
      <c r="H47" s="252"/>
      <c r="I47" s="253"/>
      <c r="J47" s="81"/>
    </row>
    <row r="48" spans="1:10" ht="13.5" thickTop="1" x14ac:dyDescent="0.2">
      <c r="A48" s="92"/>
      <c r="B48" s="93"/>
      <c r="C48" s="93" t="s">
        <v>21</v>
      </c>
      <c r="D48" s="93"/>
      <c r="E48" s="94">
        <v>17708.28</v>
      </c>
      <c r="F48" s="95">
        <v>0</v>
      </c>
      <c r="G48" s="96">
        <v>5805</v>
      </c>
      <c r="H48" s="96">
        <f>E48+F48-G48</f>
        <v>11903.279999999999</v>
      </c>
      <c r="I48" s="97">
        <f>H48</f>
        <v>11903.279999999999</v>
      </c>
      <c r="J48" s="81"/>
    </row>
    <row r="49" spans="1:10" x14ac:dyDescent="0.2">
      <c r="A49" s="98"/>
      <c r="B49" s="99"/>
      <c r="C49" s="99" t="s">
        <v>29</v>
      </c>
      <c r="D49" s="99"/>
      <c r="E49" s="100">
        <v>276976.96000000002</v>
      </c>
      <c r="F49" s="25">
        <v>78202</v>
      </c>
      <c r="G49" s="101">
        <v>163507</v>
      </c>
      <c r="H49" s="101">
        <f>E49+F49-G49</f>
        <v>191671.96000000002</v>
      </c>
      <c r="I49" s="102">
        <v>158879.96</v>
      </c>
      <c r="J49" s="81"/>
    </row>
    <row r="50" spans="1:10" x14ac:dyDescent="0.2">
      <c r="A50" s="98"/>
      <c r="B50" s="99"/>
      <c r="C50" s="99" t="s">
        <v>20</v>
      </c>
      <c r="D50" s="99"/>
      <c r="E50" s="100">
        <v>6691.23</v>
      </c>
      <c r="F50" s="25">
        <f>6691.23+105510</f>
        <v>112201.23</v>
      </c>
      <c r="G50" s="101">
        <f>631+104502.21</f>
        <v>105133.21</v>
      </c>
      <c r="H50" s="101">
        <f t="shared" ref="H50:H51" si="0">E50+F50-G50</f>
        <v>13759.249999999985</v>
      </c>
      <c r="I50" s="102">
        <f>H50</f>
        <v>13759.249999999985</v>
      </c>
      <c r="J50" s="81"/>
    </row>
    <row r="51" spans="1:10" x14ac:dyDescent="0.2">
      <c r="A51" s="98"/>
      <c r="B51" s="99"/>
      <c r="C51" s="99" t="s">
        <v>30</v>
      </c>
      <c r="D51" s="99"/>
      <c r="E51" s="100">
        <v>23366</v>
      </c>
      <c r="F51" s="25">
        <v>399956</v>
      </c>
      <c r="G51" s="101">
        <v>367716</v>
      </c>
      <c r="H51" s="101">
        <f t="shared" si="0"/>
        <v>55606</v>
      </c>
      <c r="I51" s="102">
        <f>H51</f>
        <v>55606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324742.46999999997</v>
      </c>
      <c r="F52" s="106">
        <f>F48+F49+F50+F51</f>
        <v>590359.23</v>
      </c>
      <c r="G52" s="106">
        <f>G48+G49+G50+G51</f>
        <v>642161.21</v>
      </c>
      <c r="H52" s="106">
        <f>H48+H49+H50+H51</f>
        <v>272940.49</v>
      </c>
      <c r="I52" s="107">
        <f>I48+I49+I50+I51</f>
        <v>240148.49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57031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130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131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132</v>
      </c>
      <c r="F6" s="33"/>
      <c r="G6" s="34" t="s">
        <v>3</v>
      </c>
      <c r="H6" s="35"/>
      <c r="I6" s="35">
        <v>1138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9683000</v>
      </c>
      <c r="F16" s="255">
        <v>29101654.460000001</v>
      </c>
      <c r="G16" s="9">
        <f>H16+I16</f>
        <v>28847228.289999999</v>
      </c>
      <c r="H16" s="254">
        <v>27789243.890000001</v>
      </c>
      <c r="I16" s="254">
        <v>1057984.3999999999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9683000</v>
      </c>
      <c r="F18" s="255">
        <v>29488507</v>
      </c>
      <c r="G18" s="9">
        <f>H18+I18</f>
        <v>29294183.399999999</v>
      </c>
      <c r="H18" s="254">
        <v>27577262.879999999</v>
      </c>
      <c r="I18" s="254">
        <v>1716920.52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v>75480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371475.1099999994</v>
      </c>
      <c r="H24" s="59">
        <f>H18-H16-H22</f>
        <v>-211981.01000000164</v>
      </c>
      <c r="I24" s="59">
        <f>I18-I16-I22</f>
        <v>658936.12000000011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371475.11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39797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258309.44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73368.67</v>
      </c>
      <c r="H31" s="70"/>
      <c r="I31" s="64"/>
    </row>
    <row r="32" spans="1:10" s="6" customFormat="1" x14ac:dyDescent="0.2">
      <c r="A32" s="321" t="s">
        <v>200</v>
      </c>
      <c r="B32" s="330"/>
      <c r="C32" s="330"/>
      <c r="D32" s="330"/>
      <c r="E32" s="330"/>
      <c r="F32" s="330"/>
      <c r="G32" s="330"/>
      <c r="H32" s="330"/>
      <c r="I32" s="330"/>
    </row>
    <row r="33" spans="1:10" s="6" customFormat="1" x14ac:dyDescent="0.2">
      <c r="A33" s="321"/>
      <c r="B33" s="330"/>
      <c r="C33" s="330"/>
      <c r="D33" s="330"/>
      <c r="E33" s="330"/>
      <c r="F33" s="330"/>
      <c r="G33" s="330"/>
      <c r="H33" s="330"/>
      <c r="I33" s="330"/>
    </row>
    <row r="34" spans="1:10" s="6" customFormat="1" x14ac:dyDescent="0.2">
      <c r="A34" s="330"/>
      <c r="B34" s="330"/>
      <c r="C34" s="330"/>
      <c r="D34" s="330"/>
      <c r="E34" s="330"/>
      <c r="F34" s="330"/>
      <c r="G34" s="330"/>
      <c r="H34" s="330"/>
      <c r="I34" s="330"/>
    </row>
    <row r="35" spans="1:10" x14ac:dyDescent="0.2">
      <c r="A35" s="330"/>
      <c r="B35" s="330"/>
      <c r="C35" s="330"/>
      <c r="D35" s="330"/>
      <c r="E35" s="330"/>
      <c r="F35" s="330"/>
      <c r="G35" s="330"/>
      <c r="H35" s="330"/>
      <c r="I35" s="330"/>
      <c r="J35" s="71"/>
    </row>
    <row r="36" spans="1:10" ht="19.5" x14ac:dyDescent="0.4">
      <c r="A36" s="46" t="s">
        <v>23</v>
      </c>
      <c r="B36" s="46" t="s">
        <v>31</v>
      </c>
      <c r="C36" s="46"/>
      <c r="D36" s="72"/>
      <c r="E36" s="50"/>
      <c r="F36" s="4"/>
      <c r="G36" s="73"/>
      <c r="H36" s="64"/>
      <c r="I36" s="64"/>
      <c r="J36" s="71"/>
    </row>
    <row r="37" spans="1:10" ht="18.75" x14ac:dyDescent="0.4">
      <c r="A37" s="46"/>
      <c r="B37" s="46"/>
      <c r="C37" s="46"/>
      <c r="D37" s="72"/>
      <c r="F37" s="74" t="s">
        <v>37</v>
      </c>
      <c r="G37" s="122" t="s">
        <v>6</v>
      </c>
      <c r="H37" s="41"/>
      <c r="I37" s="75" t="s">
        <v>40</v>
      </c>
      <c r="J37" s="71"/>
    </row>
    <row r="38" spans="1:10" ht="15" customHeight="1" x14ac:dyDescent="0.35">
      <c r="A38" s="76" t="s">
        <v>32</v>
      </c>
      <c r="B38" s="77"/>
      <c r="C38" s="3"/>
      <c r="D38" s="77"/>
      <c r="E38" s="50"/>
      <c r="F38" s="24">
        <v>0</v>
      </c>
      <c r="G38" s="24">
        <v>0</v>
      </c>
      <c r="H38" s="257"/>
      <c r="I38" s="78" t="s">
        <v>172</v>
      </c>
      <c r="J38" s="71"/>
    </row>
    <row r="39" spans="1:10" ht="16.5" x14ac:dyDescent="0.35">
      <c r="A39" s="76" t="s">
        <v>43</v>
      </c>
      <c r="B39" s="77"/>
      <c r="C39" s="3"/>
      <c r="D39" s="79"/>
      <c r="E39" s="79"/>
      <c r="F39" s="24">
        <v>1027659</v>
      </c>
      <c r="G39" s="24">
        <v>893785.41</v>
      </c>
      <c r="H39" s="257"/>
      <c r="I39" s="78">
        <f>G39/F39</f>
        <v>0.86972956009726965</v>
      </c>
      <c r="J39" s="81"/>
    </row>
    <row r="40" spans="1:10" ht="15" x14ac:dyDescent="0.3">
      <c r="A40" s="76" t="s">
        <v>44</v>
      </c>
      <c r="B40" s="77"/>
      <c r="C40" s="77"/>
      <c r="D40" s="82"/>
      <c r="E40" s="82"/>
      <c r="F40" s="24">
        <v>0</v>
      </c>
      <c r="G40" s="24">
        <v>0</v>
      </c>
      <c r="H40" s="257"/>
      <c r="I40" s="84" t="s">
        <v>172</v>
      </c>
      <c r="J40" s="81"/>
    </row>
    <row r="41" spans="1:10" ht="15" customHeight="1" x14ac:dyDescent="0.2">
      <c r="A41" s="85" t="s">
        <v>183</v>
      </c>
      <c r="B41" s="85"/>
      <c r="C41" s="85"/>
      <c r="D41" s="85"/>
      <c r="E41" s="85"/>
      <c r="F41" s="24">
        <v>771000</v>
      </c>
      <c r="G41" s="24">
        <v>771000</v>
      </c>
      <c r="H41" s="257"/>
      <c r="I41" s="84">
        <f>G41/F41</f>
        <v>1</v>
      </c>
      <c r="J41" s="81"/>
    </row>
    <row r="42" spans="1:10" ht="15" x14ac:dyDescent="0.3">
      <c r="A42" s="76" t="s">
        <v>38</v>
      </c>
      <c r="B42" s="86"/>
      <c r="C42" s="86"/>
      <c r="D42" s="87"/>
      <c r="E42" s="87" t="s">
        <v>173</v>
      </c>
      <c r="F42" s="121">
        <v>0</v>
      </c>
      <c r="G42" s="24">
        <v>0</v>
      </c>
      <c r="H42" s="257"/>
      <c r="I42" s="89" t="s">
        <v>172</v>
      </c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7203</v>
      </c>
      <c r="F49" s="95">
        <v>0</v>
      </c>
      <c r="G49" s="96">
        <v>7000</v>
      </c>
      <c r="H49" s="96">
        <f>E49+F49-G49</f>
        <v>203</v>
      </c>
      <c r="I49" s="97">
        <f>H49</f>
        <v>203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149710.99</v>
      </c>
      <c r="F50" s="25">
        <v>145464</v>
      </c>
      <c r="G50" s="101">
        <v>221255.5</v>
      </c>
      <c r="H50" s="101">
        <f>E50+F50-G50</f>
        <v>73919.489999999991</v>
      </c>
      <c r="I50" s="102">
        <v>52216.49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877215.41+10000</f>
        <v>887215.41</v>
      </c>
      <c r="F51" s="25">
        <v>20876</v>
      </c>
      <c r="G51" s="101">
        <f>56455.41+15876</f>
        <v>72331.41</v>
      </c>
      <c r="H51" s="101">
        <f t="shared" ref="H51:H52" si="0">E51+F51-G51</f>
        <v>835760</v>
      </c>
      <c r="I51" s="102">
        <v>15000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0</v>
      </c>
      <c r="F52" s="25">
        <v>1267127</v>
      </c>
      <c r="G52" s="101">
        <v>1164610</v>
      </c>
      <c r="H52" s="101">
        <f t="shared" si="0"/>
        <v>102517</v>
      </c>
      <c r="I52" s="102">
        <f t="shared" ref="I52" si="1">H52</f>
        <v>102517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1044129.4</v>
      </c>
      <c r="F53" s="106">
        <f>F49+F50+F51+F52</f>
        <v>1433467</v>
      </c>
      <c r="G53" s="106">
        <f>G49+G50+G51+G52</f>
        <v>1465196.9100000001</v>
      </c>
      <c r="H53" s="106">
        <f>H49+H50+H51+H52</f>
        <v>1012399.49</v>
      </c>
      <c r="I53" s="107">
        <f>I49+I50+I51+I52</f>
        <v>169936.49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0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5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180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133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134</v>
      </c>
      <c r="F6" s="33"/>
      <c r="G6" s="34" t="s">
        <v>3</v>
      </c>
      <c r="H6" s="35"/>
      <c r="I6" s="35">
        <v>1140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20974000</v>
      </c>
      <c r="F16" s="255">
        <v>54077298.189999998</v>
      </c>
      <c r="G16" s="9">
        <f>H16+I16</f>
        <v>54077298.189999998</v>
      </c>
      <c r="H16" s="254">
        <v>52141408.719999999</v>
      </c>
      <c r="I16" s="254">
        <v>1935889.47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20974000</v>
      </c>
      <c r="F18" s="255">
        <v>54475756.159999996</v>
      </c>
      <c r="G18" s="9">
        <f>H18+I18</f>
        <v>54150413.159999996</v>
      </c>
      <c r="H18" s="254">
        <v>51892864.009999998</v>
      </c>
      <c r="I18" s="254">
        <v>2257549.15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73114.969999998808</v>
      </c>
      <c r="H24" s="59">
        <f>H18-H16-H22</f>
        <v>-248544.71000000089</v>
      </c>
      <c r="I24" s="59">
        <f>I18-I16-I22</f>
        <v>321659.67999999993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73114.97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50000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23114.97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250000</v>
      </c>
      <c r="G37" s="24">
        <v>242259</v>
      </c>
      <c r="H37" s="257"/>
      <c r="I37" s="78">
        <f>G37/F37</f>
        <v>0.96903600000000001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2269780</v>
      </c>
      <c r="G38" s="24">
        <v>2317194</v>
      </c>
      <c r="H38" s="257"/>
      <c r="I38" s="78">
        <f>G38/F38</f>
        <v>1.0208892491783346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1702000</v>
      </c>
      <c r="G40" s="24">
        <v>1702000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662000</v>
      </c>
      <c r="G41" s="24">
        <v>662000</v>
      </c>
      <c r="H41" s="257"/>
      <c r="I41" s="89">
        <f>G41/F41</f>
        <v>1</v>
      </c>
      <c r="J41" s="81"/>
    </row>
    <row r="42" spans="1:10" x14ac:dyDescent="0.2">
      <c r="A42" s="328" t="s">
        <v>194</v>
      </c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323"/>
      <c r="B43" s="323"/>
      <c r="C43" s="323"/>
      <c r="D43" s="323"/>
      <c r="E43" s="323"/>
      <c r="F43" s="323"/>
      <c r="G43" s="323"/>
      <c r="H43" s="323"/>
      <c r="I43" s="323"/>
      <c r="J43" s="81"/>
    </row>
    <row r="44" spans="1:10" ht="15" x14ac:dyDescent="0.3">
      <c r="A44" s="76"/>
      <c r="B44" s="86"/>
      <c r="C44" s="86"/>
      <c r="D44" s="87"/>
      <c r="E44" s="87"/>
      <c r="F44" s="121"/>
      <c r="G44" s="24"/>
      <c r="H44" s="83"/>
      <c r="I44" s="89"/>
      <c r="J44" s="81"/>
    </row>
    <row r="45" spans="1:10" ht="19.5" thickBot="1" x14ac:dyDescent="0.45">
      <c r="A45" s="46" t="s">
        <v>24</v>
      </c>
      <c r="B45" s="46" t="s">
        <v>25</v>
      </c>
      <c r="C45" s="48"/>
      <c r="D45" s="50"/>
      <c r="E45" s="50"/>
      <c r="F45" s="90"/>
      <c r="G45" s="91"/>
      <c r="H45" s="310" t="s">
        <v>42</v>
      </c>
      <c r="I45" s="311"/>
      <c r="J45" s="81"/>
    </row>
    <row r="46" spans="1:10" ht="18.75" thickTop="1" x14ac:dyDescent="0.35">
      <c r="A46" s="234"/>
      <c r="B46" s="235"/>
      <c r="C46" s="236"/>
      <c r="D46" s="235"/>
      <c r="E46" s="237" t="s">
        <v>191</v>
      </c>
      <c r="F46" s="238" t="s">
        <v>26</v>
      </c>
      <c r="G46" s="239" t="s">
        <v>27</v>
      </c>
      <c r="H46" s="240" t="s">
        <v>28</v>
      </c>
      <c r="I46" s="241" t="s">
        <v>41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4"/>
      <c r="H47" s="245">
        <v>40908</v>
      </c>
      <c r="I47" s="246">
        <v>40908</v>
      </c>
      <c r="J47" s="81"/>
    </row>
    <row r="48" spans="1:10" x14ac:dyDescent="0.2">
      <c r="A48" s="242"/>
      <c r="B48" s="243"/>
      <c r="C48" s="243"/>
      <c r="D48" s="243"/>
      <c r="E48" s="242"/>
      <c r="F48" s="309"/>
      <c r="G48" s="247"/>
      <c r="H48" s="247"/>
      <c r="I48" s="248"/>
      <c r="J48" s="81"/>
    </row>
    <row r="49" spans="1:10" ht="13.5" thickBot="1" x14ac:dyDescent="0.25">
      <c r="A49" s="249"/>
      <c r="B49" s="250"/>
      <c r="C49" s="250"/>
      <c r="D49" s="250"/>
      <c r="E49" s="249"/>
      <c r="F49" s="251"/>
      <c r="G49" s="252"/>
      <c r="H49" s="252"/>
      <c r="I49" s="253"/>
      <c r="J49" s="81"/>
    </row>
    <row r="50" spans="1:10" ht="13.5" thickTop="1" x14ac:dyDescent="0.2">
      <c r="A50" s="92"/>
      <c r="B50" s="93"/>
      <c r="C50" s="93" t="s">
        <v>21</v>
      </c>
      <c r="D50" s="93"/>
      <c r="E50" s="94">
        <v>13379</v>
      </c>
      <c r="F50" s="95">
        <v>21000</v>
      </c>
      <c r="G50" s="96">
        <v>33400</v>
      </c>
      <c r="H50" s="96">
        <f>E50+F50-G50</f>
        <v>979</v>
      </c>
      <c r="I50" s="97">
        <f>H50</f>
        <v>979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153503.07</v>
      </c>
      <c r="F51" s="25">
        <v>263795</v>
      </c>
      <c r="G51" s="101">
        <v>345547.07</v>
      </c>
      <c r="H51" s="101">
        <f>E51+F51-G51</f>
        <v>71751</v>
      </c>
      <c r="I51" s="102">
        <v>161219.99</v>
      </c>
      <c r="J51" s="81"/>
    </row>
    <row r="52" spans="1:10" x14ac:dyDescent="0.2">
      <c r="A52" s="98"/>
      <c r="B52" s="99"/>
      <c r="C52" s="99" t="s">
        <v>20</v>
      </c>
      <c r="D52" s="99"/>
      <c r="E52" s="100">
        <v>216375.57</v>
      </c>
      <c r="F52" s="25">
        <f>44197.87+25000</f>
        <v>69197.87</v>
      </c>
      <c r="G52" s="101">
        <f>200000+25000</f>
        <v>225000</v>
      </c>
      <c r="H52" s="101">
        <f t="shared" ref="H52:H53" si="0">E52+F52-G52</f>
        <v>60573.440000000002</v>
      </c>
      <c r="I52" s="102">
        <f>H52</f>
        <v>60573.440000000002</v>
      </c>
      <c r="J52" s="81"/>
    </row>
    <row r="53" spans="1:10" x14ac:dyDescent="0.2">
      <c r="A53" s="98"/>
      <c r="B53" s="99"/>
      <c r="C53" s="99" t="s">
        <v>30</v>
      </c>
      <c r="D53" s="99"/>
      <c r="E53" s="100">
        <v>2269974.2400000002</v>
      </c>
      <c r="F53" s="25">
        <v>2547453.58</v>
      </c>
      <c r="G53" s="101">
        <v>3056644.4</v>
      </c>
      <c r="H53" s="101">
        <f t="shared" si="0"/>
        <v>1760783.4200000004</v>
      </c>
      <c r="I53" s="102">
        <f>H53</f>
        <v>1760783.4200000004</v>
      </c>
      <c r="J53" s="81"/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2653231.8800000004</v>
      </c>
      <c r="F54" s="106">
        <f>F50+F51+F52+F53</f>
        <v>2901446.45</v>
      </c>
      <c r="G54" s="106">
        <f>G50+G51+G52+G53</f>
        <v>3660591.4699999997</v>
      </c>
      <c r="H54" s="106">
        <f>H50+H51+H52+H53</f>
        <v>1894086.8600000003</v>
      </c>
      <c r="I54" s="107">
        <f>I50+I51+I52+I53</f>
        <v>1983555.8500000003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2">
    <mergeCell ref="A2:D2"/>
    <mergeCell ref="E2:I2"/>
    <mergeCell ref="E3:I3"/>
    <mergeCell ref="E4:I4"/>
    <mergeCell ref="H45:I45"/>
    <mergeCell ref="F47:F48"/>
    <mergeCell ref="E5:I5"/>
    <mergeCell ref="E7:I7"/>
    <mergeCell ref="H13:I13"/>
    <mergeCell ref="A32:I34"/>
    <mergeCell ref="A42:I42"/>
    <mergeCell ref="A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135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136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137</v>
      </c>
      <c r="F6" s="33"/>
      <c r="G6" s="34" t="s">
        <v>3</v>
      </c>
      <c r="H6" s="35"/>
      <c r="I6" s="35">
        <v>1153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8781000</v>
      </c>
      <c r="F16" s="255">
        <v>26278381</v>
      </c>
      <c r="G16" s="9">
        <f>H16+I16</f>
        <v>27181768.460000001</v>
      </c>
      <c r="H16" s="254">
        <v>26259278.460000001</v>
      </c>
      <c r="I16" s="254">
        <v>922490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8781000</v>
      </c>
      <c r="F18" s="255">
        <v>26278382.969999999</v>
      </c>
      <c r="G18" s="9">
        <f>H18+I18</f>
        <v>27248267.59</v>
      </c>
      <c r="H18" s="254">
        <v>26058494.59</v>
      </c>
      <c r="I18" s="254">
        <v>1189773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66499.129999998957</v>
      </c>
      <c r="H24" s="59">
        <f>H18-H16-H22</f>
        <v>-200783.87000000104</v>
      </c>
      <c r="I24" s="59">
        <f>I18-I16-I22</f>
        <v>267283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66499.13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20000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46499.13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797160</v>
      </c>
      <c r="G37" s="24">
        <v>797160</v>
      </c>
      <c r="H37" s="257"/>
      <c r="I37" s="78">
        <f>G37/F37</f>
        <v>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1794077</v>
      </c>
      <c r="G38" s="24">
        <v>1727748.9</v>
      </c>
      <c r="H38" s="257"/>
      <c r="I38" s="78">
        <f>G38/F38</f>
        <v>0.96302940174808549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278144.84999999998</v>
      </c>
      <c r="G39" s="24">
        <v>278144.84999999998</v>
      </c>
      <c r="H39" s="257"/>
      <c r="I39" s="84">
        <f>G39/F39</f>
        <v>1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1346000</v>
      </c>
      <c r="G40" s="24">
        <v>1346000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80000</v>
      </c>
      <c r="G41" s="24">
        <v>80000</v>
      </c>
      <c r="H41" s="257"/>
      <c r="I41" s="89">
        <f>G41/F41</f>
        <v>1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32887</v>
      </c>
      <c r="F49" s="95">
        <v>0</v>
      </c>
      <c r="G49" s="96">
        <v>18600</v>
      </c>
      <c r="H49" s="96">
        <f>E49+F49-G49</f>
        <v>14287</v>
      </c>
      <c r="I49" s="119">
        <f>H49</f>
        <v>14287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27571.24</v>
      </c>
      <c r="F50" s="25">
        <v>111554</v>
      </c>
      <c r="G50" s="101">
        <v>111305</v>
      </c>
      <c r="H50" s="101">
        <f>E50+F50-G50</f>
        <v>27820.239999999991</v>
      </c>
      <c r="I50" s="120">
        <v>5791.89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83604</v>
      </c>
      <c r="F51" s="25">
        <f>6207.3+13000</f>
        <v>19207.3</v>
      </c>
      <c r="G51" s="101">
        <v>11223</v>
      </c>
      <c r="H51" s="101">
        <f t="shared" ref="H51:H52" si="0">E51+F51-G51</f>
        <v>91588.3</v>
      </c>
      <c r="I51" s="120">
        <f>H51</f>
        <v>91588.3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342071.23</v>
      </c>
      <c r="F52" s="25">
        <v>8551090.0199999996</v>
      </c>
      <c r="G52" s="101">
        <v>8782576.4800000004</v>
      </c>
      <c r="H52" s="101">
        <f t="shared" si="0"/>
        <v>110584.76999999955</v>
      </c>
      <c r="I52" s="120">
        <f>H52</f>
        <v>110584.76999999955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486133.47</v>
      </c>
      <c r="F53" s="106">
        <f>F49+F50+F51+F52</f>
        <v>8681851.3200000003</v>
      </c>
      <c r="G53" s="106">
        <f>G49+G50+G51+G52</f>
        <v>8923704.4800000004</v>
      </c>
      <c r="H53" s="106">
        <f>H49+H50+H51+H52</f>
        <v>244280.30999999953</v>
      </c>
      <c r="I53" s="107">
        <f>I49+I50+I51+I52</f>
        <v>222251.95999999956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138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139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49589679</v>
      </c>
      <c r="F6" s="33"/>
      <c r="G6" s="34" t="s">
        <v>3</v>
      </c>
      <c r="H6" s="35"/>
      <c r="I6" s="35">
        <v>1154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4184000</v>
      </c>
      <c r="F16" s="255">
        <v>15591016.34</v>
      </c>
      <c r="G16" s="9">
        <f>H16+I16</f>
        <v>15591016.34</v>
      </c>
      <c r="H16" s="254">
        <v>15218761.970000001</v>
      </c>
      <c r="I16" s="254">
        <v>372254.37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4264000</v>
      </c>
      <c r="F18" s="255">
        <v>15725134.27</v>
      </c>
      <c r="G18" s="9">
        <f>H18+I18</f>
        <v>15725134.27</v>
      </c>
      <c r="H18" s="254">
        <v>15223660.82</v>
      </c>
      <c r="I18" s="254">
        <v>501473.45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134117.9299999997</v>
      </c>
      <c r="H24" s="59">
        <f>H18-H16-H22</f>
        <v>4898.8499999996275</v>
      </c>
      <c r="I24" s="59">
        <f>I18-I16-I22</f>
        <v>129219.08000000002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134117.93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13000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121117.93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1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1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1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  <c r="K35" s="12" t="s">
        <v>174</v>
      </c>
    </row>
    <row r="36" spans="1:11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1" ht="15" customHeight="1" x14ac:dyDescent="0.35">
      <c r="A37" s="76" t="s">
        <v>32</v>
      </c>
      <c r="B37" s="77"/>
      <c r="C37" s="3"/>
      <c r="D37" s="77"/>
      <c r="E37" s="50"/>
      <c r="F37" s="24">
        <v>77000</v>
      </c>
      <c r="G37" s="24">
        <v>73898</v>
      </c>
      <c r="H37" s="257"/>
      <c r="I37" s="78">
        <f>G37/F37</f>
        <v>0.95971428571428574</v>
      </c>
      <c r="J37" s="71"/>
    </row>
    <row r="38" spans="1:11" ht="16.5" x14ac:dyDescent="0.35">
      <c r="A38" s="76" t="s">
        <v>43</v>
      </c>
      <c r="B38" s="77"/>
      <c r="C38" s="3"/>
      <c r="D38" s="79"/>
      <c r="E38" s="79"/>
      <c r="F38" s="24">
        <v>601000</v>
      </c>
      <c r="G38" s="24">
        <v>601858.91</v>
      </c>
      <c r="H38" s="257"/>
      <c r="I38" s="78">
        <f>G38/F38</f>
        <v>1.0014291347753745</v>
      </c>
      <c r="J38" s="81"/>
    </row>
    <row r="39" spans="1:11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1" ht="15" customHeight="1" x14ac:dyDescent="0.2">
      <c r="A40" s="85" t="s">
        <v>183</v>
      </c>
      <c r="B40" s="85"/>
      <c r="C40" s="85"/>
      <c r="D40" s="85"/>
      <c r="E40" s="85"/>
      <c r="F40" s="24">
        <v>451000</v>
      </c>
      <c r="G40" s="24">
        <v>451000</v>
      </c>
      <c r="H40" s="257"/>
      <c r="I40" s="84">
        <f>G40/F40</f>
        <v>1</v>
      </c>
      <c r="J40" s="81"/>
    </row>
    <row r="41" spans="1:11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1" x14ac:dyDescent="0.2">
      <c r="A42" s="328" t="s">
        <v>195</v>
      </c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1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1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1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1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1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1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84478</v>
      </c>
      <c r="F49" s="95">
        <v>13000</v>
      </c>
      <c r="G49" s="96">
        <v>7000</v>
      </c>
      <c r="H49" s="96">
        <f>E49+F49-G49</f>
        <v>90478</v>
      </c>
      <c r="I49" s="97">
        <f>H49</f>
        <v>90478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53553.65</v>
      </c>
      <c r="F50" s="25">
        <v>80615</v>
      </c>
      <c r="G50" s="101">
        <v>96561</v>
      </c>
      <c r="H50" s="101">
        <f>E50+F50-G50</f>
        <v>37607.649999999994</v>
      </c>
      <c r="I50" s="102">
        <v>31058.65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341930.21</v>
      </c>
      <c r="F51" s="25">
        <f>129072.09+65601</f>
        <v>194673.09</v>
      </c>
      <c r="G51" s="101">
        <f>10246.97+65601</f>
        <v>75847.97</v>
      </c>
      <c r="H51" s="101">
        <f t="shared" ref="H51:H52" si="0">E51+F51-G51</f>
        <v>460755.33000000007</v>
      </c>
      <c r="I51" s="102">
        <f>H51</f>
        <v>460755.33000000007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425456.83</v>
      </c>
      <c r="F52" s="25">
        <v>659176.91</v>
      </c>
      <c r="G52" s="101">
        <v>595833</v>
      </c>
      <c r="H52" s="101">
        <f t="shared" si="0"/>
        <v>488800.74</v>
      </c>
      <c r="I52" s="102">
        <f>H52</f>
        <v>488800.74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905418.69</v>
      </c>
      <c r="F53" s="106">
        <f>F49+F50+F51+F52</f>
        <v>947465</v>
      </c>
      <c r="G53" s="106">
        <f>G49+G50+G51+G52</f>
        <v>775241.97</v>
      </c>
      <c r="H53" s="106">
        <f>H49+H50+H51+H52</f>
        <v>1077641.7200000002</v>
      </c>
      <c r="I53" s="107">
        <f>I49+I50+I51+I52</f>
        <v>1071092.7200000002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140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141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142</v>
      </c>
      <c r="F6" s="33"/>
      <c r="G6" s="34" t="s">
        <v>3</v>
      </c>
      <c r="H6" s="35"/>
      <c r="I6" s="35">
        <v>1163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5038000</v>
      </c>
      <c r="F16" s="255">
        <v>22540320</v>
      </c>
      <c r="G16" s="9">
        <f>H16+I16</f>
        <v>22607171.759999998</v>
      </c>
      <c r="H16" s="254">
        <v>22013889.879999999</v>
      </c>
      <c r="I16" s="254">
        <v>593281.88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5038000</v>
      </c>
      <c r="F18" s="255">
        <v>22623138</v>
      </c>
      <c r="G18" s="9">
        <f>H18+I18</f>
        <v>22830319.530000001</v>
      </c>
      <c r="H18" s="254">
        <v>22027185.530000001</v>
      </c>
      <c r="I18" s="254">
        <v>803134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223147.77000000328</v>
      </c>
      <c r="H24" s="59">
        <f>H18-H16-H22</f>
        <v>13295.650000002235</v>
      </c>
      <c r="I24" s="59">
        <f>I18-I16-I22</f>
        <v>209852.12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223147.77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25000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198147.77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83955</v>
      </c>
      <c r="G38" s="24">
        <v>83955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63000</v>
      </c>
      <c r="G40" s="24">
        <v>63000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5400</v>
      </c>
      <c r="F49" s="95">
        <v>20000</v>
      </c>
      <c r="G49" s="96">
        <v>16800</v>
      </c>
      <c r="H49" s="96">
        <f>E49+F49-G49</f>
        <v>8600</v>
      </c>
      <c r="I49" s="97">
        <f>H49</f>
        <v>8600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51746.1</v>
      </c>
      <c r="F50" s="25">
        <v>124760</v>
      </c>
      <c r="G50" s="101">
        <v>121978</v>
      </c>
      <c r="H50" s="101">
        <f>E50+F50-G50</f>
        <v>54528.100000000006</v>
      </c>
      <c r="I50" s="102">
        <v>43493.86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175651.19</v>
      </c>
      <c r="F51" s="25">
        <f>221258.25+516</f>
        <v>221774.25</v>
      </c>
      <c r="G51" s="101">
        <v>0</v>
      </c>
      <c r="H51" s="101">
        <f t="shared" ref="H51:H52" si="0">E51+F51-G51</f>
        <v>397425.44</v>
      </c>
      <c r="I51" s="102">
        <f>H51</f>
        <v>397425.44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44199.25</v>
      </c>
      <c r="F52" s="25">
        <v>87804</v>
      </c>
      <c r="G52" s="101">
        <v>63000</v>
      </c>
      <c r="H52" s="101">
        <f t="shared" si="0"/>
        <v>69003.25</v>
      </c>
      <c r="I52" s="102">
        <f>H52</f>
        <v>69003.25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276996.54000000004</v>
      </c>
      <c r="F53" s="106">
        <f>F49+F50+F51+F52</f>
        <v>454338.25</v>
      </c>
      <c r="G53" s="106">
        <f>G49+G50+G51+G52</f>
        <v>201778</v>
      </c>
      <c r="H53" s="106">
        <f>H49+H50+H51+H52</f>
        <v>529556.79</v>
      </c>
      <c r="I53" s="107">
        <f>I49+I50+I51+I52</f>
        <v>518522.55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J38" sqref="J3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143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144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145</v>
      </c>
      <c r="F6" s="33"/>
      <c r="G6" s="34" t="s">
        <v>3</v>
      </c>
      <c r="H6" s="35"/>
      <c r="I6" s="35">
        <v>1174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3826000</v>
      </c>
      <c r="F16" s="255">
        <v>17533238.030000001</v>
      </c>
      <c r="G16" s="9">
        <f>H16+I16</f>
        <v>17533238.030000001</v>
      </c>
      <c r="H16" s="254">
        <v>17335078.140000001</v>
      </c>
      <c r="I16" s="254">
        <v>198159.89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3826000</v>
      </c>
      <c r="F18" s="255">
        <v>17612492.420000002</v>
      </c>
      <c r="G18" s="9">
        <f>H18+I18</f>
        <v>17539092.420000002</v>
      </c>
      <c r="H18" s="254">
        <v>17154548.420000002</v>
      </c>
      <c r="I18" s="254">
        <v>384544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5854.390000000596</v>
      </c>
      <c r="H24" s="59">
        <f>H18-H16-H22</f>
        <v>-180529.71999999881</v>
      </c>
      <c r="I24" s="59">
        <f>I18-I16-I22</f>
        <v>186384.11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5854.39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4680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1174.3900000000001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3500</v>
      </c>
      <c r="G37" s="24">
        <v>3500</v>
      </c>
      <c r="H37" s="257"/>
      <c r="I37" s="78">
        <f>G37/F37</f>
        <v>1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398995</v>
      </c>
      <c r="G38" s="24">
        <v>398995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299000</v>
      </c>
      <c r="G40" s="24">
        <v>299000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24</v>
      </c>
      <c r="B43" s="46" t="s">
        <v>25</v>
      </c>
      <c r="C43" s="48"/>
      <c r="D43" s="50"/>
      <c r="E43" s="50"/>
      <c r="F43" s="90"/>
      <c r="G43" s="91"/>
      <c r="H43" s="310" t="s">
        <v>42</v>
      </c>
      <c r="I43" s="311"/>
      <c r="J43" s="81"/>
    </row>
    <row r="44" spans="1:10" ht="18.75" thickTop="1" x14ac:dyDescent="0.35">
      <c r="A44" s="234"/>
      <c r="B44" s="235"/>
      <c r="C44" s="236"/>
      <c r="D44" s="235"/>
      <c r="E44" s="237" t="s">
        <v>191</v>
      </c>
      <c r="F44" s="238" t="s">
        <v>26</v>
      </c>
      <c r="G44" s="239" t="s">
        <v>27</v>
      </c>
      <c r="H44" s="240" t="s">
        <v>28</v>
      </c>
      <c r="I44" s="241" t="s">
        <v>41</v>
      </c>
      <c r="J44" s="81"/>
    </row>
    <row r="45" spans="1:10" x14ac:dyDescent="0.2">
      <c r="A45" s="242"/>
      <c r="B45" s="243"/>
      <c r="C45" s="243"/>
      <c r="D45" s="243"/>
      <c r="E45" s="242"/>
      <c r="F45" s="309"/>
      <c r="G45" s="244"/>
      <c r="H45" s="245">
        <v>40908</v>
      </c>
      <c r="I45" s="246">
        <v>40908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7"/>
      <c r="H46" s="247"/>
      <c r="I46" s="248"/>
      <c r="J46" s="81"/>
    </row>
    <row r="47" spans="1:10" ht="13.5" thickBot="1" x14ac:dyDescent="0.25">
      <c r="A47" s="249"/>
      <c r="B47" s="250"/>
      <c r="C47" s="250"/>
      <c r="D47" s="250"/>
      <c r="E47" s="249"/>
      <c r="F47" s="251"/>
      <c r="G47" s="252"/>
      <c r="H47" s="252"/>
      <c r="I47" s="253"/>
      <c r="J47" s="81"/>
    </row>
    <row r="48" spans="1:10" ht="13.5" thickTop="1" x14ac:dyDescent="0.2">
      <c r="A48" s="92"/>
      <c r="B48" s="93"/>
      <c r="C48" s="93" t="s">
        <v>21</v>
      </c>
      <c r="D48" s="93"/>
      <c r="E48" s="94">
        <v>11000</v>
      </c>
      <c r="F48" s="95">
        <v>4000</v>
      </c>
      <c r="G48" s="96">
        <v>15000</v>
      </c>
      <c r="H48" s="96">
        <f>E48+F48-G48</f>
        <v>0</v>
      </c>
      <c r="I48" s="119">
        <f>H48</f>
        <v>0</v>
      </c>
      <c r="J48" s="81"/>
    </row>
    <row r="49" spans="1:10" x14ac:dyDescent="0.2">
      <c r="A49" s="98"/>
      <c r="B49" s="99"/>
      <c r="C49" s="99" t="s">
        <v>29</v>
      </c>
      <c r="D49" s="99"/>
      <c r="E49" s="100">
        <v>72531.429999999993</v>
      </c>
      <c r="F49" s="25">
        <v>96492</v>
      </c>
      <c r="G49" s="101">
        <v>145018.32</v>
      </c>
      <c r="H49" s="101">
        <f>E49+F49-G49</f>
        <v>24005.109999999986</v>
      </c>
      <c r="I49" s="120">
        <v>22964.400000000001</v>
      </c>
      <c r="J49" s="81"/>
    </row>
    <row r="50" spans="1:10" x14ac:dyDescent="0.2">
      <c r="A50" s="98"/>
      <c r="B50" s="99"/>
      <c r="C50" s="99" t="s">
        <v>20</v>
      </c>
      <c r="D50" s="99"/>
      <c r="E50" s="100">
        <v>217552.79</v>
      </c>
      <c r="F50" s="25">
        <v>1242.8900000000001</v>
      </c>
      <c r="G50" s="101">
        <v>0</v>
      </c>
      <c r="H50" s="101">
        <f t="shared" ref="H50:H51" si="0">E50+F50-G50</f>
        <v>218795.68000000002</v>
      </c>
      <c r="I50" s="120">
        <f>H50</f>
        <v>218795.68000000002</v>
      </c>
      <c r="J50" s="81"/>
    </row>
    <row r="51" spans="1:10" x14ac:dyDescent="0.2">
      <c r="A51" s="98"/>
      <c r="B51" s="99"/>
      <c r="C51" s="99" t="s">
        <v>30</v>
      </c>
      <c r="D51" s="99"/>
      <c r="E51" s="100">
        <v>512444.03</v>
      </c>
      <c r="F51" s="25">
        <v>399959</v>
      </c>
      <c r="G51" s="101">
        <v>299000</v>
      </c>
      <c r="H51" s="101">
        <f t="shared" si="0"/>
        <v>613403.03</v>
      </c>
      <c r="I51" s="120">
        <f>H51</f>
        <v>613403.03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813528.25</v>
      </c>
      <c r="F52" s="106">
        <f>F48+F49+F50+F51</f>
        <v>501693.89</v>
      </c>
      <c r="G52" s="106">
        <f>G48+G49+G50+G51</f>
        <v>459018.32</v>
      </c>
      <c r="H52" s="106">
        <f>H48+H49+H50+H51</f>
        <v>856203.82000000007</v>
      </c>
      <c r="I52" s="107">
        <f>I48+I49+I50+I51</f>
        <v>855163.1100000001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39" sqref="I39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187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146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3">
        <v>14451107</v>
      </c>
      <c r="F6" s="33"/>
      <c r="G6" s="34" t="s">
        <v>3</v>
      </c>
      <c r="H6" s="35"/>
      <c r="I6" s="35">
        <v>1221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8419000</v>
      </c>
      <c r="F16" s="255">
        <v>31536306</v>
      </c>
      <c r="G16" s="9">
        <f>H16+I16</f>
        <v>31500597.109999999</v>
      </c>
      <c r="H16" s="254">
        <v>30895745.109999999</v>
      </c>
      <c r="I16" s="254">
        <v>604852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8419000</v>
      </c>
      <c r="F18" s="255">
        <v>31536306</v>
      </c>
      <c r="G18" s="9">
        <f>H18+I18</f>
        <v>31588247.43</v>
      </c>
      <c r="H18" s="254">
        <v>30898028.43</v>
      </c>
      <c r="I18" s="254">
        <v>690219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87650.320000000298</v>
      </c>
      <c r="H24" s="59">
        <f>H18-H16-H22</f>
        <v>2283.320000000298</v>
      </c>
      <c r="I24" s="59">
        <f>I18-I16-I22</f>
        <v>85367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87650.32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8500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79150.320000000007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1313820</v>
      </c>
      <c r="G38" s="24">
        <v>1313820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985000</v>
      </c>
      <c r="G40" s="24">
        <v>985000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85700</v>
      </c>
      <c r="F49" s="95">
        <v>8000</v>
      </c>
      <c r="G49" s="96">
        <v>21500</v>
      </c>
      <c r="H49" s="96">
        <f>E49+F49-G49</f>
        <v>72200</v>
      </c>
      <c r="I49" s="97">
        <v>82200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67443.63</v>
      </c>
      <c r="F50" s="25">
        <v>166926</v>
      </c>
      <c r="G50" s="101">
        <v>181866</v>
      </c>
      <c r="H50" s="101">
        <f>E50+F50-G50</f>
        <v>52503.630000000005</v>
      </c>
      <c r="I50" s="102">
        <v>52504.33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213730.44</v>
      </c>
      <c r="F51" s="25">
        <f>74389.06+6000</f>
        <v>80389.06</v>
      </c>
      <c r="G51" s="101">
        <v>6000</v>
      </c>
      <c r="H51" s="101">
        <f t="shared" ref="H51:H52" si="0">E51+F51-G51</f>
        <v>288119.5</v>
      </c>
      <c r="I51" s="102">
        <f>H51</f>
        <v>288119.5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387284.23</v>
      </c>
      <c r="F52" s="25">
        <v>1313820</v>
      </c>
      <c r="G52" s="101">
        <v>1631323</v>
      </c>
      <c r="H52" s="101">
        <f t="shared" si="0"/>
        <v>69781.229999999981</v>
      </c>
      <c r="I52" s="102">
        <f>H52</f>
        <v>69781.229999999981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754158.3</v>
      </c>
      <c r="F53" s="106">
        <f>F49+F50+F51+F52</f>
        <v>1569135.06</v>
      </c>
      <c r="G53" s="106">
        <f>G49+G50+G51+G52</f>
        <v>1840689</v>
      </c>
      <c r="H53" s="106">
        <f>H49+H50+H51+H52</f>
        <v>482604.36</v>
      </c>
      <c r="I53" s="107">
        <f>I49+I50+I51+I52</f>
        <v>492605.06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K50" sqref="K5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147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148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149</v>
      </c>
      <c r="F6" s="33"/>
      <c r="G6" s="34" t="s">
        <v>3</v>
      </c>
      <c r="H6" s="35"/>
      <c r="I6" s="35">
        <v>1222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1403000</v>
      </c>
      <c r="F16" s="255">
        <v>12608515</v>
      </c>
      <c r="G16" s="9">
        <f>H16+I16</f>
        <v>12608422.609999999</v>
      </c>
      <c r="H16" s="254">
        <v>12608422.609999999</v>
      </c>
      <c r="I16" s="254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1403000</v>
      </c>
      <c r="F18" s="255">
        <v>12904750.98</v>
      </c>
      <c r="G18" s="9">
        <f>H18+I18</f>
        <v>12648463.609999999</v>
      </c>
      <c r="H18" s="254">
        <v>12648463.609999999</v>
      </c>
      <c r="I18" s="254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40041</v>
      </c>
      <c r="H24" s="59">
        <f>H18-H16-H22</f>
        <v>40041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40041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40041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25000</v>
      </c>
      <c r="G37" s="24">
        <v>23853</v>
      </c>
      <c r="H37" s="257"/>
      <c r="I37" s="78">
        <f>G37/F37</f>
        <v>0.95411999999999997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131066</v>
      </c>
      <c r="G38" s="24">
        <v>131066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98000</v>
      </c>
      <c r="G40" s="24">
        <v>98000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49476</v>
      </c>
      <c r="F49" s="95">
        <v>0</v>
      </c>
      <c r="G49" s="96">
        <v>0</v>
      </c>
      <c r="H49" s="96">
        <f>E49+F49-G49</f>
        <v>49476</v>
      </c>
      <c r="I49" s="97">
        <f>H49</f>
        <v>49476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272800.39</v>
      </c>
      <c r="F50" s="25">
        <v>75682</v>
      </c>
      <c r="G50" s="101">
        <v>160552</v>
      </c>
      <c r="H50" s="101">
        <f>E50+F50-G50</f>
        <v>187930.39</v>
      </c>
      <c r="I50" s="102">
        <v>187947.42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41133.620000000003</v>
      </c>
      <c r="F51" s="25">
        <f>5983+224112.98</f>
        <v>230095.98</v>
      </c>
      <c r="G51" s="101">
        <v>0</v>
      </c>
      <c r="H51" s="101">
        <f t="shared" ref="H51:H52" si="0">E51+F51-G51</f>
        <v>271229.60000000003</v>
      </c>
      <c r="I51" s="102">
        <f>366771.04+47116.62</f>
        <v>413887.66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42703.83</v>
      </c>
      <c r="F52" s="25">
        <v>131066</v>
      </c>
      <c r="G52" s="101">
        <v>98000</v>
      </c>
      <c r="H52" s="101">
        <f t="shared" si="0"/>
        <v>75769.830000000016</v>
      </c>
      <c r="I52" s="102">
        <f>H52</f>
        <v>75769.830000000016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406113.84</v>
      </c>
      <c r="F53" s="106">
        <f>F49+F50+F51+F52</f>
        <v>436843.98</v>
      </c>
      <c r="G53" s="106">
        <f>G49+G50+G51+G52</f>
        <v>258552</v>
      </c>
      <c r="H53" s="106">
        <f>H49+H50+H51+H52</f>
        <v>584405.82000000007</v>
      </c>
      <c r="I53" s="107">
        <f>I49+I50+I51+I52</f>
        <v>727080.90999999992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zoomScaleNormal="100" workbookViewId="0">
      <selection activeCell="K56" sqref="K56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150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151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152</v>
      </c>
      <c r="F6" s="33"/>
      <c r="G6" s="34" t="s">
        <v>3</v>
      </c>
      <c r="H6" s="35"/>
      <c r="I6" s="35">
        <v>1223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10293000</v>
      </c>
      <c r="F16" s="255">
        <v>47192231.200000003</v>
      </c>
      <c r="G16" s="9">
        <f>H16+I16</f>
        <v>47160786.870000005</v>
      </c>
      <c r="H16" s="254">
        <v>45155093.990000002</v>
      </c>
      <c r="I16" s="254">
        <v>2005692.88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10374000</v>
      </c>
      <c r="F18" s="255">
        <v>47032733.009999998</v>
      </c>
      <c r="G18" s="9">
        <f>H18+I18</f>
        <v>47698412.329999998</v>
      </c>
      <c r="H18" s="254">
        <v>45149023.009999998</v>
      </c>
      <c r="I18" s="254">
        <v>2549389.3199999998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11190</v>
      </c>
      <c r="H22" s="8">
        <v>0</v>
      </c>
      <c r="I22" s="8">
        <v>11190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526435.45999999344</v>
      </c>
      <c r="H24" s="59">
        <f>H18-H16-H22</f>
        <v>-6070.9800000041723</v>
      </c>
      <c r="I24" s="59">
        <f>I18-I16-I22</f>
        <v>532506.43999999994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526435.46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90000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394271.82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42163.64</v>
      </c>
      <c r="H31" s="70"/>
      <c r="I31" s="64"/>
    </row>
    <row r="32" spans="1:10" s="6" customFormat="1" ht="12.75" customHeight="1" x14ac:dyDescent="0.2">
      <c r="A32" s="331" t="s">
        <v>201</v>
      </c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223500</v>
      </c>
      <c r="G37" s="24">
        <v>185476.61</v>
      </c>
      <c r="H37" s="257"/>
      <c r="I37" s="78">
        <f>G37/F37</f>
        <v>0.82987297539149885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896038</v>
      </c>
      <c r="G38" s="24">
        <v>896007.94</v>
      </c>
      <c r="H38" s="257"/>
      <c r="I38" s="78">
        <f>G38/F38</f>
        <v>0.9999664523156383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672000</v>
      </c>
      <c r="G40" s="24">
        <v>672000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280000</v>
      </c>
      <c r="G41" s="24">
        <v>280000</v>
      </c>
      <c r="H41" s="289"/>
      <c r="I41" s="89">
        <f>G41/F41</f>
        <v>1</v>
      </c>
      <c r="J41" s="81"/>
    </row>
    <row r="42" spans="1:10" x14ac:dyDescent="0.2">
      <c r="A42" s="333" t="s">
        <v>204</v>
      </c>
      <c r="B42" s="302"/>
      <c r="C42" s="302"/>
      <c r="D42" s="302"/>
      <c r="E42" s="302"/>
      <c r="F42" s="302"/>
      <c r="G42" s="302"/>
      <c r="H42" s="302"/>
      <c r="I42" s="302"/>
      <c r="J42" s="81"/>
    </row>
    <row r="43" spans="1:10" ht="12.75" customHeight="1" x14ac:dyDescent="0.2">
      <c r="J43" s="81"/>
    </row>
    <row r="44" spans="1:10" ht="13.5" customHeight="1" x14ac:dyDescent="0.2">
      <c r="A44" s="200"/>
      <c r="B44" s="201"/>
      <c r="C44" s="201"/>
      <c r="D44" s="201"/>
      <c r="E44" s="201"/>
      <c r="F44" s="201"/>
      <c r="G44" s="201"/>
      <c r="H44" s="201"/>
      <c r="I44" s="201"/>
      <c r="J44" s="81"/>
    </row>
    <row r="45" spans="1:10" ht="19.5" thickBot="1" x14ac:dyDescent="0.45">
      <c r="A45" s="46" t="s">
        <v>24</v>
      </c>
      <c r="B45" s="46" t="s">
        <v>25</v>
      </c>
      <c r="C45" s="48"/>
      <c r="D45" s="50"/>
      <c r="E45" s="50"/>
      <c r="F45" s="90"/>
      <c r="G45" s="91"/>
      <c r="H45" s="310" t="s">
        <v>42</v>
      </c>
      <c r="I45" s="311"/>
      <c r="J45" s="81"/>
    </row>
    <row r="46" spans="1:10" ht="18.75" thickTop="1" x14ac:dyDescent="0.35">
      <c r="A46" s="234"/>
      <c r="B46" s="235"/>
      <c r="C46" s="236"/>
      <c r="D46" s="235"/>
      <c r="E46" s="237" t="s">
        <v>191</v>
      </c>
      <c r="F46" s="238" t="s">
        <v>26</v>
      </c>
      <c r="G46" s="239" t="s">
        <v>27</v>
      </c>
      <c r="H46" s="240" t="s">
        <v>28</v>
      </c>
      <c r="I46" s="241" t="s">
        <v>41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4"/>
      <c r="H47" s="245">
        <v>40908</v>
      </c>
      <c r="I47" s="246">
        <v>40908</v>
      </c>
      <c r="J47" s="81"/>
    </row>
    <row r="48" spans="1:10" x14ac:dyDescent="0.2">
      <c r="A48" s="242"/>
      <c r="B48" s="243"/>
      <c r="C48" s="243"/>
      <c r="D48" s="243"/>
      <c r="E48" s="242"/>
      <c r="F48" s="309"/>
      <c r="G48" s="247"/>
      <c r="H48" s="247"/>
      <c r="I48" s="248"/>
      <c r="J48" s="81"/>
    </row>
    <row r="49" spans="1:10" ht="13.5" thickBot="1" x14ac:dyDescent="0.25">
      <c r="A49" s="249"/>
      <c r="B49" s="250"/>
      <c r="C49" s="250"/>
      <c r="D49" s="250"/>
      <c r="E49" s="249"/>
      <c r="F49" s="251"/>
      <c r="G49" s="252"/>
      <c r="H49" s="252"/>
      <c r="I49" s="253"/>
      <c r="J49" s="81"/>
    </row>
    <row r="50" spans="1:10" ht="13.5" thickTop="1" x14ac:dyDescent="0.2">
      <c r="A50" s="92"/>
      <c r="B50" s="93"/>
      <c r="C50" s="93" t="s">
        <v>21</v>
      </c>
      <c r="D50" s="93"/>
      <c r="E50" s="94">
        <v>23713</v>
      </c>
      <c r="F50" s="95">
        <v>0</v>
      </c>
      <c r="G50" s="96">
        <v>3100.88</v>
      </c>
      <c r="H50" s="96">
        <f>E50+F50-G50</f>
        <v>20612.12</v>
      </c>
      <c r="I50" s="97">
        <v>0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235239.83</v>
      </c>
      <c r="F51" s="25">
        <v>268089.44</v>
      </c>
      <c r="G51" s="101">
        <v>258015.63</v>
      </c>
      <c r="H51" s="101">
        <f>E51+F51-G51</f>
        <v>245313.64</v>
      </c>
      <c r="I51" s="102">
        <v>142616.51</v>
      </c>
      <c r="J51" s="81"/>
    </row>
    <row r="52" spans="1:10" x14ac:dyDescent="0.2">
      <c r="A52" s="98"/>
      <c r="B52" s="99"/>
      <c r="C52" s="99" t="s">
        <v>20</v>
      </c>
      <c r="D52" s="99"/>
      <c r="E52" s="100">
        <v>0</v>
      </c>
      <c r="F52" s="25">
        <v>0</v>
      </c>
      <c r="G52" s="101">
        <v>0</v>
      </c>
      <c r="H52" s="101">
        <f t="shared" ref="H52:H53" si="0">E52+F52-G52</f>
        <v>0</v>
      </c>
      <c r="I52" s="102">
        <f>H52</f>
        <v>0</v>
      </c>
      <c r="J52" s="81"/>
    </row>
    <row r="53" spans="1:10" x14ac:dyDescent="0.2">
      <c r="A53" s="98"/>
      <c r="B53" s="99"/>
      <c r="C53" s="99" t="s">
        <v>30</v>
      </c>
      <c r="D53" s="99"/>
      <c r="E53" s="100">
        <v>1124338.8700000001</v>
      </c>
      <c r="F53" s="25">
        <v>954504.94</v>
      </c>
      <c r="G53" s="101">
        <v>1674471.31</v>
      </c>
      <c r="H53" s="101">
        <f t="shared" si="0"/>
        <v>404372.5</v>
      </c>
      <c r="I53" s="102">
        <v>1661.73</v>
      </c>
      <c r="J53" s="81"/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1383291.7000000002</v>
      </c>
      <c r="F54" s="106">
        <f>F50+F51+F52+F53</f>
        <v>1222594.3799999999</v>
      </c>
      <c r="G54" s="106">
        <f>G50+G51+G52+G53</f>
        <v>1935587.82</v>
      </c>
      <c r="H54" s="106">
        <f>H50+H51+H52+H53</f>
        <v>670298.26</v>
      </c>
      <c r="I54" s="107">
        <f>I50+I51+I52+I53</f>
        <v>144278.24000000002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1">
    <mergeCell ref="A2:D2"/>
    <mergeCell ref="E2:I2"/>
    <mergeCell ref="E3:I3"/>
    <mergeCell ref="E4:I4"/>
    <mergeCell ref="H45:I45"/>
    <mergeCell ref="F47:F48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1" width="9.140625" style="12"/>
    <col min="12" max="12" width="10.140625" style="12" bestFit="1" customWidth="1"/>
    <col min="13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178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153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154</v>
      </c>
      <c r="F6" s="33"/>
      <c r="G6" s="34" t="s">
        <v>3</v>
      </c>
      <c r="H6" s="35"/>
      <c r="I6" s="35">
        <v>1224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4190000</v>
      </c>
      <c r="F16" s="255">
        <v>14130261</v>
      </c>
      <c r="G16" s="9">
        <f>H16+I16</f>
        <v>14037263.779999999</v>
      </c>
      <c r="H16" s="254">
        <v>13774190.529999999</v>
      </c>
      <c r="I16" s="254">
        <v>263073.25</v>
      </c>
      <c r="J16" s="37"/>
    </row>
    <row r="17" spans="1:12" s="6" customFormat="1" ht="20.25" customHeight="1" x14ac:dyDescent="0.35">
      <c r="A17" s="3"/>
      <c r="B17" s="37"/>
      <c r="C17" s="37"/>
      <c r="D17" s="37"/>
      <c r="J17" s="37"/>
    </row>
    <row r="18" spans="1:12" s="6" customFormat="1" ht="19.5" x14ac:dyDescent="0.4">
      <c r="A18" s="51" t="s">
        <v>15</v>
      </c>
      <c r="B18" s="4"/>
      <c r="C18" s="4"/>
      <c r="D18" s="4"/>
      <c r="E18" s="254">
        <v>4225000</v>
      </c>
      <c r="F18" s="255">
        <v>14165261</v>
      </c>
      <c r="G18" s="9">
        <f>H18+I18</f>
        <v>14385746.9</v>
      </c>
      <c r="H18" s="254">
        <v>14062535.9</v>
      </c>
      <c r="I18" s="254">
        <v>323211</v>
      </c>
      <c r="J18" s="37"/>
    </row>
    <row r="19" spans="1:12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2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2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2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2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2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348483.12000000104</v>
      </c>
      <c r="H24" s="59">
        <f>H18-H16-H22</f>
        <v>288345.37000000104</v>
      </c>
      <c r="I24" s="59">
        <f>I18-I16-I22</f>
        <v>60137.75</v>
      </c>
      <c r="J24" s="60"/>
    </row>
    <row r="26" spans="1:12" ht="24" customHeight="1" x14ac:dyDescent="0.2">
      <c r="H26" s="61"/>
    </row>
    <row r="27" spans="1:12" x14ac:dyDescent="0.2">
      <c r="L27" s="127"/>
    </row>
    <row r="28" spans="1:12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348483.12</v>
      </c>
      <c r="H28" s="63"/>
      <c r="I28" s="64"/>
      <c r="J28" s="61"/>
    </row>
    <row r="29" spans="1:12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20000</v>
      </c>
      <c r="H29" s="63"/>
      <c r="I29" s="64"/>
      <c r="L29" s="217"/>
    </row>
    <row r="30" spans="1:12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328433.12</v>
      </c>
      <c r="H30" s="63"/>
      <c r="I30" s="64"/>
    </row>
    <row r="31" spans="1:12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50</v>
      </c>
      <c r="H31" s="70"/>
      <c r="I31" s="64"/>
    </row>
    <row r="32" spans="1:12" s="6" customFormat="1" ht="12.75" customHeight="1" x14ac:dyDescent="0.2">
      <c r="A32" s="334" t="s">
        <v>196</v>
      </c>
      <c r="B32" s="335"/>
      <c r="C32" s="335"/>
      <c r="D32" s="335"/>
      <c r="E32" s="335"/>
      <c r="F32" s="335"/>
      <c r="G32" s="335"/>
      <c r="H32" s="335"/>
      <c r="I32" s="335"/>
    </row>
    <row r="33" spans="1:10" s="6" customFormat="1" x14ac:dyDescent="0.2">
      <c r="A33" s="335"/>
      <c r="B33" s="335"/>
      <c r="C33" s="335"/>
      <c r="D33" s="335"/>
      <c r="E33" s="335"/>
      <c r="F33" s="335"/>
      <c r="G33" s="335"/>
      <c r="H33" s="335"/>
      <c r="I33" s="335"/>
    </row>
    <row r="34" spans="1:10" x14ac:dyDescent="0.2">
      <c r="A34" s="335"/>
      <c r="B34" s="335"/>
      <c r="C34" s="335"/>
      <c r="D34" s="335"/>
      <c r="E34" s="335"/>
      <c r="F34" s="335"/>
      <c r="G34" s="335"/>
      <c r="H34" s="335"/>
      <c r="I34" s="335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100000</v>
      </c>
      <c r="G37" s="24">
        <v>82573</v>
      </c>
      <c r="H37" s="257"/>
      <c r="I37" s="78">
        <f>G37/F37</f>
        <v>0.82572999999999996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245000</v>
      </c>
      <c r="G38" s="24">
        <v>245592</v>
      </c>
      <c r="H38" s="257"/>
      <c r="I38" s="78">
        <f>G38/F38</f>
        <v>1.0024163265306123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184000</v>
      </c>
      <c r="G40" s="24">
        <v>184000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8" t="s">
        <v>197</v>
      </c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0</v>
      </c>
      <c r="F49" s="95">
        <v>20000</v>
      </c>
      <c r="G49" s="96">
        <v>4000</v>
      </c>
      <c r="H49" s="96">
        <f>E49+F49-G49</f>
        <v>16000</v>
      </c>
      <c r="I49" s="97">
        <f>H49</f>
        <v>16000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281082.53000000003</v>
      </c>
      <c r="F50" s="25">
        <v>66720</v>
      </c>
      <c r="G50" s="101">
        <v>137791.1</v>
      </c>
      <c r="H50" s="101">
        <f>E50+F50-G50</f>
        <v>210011.43000000002</v>
      </c>
      <c r="I50" s="102">
        <v>135132.32999999999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0</v>
      </c>
      <c r="F51" s="25">
        <v>56072.79</v>
      </c>
      <c r="G51" s="101">
        <v>0</v>
      </c>
      <c r="H51" s="101">
        <f t="shared" ref="H51:H52" si="0">E51+F51-G51</f>
        <v>56072.79</v>
      </c>
      <c r="I51" s="102">
        <v>56072.79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303395.59000000003</v>
      </c>
      <c r="F52" s="25">
        <v>320614</v>
      </c>
      <c r="G52" s="101">
        <v>184000</v>
      </c>
      <c r="H52" s="101">
        <f t="shared" si="0"/>
        <v>440009.59000000008</v>
      </c>
      <c r="I52" s="102">
        <f>H52</f>
        <v>440009.59000000008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584478.12000000011</v>
      </c>
      <c r="F53" s="106">
        <f>F49+F50+F51+F52</f>
        <v>463406.79000000004</v>
      </c>
      <c r="G53" s="106">
        <f>G49+G50+G51+G52</f>
        <v>325791.09999999998</v>
      </c>
      <c r="H53" s="106">
        <f>H49+H50+H51+H52</f>
        <v>722093.81</v>
      </c>
      <c r="I53" s="107">
        <f>I49+I50+I51+I52</f>
        <v>647214.71000000008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155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156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157</v>
      </c>
      <c r="F6" s="33"/>
      <c r="G6" s="34" t="s">
        <v>3</v>
      </c>
      <c r="H6" s="35"/>
      <c r="I6" s="35">
        <v>1311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1339000</v>
      </c>
      <c r="F16" s="255">
        <v>8225050</v>
      </c>
      <c r="G16" s="9">
        <f>H16+I16</f>
        <v>8023271.0499999998</v>
      </c>
      <c r="H16" s="254">
        <v>8008091.0499999998</v>
      </c>
      <c r="I16" s="254">
        <v>15180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1339000</v>
      </c>
      <c r="F18" s="255">
        <v>8225050</v>
      </c>
      <c r="G18" s="9">
        <f>H18+I18</f>
        <v>8160301.3600000003</v>
      </c>
      <c r="H18" s="254">
        <v>8145121.3600000003</v>
      </c>
      <c r="I18" s="254">
        <v>15180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137030.31000000052</v>
      </c>
      <c r="H24" s="59">
        <f>H18-H16-H22</f>
        <v>137030.31000000052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137030.31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16677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120353.31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131300</v>
      </c>
      <c r="G38" s="24">
        <v>131196</v>
      </c>
      <c r="H38" s="257"/>
      <c r="I38" s="78">
        <f>G38/F38</f>
        <v>0.99920792079207921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98000</v>
      </c>
      <c r="G40" s="24">
        <v>98000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92874</v>
      </c>
      <c r="F49" s="95">
        <v>1000</v>
      </c>
      <c r="G49" s="96">
        <v>16551</v>
      </c>
      <c r="H49" s="96">
        <f>E49+F49-G49</f>
        <v>77323</v>
      </c>
      <c r="I49" s="97">
        <v>91874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77678.539999999994</v>
      </c>
      <c r="F50" s="25">
        <v>49932</v>
      </c>
      <c r="G50" s="101">
        <v>94126</v>
      </c>
      <c r="H50" s="101">
        <f>E50+F50-G50</f>
        <v>33484.539999999994</v>
      </c>
      <c r="I50" s="102">
        <v>3302.02</v>
      </c>
      <c r="J50" s="81"/>
    </row>
    <row r="51" spans="1:10" x14ac:dyDescent="0.2">
      <c r="A51" s="98"/>
      <c r="B51" s="99"/>
      <c r="C51" s="99" t="s">
        <v>20</v>
      </c>
      <c r="D51" s="99"/>
      <c r="E51" s="100">
        <v>151809.38</v>
      </c>
      <c r="F51" s="25">
        <f>82911.91+3000</f>
        <v>85911.91</v>
      </c>
      <c r="G51" s="101">
        <f>97499+3000</f>
        <v>100499</v>
      </c>
      <c r="H51" s="101">
        <f t="shared" ref="H51:H52" si="0">E51+F51-G51</f>
        <v>137222.29</v>
      </c>
      <c r="I51" s="102">
        <f>H51</f>
        <v>137222.29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80422.3</v>
      </c>
      <c r="F52" s="25">
        <v>131448</v>
      </c>
      <c r="G52" s="101">
        <v>98000</v>
      </c>
      <c r="H52" s="101">
        <f t="shared" si="0"/>
        <v>113870.29999999999</v>
      </c>
      <c r="I52" s="102">
        <f>H52</f>
        <v>113870.29999999999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402784.22</v>
      </c>
      <c r="F53" s="106">
        <f>F49+F50+F51+F52</f>
        <v>268291.91000000003</v>
      </c>
      <c r="G53" s="106">
        <f>G49+G50+G51+G52</f>
        <v>309176</v>
      </c>
      <c r="H53" s="106">
        <f>H49+H50+H51+H52</f>
        <v>361900.13</v>
      </c>
      <c r="I53" s="107">
        <f>I49+I50+I51+I52</f>
        <v>346268.61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158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159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160</v>
      </c>
      <c r="F6" s="33"/>
      <c r="G6" s="34" t="s">
        <v>3</v>
      </c>
      <c r="H6" s="35"/>
      <c r="I6" s="35">
        <v>1312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1694000</v>
      </c>
      <c r="F16" s="255">
        <v>13027334</v>
      </c>
      <c r="G16" s="9">
        <f>H16+I16</f>
        <v>12872368.130000001</v>
      </c>
      <c r="H16" s="254">
        <v>12847118.130000001</v>
      </c>
      <c r="I16" s="254">
        <v>25250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1694000</v>
      </c>
      <c r="F18" s="255">
        <v>13027334</v>
      </c>
      <c r="G18" s="9">
        <f>H18+I18</f>
        <v>13047966.619999999</v>
      </c>
      <c r="H18" s="254">
        <v>13022716.619999999</v>
      </c>
      <c r="I18" s="254">
        <v>25250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175598.48999999836</v>
      </c>
      <c r="H24" s="59">
        <f>H18-H16-H22</f>
        <v>175598.48999999836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175598.49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20000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155598.49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32634</v>
      </c>
      <c r="G38" s="24">
        <v>32634.5</v>
      </c>
      <c r="H38" s="257"/>
      <c r="I38" s="78">
        <f>G38/F38</f>
        <v>1.0000153214438929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24000</v>
      </c>
      <c r="G40" s="24">
        <v>24000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36" t="s">
        <v>189</v>
      </c>
      <c r="B42" s="337"/>
      <c r="C42" s="337"/>
      <c r="D42" s="337"/>
      <c r="E42" s="337"/>
      <c r="F42" s="337"/>
      <c r="G42" s="337"/>
      <c r="H42" s="337"/>
      <c r="I42" s="337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17391</v>
      </c>
      <c r="F49" s="95">
        <v>800</v>
      </c>
      <c r="G49" s="96">
        <v>2250</v>
      </c>
      <c r="H49" s="96">
        <f>E49+F49-G49</f>
        <v>15941</v>
      </c>
      <c r="I49" s="97">
        <f>H49</f>
        <v>15941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200348</v>
      </c>
      <c r="F50" s="25">
        <v>82964</v>
      </c>
      <c r="G50" s="101">
        <v>118703.6</v>
      </c>
      <c r="H50" s="101">
        <f>E50+F50-G50</f>
        <v>164608.4</v>
      </c>
      <c r="I50" s="102">
        <v>145423.94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2763.57+75600.82</f>
        <v>78364.390000000014</v>
      </c>
      <c r="F51" s="25">
        <f>6257.77</f>
        <v>6257.77</v>
      </c>
      <c r="G51" s="101">
        <v>30000</v>
      </c>
      <c r="H51" s="101">
        <f>E51+F51-G51</f>
        <v>54622.160000000018</v>
      </c>
      <c r="I51" s="102">
        <f>H51</f>
        <v>54622.160000000018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15782.8</v>
      </c>
      <c r="F52" s="25">
        <v>32634.5</v>
      </c>
      <c r="G52" s="101">
        <v>24000</v>
      </c>
      <c r="H52" s="101">
        <f>E52+F52-G52</f>
        <v>24417.300000000003</v>
      </c>
      <c r="I52" s="102">
        <f>H52</f>
        <v>24417.300000000003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311886.19</v>
      </c>
      <c r="F53" s="106">
        <f>F49+F50+F51+F52</f>
        <v>122656.27</v>
      </c>
      <c r="G53" s="106">
        <f>G49+G50+G51+G52</f>
        <v>174953.60000000001</v>
      </c>
      <c r="H53" s="106">
        <f>H49+H50+H51+H52</f>
        <v>259588.86</v>
      </c>
      <c r="I53" s="107">
        <f>I49+I50+I51+I52</f>
        <v>240404.40000000002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161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162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118" t="s">
        <v>163</v>
      </c>
      <c r="F6" s="33"/>
      <c r="G6" s="34" t="s">
        <v>3</v>
      </c>
      <c r="H6" s="35"/>
      <c r="I6" s="35">
        <v>1313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1959000</v>
      </c>
      <c r="F16" s="255">
        <v>15765941.67</v>
      </c>
      <c r="G16" s="9">
        <f>H16+I16</f>
        <v>15765941.67</v>
      </c>
      <c r="H16" s="254">
        <v>15728881.67</v>
      </c>
      <c r="I16" s="254">
        <v>37060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1959000</v>
      </c>
      <c r="F18" s="255">
        <v>15826132.83</v>
      </c>
      <c r="G18" s="9">
        <f>H18+I18</f>
        <v>15826132.83</v>
      </c>
      <c r="H18" s="254">
        <v>15789072.83</v>
      </c>
      <c r="I18" s="254">
        <v>37060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60191.160000000149</v>
      </c>
      <c r="H24" s="59">
        <f>H18-H16-H22</f>
        <v>60191.160000000149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60191.16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60191.16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0</v>
      </c>
      <c r="G37" s="24">
        <v>0</v>
      </c>
      <c r="H37" s="257"/>
      <c r="I37" s="78" t="s">
        <v>172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48480</v>
      </c>
      <c r="G38" s="24">
        <v>48480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36000</v>
      </c>
      <c r="G40" s="24">
        <v>36000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150419</v>
      </c>
      <c r="F49" s="95">
        <v>0</v>
      </c>
      <c r="G49" s="96">
        <v>4000</v>
      </c>
      <c r="H49" s="96">
        <f>E49+F49-G49</f>
        <v>146419</v>
      </c>
      <c r="I49" s="119">
        <f>H49</f>
        <v>146419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640619.72</v>
      </c>
      <c r="F50" s="25">
        <v>101515</v>
      </c>
      <c r="G50" s="101">
        <v>102465</v>
      </c>
      <c r="H50" s="101">
        <f>E50+F50-G50</f>
        <v>639669.72</v>
      </c>
      <c r="I50" s="120">
        <v>591014.89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370893.43+8480</f>
        <v>379373.43</v>
      </c>
      <c r="F51" s="25">
        <v>0</v>
      </c>
      <c r="G51" s="101">
        <v>0</v>
      </c>
      <c r="H51" s="101">
        <f t="shared" ref="H51:H52" si="0">E51+F51-G51</f>
        <v>379373.43</v>
      </c>
      <c r="I51" s="120">
        <f>H51</f>
        <v>379373.43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13594.1</v>
      </c>
      <c r="F52" s="25">
        <v>48480</v>
      </c>
      <c r="G52" s="101">
        <v>36000</v>
      </c>
      <c r="H52" s="101">
        <f t="shared" si="0"/>
        <v>26074.1</v>
      </c>
      <c r="I52" s="120">
        <f>H52</f>
        <v>26074.1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1184006.25</v>
      </c>
      <c r="F53" s="106">
        <f>F49+F50+F51+F52</f>
        <v>149995</v>
      </c>
      <c r="G53" s="106">
        <f>G49+G50+G51+G52</f>
        <v>142465</v>
      </c>
      <c r="H53" s="106">
        <f>H49+H50+H51+H52</f>
        <v>1191536.25</v>
      </c>
      <c r="I53" s="107">
        <f>I49+I50+I51+I52</f>
        <v>1142881.4200000002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zoomScaleNormal="100" workbookViewId="0">
      <selection activeCell="J45" sqref="J45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164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165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166</v>
      </c>
      <c r="F6" s="33"/>
      <c r="G6" s="34" t="s">
        <v>3</v>
      </c>
      <c r="H6" s="35"/>
      <c r="I6" s="35">
        <v>1354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1340000</v>
      </c>
      <c r="F16" s="255">
        <v>5073366</v>
      </c>
      <c r="G16" s="9">
        <f>H16+I16</f>
        <v>5071031.3</v>
      </c>
      <c r="H16" s="254">
        <v>5071031.3</v>
      </c>
      <c r="I16" s="254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1340000</v>
      </c>
      <c r="F18" s="255">
        <v>5073366</v>
      </c>
      <c r="G18" s="9">
        <f>H18+I18</f>
        <v>5074125.5199999996</v>
      </c>
      <c r="H18" s="254">
        <v>5074125.5199999996</v>
      </c>
      <c r="I18" s="254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3094.2199999997392</v>
      </c>
      <c r="H24" s="59">
        <f>H18-H16-H22</f>
        <v>3094.2199999997392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3094.22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3094.22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0</v>
      </c>
      <c r="H31" s="70"/>
      <c r="I31" s="64"/>
    </row>
    <row r="32" spans="1:10" s="6" customFormat="1" x14ac:dyDescent="0.2">
      <c r="A32" s="319"/>
      <c r="B32" s="320"/>
      <c r="C32" s="320"/>
      <c r="D32" s="320"/>
      <c r="E32" s="320"/>
      <c r="F32" s="320"/>
      <c r="G32" s="320"/>
      <c r="H32" s="320"/>
      <c r="I32" s="320"/>
    </row>
    <row r="33" spans="1:10" s="6" customFormat="1" x14ac:dyDescent="0.2">
      <c r="A33" s="320"/>
      <c r="B33" s="320"/>
      <c r="C33" s="320"/>
      <c r="D33" s="320"/>
      <c r="E33" s="320"/>
      <c r="F33" s="320"/>
      <c r="G33" s="320"/>
      <c r="H33" s="320"/>
      <c r="I33" s="320"/>
    </row>
    <row r="34" spans="1:10" x14ac:dyDescent="0.2">
      <c r="A34" s="320"/>
      <c r="B34" s="320"/>
      <c r="C34" s="320"/>
      <c r="D34" s="320"/>
      <c r="E34" s="320"/>
      <c r="F34" s="320"/>
      <c r="G34" s="320"/>
      <c r="H34" s="320"/>
      <c r="I34" s="320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160000</v>
      </c>
      <c r="G37" s="24">
        <v>109660</v>
      </c>
      <c r="H37" s="257"/>
      <c r="I37" s="78">
        <f>G37/F37</f>
        <v>0.68537499999999996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12616</v>
      </c>
      <c r="G38" s="24">
        <v>12616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9000</v>
      </c>
      <c r="G40" s="24">
        <v>9000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29087</v>
      </c>
      <c r="F49" s="95">
        <v>1000</v>
      </c>
      <c r="G49" s="96">
        <v>0</v>
      </c>
      <c r="H49" s="96">
        <f>E49+F49-G49</f>
        <v>30087</v>
      </c>
      <c r="I49" s="97">
        <f>H49</f>
        <v>30087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56221.37</v>
      </c>
      <c r="F50" s="25">
        <v>24549</v>
      </c>
      <c r="G50" s="101">
        <v>35388</v>
      </c>
      <c r="H50" s="101">
        <f>E50+F50-G50</f>
        <v>45382.369999999995</v>
      </c>
      <c r="I50" s="102">
        <v>37489.019999999997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42516.76+145195.5</f>
        <v>187712.26</v>
      </c>
      <c r="F51" s="25">
        <f>1636.87+39400</f>
        <v>41036.870000000003</v>
      </c>
      <c r="G51" s="101">
        <v>4400</v>
      </c>
      <c r="H51" s="101">
        <f t="shared" ref="H51:H52" si="0">E51+F51-G51</f>
        <v>224349.13</v>
      </c>
      <c r="I51" s="102">
        <f>H51</f>
        <v>224349.13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67405.78</v>
      </c>
      <c r="F52" s="25">
        <v>12616</v>
      </c>
      <c r="G52" s="101">
        <v>9000</v>
      </c>
      <c r="H52" s="101">
        <f t="shared" si="0"/>
        <v>71021.78</v>
      </c>
      <c r="I52" s="102">
        <f>H52</f>
        <v>71021.78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340426.41000000003</v>
      </c>
      <c r="F53" s="106">
        <f>F49+F50+F51+F52</f>
        <v>79201.87</v>
      </c>
      <c r="G53" s="106">
        <f>G49+G50+G51+G52</f>
        <v>48788</v>
      </c>
      <c r="H53" s="106">
        <f>H49+H50+H51+H52</f>
        <v>370840.28</v>
      </c>
      <c r="I53" s="107">
        <f>I49+I50+I51+I52</f>
        <v>362946.93000000005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J41" sqref="J41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425781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12" t="s">
        <v>1</v>
      </c>
      <c r="B2" s="312"/>
      <c r="C2" s="312"/>
      <c r="D2" s="312"/>
      <c r="E2" s="313" t="s">
        <v>167</v>
      </c>
      <c r="F2" s="313"/>
      <c r="G2" s="313"/>
      <c r="H2" s="313"/>
      <c r="I2" s="313"/>
      <c r="J2" s="30"/>
    </row>
    <row r="3" spans="1:10" ht="9.75" customHeight="1" x14ac:dyDescent="0.4">
      <c r="A3" s="29"/>
      <c r="B3" s="29"/>
      <c r="C3" s="29"/>
      <c r="D3" s="29"/>
      <c r="E3" s="315" t="s">
        <v>33</v>
      </c>
      <c r="F3" s="315"/>
      <c r="G3" s="315"/>
      <c r="H3" s="315"/>
      <c r="I3" s="315"/>
      <c r="J3" s="30"/>
    </row>
    <row r="4" spans="1:10" ht="15.75" x14ac:dyDescent="0.25">
      <c r="A4" s="31" t="s">
        <v>2</v>
      </c>
      <c r="E4" s="314" t="s">
        <v>168</v>
      </c>
      <c r="F4" s="314"/>
      <c r="G4" s="314"/>
      <c r="H4" s="314"/>
      <c r="I4" s="314"/>
    </row>
    <row r="5" spans="1:10" ht="7.5" customHeight="1" x14ac:dyDescent="0.25">
      <c r="A5" s="31"/>
      <c r="E5" s="315" t="s">
        <v>33</v>
      </c>
      <c r="F5" s="315"/>
      <c r="G5" s="315"/>
      <c r="H5" s="315"/>
      <c r="I5" s="315"/>
    </row>
    <row r="6" spans="1:10" ht="19.5" x14ac:dyDescent="0.4">
      <c r="A6" s="30" t="s">
        <v>170</v>
      </c>
      <c r="E6" s="32" t="s">
        <v>169</v>
      </c>
      <c r="F6" s="33"/>
      <c r="G6" s="34" t="s">
        <v>3</v>
      </c>
      <c r="H6" s="35"/>
      <c r="I6" s="35">
        <v>1355</v>
      </c>
    </row>
    <row r="7" spans="1:10" ht="8.25" customHeight="1" x14ac:dyDescent="0.4">
      <c r="A7" s="30"/>
      <c r="E7" s="315" t="s">
        <v>34</v>
      </c>
      <c r="F7" s="315"/>
      <c r="G7" s="315"/>
      <c r="H7" s="315"/>
      <c r="I7" s="315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16" t="s">
        <v>192</v>
      </c>
      <c r="I13" s="316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4">
        <v>5541000</v>
      </c>
      <c r="F16" s="255">
        <v>12329000</v>
      </c>
      <c r="G16" s="9">
        <f>H16+I16</f>
        <v>12626500.17</v>
      </c>
      <c r="H16" s="254">
        <v>12415708.17</v>
      </c>
      <c r="I16" s="254">
        <v>210792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4">
        <v>5541000</v>
      </c>
      <c r="F18" s="255">
        <v>12276103.390000001</v>
      </c>
      <c r="G18" s="9">
        <f>H18+I18</f>
        <v>12286434.33</v>
      </c>
      <c r="H18" s="254">
        <v>11919414.33</v>
      </c>
      <c r="I18" s="254">
        <v>367020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39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35</v>
      </c>
      <c r="B24" s="57"/>
      <c r="C24" s="58"/>
      <c r="D24" s="57"/>
      <c r="E24" s="57"/>
      <c r="F24" s="57"/>
      <c r="G24" s="59">
        <f>G18-G16-G22</f>
        <v>-340065.83999999985</v>
      </c>
      <c r="H24" s="59">
        <f>H18-H16-H22</f>
        <v>-496293.83999999985</v>
      </c>
      <c r="I24" s="59">
        <f>I18-I16-I22</f>
        <v>156228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36</v>
      </c>
      <c r="C28" s="46"/>
      <c r="D28" s="4"/>
      <c r="E28" s="4"/>
      <c r="F28" s="41"/>
      <c r="G28" s="62">
        <f>G29+G30+G31</f>
        <v>-340065.84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19</v>
      </c>
      <c r="D29" s="67"/>
      <c r="E29" s="68"/>
      <c r="F29" s="61" t="s">
        <v>21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20</v>
      </c>
      <c r="G30" s="8">
        <v>0</v>
      </c>
      <c r="H30" s="63"/>
      <c r="I30" s="64"/>
    </row>
    <row r="31" spans="1:10" s="6" customFormat="1" ht="18.75" x14ac:dyDescent="0.4">
      <c r="A31" s="65"/>
      <c r="B31" s="65"/>
      <c r="C31" s="66" t="s">
        <v>22</v>
      </c>
      <c r="D31" s="67"/>
      <c r="E31" s="68"/>
      <c r="F31" s="61" t="s">
        <v>171</v>
      </c>
      <c r="G31" s="69">
        <v>-340065.84</v>
      </c>
      <c r="H31" s="70"/>
      <c r="I31" s="64"/>
    </row>
    <row r="32" spans="1:10" s="6" customFormat="1" ht="18.75" customHeight="1" x14ac:dyDescent="0.2">
      <c r="A32" s="338" t="s">
        <v>198</v>
      </c>
      <c r="B32" s="324"/>
      <c r="C32" s="324"/>
      <c r="D32" s="324"/>
      <c r="E32" s="324"/>
      <c r="F32" s="324"/>
      <c r="G32" s="324"/>
      <c r="H32" s="324"/>
      <c r="I32" s="324"/>
    </row>
    <row r="33" spans="1:10" s="6" customFormat="1" ht="16.5" customHeight="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0" ht="16.5" customHeight="1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71"/>
    </row>
    <row r="35" spans="1:10" ht="19.5" x14ac:dyDescent="0.4">
      <c r="A35" s="46" t="s">
        <v>23</v>
      </c>
      <c r="B35" s="46" t="s">
        <v>31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37</v>
      </c>
      <c r="G36" s="122" t="s">
        <v>6</v>
      </c>
      <c r="H36" s="41"/>
      <c r="I36" s="75" t="s">
        <v>40</v>
      </c>
      <c r="J36" s="71"/>
    </row>
    <row r="37" spans="1:10" ht="15" customHeight="1" x14ac:dyDescent="0.35">
      <c r="A37" s="76" t="s">
        <v>32</v>
      </c>
      <c r="B37" s="77"/>
      <c r="C37" s="3"/>
      <c r="D37" s="77"/>
      <c r="E37" s="50"/>
      <c r="F37" s="24">
        <v>695000</v>
      </c>
      <c r="G37" s="24">
        <v>621542</v>
      </c>
      <c r="H37" s="257"/>
      <c r="I37" s="78">
        <f>G37/F37</f>
        <v>0.89430503597122302</v>
      </c>
      <c r="J37" s="71"/>
    </row>
    <row r="38" spans="1:10" ht="16.5" x14ac:dyDescent="0.35">
      <c r="A38" s="76" t="s">
        <v>43</v>
      </c>
      <c r="B38" s="77"/>
      <c r="C38" s="3"/>
      <c r="D38" s="79"/>
      <c r="E38" s="79"/>
      <c r="F38" s="24">
        <v>79190</v>
      </c>
      <c r="G38" s="24">
        <v>79190</v>
      </c>
      <c r="H38" s="257"/>
      <c r="I38" s="78">
        <f>G38/F38</f>
        <v>1</v>
      </c>
      <c r="J38" s="81"/>
    </row>
    <row r="39" spans="1:10" ht="15" x14ac:dyDescent="0.3">
      <c r="A39" s="76" t="s">
        <v>44</v>
      </c>
      <c r="B39" s="77"/>
      <c r="C39" s="77"/>
      <c r="D39" s="82"/>
      <c r="E39" s="82"/>
      <c r="F39" s="24">
        <v>0</v>
      </c>
      <c r="G39" s="24">
        <v>0</v>
      </c>
      <c r="H39" s="257"/>
      <c r="I39" s="84" t="s">
        <v>172</v>
      </c>
      <c r="J39" s="81"/>
    </row>
    <row r="40" spans="1:10" ht="15" customHeight="1" x14ac:dyDescent="0.2">
      <c r="A40" s="85" t="s">
        <v>183</v>
      </c>
      <c r="B40" s="85"/>
      <c r="C40" s="85"/>
      <c r="D40" s="85"/>
      <c r="E40" s="85"/>
      <c r="F40" s="24">
        <v>59000</v>
      </c>
      <c r="G40" s="24">
        <v>59000</v>
      </c>
      <c r="H40" s="257"/>
      <c r="I40" s="84">
        <f>G40/F40</f>
        <v>1</v>
      </c>
      <c r="J40" s="81"/>
    </row>
    <row r="41" spans="1:10" ht="15" x14ac:dyDescent="0.3">
      <c r="A41" s="76" t="s">
        <v>38</v>
      </c>
      <c r="B41" s="86"/>
      <c r="C41" s="86"/>
      <c r="D41" s="87"/>
      <c r="E41" s="87" t="s">
        <v>173</v>
      </c>
      <c r="F41" s="121">
        <v>0</v>
      </c>
      <c r="G41" s="24">
        <v>0</v>
      </c>
      <c r="H41" s="257"/>
      <c r="I41" s="89" t="s">
        <v>172</v>
      </c>
      <c r="J41" s="81"/>
    </row>
    <row r="42" spans="1:10" x14ac:dyDescent="0.2">
      <c r="A42" s="323"/>
      <c r="B42" s="323"/>
      <c r="C42" s="323"/>
      <c r="D42" s="323"/>
      <c r="E42" s="323"/>
      <c r="F42" s="323"/>
      <c r="G42" s="323"/>
      <c r="H42" s="323"/>
      <c r="I42" s="323"/>
      <c r="J42" s="81"/>
    </row>
    <row r="43" spans="1:10" x14ac:dyDescent="0.2">
      <c r="A43" s="202"/>
      <c r="B43" s="202"/>
      <c r="C43" s="202"/>
      <c r="D43" s="202"/>
      <c r="E43" s="202"/>
      <c r="F43" s="202"/>
      <c r="G43" s="202"/>
      <c r="H43" s="202"/>
      <c r="I43" s="202"/>
      <c r="J43" s="81"/>
    </row>
    <row r="44" spans="1:10" ht="19.5" thickBot="1" x14ac:dyDescent="0.45">
      <c r="A44" s="46" t="s">
        <v>24</v>
      </c>
      <c r="B44" s="46" t="s">
        <v>25</v>
      </c>
      <c r="C44" s="48"/>
      <c r="D44" s="50"/>
      <c r="E44" s="50"/>
      <c r="F44" s="90"/>
      <c r="G44" s="91"/>
      <c r="H44" s="310" t="s">
        <v>42</v>
      </c>
      <c r="I44" s="311"/>
      <c r="J44" s="81"/>
    </row>
    <row r="45" spans="1:10" ht="18.75" thickTop="1" x14ac:dyDescent="0.35">
      <c r="A45" s="234"/>
      <c r="B45" s="235"/>
      <c r="C45" s="236"/>
      <c r="D45" s="235"/>
      <c r="E45" s="237" t="s">
        <v>191</v>
      </c>
      <c r="F45" s="238" t="s">
        <v>26</v>
      </c>
      <c r="G45" s="239" t="s">
        <v>27</v>
      </c>
      <c r="H45" s="240" t="s">
        <v>28</v>
      </c>
      <c r="I45" s="241" t="s">
        <v>41</v>
      </c>
      <c r="J45" s="81"/>
    </row>
    <row r="46" spans="1:10" x14ac:dyDescent="0.2">
      <c r="A46" s="242"/>
      <c r="B46" s="243"/>
      <c r="C46" s="243"/>
      <c r="D46" s="243"/>
      <c r="E46" s="242"/>
      <c r="F46" s="309"/>
      <c r="G46" s="244"/>
      <c r="H46" s="245">
        <v>40908</v>
      </c>
      <c r="I46" s="246">
        <v>40908</v>
      </c>
      <c r="J46" s="81"/>
    </row>
    <row r="47" spans="1:10" x14ac:dyDescent="0.2">
      <c r="A47" s="242"/>
      <c r="B47" s="243"/>
      <c r="C47" s="243"/>
      <c r="D47" s="243"/>
      <c r="E47" s="242"/>
      <c r="F47" s="309"/>
      <c r="G47" s="247"/>
      <c r="H47" s="247"/>
      <c r="I47" s="248"/>
      <c r="J47" s="81"/>
    </row>
    <row r="48" spans="1:10" ht="13.5" thickBot="1" x14ac:dyDescent="0.25">
      <c r="A48" s="249"/>
      <c r="B48" s="250"/>
      <c r="C48" s="250"/>
      <c r="D48" s="250"/>
      <c r="E48" s="249"/>
      <c r="F48" s="251"/>
      <c r="G48" s="252"/>
      <c r="H48" s="252"/>
      <c r="I48" s="253"/>
      <c r="J48" s="81"/>
    </row>
    <row r="49" spans="1:10" ht="13.5" thickTop="1" x14ac:dyDescent="0.2">
      <c r="A49" s="92"/>
      <c r="B49" s="93"/>
      <c r="C49" s="93" t="s">
        <v>21</v>
      </c>
      <c r="D49" s="93"/>
      <c r="E49" s="94">
        <v>10558</v>
      </c>
      <c r="F49" s="95">
        <v>20000</v>
      </c>
      <c r="G49" s="96">
        <v>23145</v>
      </c>
      <c r="H49" s="96">
        <f>E49+F49-G49</f>
        <v>7413</v>
      </c>
      <c r="I49" s="97">
        <f>H49</f>
        <v>7413</v>
      </c>
      <c r="J49" s="81"/>
    </row>
    <row r="50" spans="1:10" x14ac:dyDescent="0.2">
      <c r="A50" s="98"/>
      <c r="B50" s="99"/>
      <c r="C50" s="99" t="s">
        <v>29</v>
      </c>
      <c r="D50" s="99"/>
      <c r="E50" s="100">
        <v>9284.75</v>
      </c>
      <c r="F50" s="25">
        <v>51529</v>
      </c>
      <c r="G50" s="101">
        <v>56395</v>
      </c>
      <c r="H50" s="101">
        <f>E50+F50-G50</f>
        <v>4418.75</v>
      </c>
      <c r="I50" s="102">
        <v>30868.14</v>
      </c>
      <c r="J50" s="81"/>
    </row>
    <row r="51" spans="1:10" x14ac:dyDescent="0.2">
      <c r="A51" s="98"/>
      <c r="B51" s="99"/>
      <c r="C51" s="99" t="s">
        <v>20</v>
      </c>
      <c r="D51" s="99"/>
      <c r="E51" s="100">
        <f>2687+124567</f>
        <v>127254</v>
      </c>
      <c r="F51" s="25">
        <f>152751.8+48000</f>
        <v>200751.8</v>
      </c>
      <c r="G51" s="101">
        <v>85886</v>
      </c>
      <c r="H51" s="101">
        <f t="shared" ref="H51:H52" si="0">E51+F51-G51</f>
        <v>242119.8</v>
      </c>
      <c r="I51" s="102">
        <f>H51</f>
        <v>242119.8</v>
      </c>
      <c r="J51" s="81"/>
    </row>
    <row r="52" spans="1:10" x14ac:dyDescent="0.2">
      <c r="A52" s="98"/>
      <c r="B52" s="99"/>
      <c r="C52" s="99" t="s">
        <v>30</v>
      </c>
      <c r="D52" s="99"/>
      <c r="E52" s="100">
        <v>193997.9</v>
      </c>
      <c r="F52" s="25">
        <v>79190</v>
      </c>
      <c r="G52" s="101">
        <v>59000</v>
      </c>
      <c r="H52" s="101">
        <f t="shared" si="0"/>
        <v>214187.90000000002</v>
      </c>
      <c r="I52" s="102">
        <f>H52</f>
        <v>214187.90000000002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341094.65</v>
      </c>
      <c r="F53" s="106">
        <f>F49+F50+F51+F52</f>
        <v>351470.8</v>
      </c>
      <c r="G53" s="106">
        <f>G49+G50+G51+G52</f>
        <v>224426</v>
      </c>
      <c r="H53" s="106">
        <f>H49+H50+H51+H52</f>
        <v>468139.45</v>
      </c>
      <c r="I53" s="107">
        <f>I49+I50+I51+I52</f>
        <v>494588.84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26</vt:i4>
      </vt:variant>
      <vt:variant>
        <vt:lpstr>Pojmenované oblasti</vt:lpstr>
      </vt:variant>
      <vt:variant>
        <vt:i4>27</vt:i4>
      </vt:variant>
    </vt:vector>
  </HeadingPairs>
  <TitlesOfParts>
    <vt:vector size="53" baseType="lpstr">
      <vt:lpstr>Rekapitulace</vt:lpstr>
      <vt:lpstr>1021</vt:lpstr>
      <vt:lpstr>1022</vt:lpstr>
      <vt:lpstr>1024</vt:lpstr>
      <vt:lpstr>1040</vt:lpstr>
      <vt:lpstr>1041</vt:lpstr>
      <vt:lpstr>1111</vt:lpstr>
      <vt:lpstr>1112</vt:lpstr>
      <vt:lpstr>1135</vt:lpstr>
      <vt:lpstr>1136</vt:lpstr>
      <vt:lpstr>1137</vt:lpstr>
      <vt:lpstr>1138</vt:lpstr>
      <vt:lpstr>1140</vt:lpstr>
      <vt:lpstr>1153</vt:lpstr>
      <vt:lpstr>1154</vt:lpstr>
      <vt:lpstr>1163</vt:lpstr>
      <vt:lpstr>1174</vt:lpstr>
      <vt:lpstr>1221</vt:lpstr>
      <vt:lpstr>1222</vt:lpstr>
      <vt:lpstr>1223</vt:lpstr>
      <vt:lpstr>1224</vt:lpstr>
      <vt:lpstr>1311</vt:lpstr>
      <vt:lpstr>1312</vt:lpstr>
      <vt:lpstr>1313</vt:lpstr>
      <vt:lpstr>1354</vt:lpstr>
      <vt:lpstr>1355</vt:lpstr>
      <vt:lpstr>Rekapitulace!Názvy_tisku</vt:lpstr>
      <vt:lpstr>'1021'!Oblast_tisku</vt:lpstr>
      <vt:lpstr>'1022'!Oblast_tisku</vt:lpstr>
      <vt:lpstr>'1024'!Oblast_tisku</vt:lpstr>
      <vt:lpstr>'1040'!Oblast_tisku</vt:lpstr>
      <vt:lpstr>'1041'!Oblast_tisku</vt:lpstr>
      <vt:lpstr>'1111'!Oblast_tisku</vt:lpstr>
      <vt:lpstr>'1112'!Oblast_tisku</vt:lpstr>
      <vt:lpstr>'1135'!Oblast_tisku</vt:lpstr>
      <vt:lpstr>'1136'!Oblast_tisku</vt:lpstr>
      <vt:lpstr>'1137'!Oblast_tisku</vt:lpstr>
      <vt:lpstr>'1138'!Oblast_tisku</vt:lpstr>
      <vt:lpstr>'1140'!Oblast_tisku</vt:lpstr>
      <vt:lpstr>'1153'!Oblast_tisku</vt:lpstr>
      <vt:lpstr>'1154'!Oblast_tisku</vt:lpstr>
      <vt:lpstr>'1163'!Oblast_tisku</vt:lpstr>
      <vt:lpstr>'1174'!Oblast_tisku</vt:lpstr>
      <vt:lpstr>'1221'!Oblast_tisku</vt:lpstr>
      <vt:lpstr>'1222'!Oblast_tisku</vt:lpstr>
      <vt:lpstr>'1223'!Oblast_tisku</vt:lpstr>
      <vt:lpstr>'1224'!Oblast_tisku</vt:lpstr>
      <vt:lpstr>'1311'!Oblast_tisku</vt:lpstr>
      <vt:lpstr>'1312'!Oblast_tisku</vt:lpstr>
      <vt:lpstr>'1313'!Oblast_tisku</vt:lpstr>
      <vt:lpstr>'1354'!Oblast_tisku</vt:lpstr>
      <vt:lpstr>'1355'!Oblast_tisku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Balabuchová Jana</cp:lastModifiedBy>
  <cp:lastPrinted>2012-06-04T13:22:25Z</cp:lastPrinted>
  <dcterms:created xsi:type="dcterms:W3CDTF">2008-01-24T08:46:29Z</dcterms:created>
  <dcterms:modified xsi:type="dcterms:W3CDTF">2012-06-04T13:22:32Z</dcterms:modified>
</cp:coreProperties>
</file>