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20" windowWidth="19035" windowHeight="11760" tabRatio="947"/>
  </bookViews>
  <sheets>
    <sheet name="soc. oblast" sheetId="38" r:id="rId1"/>
    <sheet name="1. DD Javorník" sheetId="4" r:id="rId2"/>
    <sheet name="2. DD Kobylá" sheetId="5" r:id="rId3"/>
    <sheet name="3. Domov Sněženka Jeseník" sheetId="6" r:id="rId4"/>
    <sheet name="4. Středisko PS Jeseník" sheetId="7" r:id="rId5"/>
    <sheet name="5. DD Červenka" sheetId="8" r:id="rId6"/>
    <sheet name="6.DD Náměšť na Hané" sheetId="9" r:id="rId7"/>
    <sheet name="7. DD Hrubá Voda" sheetId="10" r:id="rId8"/>
    <sheet name="8. Domov seniorů Chválkovice" sheetId="11" r:id="rId9"/>
    <sheet name="9. Sociální služby Olomouc" sheetId="12" r:id="rId10"/>
    <sheet name="10. Vincentinum" sheetId="13" r:id="rId11"/>
    <sheet name="11. Klíč" sheetId="14" r:id="rId12"/>
    <sheet name="12. Nové Zámky" sheetId="15" r:id="rId13"/>
    <sheet name="13. Středisko soc. prevence" sheetId="16" r:id="rId14"/>
    <sheet name="14. DD Šumperk" sheetId="17" r:id="rId15"/>
    <sheet name="15. DD Libina" sheetId="18" r:id="rId16"/>
    <sheet name="16. DD Štíty" sheetId="19" r:id="rId17"/>
    <sheet name="17. Soc. služby Šumperk" sheetId="20" r:id="rId18"/>
    <sheet name="18. Penzion Loštice" sheetId="21" r:id="rId19"/>
    <sheet name="19. Domov Paprsek Olšany" sheetId="22" r:id="rId20"/>
    <sheet name="20. Duha Vikýřovice" sheetId="23" r:id="rId21"/>
    <sheet name="21. DD Prostějov" sheetId="24" r:id="rId22"/>
    <sheet name="22. DD Jesenec" sheetId="25" r:id="rId23"/>
    <sheet name="23. Domov Na Zámku Nezam." sheetId="26" r:id="rId24"/>
    <sheet name="24. Sociální služby Prostějov" sheetId="28" r:id="rId25"/>
    <sheet name="25. Centrum soc. sl. Prostějov" sheetId="29" r:id="rId26"/>
    <sheet name="26. DD Rakova Lhota" sheetId="30" r:id="rId27"/>
    <sheet name="27. Domov Alfreda Pavlovice" sheetId="31" r:id="rId28"/>
    <sheet name="28. Domov pro seniory Tovačov" sheetId="32" r:id="rId29"/>
    <sheet name="29. Domov Větrný mlýn Skalička" sheetId="33" r:id="rId30"/>
    <sheet name="30. Centrum Dominika Kokory" sheetId="34" r:id="rId31"/>
    <sheet name="31. Domov Adam Dřevohostice" sheetId="35" r:id="rId32"/>
    <sheet name="32. Domov Na zámečku Rokytnice" sheetId="36" r:id="rId33"/>
    <sheet name="CELKEM" sheetId="37" state="hidden" r:id="rId34"/>
  </sheets>
  <definedNames>
    <definedName name="__xlnm.Print_Area_14">'20. Duha Vikýřovice'!$A$1:$I$55</definedName>
    <definedName name="_xlnm.Print_Titles" localSheetId="0">'soc. oblast'!$7:$8</definedName>
    <definedName name="_xlnm.Print_Area" localSheetId="1">'1. DD Javorník'!$A$1:$I$55</definedName>
    <definedName name="_xlnm.Print_Area" localSheetId="10">'10. Vincentinum'!$A$1:$I$55</definedName>
    <definedName name="_xlnm.Print_Area" localSheetId="11">'11. Klíč'!$A$1:$I$55</definedName>
    <definedName name="_xlnm.Print_Area" localSheetId="12">'12. Nové Zámky'!$A$1:$I$55</definedName>
    <definedName name="_xlnm.Print_Area" localSheetId="13">'13. Středisko soc. prevence'!$A$1:$I$55</definedName>
    <definedName name="_xlnm.Print_Area" localSheetId="14">'14. DD Šumperk'!$A$1:$I$55</definedName>
    <definedName name="_xlnm.Print_Area" localSheetId="15">'15. DD Libina'!$A$1:$I$55</definedName>
    <definedName name="_xlnm.Print_Area" localSheetId="16">'16. DD Štíty'!$A$1:$I$55</definedName>
    <definedName name="_xlnm.Print_Area" localSheetId="17">'17. Soc. služby Šumperk'!$A$1:$I$55</definedName>
    <definedName name="_xlnm.Print_Area" localSheetId="18">'18. Penzion Loštice'!$A$1:$I$55</definedName>
    <definedName name="_xlnm.Print_Area" localSheetId="19">'19. Domov Paprsek Olšany'!$A$1:$I$55</definedName>
    <definedName name="_xlnm.Print_Area" localSheetId="2">'2. DD Kobylá'!$A$1:$I$55</definedName>
    <definedName name="_xlnm.Print_Area" localSheetId="20">'20. Duha Vikýřovice'!$A$1:$I$55</definedName>
    <definedName name="_xlnm.Print_Area" localSheetId="21">'21. DD Prostějov'!$A$1:$I$55</definedName>
    <definedName name="_xlnm.Print_Area" localSheetId="22">'22. DD Jesenec'!$A$1:$I$55</definedName>
    <definedName name="_xlnm.Print_Area" localSheetId="23">'23. Domov Na Zámku Nezam.'!$A$1:$I$55</definedName>
    <definedName name="_xlnm.Print_Area" localSheetId="24">'24. Sociální služby Prostějov'!$A$1:$I$55</definedName>
    <definedName name="_xlnm.Print_Area" localSheetId="25">'25. Centrum soc. sl. Prostějov'!$A$1:$I$55</definedName>
    <definedName name="_xlnm.Print_Area" localSheetId="26">'26. DD Rakova Lhota'!$A$1:$I$55</definedName>
    <definedName name="_xlnm.Print_Area" localSheetId="27">'27. Domov Alfreda Pavlovice'!$A$1:$I$55</definedName>
    <definedName name="_xlnm.Print_Area" localSheetId="28">'28. Domov pro seniory Tovačov'!$A$1:$I$55</definedName>
    <definedName name="_xlnm.Print_Area" localSheetId="29">'29. Domov Větrný mlýn Skalička'!$A$1:$I$55</definedName>
    <definedName name="_xlnm.Print_Area" localSheetId="3">'3. Domov Sněženka Jeseník'!$A$1:$I$55</definedName>
    <definedName name="_xlnm.Print_Area" localSheetId="30">'30. Centrum Dominika Kokory'!$A$1:$I$55</definedName>
    <definedName name="_xlnm.Print_Area" localSheetId="31">'31. Domov Adam Dřevohostice'!$A$1:$I$55</definedName>
    <definedName name="_xlnm.Print_Area" localSheetId="32">'32. Domov Na zámečku Rokytnice'!$A$1:$I$55</definedName>
    <definedName name="_xlnm.Print_Area" localSheetId="4">'4. Středisko PS Jeseník'!$A$1:$I$55</definedName>
    <definedName name="_xlnm.Print_Area" localSheetId="5">'5. DD Červenka'!$A$1:$I$55</definedName>
    <definedName name="_xlnm.Print_Area" localSheetId="6">'6.DD Náměšť na Hané'!$A$1:$I$55</definedName>
    <definedName name="_xlnm.Print_Area" localSheetId="7">'7. DD Hrubá Voda'!$A$1:$I$55</definedName>
    <definedName name="_xlnm.Print_Area" localSheetId="8">'8. Domov seniorů Chválkovice'!$A$1:$I$55</definedName>
    <definedName name="_xlnm.Print_Area" localSheetId="9">'9. Sociální služby Olomouc'!$A$1:$I$55</definedName>
    <definedName name="_xlnm.Print_Area" localSheetId="33">CELKEM!$A$1:$I$55</definedName>
    <definedName name="_xlnm.Print_Area" localSheetId="0">'soc. oblast'!$A$1:$R$87</definedName>
  </definedNames>
  <calcPr calcId="145621"/>
</workbook>
</file>

<file path=xl/calcChain.xml><?xml version="1.0" encoding="utf-8"?>
<calcChain xmlns="http://schemas.openxmlformats.org/spreadsheetml/2006/main">
  <c r="F52" i="10" l="1"/>
  <c r="E52" i="10"/>
  <c r="F50" i="5" l="1"/>
  <c r="E53" i="36"/>
  <c r="E50" i="37"/>
  <c r="G18" i="29"/>
  <c r="H52" i="35" l="1"/>
  <c r="H51" i="35"/>
  <c r="H50" i="35"/>
  <c r="H49" i="35"/>
  <c r="H53" i="35"/>
  <c r="H53" i="32" l="1"/>
  <c r="H50" i="32"/>
  <c r="H49" i="32"/>
  <c r="E53" i="32"/>
  <c r="H52" i="32"/>
  <c r="H52" i="10" l="1"/>
  <c r="G28" i="29" l="1"/>
  <c r="P59" i="38" l="1"/>
  <c r="P57" i="38" l="1"/>
  <c r="Q49" i="38"/>
  <c r="G28" i="24"/>
  <c r="G28" i="37" s="1"/>
  <c r="R49" i="38" l="1"/>
  <c r="Q71" i="38"/>
  <c r="Q69" i="38"/>
  <c r="R67" i="38"/>
  <c r="Q67" i="38"/>
  <c r="P67" i="38"/>
  <c r="Q65" i="38"/>
  <c r="Q63" i="38"/>
  <c r="Q61" i="38"/>
  <c r="Q59" i="38"/>
  <c r="Q57" i="38"/>
  <c r="Q55" i="38"/>
  <c r="Q53" i="38"/>
  <c r="Q51" i="38"/>
  <c r="Q47" i="38"/>
  <c r="Q45" i="38"/>
  <c r="Q43" i="38"/>
  <c r="Q41" i="38"/>
  <c r="Q39" i="38"/>
  <c r="Q37" i="38"/>
  <c r="Q35" i="38"/>
  <c r="Q33" i="38"/>
  <c r="Q29" i="38"/>
  <c r="Q31" i="38"/>
  <c r="Q27" i="38"/>
  <c r="Q25" i="38"/>
  <c r="Q23" i="38"/>
  <c r="Q21" i="38"/>
  <c r="Q19" i="38"/>
  <c r="Q17" i="38"/>
  <c r="Q15" i="38"/>
  <c r="Q13" i="38"/>
  <c r="Q9" i="38"/>
  <c r="Q11" i="38"/>
  <c r="R69" i="38"/>
  <c r="P69" i="38"/>
  <c r="O69" i="38"/>
  <c r="O67" i="38"/>
  <c r="R65" i="38"/>
  <c r="P65" i="38"/>
  <c r="O65" i="38"/>
  <c r="R63" i="38"/>
  <c r="P63" i="38"/>
  <c r="O63" i="38"/>
  <c r="R61" i="38"/>
  <c r="P61" i="38"/>
  <c r="O61" i="38"/>
  <c r="R59" i="38"/>
  <c r="O59" i="38"/>
  <c r="R57" i="38"/>
  <c r="O57" i="38"/>
  <c r="P55" i="38"/>
  <c r="R53" i="38"/>
  <c r="P53" i="38"/>
  <c r="O53" i="38"/>
  <c r="R51" i="38"/>
  <c r="P51" i="38"/>
  <c r="O51" i="38"/>
  <c r="P49" i="38"/>
  <c r="O49" i="38"/>
  <c r="R47" i="38"/>
  <c r="P47" i="38"/>
  <c r="O47" i="38"/>
  <c r="R45" i="38"/>
  <c r="P45" i="38"/>
  <c r="O45" i="38"/>
  <c r="R43" i="38"/>
  <c r="P43" i="38"/>
  <c r="O43" i="38"/>
  <c r="O41" i="38"/>
  <c r="R41" i="38"/>
  <c r="P41" i="38"/>
  <c r="R39" i="38"/>
  <c r="P39" i="38"/>
  <c r="O39" i="38"/>
  <c r="R37" i="38"/>
  <c r="P37" i="38"/>
  <c r="O37" i="38"/>
  <c r="R35" i="38"/>
  <c r="P35" i="38"/>
  <c r="O35" i="38"/>
  <c r="R33" i="38"/>
  <c r="P33" i="38"/>
  <c r="O33" i="38"/>
  <c r="R31" i="38"/>
  <c r="P31" i="38"/>
  <c r="O31" i="38"/>
  <c r="R29" i="38"/>
  <c r="P29" i="38"/>
  <c r="O29" i="38"/>
  <c r="R27" i="38"/>
  <c r="P27" i="38"/>
  <c r="O27" i="38"/>
  <c r="R25" i="38"/>
  <c r="P25" i="38"/>
  <c r="O25" i="38"/>
  <c r="R23" i="38"/>
  <c r="P23" i="38"/>
  <c r="O23" i="38"/>
  <c r="R21" i="38"/>
  <c r="P21" i="38"/>
  <c r="O21" i="38"/>
  <c r="Q77" i="38" l="1"/>
  <c r="R19" i="38"/>
  <c r="P19" i="38"/>
  <c r="O19" i="38"/>
  <c r="R17" i="38"/>
  <c r="P17" i="38"/>
  <c r="O17" i="38"/>
  <c r="R15" i="38"/>
  <c r="P15" i="38"/>
  <c r="O15" i="38"/>
  <c r="O16" i="38" s="1"/>
  <c r="R13" i="38"/>
  <c r="P13" i="38"/>
  <c r="O13" i="38"/>
  <c r="O14" i="38" s="1"/>
  <c r="O9" i="38"/>
  <c r="R11" i="38"/>
  <c r="P11" i="38"/>
  <c r="O11" i="38"/>
  <c r="R9" i="38"/>
  <c r="P9" i="38"/>
  <c r="O10" i="38"/>
  <c r="I9" i="38"/>
  <c r="L9" i="38" s="1"/>
  <c r="I11" i="38"/>
  <c r="L11" i="38" s="1"/>
  <c r="O12" i="38"/>
  <c r="I13" i="38"/>
  <c r="L13" i="38"/>
  <c r="M13" i="38" s="1"/>
  <c r="I15" i="38"/>
  <c r="L15" i="38" s="1"/>
  <c r="I17" i="38"/>
  <c r="L17" i="38" s="1"/>
  <c r="I19" i="38"/>
  <c r="L19" i="38"/>
  <c r="M19" i="38" s="1"/>
  <c r="I21" i="38"/>
  <c r="L21" i="38" s="1"/>
  <c r="O22" i="38"/>
  <c r="P22" i="38"/>
  <c r="I23" i="38"/>
  <c r="L23" i="38" s="1"/>
  <c r="O24" i="38"/>
  <c r="P24" i="38"/>
  <c r="I25" i="38"/>
  <c r="L25" i="38" s="1"/>
  <c r="O26" i="38"/>
  <c r="P26" i="38"/>
  <c r="I27" i="38"/>
  <c r="L27" i="38" s="1"/>
  <c r="M27" i="38" s="1"/>
  <c r="S27" i="38" s="1"/>
  <c r="O28" i="38"/>
  <c r="P28" i="38"/>
  <c r="I29" i="38"/>
  <c r="L29" i="38" s="1"/>
  <c r="O30" i="38"/>
  <c r="P30" i="38"/>
  <c r="I31" i="38"/>
  <c r="L31" i="38" s="1"/>
  <c r="I33" i="38"/>
  <c r="L33" i="38" s="1"/>
  <c r="O34" i="38"/>
  <c r="P34" i="38"/>
  <c r="I35" i="38"/>
  <c r="L35" i="38" s="1"/>
  <c r="M35" i="38" s="1"/>
  <c r="S35" i="38" s="1"/>
  <c r="O36" i="38"/>
  <c r="P36" i="38"/>
  <c r="I37" i="38"/>
  <c r="L37" i="38" s="1"/>
  <c r="O38" i="38"/>
  <c r="P38" i="38"/>
  <c r="I39" i="38"/>
  <c r="L39" i="38" s="1"/>
  <c r="I41" i="38"/>
  <c r="L41" i="38" s="1"/>
  <c r="I43" i="38"/>
  <c r="L43" i="38" s="1"/>
  <c r="M43" i="38" s="1"/>
  <c r="S43" i="38" s="1"/>
  <c r="I45" i="38"/>
  <c r="L45" i="38" s="1"/>
  <c r="O46" i="38"/>
  <c r="P46" i="38"/>
  <c r="I47" i="38"/>
  <c r="L47" i="38" s="1"/>
  <c r="I49" i="38"/>
  <c r="L49" i="38" s="1"/>
  <c r="I51" i="38"/>
  <c r="L51" i="38" s="1"/>
  <c r="M51" i="38" s="1"/>
  <c r="S51" i="38" s="1"/>
  <c r="O52" i="38"/>
  <c r="P52" i="38"/>
  <c r="I53" i="38"/>
  <c r="L53" i="38" s="1"/>
  <c r="O54" i="38"/>
  <c r="P54" i="38"/>
  <c r="I55" i="38"/>
  <c r="L55" i="38" s="1"/>
  <c r="I57" i="38"/>
  <c r="L57" i="38" s="1"/>
  <c r="O58" i="38"/>
  <c r="P58" i="38"/>
  <c r="I59" i="38"/>
  <c r="L59" i="38" s="1"/>
  <c r="M59" i="38" s="1"/>
  <c r="S59" i="38" s="1"/>
  <c r="O60" i="38"/>
  <c r="P60" i="38"/>
  <c r="I61" i="38"/>
  <c r="L61" i="38" s="1"/>
  <c r="O62" i="38"/>
  <c r="P62" i="38"/>
  <c r="I63" i="38"/>
  <c r="L63" i="38" s="1"/>
  <c r="O64" i="38"/>
  <c r="P64" i="38"/>
  <c r="I65" i="38"/>
  <c r="L65" i="38" s="1"/>
  <c r="O66" i="38"/>
  <c r="P66" i="38"/>
  <c r="I67" i="38"/>
  <c r="L67" i="38" s="1"/>
  <c r="M67" i="38" s="1"/>
  <c r="S67" i="38" s="1"/>
  <c r="O68" i="38"/>
  <c r="P68" i="38"/>
  <c r="I69" i="38"/>
  <c r="L69" i="38" s="1"/>
  <c r="O70" i="38"/>
  <c r="P70" i="38"/>
  <c r="I71" i="38"/>
  <c r="L71" i="38" s="1"/>
  <c r="G77" i="38"/>
  <c r="H77" i="38"/>
  <c r="J77" i="38"/>
  <c r="K77" i="38"/>
  <c r="G79" i="38"/>
  <c r="H79" i="38"/>
  <c r="I79" i="38"/>
  <c r="J79" i="38"/>
  <c r="K79" i="38"/>
  <c r="L79" i="38"/>
  <c r="G82" i="38"/>
  <c r="K82" i="38"/>
  <c r="G39" i="37"/>
  <c r="F39" i="37"/>
  <c r="G30" i="37"/>
  <c r="I39" i="37"/>
  <c r="G16" i="36"/>
  <c r="I24" i="36"/>
  <c r="H24" i="36"/>
  <c r="R71" i="38"/>
  <c r="O71" i="38"/>
  <c r="P71" i="38"/>
  <c r="P77" i="38" s="1"/>
  <c r="I37" i="36"/>
  <c r="I39" i="36"/>
  <c r="I40" i="36"/>
  <c r="I41" i="36"/>
  <c r="H49" i="36"/>
  <c r="I53" i="36"/>
  <c r="F53" i="36"/>
  <c r="H51" i="36"/>
  <c r="G53" i="36"/>
  <c r="O72" i="38" l="1"/>
  <c r="J82" i="38"/>
  <c r="P12" i="38"/>
  <c r="S13" i="38"/>
  <c r="H82" i="38"/>
  <c r="R66" i="38"/>
  <c r="R34" i="38"/>
  <c r="S19" i="38"/>
  <c r="H52" i="36"/>
  <c r="H50" i="36"/>
  <c r="H53" i="36" s="1"/>
  <c r="I38" i="36"/>
  <c r="G22" i="36"/>
  <c r="G18" i="36"/>
  <c r="P72" i="38"/>
  <c r="I77" i="38"/>
  <c r="I82" i="38" s="1"/>
  <c r="R58" i="38"/>
  <c r="R26" i="38"/>
  <c r="P16" i="38"/>
  <c r="P20" i="38"/>
  <c r="R12" i="38"/>
  <c r="P14" i="38"/>
  <c r="O20" i="38"/>
  <c r="R72" i="38"/>
  <c r="R64" i="38"/>
  <c r="R24" i="38"/>
  <c r="P10" i="38"/>
  <c r="R10" i="38" s="1"/>
  <c r="R70" i="38"/>
  <c r="R62" i="38"/>
  <c r="R54" i="38"/>
  <c r="R46" i="38"/>
  <c r="R38" i="38"/>
  <c r="R30" i="38"/>
  <c r="R22" i="38"/>
  <c r="R16" i="38"/>
  <c r="M71" i="38"/>
  <c r="S71" i="38" s="1"/>
  <c r="N71" i="38"/>
  <c r="M63" i="38"/>
  <c r="S63" i="38" s="1"/>
  <c r="N63" i="38"/>
  <c r="M55" i="38"/>
  <c r="N55" i="38"/>
  <c r="M47" i="38"/>
  <c r="S47" i="38" s="1"/>
  <c r="N47" i="38"/>
  <c r="M39" i="38"/>
  <c r="S39" i="38" s="1"/>
  <c r="N39" i="38"/>
  <c r="M31" i="38"/>
  <c r="S31" i="38" s="1"/>
  <c r="N31" i="38"/>
  <c r="M23" i="38"/>
  <c r="S23" i="38" s="1"/>
  <c r="N23" i="38"/>
  <c r="M17" i="38"/>
  <c r="S17" i="38" s="1"/>
  <c r="N17" i="38"/>
  <c r="R68" i="38"/>
  <c r="N67" i="38"/>
  <c r="R60" i="38"/>
  <c r="N59" i="38"/>
  <c r="R52" i="38"/>
  <c r="N51" i="38"/>
  <c r="N43" i="38"/>
  <c r="R36" i="38"/>
  <c r="N35" i="38"/>
  <c r="R28" i="38"/>
  <c r="N27" i="38"/>
  <c r="N19" i="38"/>
  <c r="R14" i="38"/>
  <c r="N13" i="38"/>
  <c r="N65" i="38"/>
  <c r="M65" i="38"/>
  <c r="S65" i="38" s="1"/>
  <c r="N57" i="38"/>
  <c r="M57" i="38"/>
  <c r="S57" i="38" s="1"/>
  <c r="N49" i="38"/>
  <c r="M49" i="38"/>
  <c r="S49" i="38" s="1"/>
  <c r="N41" i="38"/>
  <c r="M41" i="38"/>
  <c r="S41" i="38" s="1"/>
  <c r="N33" i="38"/>
  <c r="M33" i="38"/>
  <c r="S33" i="38" s="1"/>
  <c r="N25" i="38"/>
  <c r="M25" i="38"/>
  <c r="S25" i="38" s="1"/>
  <c r="N11" i="38"/>
  <c r="M11" i="38"/>
  <c r="S11" i="38" s="1"/>
  <c r="N69" i="38"/>
  <c r="M69" i="38"/>
  <c r="S69" i="38" s="1"/>
  <c r="N61" i="38"/>
  <c r="M61" i="38"/>
  <c r="S61" i="38" s="1"/>
  <c r="N53" i="38"/>
  <c r="M53" i="38"/>
  <c r="S53" i="38" s="1"/>
  <c r="N45" i="38"/>
  <c r="M45" i="38"/>
  <c r="S45" i="38" s="1"/>
  <c r="N37" i="38"/>
  <c r="M37" i="38"/>
  <c r="S37" i="38" s="1"/>
  <c r="N29" i="38"/>
  <c r="M29" i="38"/>
  <c r="S29" i="38" s="1"/>
  <c r="N21" i="38"/>
  <c r="M21" i="38"/>
  <c r="S21" i="38" s="1"/>
  <c r="N15" i="38"/>
  <c r="M15" i="38"/>
  <c r="S15" i="38" s="1"/>
  <c r="M9" i="38"/>
  <c r="S9" i="38" s="1"/>
  <c r="L77" i="38"/>
  <c r="L82" i="38" s="1"/>
  <c r="N9" i="38"/>
  <c r="N77" i="38" s="1"/>
  <c r="H87" i="38" s="1"/>
  <c r="G24" i="36"/>
  <c r="R20" i="38" l="1"/>
  <c r="M77" i="38"/>
  <c r="H85" i="38" s="1"/>
  <c r="G16" i="35"/>
  <c r="G18" i="35"/>
  <c r="G22" i="35"/>
  <c r="H24" i="35"/>
  <c r="I24" i="35"/>
  <c r="I37" i="35"/>
  <c r="I38" i="35"/>
  <c r="I39" i="35"/>
  <c r="I40" i="35"/>
  <c r="I41" i="35"/>
  <c r="E53" i="35"/>
  <c r="F53" i="35"/>
  <c r="G53" i="35"/>
  <c r="I53" i="35"/>
  <c r="N78" i="38" l="1"/>
  <c r="G24" i="35"/>
  <c r="G16" i="34" l="1"/>
  <c r="G18" i="34"/>
  <c r="G22" i="34"/>
  <c r="H24" i="34"/>
  <c r="I24" i="34"/>
  <c r="I37" i="34"/>
  <c r="I38" i="34"/>
  <c r="I39" i="34"/>
  <c r="I40" i="34"/>
  <c r="I41" i="34"/>
  <c r="H49" i="34"/>
  <c r="H50" i="34"/>
  <c r="H53" i="34" s="1"/>
  <c r="H51" i="34"/>
  <c r="H52" i="34"/>
  <c r="E53" i="34"/>
  <c r="F53" i="34"/>
  <c r="G53" i="34"/>
  <c r="I53" i="34"/>
  <c r="G24" i="34" l="1"/>
  <c r="G16" i="33" l="1"/>
  <c r="G18" i="33"/>
  <c r="G22" i="33"/>
  <c r="H24" i="33"/>
  <c r="I24" i="33"/>
  <c r="I37" i="33"/>
  <c r="I38" i="33"/>
  <c r="I39" i="33"/>
  <c r="I40" i="33"/>
  <c r="I41" i="33"/>
  <c r="H49" i="33"/>
  <c r="H50" i="33"/>
  <c r="H53" i="33" s="1"/>
  <c r="H51" i="33"/>
  <c r="H52" i="33"/>
  <c r="E53" i="33"/>
  <c r="F53" i="33"/>
  <c r="G53" i="33"/>
  <c r="I53" i="33"/>
  <c r="G24" i="33" l="1"/>
  <c r="G16" i="32" l="1"/>
  <c r="G18" i="32"/>
  <c r="G22" i="32"/>
  <c r="I24" i="32"/>
  <c r="I37" i="32"/>
  <c r="I38" i="32"/>
  <c r="I39" i="32"/>
  <c r="I40" i="32"/>
  <c r="I41" i="32"/>
  <c r="F53" i="32"/>
  <c r="H51" i="32"/>
  <c r="G53" i="32"/>
  <c r="I53" i="32"/>
  <c r="G24" i="32" l="1"/>
  <c r="H24" i="32"/>
  <c r="G16" i="31" l="1"/>
  <c r="G18" i="31"/>
  <c r="G22" i="31"/>
  <c r="H24" i="31"/>
  <c r="I24" i="31"/>
  <c r="I37" i="31"/>
  <c r="I38" i="31"/>
  <c r="I39" i="31"/>
  <c r="I40" i="31"/>
  <c r="I41" i="31"/>
  <c r="H49" i="31"/>
  <c r="H50" i="31"/>
  <c r="H53" i="31" s="1"/>
  <c r="H51" i="31"/>
  <c r="H52" i="31"/>
  <c r="E53" i="31"/>
  <c r="F53" i="31"/>
  <c r="G53" i="31"/>
  <c r="I53" i="31"/>
  <c r="G24" i="31" l="1"/>
  <c r="G16" i="30" l="1"/>
  <c r="G18" i="30"/>
  <c r="G22" i="30"/>
  <c r="H24" i="30"/>
  <c r="I24" i="30"/>
  <c r="I37" i="30"/>
  <c r="I38" i="30"/>
  <c r="I39" i="30"/>
  <c r="I40" i="30"/>
  <c r="I41" i="30"/>
  <c r="H49" i="30"/>
  <c r="H50" i="30"/>
  <c r="H53" i="30" s="1"/>
  <c r="H51" i="30"/>
  <c r="H52" i="30"/>
  <c r="E53" i="30"/>
  <c r="F53" i="30"/>
  <c r="G53" i="30"/>
  <c r="I53" i="30"/>
  <c r="G24" i="30" l="1"/>
  <c r="I24" i="29" l="1"/>
  <c r="G22" i="29"/>
  <c r="H24" i="29"/>
  <c r="I37" i="29"/>
  <c r="I38" i="29"/>
  <c r="I39" i="29"/>
  <c r="I40" i="29"/>
  <c r="I41" i="29"/>
  <c r="H49" i="29"/>
  <c r="H50" i="29"/>
  <c r="G53" i="29"/>
  <c r="I53" i="29"/>
  <c r="H51" i="29"/>
  <c r="H52" i="29"/>
  <c r="F53" i="29"/>
  <c r="H53" i="29" l="1"/>
  <c r="G16" i="29"/>
  <c r="G24" i="29" s="1"/>
  <c r="E53" i="29"/>
  <c r="E16" i="37" l="1"/>
  <c r="F16" i="37"/>
  <c r="H16" i="37"/>
  <c r="E18" i="37"/>
  <c r="F18" i="37"/>
  <c r="H18" i="37"/>
  <c r="I18" i="37"/>
  <c r="H22" i="37"/>
  <c r="G22" i="37" s="1"/>
  <c r="I22" i="37"/>
  <c r="H24" i="28"/>
  <c r="G31" i="37"/>
  <c r="F37" i="37"/>
  <c r="G37" i="37"/>
  <c r="F38" i="37"/>
  <c r="I39" i="28"/>
  <c r="F40" i="37"/>
  <c r="G40" i="37"/>
  <c r="F41" i="37"/>
  <c r="I41" i="37" s="1"/>
  <c r="G41" i="37"/>
  <c r="I41" i="28"/>
  <c r="E49" i="37"/>
  <c r="F49" i="37"/>
  <c r="G49" i="37"/>
  <c r="I49" i="37"/>
  <c r="F50" i="37"/>
  <c r="G50" i="37"/>
  <c r="I50" i="37"/>
  <c r="F51" i="37"/>
  <c r="G51" i="37"/>
  <c r="I51" i="37"/>
  <c r="I53" i="28"/>
  <c r="I53" i="37" s="1"/>
  <c r="H56" i="37" l="1"/>
  <c r="H55" i="37"/>
  <c r="F53" i="28"/>
  <c r="G53" i="28"/>
  <c r="G53" i="37" s="1"/>
  <c r="H51" i="28"/>
  <c r="E51" i="37"/>
  <c r="H57" i="37" s="1"/>
  <c r="H49" i="28"/>
  <c r="I40" i="37"/>
  <c r="I38" i="28"/>
  <c r="G38" i="37"/>
  <c r="I38" i="37" s="1"/>
  <c r="I37" i="28"/>
  <c r="I37" i="37"/>
  <c r="G28" i="28"/>
  <c r="O55" i="38"/>
  <c r="O77" i="38" s="1"/>
  <c r="G29" i="37"/>
  <c r="G16" i="28"/>
  <c r="I16" i="37"/>
  <c r="I24" i="37" s="1"/>
  <c r="G18" i="37"/>
  <c r="H24" i="37"/>
  <c r="H50" i="28"/>
  <c r="G22" i="28"/>
  <c r="H52" i="28"/>
  <c r="I40" i="28"/>
  <c r="G18" i="28"/>
  <c r="G24" i="28" s="1"/>
  <c r="E53" i="28"/>
  <c r="I24" i="28"/>
  <c r="G16" i="37" l="1"/>
  <c r="G24" i="37" s="1"/>
  <c r="R55" i="38"/>
  <c r="S55" i="38" s="1"/>
  <c r="H53" i="28"/>
  <c r="G16" i="26"/>
  <c r="G18" i="26"/>
  <c r="G24" i="26" s="1"/>
  <c r="G22" i="26"/>
  <c r="H24" i="26"/>
  <c r="I37" i="26"/>
  <c r="I38" i="26"/>
  <c r="I39" i="26"/>
  <c r="I40" i="26"/>
  <c r="I41" i="26"/>
  <c r="H49" i="26"/>
  <c r="H50" i="26"/>
  <c r="H51" i="26"/>
  <c r="H52" i="26"/>
  <c r="G53" i="26"/>
  <c r="I53" i="26"/>
  <c r="F53" i="26"/>
  <c r="R77" i="38" l="1"/>
  <c r="H53" i="26"/>
  <c r="E53" i="26"/>
  <c r="I24" i="26"/>
  <c r="Q78" i="38" l="1"/>
  <c r="P78" i="38"/>
  <c r="O78" i="38"/>
  <c r="G16" i="25"/>
  <c r="G18" i="25"/>
  <c r="G22" i="25"/>
  <c r="H24" i="25"/>
  <c r="I24" i="25"/>
  <c r="I37" i="25"/>
  <c r="I38" i="25"/>
  <c r="I39" i="25"/>
  <c r="I40" i="25"/>
  <c r="I41" i="25"/>
  <c r="H49" i="25"/>
  <c r="H50" i="25"/>
  <c r="H53" i="25" s="1"/>
  <c r="H51" i="25"/>
  <c r="H52" i="25"/>
  <c r="E53" i="25"/>
  <c r="F53" i="25"/>
  <c r="G53" i="25"/>
  <c r="I53" i="25"/>
  <c r="R78" i="38" l="1"/>
  <c r="G24" i="25"/>
  <c r="G16" i="24" l="1"/>
  <c r="G18" i="24"/>
  <c r="G22" i="24"/>
  <c r="H24" i="24"/>
  <c r="I24" i="24"/>
  <c r="I37" i="24"/>
  <c r="I38" i="24"/>
  <c r="I39" i="24"/>
  <c r="I40" i="24"/>
  <c r="I41" i="24"/>
  <c r="H49" i="24"/>
  <c r="H50" i="24"/>
  <c r="H49" i="37" s="1"/>
  <c r="H51" i="24"/>
  <c r="H52" i="24"/>
  <c r="E53" i="24"/>
  <c r="E52" i="37" s="1"/>
  <c r="F53" i="24"/>
  <c r="F52" i="37" s="1"/>
  <c r="G53" i="24"/>
  <c r="G52" i="37" s="1"/>
  <c r="I53" i="24"/>
  <c r="I52" i="37" s="1"/>
  <c r="H58" i="37" l="1"/>
  <c r="H53" i="24"/>
  <c r="G24" i="24"/>
  <c r="G16" i="23" l="1"/>
  <c r="G18" i="23"/>
  <c r="G22" i="23"/>
  <c r="H24" i="23"/>
  <c r="I24" i="23"/>
  <c r="I37" i="23"/>
  <c r="I38" i="23"/>
  <c r="I39" i="23"/>
  <c r="I40" i="23"/>
  <c r="I41" i="23"/>
  <c r="H49" i="23"/>
  <c r="H50" i="23"/>
  <c r="H51" i="23"/>
  <c r="H52" i="23"/>
  <c r="E53" i="23"/>
  <c r="F53" i="23"/>
  <c r="G53" i="23"/>
  <c r="I53" i="23"/>
  <c r="H53" i="23" l="1"/>
  <c r="G24" i="23"/>
  <c r="G16" i="22" l="1"/>
  <c r="G18" i="22"/>
  <c r="G22" i="22"/>
  <c r="H24" i="22"/>
  <c r="I24" i="22"/>
  <c r="I37" i="22"/>
  <c r="I38" i="22"/>
  <c r="I39" i="22"/>
  <c r="I40" i="22"/>
  <c r="I41" i="22"/>
  <c r="H49" i="22"/>
  <c r="H50" i="22"/>
  <c r="H53" i="22" s="1"/>
  <c r="H51" i="22"/>
  <c r="H52" i="22"/>
  <c r="E53" i="22"/>
  <c r="F53" i="22"/>
  <c r="G53" i="22"/>
  <c r="I53" i="22"/>
  <c r="G24" i="22" l="1"/>
  <c r="G16" i="21" l="1"/>
  <c r="G18" i="21"/>
  <c r="G22" i="21"/>
  <c r="H24" i="21"/>
  <c r="I24" i="21"/>
  <c r="I37" i="21"/>
  <c r="I38" i="21"/>
  <c r="I39" i="21"/>
  <c r="I40" i="21"/>
  <c r="I41" i="21"/>
  <c r="H49" i="21"/>
  <c r="H50" i="21"/>
  <c r="H53" i="21" s="1"/>
  <c r="H51" i="21"/>
  <c r="H52" i="21"/>
  <c r="E53" i="21"/>
  <c r="F53" i="21"/>
  <c r="G53" i="21"/>
  <c r="I53" i="21"/>
  <c r="G24" i="21" l="1"/>
  <c r="G16" i="20" l="1"/>
  <c r="G18" i="20"/>
  <c r="G22" i="20"/>
  <c r="H24" i="20"/>
  <c r="I24" i="20"/>
  <c r="I37" i="20"/>
  <c r="I38" i="20"/>
  <c r="I39" i="20"/>
  <c r="I40" i="20"/>
  <c r="I41" i="20"/>
  <c r="H49" i="20"/>
  <c r="H50" i="20"/>
  <c r="H51" i="20"/>
  <c r="H52" i="20"/>
  <c r="E53" i="20"/>
  <c r="F53" i="20"/>
  <c r="G53" i="20"/>
  <c r="I53" i="20"/>
  <c r="H53" i="20" l="1"/>
  <c r="G24" i="20"/>
  <c r="G16" i="19" l="1"/>
  <c r="G18" i="19"/>
  <c r="G22" i="19"/>
  <c r="H24" i="19"/>
  <c r="I24" i="19"/>
  <c r="I37" i="19"/>
  <c r="I38" i="19"/>
  <c r="I39" i="19"/>
  <c r="I40" i="19"/>
  <c r="I41" i="19"/>
  <c r="H49" i="19"/>
  <c r="H50" i="19"/>
  <c r="H53" i="19" s="1"/>
  <c r="H51" i="19"/>
  <c r="H52" i="19"/>
  <c r="E53" i="19"/>
  <c r="F53" i="19"/>
  <c r="G53" i="19"/>
  <c r="I53" i="19"/>
  <c r="G24" i="19" l="1"/>
  <c r="G16" i="18" l="1"/>
  <c r="G18" i="18"/>
  <c r="G22" i="18"/>
  <c r="I24" i="18"/>
  <c r="I37" i="18"/>
  <c r="I38" i="18"/>
  <c r="I39" i="18"/>
  <c r="I40" i="18"/>
  <c r="I41" i="18"/>
  <c r="H49" i="18"/>
  <c r="F53" i="18"/>
  <c r="H50" i="18"/>
  <c r="H51" i="18"/>
  <c r="H52" i="18"/>
  <c r="E53" i="18"/>
  <c r="G53" i="18"/>
  <c r="I53" i="18"/>
  <c r="H53" i="18" l="1"/>
  <c r="G24" i="18"/>
  <c r="H24" i="18"/>
  <c r="G16" i="17" l="1"/>
  <c r="G18" i="17"/>
  <c r="G22" i="17"/>
  <c r="H24" i="17"/>
  <c r="I24" i="17"/>
  <c r="I37" i="17"/>
  <c r="I38" i="17"/>
  <c r="I39" i="17"/>
  <c r="I40" i="17"/>
  <c r="I41" i="17"/>
  <c r="H49" i="17"/>
  <c r="H50" i="17"/>
  <c r="H51" i="17"/>
  <c r="H52" i="17"/>
  <c r="E53" i="17"/>
  <c r="F53" i="17"/>
  <c r="G53" i="17"/>
  <c r="I53" i="17"/>
  <c r="H53" i="17" l="1"/>
  <c r="G24" i="17"/>
  <c r="G16" i="16" l="1"/>
  <c r="G18" i="16"/>
  <c r="G22" i="16"/>
  <c r="H24" i="16"/>
  <c r="I24" i="16"/>
  <c r="I37" i="16"/>
  <c r="I38" i="16"/>
  <c r="I39" i="16"/>
  <c r="I40" i="16"/>
  <c r="I41" i="16"/>
  <c r="H49" i="16"/>
  <c r="H50" i="16"/>
  <c r="H51" i="16"/>
  <c r="H52" i="16"/>
  <c r="E53" i="16"/>
  <c r="F53" i="16"/>
  <c r="G53" i="16"/>
  <c r="I53" i="16"/>
  <c r="H53" i="16" l="1"/>
  <c r="G24" i="16"/>
  <c r="G16" i="15" l="1"/>
  <c r="G18" i="15"/>
  <c r="G24" i="15" s="1"/>
  <c r="G22" i="15"/>
  <c r="I24" i="15"/>
  <c r="I37" i="15"/>
  <c r="I38" i="15"/>
  <c r="I39" i="15"/>
  <c r="I40" i="15"/>
  <c r="I41" i="15"/>
  <c r="H49" i="15"/>
  <c r="H50" i="15"/>
  <c r="H51" i="15"/>
  <c r="F53" i="15"/>
  <c r="E53" i="15"/>
  <c r="G53" i="15"/>
  <c r="I53" i="15"/>
  <c r="H52" i="15" l="1"/>
  <c r="H53" i="15" s="1"/>
  <c r="H24" i="15"/>
  <c r="G16" i="14" l="1"/>
  <c r="G18" i="14"/>
  <c r="G24" i="14" s="1"/>
  <c r="G22" i="14"/>
  <c r="H24" i="14"/>
  <c r="I37" i="14"/>
  <c r="I38" i="14"/>
  <c r="I39" i="14"/>
  <c r="I40" i="14"/>
  <c r="I41" i="14"/>
  <c r="H49" i="14"/>
  <c r="H50" i="14"/>
  <c r="H51" i="14"/>
  <c r="H52" i="14"/>
  <c r="F53" i="14"/>
  <c r="G53" i="14"/>
  <c r="I53" i="14"/>
  <c r="H53" i="14" l="1"/>
  <c r="E53" i="14"/>
  <c r="I24" i="14"/>
  <c r="G16" i="13" l="1"/>
  <c r="G18" i="13"/>
  <c r="G22" i="13"/>
  <c r="H24" i="13"/>
  <c r="I24" i="13"/>
  <c r="I37" i="13"/>
  <c r="I38" i="13"/>
  <c r="I39" i="13"/>
  <c r="I40" i="13"/>
  <c r="I41" i="13"/>
  <c r="H49" i="13"/>
  <c r="H50" i="13"/>
  <c r="H51" i="13"/>
  <c r="H52" i="13"/>
  <c r="E53" i="13"/>
  <c r="F53" i="13"/>
  <c r="G53" i="13"/>
  <c r="I53" i="13"/>
  <c r="H53" i="13" l="1"/>
  <c r="G24" i="13"/>
  <c r="G16" i="12" l="1"/>
  <c r="G18" i="12"/>
  <c r="G22" i="12"/>
  <c r="H24" i="12"/>
  <c r="I37" i="12"/>
  <c r="I38" i="12"/>
  <c r="I39" i="12"/>
  <c r="I40" i="12"/>
  <c r="I41" i="12"/>
  <c r="H49" i="12"/>
  <c r="H50" i="12"/>
  <c r="H53" i="12" s="1"/>
  <c r="H51" i="12"/>
  <c r="H52" i="12"/>
  <c r="E53" i="12"/>
  <c r="F53" i="12"/>
  <c r="G53" i="12"/>
  <c r="I53" i="12"/>
  <c r="G24" i="12" l="1"/>
  <c r="I24" i="12"/>
  <c r="G16" i="11" l="1"/>
  <c r="G18" i="11"/>
  <c r="G22" i="11"/>
  <c r="H24" i="11"/>
  <c r="I24" i="11"/>
  <c r="I37" i="11"/>
  <c r="I38" i="11"/>
  <c r="I39" i="11"/>
  <c r="I40" i="11"/>
  <c r="I41" i="11"/>
  <c r="H49" i="11"/>
  <c r="H50" i="11"/>
  <c r="H51" i="11"/>
  <c r="H52" i="11"/>
  <c r="E53" i="11"/>
  <c r="F53" i="11"/>
  <c r="G53" i="11"/>
  <c r="I53" i="11"/>
  <c r="H53" i="11" l="1"/>
  <c r="G24" i="11"/>
  <c r="G16" i="10" l="1"/>
  <c r="G18" i="10"/>
  <c r="G24" i="10" s="1"/>
  <c r="G22" i="10"/>
  <c r="H24" i="10"/>
  <c r="I37" i="10"/>
  <c r="I38" i="10"/>
  <c r="I39" i="10"/>
  <c r="I40" i="10"/>
  <c r="I41" i="10"/>
  <c r="H49" i="10"/>
  <c r="H50" i="10"/>
  <c r="H51" i="10"/>
  <c r="H51" i="37" s="1"/>
  <c r="H52" i="37"/>
  <c r="G53" i="10"/>
  <c r="I53" i="10"/>
  <c r="F53" i="10"/>
  <c r="H53" i="10" l="1"/>
  <c r="E53" i="10"/>
  <c r="E53" i="37" s="1"/>
  <c r="I24" i="10"/>
  <c r="G16" i="9" l="1"/>
  <c r="G18" i="9"/>
  <c r="G22" i="9"/>
  <c r="H24" i="9"/>
  <c r="I24" i="9"/>
  <c r="I37" i="9"/>
  <c r="I38" i="9"/>
  <c r="I39" i="9"/>
  <c r="I40" i="9"/>
  <c r="I41" i="9"/>
  <c r="H49" i="9"/>
  <c r="H50" i="9"/>
  <c r="H51" i="9"/>
  <c r="H52" i="9"/>
  <c r="G53" i="9"/>
  <c r="I53" i="9"/>
  <c r="F53" i="9"/>
  <c r="H53" i="9" l="1"/>
  <c r="G24" i="9"/>
  <c r="E53" i="9"/>
  <c r="G16" i="8" l="1"/>
  <c r="G18" i="8"/>
  <c r="G22" i="8"/>
  <c r="H24" i="8"/>
  <c r="I24" i="8"/>
  <c r="I37" i="8"/>
  <c r="I38" i="8"/>
  <c r="I39" i="8"/>
  <c r="I40" i="8"/>
  <c r="I41" i="8"/>
  <c r="H49" i="8"/>
  <c r="H50" i="8"/>
  <c r="H53" i="8" s="1"/>
  <c r="H51" i="8"/>
  <c r="H52" i="8"/>
  <c r="E53" i="8"/>
  <c r="F53" i="8"/>
  <c r="G53" i="8"/>
  <c r="I53" i="8"/>
  <c r="G24" i="8" l="1"/>
  <c r="G16" i="7"/>
  <c r="G18" i="7"/>
  <c r="G22" i="7"/>
  <c r="H24" i="7"/>
  <c r="I24" i="7"/>
  <c r="I37" i="7"/>
  <c r="I38" i="7"/>
  <c r="I39" i="7"/>
  <c r="I40" i="7"/>
  <c r="I41" i="7"/>
  <c r="H49" i="7"/>
  <c r="H50" i="7"/>
  <c r="H53" i="7" s="1"/>
  <c r="H51" i="7"/>
  <c r="H52" i="7"/>
  <c r="E53" i="7"/>
  <c r="F53" i="7"/>
  <c r="G53" i="7"/>
  <c r="I53" i="7"/>
  <c r="G24" i="7" l="1"/>
  <c r="G16" i="6" l="1"/>
  <c r="G18" i="6"/>
  <c r="G22" i="6"/>
  <c r="I24" i="6"/>
  <c r="H24" i="6"/>
  <c r="I37" i="6"/>
  <c r="I38" i="6"/>
  <c r="I39" i="6"/>
  <c r="I40" i="6"/>
  <c r="I41" i="6"/>
  <c r="H49" i="6"/>
  <c r="H50" i="6"/>
  <c r="H53" i="6" s="1"/>
  <c r="H51" i="6"/>
  <c r="H52" i="6"/>
  <c r="E53" i="6"/>
  <c r="F53" i="6"/>
  <c r="G53" i="6"/>
  <c r="I53" i="6"/>
  <c r="G24" i="6" l="1"/>
  <c r="G16" i="5" l="1"/>
  <c r="G18" i="5"/>
  <c r="G22" i="5"/>
  <c r="H24" i="5"/>
  <c r="I24" i="5"/>
  <c r="I37" i="5"/>
  <c r="I38" i="5"/>
  <c r="I39" i="5"/>
  <c r="I40" i="5"/>
  <c r="I41" i="5"/>
  <c r="H49" i="5"/>
  <c r="H50" i="5"/>
  <c r="H50" i="37" s="1"/>
  <c r="H51" i="5"/>
  <c r="H52" i="5"/>
  <c r="E53" i="5"/>
  <c r="F53" i="5"/>
  <c r="F53" i="37" s="1"/>
  <c r="H59" i="37" s="1"/>
  <c r="G53" i="5"/>
  <c r="I53" i="5"/>
  <c r="H53" i="5" l="1"/>
  <c r="H53" i="37" s="1"/>
  <c r="G24" i="5"/>
  <c r="G16" i="4" l="1"/>
  <c r="G18" i="4"/>
  <c r="G22" i="4"/>
  <c r="H24" i="4"/>
  <c r="I24" i="4"/>
  <c r="I37" i="4"/>
  <c r="I38" i="4"/>
  <c r="I39" i="4"/>
  <c r="I40" i="4"/>
  <c r="I41" i="4"/>
  <c r="H49" i="4"/>
  <c r="H50" i="4"/>
  <c r="H51" i="4"/>
  <c r="H52" i="4"/>
  <c r="E53" i="4"/>
  <c r="F53" i="4"/>
  <c r="G53" i="4"/>
  <c r="I53" i="4"/>
  <c r="H53" i="4" l="1"/>
  <c r="G24" i="4"/>
</calcChain>
</file>

<file path=xl/comments1.xml><?xml version="1.0" encoding="utf-8"?>
<comments xmlns="http://schemas.openxmlformats.org/spreadsheetml/2006/main">
  <authors>
    <author>Dostálová Anna</author>
  </authors>
  <commentList>
    <comment ref="E18" authorId="0">
      <text>
        <r>
          <rPr>
            <b/>
            <sz val="8"/>
            <color indexed="48"/>
            <rFont val="Tahoma"/>
            <family val="2"/>
            <charset val="238"/>
          </rPr>
          <t>Příspěvková organizace DD Prostějov, uvádí chybně svůj schválený rozpočet na rok 2011 a to v oblasti příjmů. Ze strany příspěvkové organizace byl předložen rozpis schváleného rozpočtu na rok 2011 v oblasti výnosů ve výši 9 870 tis. Kč, v rozborech je ze strany příspěvkové organizace uveden schválený rozpočet ve výši 9 866,004 tis. Kč.</t>
        </r>
        <r>
          <rPr>
            <sz val="8"/>
            <color indexed="81"/>
            <rFont val="Tahoma"/>
            <family val="2"/>
            <charset val="238"/>
          </rPr>
          <t xml:space="preserve">
</t>
        </r>
      </text>
    </comment>
    <comment ref="E52" authorId="0">
      <text>
        <r>
          <rPr>
            <b/>
            <sz val="8"/>
            <color indexed="81"/>
            <rFont val="Tahoma"/>
            <family val="2"/>
            <charset val="238"/>
          </rPr>
          <t xml:space="preserve">Rozdíl u DD Hrubá Voda (ve výkazech a tím co PO uvedla. 
</t>
        </r>
        <r>
          <rPr>
            <b/>
            <sz val="8"/>
            <color indexed="48"/>
            <rFont val="Tahoma"/>
            <family val="2"/>
            <charset val="238"/>
          </rPr>
          <t>Nesouhlasí počáteční stav investičního fondu uváděný v příloze účetní závěrky 192 700,30 Kč s počátečním stavem uváděným příspěvkovou organizací 192 700,70 Kč (obdobná situace byla u této příspěvkové organizace i v předcházejícím roce). Příspěvková organizace, aby tento rozdíl vyrovnala záměrně zkreslila výši odpisů o 0,40 Kč, uvádí odpisy ve výši 903 676,40 Kč (příloha účetní závěrky), tato částka je v rozporu s výkazem zisku a ztrát, kde je uvedena částka 903 676,00 Kč.</t>
        </r>
      </text>
    </comment>
  </commentList>
</comments>
</file>

<file path=xl/sharedStrings.xml><?xml version="1.0" encoding="utf-8"?>
<sst xmlns="http://schemas.openxmlformats.org/spreadsheetml/2006/main" count="2219" uniqueCount="340">
  <si>
    <t>celkem</t>
  </si>
  <si>
    <t>Investiční fond</t>
  </si>
  <si>
    <t>Fond rezervní</t>
  </si>
  <si>
    <t>FKSP</t>
  </si>
  <si>
    <t>Fond odměn</t>
  </si>
  <si>
    <t>Finanční krytí k</t>
  </si>
  <si>
    <t xml:space="preserve">Stav k </t>
  </si>
  <si>
    <t>Čerpání</t>
  </si>
  <si>
    <t>Tvorba</t>
  </si>
  <si>
    <t>Stav k 1.1.2010</t>
  </si>
  <si>
    <t>jednotka -  Kč na 2 des. místa</t>
  </si>
  <si>
    <t>Fondy</t>
  </si>
  <si>
    <t>d)</t>
  </si>
  <si>
    <t xml:space="preserve">Pozn. : </t>
  </si>
  <si>
    <t>Odvody z investičního fondu /spolufin. akcí/</t>
  </si>
  <si>
    <t>Odvody z investičního fondu /odpisy/</t>
  </si>
  <si>
    <t>Neinvestiční příspěvek/nájemné/</t>
  </si>
  <si>
    <t>Neinvestiční příspěvek /odpisy/</t>
  </si>
  <si>
    <t>Limit mzdových prostředků</t>
  </si>
  <si>
    <t>% plnění</t>
  </si>
  <si>
    <t>Skutečnost</t>
  </si>
  <si>
    <t>Schválená částka</t>
  </si>
  <si>
    <t>Závazné ukazatele</t>
  </si>
  <si>
    <t>c)</t>
  </si>
  <si>
    <t xml:space="preserve">Ćástka </t>
  </si>
  <si>
    <t xml:space="preserve"> - Způsob krytí ztráty :</t>
  </si>
  <si>
    <t xml:space="preserve"> - Návrh na příděly do fondů:</t>
  </si>
  <si>
    <t>Rozdělení výsledku hospodaření</t>
  </si>
  <si>
    <t>b)</t>
  </si>
  <si>
    <t>Výsledek hospodaření /po zdanění/</t>
  </si>
  <si>
    <t>daň z příjmů,dodatečné odvody daně z příjmů (nákladová položka)</t>
  </si>
  <si>
    <t>Doplňující údaje :</t>
  </si>
  <si>
    <t>Výnosy</t>
  </si>
  <si>
    <t>Náklady</t>
  </si>
  <si>
    <t xml:space="preserve">a)    Náklady a výnosy    </t>
  </si>
  <si>
    <t>jednotka - Kč na 2 des. místa</t>
  </si>
  <si>
    <t>Doplňková  činnost</t>
  </si>
  <si>
    <t>Hlavní činnost</t>
  </si>
  <si>
    <t xml:space="preserve">celkem   </t>
  </si>
  <si>
    <t>rozpočet</t>
  </si>
  <si>
    <t>z toho:</t>
  </si>
  <si>
    <t>Upravený</t>
  </si>
  <si>
    <t xml:space="preserve">Schválený </t>
  </si>
  <si>
    <t>………………………………                                                                  ………….…..……………………………</t>
  </si>
  <si>
    <t>ORG</t>
  </si>
  <si>
    <t>IĆ</t>
  </si>
  <si>
    <t>……………………………………….……..………………………………………..…………………………………</t>
  </si>
  <si>
    <t>Adresa :</t>
  </si>
  <si>
    <t>Název organizace :</t>
  </si>
  <si>
    <t>REKAPITULACE ZA ORGANIZACI :</t>
  </si>
  <si>
    <t>Oblast :</t>
  </si>
  <si>
    <t>SOCIÁLNÍ</t>
  </si>
  <si>
    <t>CELKEM</t>
  </si>
  <si>
    <t>§ 4372</t>
  </si>
  <si>
    <t>§ 4356</t>
  </si>
  <si>
    <t>§ 4357</t>
  </si>
  <si>
    <t>§ 4354</t>
  </si>
  <si>
    <t>§ 4351</t>
  </si>
  <si>
    <t>ztráta</t>
  </si>
  <si>
    <t>Fond  rezervní</t>
  </si>
  <si>
    <t>zlepšený VH</t>
  </si>
  <si>
    <t>HV po zdanění</t>
  </si>
  <si>
    <t>tis. Kč</t>
  </si>
  <si>
    <t xml:space="preserve"> - 0 organizací ve ztrátě</t>
  </si>
  <si>
    <t xml:space="preserve"> </t>
  </si>
  <si>
    <t>Z celkového počtu 32 organizací skončilo :</t>
  </si>
  <si>
    <t>Rozdíl :</t>
  </si>
  <si>
    <t>vedlejší činnost</t>
  </si>
  <si>
    <t>hlavní činnost</t>
  </si>
  <si>
    <t>Kontrolní sestava:</t>
  </si>
  <si>
    <t>saldo</t>
  </si>
  <si>
    <t>751 04 Rokytnice</t>
  </si>
  <si>
    <t>U Rybníčka 1</t>
  </si>
  <si>
    <t>Domov Na zámečku Rokytnice, příspěvková organizace</t>
  </si>
  <si>
    <t>751 05 Dřevohostice</t>
  </si>
  <si>
    <t>Lapač 449</t>
  </si>
  <si>
    <t>Domov ADAM Dřevohostice, příspěvková organizace</t>
  </si>
  <si>
    <t>751 05  Kokory</t>
  </si>
  <si>
    <t>Kokory 54</t>
  </si>
  <si>
    <t>Centrum Dominika Kokory, příspěvková organizace</t>
  </si>
  <si>
    <t>753 52 Skalička</t>
  </si>
  <si>
    <t>Skalička 1</t>
  </si>
  <si>
    <t>Domov Větrný mlýn Skalička, příspěvková organizace</t>
  </si>
  <si>
    <t>751 01 Tovačov</t>
  </si>
  <si>
    <t>Nádražní ul. 94</t>
  </si>
  <si>
    <t>Domov pro seniory Tovačov, příspěvková organizace</t>
  </si>
  <si>
    <t>751 12 Pavlovice u Přerova</t>
  </si>
  <si>
    <t>Pavlovice u Přerova 95</t>
  </si>
  <si>
    <t>Domov Alfreda Skeneho Pavlovice u Přerova, příspěvková organizace</t>
  </si>
  <si>
    <t>751 14 Dřevohostice</t>
  </si>
  <si>
    <t>Radkova Lhota 16</t>
  </si>
  <si>
    <t>Domov pro seniory Radkova Lhota, příspěvková organizace</t>
  </si>
  <si>
    <t>796 01 Prostějov</t>
  </si>
  <si>
    <t>Lidická 86</t>
  </si>
  <si>
    <t>Centrum sociálních služeb, Prostějov, příspěvková organizace</t>
  </si>
  <si>
    <t>Pod Kosířem 27</t>
  </si>
  <si>
    <t>Sociální služby Prostějov, příspěvková organizace</t>
  </si>
  <si>
    <t>798 26 Nezamyslice</t>
  </si>
  <si>
    <t>Domov "Na Zámku", příspěvková organizace</t>
  </si>
  <si>
    <t>Jesenec 1</t>
  </si>
  <si>
    <t xml:space="preserve"> Domov důchodců Jesenec, příspěvková organizace</t>
  </si>
  <si>
    <t>Nerudova 70</t>
  </si>
  <si>
    <t>Domov důchodců Prostějov, příspěvková organizace</t>
  </si>
  <si>
    <t>788 13 Vikýřovice, Šumperk</t>
  </si>
  <si>
    <t>Krenišovská 224</t>
  </si>
  <si>
    <t>Duha - centrum sociálních služeb Vikýřovice, příspěvková organizace</t>
  </si>
  <si>
    <t>789 62 Olšany, Šumperk</t>
  </si>
  <si>
    <t xml:space="preserve">Olšany 105 </t>
  </si>
  <si>
    <t>Domov Paprsek Olšany, příspěvková organizace</t>
  </si>
  <si>
    <t>789 83 Loštice</t>
  </si>
  <si>
    <t xml:space="preserve">Hradská 113  </t>
  </si>
  <si>
    <t>Penzion pro důchodce Loštice,příspěvková organizace</t>
  </si>
  <si>
    <t>787 01 Šumperk</t>
  </si>
  <si>
    <t>Vančurova 37</t>
  </si>
  <si>
    <t>Sociální služby Šumperk, příspěvková organizace</t>
  </si>
  <si>
    <t>789 91 Štíty</t>
  </si>
  <si>
    <t xml:space="preserve">Na Pilníku 222 </t>
  </si>
  <si>
    <t>Domov důchodců Štíty, příspěvková organizace</t>
  </si>
  <si>
    <t>788 05 Libina</t>
  </si>
  <si>
    <t>Libina 540</t>
  </si>
  <si>
    <t>Domov důchodců Libina, příspěvková organizace</t>
  </si>
  <si>
    <t xml:space="preserve">U Sanatoria 25 </t>
  </si>
  <si>
    <t>Domov důchodců Šumperk,příspěvková organizace</t>
  </si>
  <si>
    <t>772 00 Olomouc</t>
  </si>
  <si>
    <t xml:space="preserve">Na Vozovce 26 </t>
  </si>
  <si>
    <t>Středisko sociální prevence Olomouc, příspěvková organizace</t>
  </si>
  <si>
    <t>784 01 Litovel</t>
  </si>
  <si>
    <t>Nové Zámky 2</t>
  </si>
  <si>
    <t>Nové Zámky - poskytovatel sociálních služeb, příspěvková organizace</t>
  </si>
  <si>
    <t>779 00 Olomouc</t>
  </si>
  <si>
    <t>Dolní Hejčínská 28</t>
  </si>
  <si>
    <t>785 01 Šternberk</t>
  </si>
  <si>
    <t xml:space="preserve">Sadová 7 </t>
  </si>
  <si>
    <t>Vincentinum - poskytovatel sociálních služeb Šternberk, přísp. org.</t>
  </si>
  <si>
    <t xml:space="preserve"> 779 00 Olomouc</t>
  </si>
  <si>
    <t>Zikova 14</t>
  </si>
  <si>
    <t>Sociální služby pro seniory Olomouc, příspěvková organizace</t>
  </si>
  <si>
    <t>772 00 Olomouc - Chválkovice</t>
  </si>
  <si>
    <t>Švabinského 3</t>
  </si>
  <si>
    <t>Domov seniorů POHODA Chválkovice, přísp. organizace</t>
  </si>
  <si>
    <t>783 61 Hlubočky</t>
  </si>
  <si>
    <t>Hlubočky 11</t>
  </si>
  <si>
    <t>Domov důchodců Hrubá Voda,přísp.organizace</t>
  </si>
  <si>
    <t>783 44 Náměšť na Hané</t>
  </si>
  <si>
    <t>Komenského 291</t>
  </si>
  <si>
    <t>Dům seniorů FRANTIŠEK Náměšť na Hané, příspěvková organizace</t>
  </si>
  <si>
    <t>Nádražní 105</t>
  </si>
  <si>
    <t>Domov důchodců Červenka, příspěvková organizace</t>
  </si>
  <si>
    <t>790 01 Jeseník</t>
  </si>
  <si>
    <t xml:space="preserve">Moravská 814/2 </t>
  </si>
  <si>
    <t>Domov Sněženka Jeseník, příspěvková organizace</t>
  </si>
  <si>
    <t>790 56 Kobylá nad Vidnavkou</t>
  </si>
  <si>
    <t>Kobylá nad Vidnavkou č. 153</t>
  </si>
  <si>
    <t>Domov důchodců Kobylá, příspěvková organizace</t>
  </si>
  <si>
    <t xml:space="preserve"> 790 70 Javorník</t>
  </si>
  <si>
    <t>Školní 104</t>
  </si>
  <si>
    <t>Domov pro seniory Javorník, příspěvková organizace</t>
  </si>
  <si>
    <t>Celkem</t>
  </si>
  <si>
    <t>Pokrytí ztáty min. období</t>
  </si>
  <si>
    <t>dań z příjmu</t>
  </si>
  <si>
    <t xml:space="preserve"> HV</t>
  </si>
  <si>
    <t>Rozdělení do fondů - v Kč</t>
  </si>
  <si>
    <t>Výsledek hospodaření</t>
  </si>
  <si>
    <t>Dań</t>
  </si>
  <si>
    <t>Adresa</t>
  </si>
  <si>
    <t>Název zařízení</t>
  </si>
  <si>
    <t>PO</t>
  </si>
  <si>
    <t>§</t>
  </si>
  <si>
    <t>v Kč</t>
  </si>
  <si>
    <t>Rekapitulace  hospodaření /výsledek hospodaření -2011/</t>
  </si>
  <si>
    <t>ORJ -11</t>
  </si>
  <si>
    <t>Kč</t>
  </si>
  <si>
    <t>Daň a dodatečné odvody daně z příjmů</t>
  </si>
  <si>
    <t>Školní 104 790 70 Javorník</t>
  </si>
  <si>
    <t>75004101</t>
  </si>
  <si>
    <t>1631</t>
  </si>
  <si>
    <t>Sadová 7, 785 01 Šternberk</t>
  </si>
  <si>
    <t>75004429</t>
  </si>
  <si>
    <t>1640</t>
  </si>
  <si>
    <t>Dolní Hejčínská 28, 779 00 Olomouc</t>
  </si>
  <si>
    <t>70890595</t>
  </si>
  <si>
    <t>1641</t>
  </si>
  <si>
    <t>Mladeč,Nové Zámky č.p.2,Litovel, 784 01</t>
  </si>
  <si>
    <t>Na Vozovce 26, 779 00 Olomouc</t>
  </si>
  <si>
    <t>75004437</t>
  </si>
  <si>
    <t>1644</t>
  </si>
  <si>
    <t>Domov důchodců Šumperk, příspěvková organizace</t>
  </si>
  <si>
    <t>Šumperk, U sanatoria 25</t>
  </si>
  <si>
    <t>75004011</t>
  </si>
  <si>
    <t>1645</t>
  </si>
  <si>
    <t>Libina 540, 788 05 Libina</t>
  </si>
  <si>
    <t>75003988</t>
  </si>
  <si>
    <t>1646</t>
  </si>
  <si>
    <t>Na Pilníku 222, 789 91 Štíty</t>
  </si>
  <si>
    <t>750 04 003</t>
  </si>
  <si>
    <t>1647</t>
  </si>
  <si>
    <t>Vančurova 37, 787 01 Šumperk</t>
  </si>
  <si>
    <t>75004038</t>
  </si>
  <si>
    <t>1648</t>
  </si>
  <si>
    <t>Hradská 113/5, 789 83 Loštice</t>
  </si>
  <si>
    <t>75004020</t>
  </si>
  <si>
    <t>1649</t>
  </si>
  <si>
    <t>Olšany 105, 789 62  Olšany</t>
  </si>
  <si>
    <t>75004054</t>
  </si>
  <si>
    <t>1650</t>
  </si>
  <si>
    <t>Kobylá nad Vidnavkou 153,  790 65</t>
  </si>
  <si>
    <t>75004127</t>
  </si>
  <si>
    <t>1632</t>
  </si>
  <si>
    <t>788 13 Vikýřovice, Krenišovská 224</t>
  </si>
  <si>
    <t>75004089</t>
  </si>
  <si>
    <t>1651</t>
  </si>
  <si>
    <t>71197699</t>
  </si>
  <si>
    <t>1652</t>
  </si>
  <si>
    <t>Domov důchodců Jesenec, příspěvková organizace</t>
  </si>
  <si>
    <t xml:space="preserve">Jesenec č.p.1,  798 53  JESENEC </t>
  </si>
  <si>
    <t>711 97 702</t>
  </si>
  <si>
    <t>1653</t>
  </si>
  <si>
    <t>71197737</t>
  </si>
  <si>
    <t>1654</t>
  </si>
  <si>
    <t>POD KOSÍŘEM 27, 796 01 PROSTĚJOV</t>
  </si>
  <si>
    <t>00150100</t>
  </si>
  <si>
    <t>1655</t>
  </si>
  <si>
    <t>Lidická 86, Prostějov</t>
  </si>
  <si>
    <t>479 21 293</t>
  </si>
  <si>
    <t>1656</t>
  </si>
  <si>
    <t>Radkova Lhota 16, 751 14 Dřevohostice</t>
  </si>
  <si>
    <t>61985881</t>
  </si>
  <si>
    <t>1657</t>
  </si>
  <si>
    <t>Pavlovice u Přerova č. 95, 751 12</t>
  </si>
  <si>
    <t>61985864</t>
  </si>
  <si>
    <t>1658</t>
  </si>
  <si>
    <t>Nádražní 94, 751 01 Tovačov</t>
  </si>
  <si>
    <t>61985872</t>
  </si>
  <si>
    <t>1659</t>
  </si>
  <si>
    <t>61985902</t>
  </si>
  <si>
    <t>1660</t>
  </si>
  <si>
    <t>Moravská 814/2, 790 01   Jeseník</t>
  </si>
  <si>
    <t>75004097</t>
  </si>
  <si>
    <t>1633</t>
  </si>
  <si>
    <t>Kokory 54, 751 05 Kokory</t>
  </si>
  <si>
    <t>61985929</t>
  </si>
  <si>
    <t>1661</t>
  </si>
  <si>
    <t>Lapač 449, 751 14 Dřevohostice</t>
  </si>
  <si>
    <t>61985899</t>
  </si>
  <si>
    <t>1662</t>
  </si>
  <si>
    <t>Rokytnice č. p. 1</t>
  </si>
  <si>
    <t>61985911</t>
  </si>
  <si>
    <t>1663</t>
  </si>
  <si>
    <t>Otakara Březiny 1370/2c, 790 01 Jeseník</t>
  </si>
  <si>
    <t>75004143</t>
  </si>
  <si>
    <t>1634</t>
  </si>
  <si>
    <t>Nádražní 105, Červenka</t>
  </si>
  <si>
    <t>75004402</t>
  </si>
  <si>
    <t>1635</t>
  </si>
  <si>
    <t>Komenského 291, 783 44 Náměšť na Hané</t>
  </si>
  <si>
    <t>750 04 381</t>
  </si>
  <si>
    <t>1636</t>
  </si>
  <si>
    <t>Domov důchodců Hrubá Voda, přísp.organizace</t>
  </si>
  <si>
    <t>Hrubá Voda 11. Hlubočky</t>
  </si>
  <si>
    <t>75004399</t>
  </si>
  <si>
    <t>1637</t>
  </si>
  <si>
    <t>Švabinského 3, 772 00  Olomouc</t>
  </si>
  <si>
    <t>75004372</t>
  </si>
  <si>
    <t>1638</t>
  </si>
  <si>
    <t>Zikova 618/14, 770 10 Olomouc</t>
  </si>
  <si>
    <t>75004259</t>
  </si>
  <si>
    <t>1639</t>
  </si>
  <si>
    <t>Středisko pečovatelské služby Jeseník,  příspěvková organizace</t>
  </si>
  <si>
    <t xml:space="preserve"> - 25 organizací  se zlepšeným hospodářským výsledkem, v celkové výši </t>
  </si>
  <si>
    <t>Neinvestiční příspěvek - odpisy - příspěvková organizace vrátila částku 1 671,- Kč dne 10.1.2012 na účet Olom. kraje .</t>
  </si>
  <si>
    <t>Vynaložené odpisy nad stanovený limit byly finančně pokryty z provozních prostředků organizace-2 547,- Kč.</t>
  </si>
  <si>
    <t>Překročení limitu mzdových prostředků  o 339 939,- Kč bylo způsobeno zapojením prostředků na mzdy, poskytnuté Úřadem práce v Olomouci na základě dohod o vyhrazení společensky účelného pracovního místa a o vytvoření pracovních příležitostí v rámci veřejně prospěšných prací.</t>
  </si>
  <si>
    <t>Vynaložené odpisy nad stanovený limit byly finančně pokryty z provozních prostředků organizace-15 093,- Kč.</t>
  </si>
  <si>
    <t>Překročení limitu mzdových prostředků  o 75 003,- Kč, jedná se o zapojení prostředků na mzdy, poskytnuté Úřadem práce a to ve výši 75 022 Kč ( 19,- Kč bylo nedočepáno z limitu mzdových prostředků).</t>
  </si>
  <si>
    <t>Vynaložené odpisy nad stanovený limit byly finančně pokryty z provozních prostředků organizace-8 623,- Kč.</t>
  </si>
  <si>
    <t>Překročení limitu mzdových prostředků  o 135 243,- Kč, jedná se o zapojení prostředků na mzdy, poskytnuté Úřadem práce Jeseník a to ve výši 135 243,- Kč.</t>
  </si>
  <si>
    <t>Překročení limitu mzdových prostředků  o 53 470 ,- Kč, jedná se o zapojení prostředků na mzdy, poskytnuté Úřadem práce Jeseník a to ve výši 53 129,- Kč a částka 341,- Kč byla čerpána z fondu odměn.</t>
  </si>
  <si>
    <t>Vynaložené odpisy nad stanovený limit byly finančně pokryty z provozních prostředků organizace-15 344,-Kč.</t>
  </si>
  <si>
    <t>Vynaložené odpisy nad stanovený limit byly finančně pokryty z provozních prostředků organizace-36 106,-Kč.</t>
  </si>
  <si>
    <t>Překročení limitu mzdových prostředků  o 153 000,- Kč, což  bylo způsobeno zapojením prostředků na mzdy poskytnuté Úřadem práce Olomouc.</t>
  </si>
  <si>
    <t>Vynaložené odpisy nad stanovený limit byly finančně pokryty z provozních prostředků organizace-158 890,- Kč.</t>
  </si>
  <si>
    <t>Překročení limitu mzdových prostředků  o 963 570,- Kč. Z toho 960 048,- Kč bylo způsobeno zapojením prostředků na mzdy, poskytnuté Úřadem práce v Olomouci na základě dohod  a 3 522,- Kč byly hrazeny z  fondu odměn  na odměny vyplacené zaměstnancům v prosinci 2011.</t>
  </si>
  <si>
    <t>Vynaložené odpisy nad stanovený limit byly finančně pokryty z provozních prostředků organizace-2 126,- Kč.</t>
  </si>
  <si>
    <t>Vynaložené odpisy nad stanovený limit byly finančně pokryty z provozních prostředků organizace-64,80 Kč.</t>
  </si>
  <si>
    <t>Vynaložené odpisy nad stanovený limit byly finančně pokryty z provozních prostředků organizace- 149,- Kč.</t>
  </si>
  <si>
    <t xml:space="preserve">Nedočerpání limitu mzdových prostředků  o 2 149 608,- Kč., bylo způsobeno zrušením pracovních míst, změnami platových  výměrů, nedočerpáním plánovaných fin. prostředků  v poradnách pro rodinu. Další nedočerpání bylo způsobeno pracovní neschopností zaměstnanců, plánované  pracovní místo sociální pracovník v Sociálně aktivizační službě pro rodiny s dětmi nebylo obsazeno z důvodu nižšího počtu klientů.
</t>
  </si>
  <si>
    <t>Vynaložené odpisy nad stanovený limit byly finančně pokryty z provozních prostředků organizace-34 075,14 Kč.</t>
  </si>
  <si>
    <t xml:space="preserve">Nedočerpání limitu mzdových prostředků  o 897 071,- Kč., bylo způsobeno přijetím úsporných opatření v této oblasti. Další nedočerpání bylo způsobeno dlouhodobou pracovní neschopností zaměstnanců.
</t>
  </si>
  <si>
    <t>Vynaložené odpisy nad stanovený limit byly finančně pokryty z provozních prostředků organizace-0,14 Kč.</t>
  </si>
  <si>
    <t>Vynaložené odpisy nad stanovený limit byly finančně pokryty z provozních prostředků organizace-13 760,80 Kč.</t>
  </si>
  <si>
    <t>Vynaložené odpisy nad stanovený limit byly finančně pokryty z provozních prostředků organizace-3 021,-Kč.</t>
  </si>
  <si>
    <t>Vynaložené odpisy nad stanovený limit byly finančně pokryty z provozních prostředků organizace-7 432,- Kč.</t>
  </si>
  <si>
    <t>Přesto, že příspěvkové organizaci byl poskytnut příspěvek z Úřadu práce, organizace nedočerpala limit mzdových prostředků a to z důvodu dlouhodobé pracovní neschopnosti a odchodu do důchodu zaměstnanců, kdy pracobvní místa nebyla ihned obsazena.</t>
  </si>
  <si>
    <t>Nedočerpání limitu mzdových prostředků  o 142 134,- Kč., bylo způsobeno dlouhodobou pracovní neschopností zaměstnanců.</t>
  </si>
  <si>
    <t>Vynaložené odpisy nad stanovený limit byly finančně pokryty z provozních prostředků organizace-16 892,- Kč.</t>
  </si>
  <si>
    <t>Vynaložené odpisy nad stanovený limit byly finančně pokryty z provozních prostředků organizace-423,- Kč.</t>
  </si>
  <si>
    <t>Překročení limitu mzdových prostředků  o 39 805,- Kč, jedná se o zapojení prostředků na mzdy, poskytnuté Úřadem práce v Prostějově a to ve výši 39 805 Kč.</t>
  </si>
  <si>
    <t>Neinvestiční příspěvek - odpisy - příspěvková organizace vrátila částku 842- Kč dne 13.1.2012 na účet Olom. kraje .</t>
  </si>
  <si>
    <t>Vynaložené odpisy nad stanovený limit byly finančně pokryty z provozních prostředků organizace- 0,10 Kč.</t>
  </si>
  <si>
    <t>Vynaložené odpisy nad stanovený limit byly finančně pokryty z provozních prostředků organizace-12,- Kč.</t>
  </si>
  <si>
    <t>Překročení limitu mzdových prostředků  o 52 596,- Kč, jedná se o zapojení prostředků na mzdy, poskytnuté Úřadem práce a to ve výši 52 632 Kč ( 36,- Kč bylo nedočepáno z limitu mzdových prostředků).</t>
  </si>
  <si>
    <t>Vynaložené odpisy nad stanovený limit byly finančně pokryty z provozních prostředků organizace-439,- Kč.</t>
  </si>
  <si>
    <t>Překročení limitu mzdových prostředků  o 146 269,- Kč, jedná se o zapojení prostředků na mzdy, poskytnuté Úřadem práce.</t>
  </si>
  <si>
    <t>Vynaložené odpisy nad stanovený limit byly finančně pokryty z provozních prostředků organizace-13,- Kč.</t>
  </si>
  <si>
    <t>Překročení limitu mzdových prostředků  o 476 415,- Kč, jedná se o zapojení prostředků na mzdy, poskytnuté Úřadem práce Přerov  ve výši 179 991,- Kč a částka 294 424,- Kč byla poskytnuta z prostředků ESF v rámci operačního programu "Vzděláváním ke kvalitě".</t>
  </si>
  <si>
    <t>Vynaložené odpisy nad stanovený limit byly finančně pokryty z provozních prostředků organizace-16 991,50 Kč.</t>
  </si>
  <si>
    <t>Překročení limitu mzdových prostředků  o 72 388,- Kč, jedná se o zapojení prostředků na mzdy, poskytnuté Úřadem práce  a to ve výši 72 388,- Kč.</t>
  </si>
  <si>
    <t>Vynaložené odpisy nad stanovený limit byly finančně pokryty z provozních prostředků organizace-135 298,- Kč.</t>
  </si>
  <si>
    <t>Překročení limitu mzdových prostředků  o 16 053,- Kč,  hrazeno z  fondu odměn příspěvkové organizace.</t>
  </si>
  <si>
    <t>Vynaložené odpisy nad stanovený limit byly finančně pokryty z provozních prostředků organizace-8 881,- Kč.</t>
  </si>
  <si>
    <t>Překročení limitu mzdových prostředků  o 281 916,- Kč, jedná se o zapojení prostředků na mzdy, poskytnuté Úřadem práce ve výši 72 889,- Kč a prostředky poskytnuté v rámci projektu Operačního programu Lidské zdroje a zaměstnanost. ve výši 209 027,-Kč.</t>
  </si>
  <si>
    <r>
      <t xml:space="preserve">Příspěvkové organizaci DD Prostějov (poř.č.21) vznikla v roce 2009 ztráta ve výši 1 942 521,13 Kč a to  z důvodu dluhu vůči VZP. Tato ztráta měla být uhrazena ze zisku příspěvkové organizace, v roce 2010  byla uhrazena částka 592 690,50 Kč, v roce 2011 byla uhrazena ztráta ve výši </t>
    </r>
    <r>
      <rPr>
        <b/>
        <sz val="9"/>
        <rFont val="Arial"/>
        <family val="2"/>
        <charset val="238"/>
      </rPr>
      <t xml:space="preserve">156 102,03 </t>
    </r>
    <r>
      <rPr>
        <sz val="9"/>
        <rFont val="Arial"/>
        <family val="2"/>
        <charset val="238"/>
      </rPr>
      <t>Kč. Neuhrazená ztráta tedy činí 1 193 728,60 Kč.</t>
    </r>
  </si>
  <si>
    <t xml:space="preserve">Překročení limitu mzdových prostředků  o 33 254,- Kč., bylo způsobeno zapojením prostředků na mzdy, poskytnuté Úřadem práce  v rámci dohody o vyhrazení společensky účelného pracovního místa (10 448,- Kč) a dohod o zabezpečení vzdělávacích aktivit zaměstnanců v rámci projektu „Vzdělávejte se pro růst“ (22 806,-Kč). </t>
  </si>
  <si>
    <t>Stav k 1.1.2011</t>
  </si>
  <si>
    <t>Domov důchodců Kobylá nad Vidnavkou, příspěvková organizace</t>
  </si>
  <si>
    <t>Dům seniorů FRANTIŠEK Náměšť na Hané, , přísp. organizace</t>
  </si>
  <si>
    <t>Středisko pečovatelské služby Jeseník, , přísp. organizace</t>
  </si>
  <si>
    <t>Sociální služby pro seniory Olomouc, přísp. organizace</t>
  </si>
  <si>
    <t>Vincentinum - poskytovatel sociálních služeb Šternberk,p.o.</t>
  </si>
  <si>
    <t>Nové Zámky-poskytovatel sociálních služeb,přísp. organizace</t>
  </si>
  <si>
    <t>Středisko sociální prevence Olomouc, , přísp. organizace</t>
  </si>
  <si>
    <t>SOCIÁLNÍ SLUŽBY PROSTĚJOV,  příspěvková organizace</t>
  </si>
  <si>
    <t>Centrum sociálních služeb Prostějov, přísp. organizace</t>
  </si>
  <si>
    <t>Domov pro seniory Radkova Lhota,  přísp. organizace</t>
  </si>
  <si>
    <t>Domov Alfreda Skeneho Pavlovice u Přerova, p.organizace</t>
  </si>
  <si>
    <t>Domov Větrný mlýn Skalička,  příspěvková organizace</t>
  </si>
  <si>
    <t xml:space="preserve"> - 7 organizací s vyrovnaným  hospodářským výsledkem</t>
  </si>
  <si>
    <t xml:space="preserve">Správce : </t>
  </si>
  <si>
    <t>vedoucí odboru</t>
  </si>
  <si>
    <t>b) Příspěvkové organizace v oblasti sociálních věcí</t>
  </si>
  <si>
    <t xml:space="preserve">PhDr. Markéta Čožíková    
</t>
  </si>
  <si>
    <t>vedoucí odboru sociálních věcí</t>
  </si>
  <si>
    <t xml:space="preserve">O. Březiny 1370 </t>
  </si>
  <si>
    <t>nám. děk. Františka Kvapila   17</t>
  </si>
  <si>
    <t>Klíč - centrum sociálních služeb Olomouc,  přísp. organizace</t>
  </si>
  <si>
    <t>Klíč - centrum sociálních služeb Olomouc, příspěvková organizace</t>
  </si>
  <si>
    <t>Duha – centrum sociálních služeb Vikýřovice, přísp. org.</t>
  </si>
  <si>
    <t>Nerudova 1666/70, 796 01 Prostějov</t>
  </si>
  <si>
    <t>nám.děk. Františka Kvapila 17, Nezamyslice</t>
  </si>
  <si>
    <t>Zlepšený výsledek hospodaření za rok 2011 ve výši 156 102,03 Kč bude použit k úhradě ztráty minulých let, která je k 31.12.2011 ve výši    1 349 830,63 Kč. Zbylá část  tj.  1 193 728,60 Kč bude ve výši 768 024,39 Kč uhrazena z rezervního fondu a zbývající část tj. 425 704,21 Kč ze zlepšeného výsledku hospodaření v následujících letech.</t>
  </si>
</sst>
</file>

<file path=xl/styles.xml><?xml version="1.0" encoding="utf-8"?>
<styleSheet xmlns="http://schemas.openxmlformats.org/spreadsheetml/2006/main" xmlns:mc="http://schemas.openxmlformats.org/markup-compatibility/2006" xmlns:x14ac="http://schemas.microsoft.com/office/spreadsheetml/2009/9/ac" mc:Ignorable="x14ac">
  <fonts count="65" x14ac:knownFonts="1">
    <font>
      <sz val="11"/>
      <color theme="1"/>
      <name val="Calibri"/>
      <family val="2"/>
      <charset val="238"/>
      <scheme val="minor"/>
    </font>
    <font>
      <sz val="10"/>
      <name val="Arial"/>
      <family val="2"/>
      <charset val="238"/>
    </font>
    <font>
      <sz val="11"/>
      <name val="Arial"/>
      <family val="2"/>
      <charset val="238"/>
    </font>
    <font>
      <b/>
      <sz val="11"/>
      <color indexed="19"/>
      <name val="Comic Sans MS"/>
      <family val="4"/>
      <charset val="238"/>
    </font>
    <font>
      <sz val="8"/>
      <name val="Comic Sans MS"/>
      <family val="4"/>
      <charset val="238"/>
    </font>
    <font>
      <sz val="9"/>
      <name val="Arial"/>
      <family val="2"/>
      <charset val="238"/>
    </font>
    <font>
      <b/>
      <sz val="10"/>
      <name val="Arial"/>
      <family val="2"/>
      <charset val="238"/>
    </font>
    <font>
      <b/>
      <sz val="11"/>
      <name val="Arial"/>
      <family val="2"/>
      <charset val="238"/>
    </font>
    <font>
      <b/>
      <sz val="11"/>
      <name val="Comic Sans MS"/>
      <family val="4"/>
      <charset val="238"/>
    </font>
    <font>
      <sz val="8"/>
      <name val="Arial"/>
      <family val="2"/>
      <charset val="238"/>
    </font>
    <font>
      <b/>
      <sz val="11"/>
      <color indexed="19"/>
      <name val="Arial Black"/>
      <family val="2"/>
      <charset val="238"/>
    </font>
    <font>
      <b/>
      <sz val="11"/>
      <name val="Arial Black"/>
      <family val="2"/>
      <charset val="238"/>
    </font>
    <font>
      <b/>
      <sz val="10"/>
      <name val="Comic Sans MS"/>
      <family val="4"/>
      <charset val="238"/>
    </font>
    <font>
      <sz val="10"/>
      <name val="Comic Sans MS"/>
      <family val="4"/>
      <charset val="238"/>
    </font>
    <font>
      <b/>
      <sz val="9"/>
      <name val="Arial"/>
      <family val="2"/>
      <charset val="238"/>
    </font>
    <font>
      <sz val="11"/>
      <name val="Arial Black"/>
      <family val="2"/>
      <charset val="238"/>
    </font>
    <font>
      <sz val="12"/>
      <name val="Arial Black"/>
      <family val="2"/>
    </font>
    <font>
      <sz val="11"/>
      <name val="Comic Sans MS"/>
      <family val="4"/>
      <charset val="238"/>
    </font>
    <font>
      <sz val="10"/>
      <name val="Arial Black"/>
      <family val="2"/>
      <charset val="238"/>
    </font>
    <font>
      <sz val="12"/>
      <name val="Arial Black"/>
      <family val="2"/>
      <charset val="238"/>
    </font>
    <font>
      <sz val="14"/>
      <name val="Arial Black"/>
      <family val="2"/>
      <charset val="238"/>
    </font>
    <font>
      <b/>
      <sz val="14"/>
      <name val="Arial Black"/>
      <family val="2"/>
      <charset val="238"/>
    </font>
    <font>
      <b/>
      <sz val="12"/>
      <name val="Arial"/>
      <family val="2"/>
      <charset val="238"/>
    </font>
    <font>
      <b/>
      <sz val="12"/>
      <name val="Comic Sans MS"/>
      <family val="4"/>
      <charset val="238"/>
    </font>
    <font>
      <b/>
      <sz val="10"/>
      <color indexed="19"/>
      <name val="Comic Sans MS"/>
      <family val="4"/>
      <charset val="238"/>
    </font>
    <font>
      <b/>
      <sz val="12"/>
      <name val="Arial Black"/>
      <family val="2"/>
      <charset val="238"/>
    </font>
    <font>
      <sz val="12"/>
      <name val="Arial"/>
      <family val="2"/>
      <charset val="238"/>
    </font>
    <font>
      <sz val="10"/>
      <color indexed="12"/>
      <name val="Arial"/>
      <family val="2"/>
      <charset val="238"/>
    </font>
    <font>
      <sz val="10"/>
      <color indexed="10"/>
      <name val="Arial"/>
      <family val="2"/>
      <charset val="238"/>
    </font>
    <font>
      <sz val="12"/>
      <color indexed="10"/>
      <name val="Arial"/>
      <family val="2"/>
      <charset val="238"/>
    </font>
    <font>
      <b/>
      <sz val="14"/>
      <name val="Arial"/>
      <family val="2"/>
      <charset val="238"/>
    </font>
    <font>
      <sz val="14"/>
      <name val="Arial"/>
      <family val="2"/>
      <charset val="238"/>
    </font>
    <font>
      <sz val="16"/>
      <name val="Arial"/>
      <family val="2"/>
      <charset val="238"/>
    </font>
    <font>
      <sz val="7"/>
      <name val="Arial"/>
      <family val="2"/>
      <charset val="238"/>
    </font>
    <font>
      <sz val="8"/>
      <name val="Times New Roman"/>
      <family val="1"/>
      <charset val="238"/>
    </font>
    <font>
      <sz val="8"/>
      <color indexed="10"/>
      <name val="Arial"/>
      <family val="2"/>
      <charset val="238"/>
    </font>
    <font>
      <b/>
      <sz val="8"/>
      <name val="Arial"/>
      <family val="2"/>
      <charset val="238"/>
    </font>
    <font>
      <sz val="8"/>
      <color indexed="12"/>
      <name val="Arial"/>
      <family val="2"/>
      <charset val="238"/>
    </font>
    <font>
      <sz val="8"/>
      <color rgb="FF00B0F0"/>
      <name val="Arial"/>
      <family val="2"/>
      <charset val="238"/>
    </font>
    <font>
      <sz val="10"/>
      <color rgb="FFFF0000"/>
      <name val="Arial"/>
      <family val="2"/>
      <charset val="238"/>
    </font>
    <font>
      <sz val="10"/>
      <color theme="3" tint="0.39997558519241921"/>
      <name val="Arial"/>
      <family val="2"/>
      <charset val="238"/>
    </font>
    <font>
      <sz val="8"/>
      <color theme="3" tint="0.39997558519241921"/>
      <name val="Arial"/>
      <family val="2"/>
      <charset val="238"/>
    </font>
    <font>
      <sz val="8"/>
      <color indexed="11"/>
      <name val="Arial"/>
      <family val="2"/>
      <charset val="238"/>
    </font>
    <font>
      <sz val="10"/>
      <name val="Times New Roman"/>
      <family val="1"/>
      <charset val="238"/>
    </font>
    <font>
      <u/>
      <sz val="12"/>
      <name val="Arial"/>
      <family val="2"/>
      <charset val="238"/>
    </font>
    <font>
      <b/>
      <u/>
      <sz val="12"/>
      <name val="Arial"/>
      <family val="2"/>
      <charset val="238"/>
    </font>
    <font>
      <b/>
      <u/>
      <sz val="16"/>
      <name val="Arial CE"/>
      <family val="2"/>
      <charset val="238"/>
    </font>
    <font>
      <sz val="11"/>
      <color theme="1"/>
      <name val="Calibri"/>
      <family val="2"/>
      <charset val="238"/>
      <scheme val="minor"/>
    </font>
    <font>
      <sz val="10"/>
      <color theme="1"/>
      <name val="Calibri"/>
      <family val="2"/>
      <charset val="238"/>
      <scheme val="minor"/>
    </font>
    <font>
      <b/>
      <u/>
      <sz val="11"/>
      <name val="Arial"/>
      <family val="2"/>
      <charset val="238"/>
    </font>
    <font>
      <sz val="9"/>
      <color theme="1"/>
      <name val="Arial"/>
      <family val="2"/>
      <charset val="238"/>
    </font>
    <font>
      <sz val="11"/>
      <color theme="1"/>
      <name val="Arial"/>
      <family val="2"/>
      <charset val="238"/>
    </font>
    <font>
      <b/>
      <u/>
      <sz val="14"/>
      <name val="Arial"/>
      <family val="2"/>
      <charset val="238"/>
    </font>
    <font>
      <b/>
      <u/>
      <sz val="14"/>
      <name val="Arial Black"/>
      <family val="2"/>
      <charset val="238"/>
    </font>
    <font>
      <b/>
      <u/>
      <sz val="10"/>
      <name val="Arial"/>
      <family val="2"/>
      <charset val="238"/>
    </font>
    <font>
      <u/>
      <sz val="9"/>
      <name val="Arial"/>
      <family val="2"/>
      <charset val="238"/>
    </font>
    <font>
      <sz val="10"/>
      <color theme="1"/>
      <name val="Arial"/>
      <family val="2"/>
      <charset val="238"/>
    </font>
    <font>
      <b/>
      <sz val="10"/>
      <color indexed="19"/>
      <name val="Arial"/>
      <family val="2"/>
      <charset val="238"/>
    </font>
    <font>
      <b/>
      <sz val="8"/>
      <color indexed="81"/>
      <name val="Tahoma"/>
      <family val="2"/>
      <charset val="238"/>
    </font>
    <font>
      <b/>
      <sz val="8"/>
      <color indexed="48"/>
      <name val="Tahoma"/>
      <family val="2"/>
      <charset val="238"/>
    </font>
    <font>
      <b/>
      <u/>
      <sz val="9"/>
      <name val="Arial"/>
      <family val="2"/>
      <charset val="238"/>
    </font>
    <font>
      <sz val="8"/>
      <color indexed="81"/>
      <name val="Tahoma"/>
      <family val="2"/>
      <charset val="238"/>
    </font>
    <font>
      <sz val="12"/>
      <color theme="0"/>
      <name val="Arial"/>
      <family val="2"/>
      <charset val="238"/>
    </font>
    <font>
      <sz val="10"/>
      <color theme="0"/>
      <name val="Arial"/>
      <family val="2"/>
      <charset val="238"/>
    </font>
    <font>
      <sz val="8"/>
      <color theme="0"/>
      <name val="Arial"/>
      <family val="2"/>
      <charset val="238"/>
    </font>
  </fonts>
  <fills count="6">
    <fill>
      <patternFill patternType="none"/>
    </fill>
    <fill>
      <patternFill patternType="gray125"/>
    </fill>
    <fill>
      <patternFill patternType="solid">
        <fgColor indexed="9"/>
        <bgColor indexed="64"/>
      </patternFill>
    </fill>
    <fill>
      <patternFill patternType="solid">
        <fgColor indexed="9"/>
        <bgColor indexed="44"/>
      </patternFill>
    </fill>
    <fill>
      <patternFill patternType="solid">
        <fgColor rgb="FFFFFF00"/>
        <bgColor indexed="64"/>
      </patternFill>
    </fill>
    <fill>
      <patternFill patternType="solid">
        <fgColor theme="0"/>
        <bgColor indexed="64"/>
      </patternFill>
    </fill>
  </fills>
  <borders count="87">
    <border>
      <left/>
      <right/>
      <top/>
      <bottom/>
      <diagonal/>
    </border>
    <border>
      <left/>
      <right style="thick">
        <color indexed="64"/>
      </right>
      <top style="thin">
        <color indexed="64"/>
      </top>
      <bottom style="thick">
        <color indexed="64"/>
      </bottom>
      <diagonal/>
    </border>
    <border>
      <left style="thin">
        <color indexed="64"/>
      </left>
      <right style="thin">
        <color indexed="64"/>
      </right>
      <top style="thin">
        <color indexed="64"/>
      </top>
      <bottom style="thick">
        <color indexed="64"/>
      </bottom>
      <diagonal/>
    </border>
    <border>
      <left style="thick">
        <color indexed="64"/>
      </left>
      <right style="thin">
        <color indexed="64"/>
      </right>
      <top style="thin">
        <color indexed="64"/>
      </top>
      <bottom style="thick">
        <color indexed="64"/>
      </bottom>
      <diagonal/>
    </border>
    <border>
      <left/>
      <right/>
      <top/>
      <bottom style="thick">
        <color indexed="64"/>
      </bottom>
      <diagonal/>
    </border>
    <border>
      <left style="thick">
        <color indexed="64"/>
      </left>
      <right/>
      <top/>
      <bottom style="thick">
        <color indexed="64"/>
      </bottom>
      <diagonal/>
    </border>
    <border>
      <left/>
      <right style="thick">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ck">
        <color indexed="64"/>
      </left>
      <right/>
      <top style="thin">
        <color indexed="64"/>
      </top>
      <bottom style="thin">
        <color indexed="64"/>
      </bottom>
      <diagonal/>
    </border>
    <border>
      <left/>
      <right/>
      <top style="thin">
        <color indexed="64"/>
      </top>
      <bottom style="thin">
        <color indexed="64"/>
      </bottom>
      <diagonal/>
    </border>
    <border>
      <left/>
      <right style="thick">
        <color indexed="64"/>
      </right>
      <top style="thick">
        <color indexed="64"/>
      </top>
      <bottom/>
      <diagonal/>
    </border>
    <border>
      <left style="thin">
        <color indexed="64"/>
      </left>
      <right style="thin">
        <color indexed="64"/>
      </right>
      <top style="thick">
        <color indexed="64"/>
      </top>
      <bottom/>
      <diagonal/>
    </border>
    <border>
      <left style="thick">
        <color indexed="64"/>
      </left>
      <right/>
      <top style="thick">
        <color indexed="64"/>
      </top>
      <bottom/>
      <diagonal/>
    </border>
    <border>
      <left/>
      <right/>
      <top style="thick">
        <color indexed="64"/>
      </top>
      <bottom style="thin">
        <color indexed="64"/>
      </bottom>
      <diagonal/>
    </border>
    <border>
      <left style="thick">
        <color indexed="64"/>
      </left>
      <right/>
      <top style="thick">
        <color indexed="64"/>
      </top>
      <bottom style="thin">
        <color indexed="64"/>
      </bottom>
      <diagonal/>
    </border>
    <border>
      <left/>
      <right style="thick">
        <color indexed="64"/>
      </right>
      <top/>
      <bottom style="thick">
        <color indexed="64"/>
      </bottom>
      <diagonal/>
    </border>
    <border>
      <left style="thin">
        <color indexed="64"/>
      </left>
      <right style="thin">
        <color indexed="64"/>
      </right>
      <top/>
      <bottom style="thick">
        <color indexed="64"/>
      </bottom>
      <diagonal/>
    </border>
    <border>
      <left/>
      <right style="thick">
        <color indexed="64"/>
      </right>
      <top/>
      <bottom/>
      <diagonal/>
    </border>
    <border>
      <left style="thin">
        <color indexed="64"/>
      </left>
      <right style="thin">
        <color indexed="64"/>
      </right>
      <top/>
      <bottom/>
      <diagonal/>
    </border>
    <border>
      <left style="thick">
        <color indexed="64"/>
      </left>
      <right/>
      <top/>
      <bottom/>
      <diagonal/>
    </border>
    <border>
      <left/>
      <right/>
      <top style="thick">
        <color indexed="64"/>
      </top>
      <bottom/>
      <diagonal/>
    </border>
    <border>
      <left/>
      <right style="thick">
        <color indexed="8"/>
      </right>
      <top style="thin">
        <color indexed="8"/>
      </top>
      <bottom style="thick">
        <color indexed="8"/>
      </bottom>
      <diagonal/>
    </border>
    <border>
      <left style="thin">
        <color indexed="8"/>
      </left>
      <right style="thin">
        <color indexed="8"/>
      </right>
      <top style="thin">
        <color indexed="8"/>
      </top>
      <bottom style="thick">
        <color indexed="8"/>
      </bottom>
      <diagonal/>
    </border>
    <border>
      <left style="thick">
        <color indexed="8"/>
      </left>
      <right style="thin">
        <color indexed="8"/>
      </right>
      <top style="thin">
        <color indexed="8"/>
      </top>
      <bottom style="thick">
        <color indexed="8"/>
      </bottom>
      <diagonal/>
    </border>
    <border>
      <left/>
      <right/>
      <top/>
      <bottom style="thick">
        <color indexed="8"/>
      </bottom>
      <diagonal/>
    </border>
    <border>
      <left style="thick">
        <color indexed="8"/>
      </left>
      <right/>
      <top/>
      <bottom style="thick">
        <color indexed="8"/>
      </bottom>
      <diagonal/>
    </border>
    <border>
      <left/>
      <right style="thick">
        <color indexed="8"/>
      </right>
      <top style="thin">
        <color indexed="8"/>
      </top>
      <bottom style="thin">
        <color indexed="8"/>
      </bottom>
      <diagonal/>
    </border>
    <border>
      <left style="thin">
        <color indexed="8"/>
      </left>
      <right style="thin">
        <color indexed="8"/>
      </right>
      <top style="thin">
        <color indexed="8"/>
      </top>
      <bottom style="thin">
        <color indexed="8"/>
      </bottom>
      <diagonal/>
    </border>
    <border>
      <left style="thick">
        <color indexed="8"/>
      </left>
      <right/>
      <top style="thin">
        <color indexed="8"/>
      </top>
      <bottom style="thin">
        <color indexed="8"/>
      </bottom>
      <diagonal/>
    </border>
    <border>
      <left/>
      <right/>
      <top style="thin">
        <color indexed="8"/>
      </top>
      <bottom style="thin">
        <color indexed="8"/>
      </bottom>
      <diagonal/>
    </border>
    <border>
      <left/>
      <right style="thick">
        <color indexed="8"/>
      </right>
      <top style="thick">
        <color indexed="8"/>
      </top>
      <bottom/>
      <diagonal/>
    </border>
    <border>
      <left style="thin">
        <color indexed="8"/>
      </left>
      <right style="thin">
        <color indexed="8"/>
      </right>
      <top style="thick">
        <color indexed="8"/>
      </top>
      <bottom/>
      <diagonal/>
    </border>
    <border>
      <left style="thick">
        <color indexed="8"/>
      </left>
      <right/>
      <top style="thick">
        <color indexed="8"/>
      </top>
      <bottom/>
      <diagonal/>
    </border>
    <border>
      <left/>
      <right/>
      <top style="thick">
        <color indexed="8"/>
      </top>
      <bottom style="thin">
        <color indexed="8"/>
      </bottom>
      <diagonal/>
    </border>
    <border>
      <left style="thick">
        <color indexed="8"/>
      </left>
      <right/>
      <top style="thick">
        <color indexed="8"/>
      </top>
      <bottom style="thin">
        <color indexed="8"/>
      </bottom>
      <diagonal/>
    </border>
    <border>
      <left/>
      <right style="thick">
        <color indexed="8"/>
      </right>
      <top/>
      <bottom style="thick">
        <color indexed="8"/>
      </bottom>
      <diagonal/>
    </border>
    <border>
      <left style="thin">
        <color indexed="8"/>
      </left>
      <right style="thin">
        <color indexed="8"/>
      </right>
      <top/>
      <bottom style="thick">
        <color indexed="8"/>
      </bottom>
      <diagonal/>
    </border>
    <border>
      <left/>
      <right style="thick">
        <color indexed="8"/>
      </right>
      <top/>
      <bottom/>
      <diagonal/>
    </border>
    <border>
      <left style="thin">
        <color indexed="8"/>
      </left>
      <right style="thin">
        <color indexed="8"/>
      </right>
      <top/>
      <bottom/>
      <diagonal/>
    </border>
    <border>
      <left style="thick">
        <color indexed="8"/>
      </left>
      <right/>
      <top/>
      <bottom/>
      <diagonal/>
    </border>
    <border>
      <left/>
      <right/>
      <top style="thick">
        <color indexed="8"/>
      </top>
      <bottom/>
      <diagonal/>
    </border>
    <border>
      <left style="thin">
        <color indexed="64"/>
      </left>
      <right style="thin">
        <color indexed="64"/>
      </right>
      <top style="thick">
        <color indexed="64"/>
      </top>
      <bottom style="thin">
        <color indexed="64"/>
      </bottom>
      <diagonal/>
    </border>
    <border>
      <left style="thick">
        <color indexed="64"/>
      </left>
      <right style="thin">
        <color indexed="64"/>
      </right>
      <top style="thick">
        <color indexed="64"/>
      </top>
      <bottom/>
      <diagonal/>
    </border>
    <border>
      <left style="thick">
        <color indexed="64"/>
      </left>
      <right style="thin">
        <color indexed="64"/>
      </right>
      <top/>
      <bottom/>
      <diagonal/>
    </border>
    <border>
      <left style="thick">
        <color indexed="64"/>
      </left>
      <right style="thin">
        <color indexed="64"/>
      </right>
      <top/>
      <bottom style="thick">
        <color indexed="64"/>
      </bottom>
      <diagonal/>
    </border>
    <border>
      <left style="thick">
        <color indexed="64"/>
      </left>
      <right/>
      <top style="thin">
        <color indexed="64"/>
      </top>
      <bottom style="thick">
        <color indexed="64"/>
      </bottom>
      <diagonal/>
    </border>
    <border>
      <left style="thin">
        <color indexed="64"/>
      </left>
      <right style="thick">
        <color indexed="64"/>
      </right>
      <top/>
      <bottom style="thick">
        <color indexed="64"/>
      </bottom>
      <diagonal/>
    </border>
    <border>
      <left style="hair">
        <color indexed="64"/>
      </left>
      <right style="thick">
        <color indexed="64"/>
      </right>
      <top/>
      <bottom style="thick">
        <color indexed="64"/>
      </bottom>
      <diagonal/>
    </border>
    <border>
      <left style="thin">
        <color indexed="64"/>
      </left>
      <right/>
      <top/>
      <bottom style="thick">
        <color indexed="64"/>
      </bottom>
      <diagonal/>
    </border>
    <border>
      <left style="thick">
        <color indexed="64"/>
      </left>
      <right style="hair">
        <color indexed="64"/>
      </right>
      <top/>
      <bottom style="thick">
        <color indexed="64"/>
      </bottom>
      <diagonal/>
    </border>
    <border>
      <left style="thin">
        <color indexed="64"/>
      </left>
      <right style="thick">
        <color indexed="64"/>
      </right>
      <top/>
      <bottom/>
      <diagonal/>
    </border>
    <border>
      <left style="hair">
        <color indexed="64"/>
      </left>
      <right style="thick">
        <color indexed="64"/>
      </right>
      <top/>
      <bottom/>
      <diagonal/>
    </border>
    <border>
      <left style="thick">
        <color indexed="64"/>
      </left>
      <right style="hair">
        <color indexed="64"/>
      </right>
      <top/>
      <bottom/>
      <diagonal/>
    </border>
    <border>
      <left style="thin">
        <color indexed="64"/>
      </left>
      <right style="thick">
        <color indexed="64"/>
      </right>
      <top style="thick">
        <color indexed="64"/>
      </top>
      <bottom/>
      <diagonal/>
    </border>
    <border>
      <left style="hair">
        <color indexed="64"/>
      </left>
      <right style="thick">
        <color indexed="64"/>
      </right>
      <top style="thick">
        <color indexed="64"/>
      </top>
      <bottom/>
      <diagonal/>
    </border>
    <border>
      <left style="thin">
        <color indexed="64"/>
      </left>
      <right/>
      <top style="thick">
        <color indexed="64"/>
      </top>
      <bottom/>
      <diagonal/>
    </border>
    <border>
      <left style="thick">
        <color indexed="64"/>
      </left>
      <right style="hair">
        <color indexed="64"/>
      </right>
      <top style="thick">
        <color indexed="64"/>
      </top>
      <bottom/>
      <diagonal/>
    </border>
    <border>
      <left style="thin">
        <color indexed="64"/>
      </left>
      <right style="hair">
        <color indexed="64"/>
      </right>
      <top/>
      <bottom style="thick">
        <color indexed="64"/>
      </bottom>
      <diagonal/>
    </border>
    <border>
      <left style="hair">
        <color indexed="64"/>
      </left>
      <right style="thick">
        <color indexed="64"/>
      </right>
      <top/>
      <bottom style="hair">
        <color indexed="64"/>
      </bottom>
      <diagonal/>
    </border>
    <border>
      <left style="thin">
        <color indexed="64"/>
      </left>
      <right/>
      <top/>
      <bottom style="hair">
        <color indexed="64"/>
      </bottom>
      <diagonal/>
    </border>
    <border>
      <left style="thick">
        <color indexed="64"/>
      </left>
      <right/>
      <top/>
      <bottom style="hair">
        <color indexed="64"/>
      </bottom>
      <diagonal/>
    </border>
    <border>
      <left/>
      <right/>
      <top/>
      <bottom style="hair">
        <color indexed="64"/>
      </bottom>
      <diagonal/>
    </border>
    <border>
      <left style="thick">
        <color indexed="64"/>
      </left>
      <right style="hair">
        <color indexed="64"/>
      </right>
      <top/>
      <bottom style="hair">
        <color indexed="64"/>
      </bottom>
      <diagonal/>
    </border>
    <border>
      <left style="thin">
        <color indexed="64"/>
      </left>
      <right style="hair">
        <color indexed="64"/>
      </right>
      <top/>
      <bottom style="hair">
        <color indexed="64"/>
      </bottom>
      <diagonal/>
    </border>
    <border>
      <left style="thin">
        <color indexed="64"/>
      </left>
      <right/>
      <top/>
      <bottom/>
      <diagonal/>
    </border>
    <border>
      <left style="thin">
        <color indexed="64"/>
      </left>
      <right style="hair">
        <color indexed="64"/>
      </right>
      <top/>
      <bottom/>
      <diagonal/>
    </border>
    <border>
      <left/>
      <right style="thick">
        <color indexed="64"/>
      </right>
      <top/>
      <bottom style="hair">
        <color indexed="64"/>
      </bottom>
      <diagonal/>
    </border>
    <border>
      <left style="thin">
        <color indexed="64"/>
      </left>
      <right style="thick">
        <color indexed="64"/>
      </right>
      <top/>
      <bottom style="hair">
        <color indexed="64"/>
      </bottom>
      <diagonal/>
    </border>
    <border>
      <left/>
      <right style="thin">
        <color indexed="64"/>
      </right>
      <top/>
      <bottom style="hair">
        <color indexed="64"/>
      </bottom>
      <diagonal/>
    </border>
    <border>
      <left/>
      <right style="thin">
        <color indexed="64"/>
      </right>
      <top style="hair">
        <color indexed="64"/>
      </top>
      <bottom/>
      <diagonal/>
    </border>
    <border>
      <left/>
      <right style="thick">
        <color indexed="64"/>
      </right>
      <top style="hair">
        <color indexed="64"/>
      </top>
      <bottom/>
      <diagonal/>
    </border>
    <border>
      <left/>
      <right/>
      <top style="hair">
        <color indexed="64"/>
      </top>
      <bottom/>
      <diagonal/>
    </border>
    <border>
      <left style="thick">
        <color indexed="64"/>
      </left>
      <right/>
      <top style="hair">
        <color indexed="64"/>
      </top>
      <bottom/>
      <diagonal/>
    </border>
    <border>
      <left style="thick">
        <color indexed="64"/>
      </left>
      <right style="thin">
        <color indexed="64"/>
      </right>
      <top style="hair">
        <color indexed="64"/>
      </top>
      <bottom/>
      <diagonal/>
    </border>
    <border>
      <left style="hair">
        <color indexed="64"/>
      </left>
      <right style="thick">
        <color indexed="64"/>
      </right>
      <top style="hair">
        <color indexed="64"/>
      </top>
      <bottom/>
      <diagonal/>
    </border>
    <border>
      <left style="thin">
        <color indexed="64"/>
      </left>
      <right/>
      <top style="hair">
        <color indexed="64"/>
      </top>
      <bottom/>
      <diagonal/>
    </border>
    <border>
      <left style="thick">
        <color indexed="64"/>
      </left>
      <right style="hair">
        <color indexed="64"/>
      </right>
      <top style="hair">
        <color indexed="64"/>
      </top>
      <bottom/>
      <diagonal/>
    </border>
    <border>
      <left style="thin">
        <color indexed="64"/>
      </left>
      <right style="hair">
        <color indexed="64"/>
      </right>
      <top style="hair">
        <color indexed="64"/>
      </top>
      <bottom/>
      <diagonal/>
    </border>
    <border>
      <left style="thick">
        <color indexed="64"/>
      </left>
      <right style="thin">
        <color indexed="64"/>
      </right>
      <top/>
      <bottom style="hair">
        <color indexed="64"/>
      </bottom>
      <diagonal/>
    </border>
    <border>
      <left/>
      <right style="thin">
        <color indexed="64"/>
      </right>
      <top/>
      <bottom/>
      <diagonal/>
    </border>
    <border>
      <left/>
      <right style="thin">
        <color indexed="64"/>
      </right>
      <top/>
      <bottom style="thick">
        <color indexed="64"/>
      </bottom>
      <diagonal/>
    </border>
    <border>
      <left/>
      <right style="thick">
        <color indexed="64"/>
      </right>
      <top style="thick">
        <color indexed="64"/>
      </top>
      <bottom style="thin">
        <color indexed="64"/>
      </bottom>
      <diagonal/>
    </border>
    <border>
      <left style="thin">
        <color indexed="64"/>
      </left>
      <right style="hair">
        <color indexed="64"/>
      </right>
      <top style="thick">
        <color indexed="64"/>
      </top>
      <bottom/>
      <diagonal/>
    </border>
    <border>
      <left/>
      <right style="thin">
        <color indexed="64"/>
      </right>
      <top style="thick">
        <color indexed="64"/>
      </top>
      <bottom/>
      <diagonal/>
    </border>
    <border>
      <left style="thick">
        <color indexed="64"/>
      </left>
      <right style="thin">
        <color indexed="64"/>
      </right>
      <top style="thin">
        <color indexed="64"/>
      </top>
      <bottom style="thin">
        <color indexed="64"/>
      </bottom>
      <diagonal/>
    </border>
    <border>
      <left style="hair">
        <color indexed="64"/>
      </left>
      <right/>
      <top style="hair">
        <color indexed="64"/>
      </top>
      <bottom/>
      <diagonal/>
    </border>
    <border>
      <left style="hair">
        <color indexed="64"/>
      </left>
      <right/>
      <top/>
      <bottom style="hair">
        <color indexed="64"/>
      </bottom>
      <diagonal/>
    </border>
  </borders>
  <cellStyleXfs count="3">
    <xf numFmtId="0" fontId="0" fillId="0" borderId="0"/>
    <xf numFmtId="0" fontId="1" fillId="0" borderId="0"/>
    <xf numFmtId="0" fontId="1" fillId="0" borderId="0"/>
  </cellStyleXfs>
  <cellXfs count="586">
    <xf numFmtId="0" fontId="0" fillId="0" borderId="0" xfId="0"/>
    <xf numFmtId="0" fontId="1" fillId="0" borderId="0" xfId="1"/>
    <xf numFmtId="0" fontId="2" fillId="0" borderId="0" xfId="1" applyFont="1" applyBorder="1" applyProtection="1">
      <protection hidden="1"/>
    </xf>
    <xf numFmtId="0" fontId="3" fillId="0" borderId="0" xfId="1" applyFont="1" applyBorder="1" applyProtection="1">
      <protection hidden="1"/>
    </xf>
    <xf numFmtId="0" fontId="4" fillId="0" borderId="0" xfId="1" applyFont="1" applyBorder="1" applyProtection="1">
      <protection hidden="1"/>
    </xf>
    <xf numFmtId="4" fontId="5" fillId="0" borderId="0" xfId="1" applyNumberFormat="1" applyFont="1" applyProtection="1">
      <protection hidden="1"/>
    </xf>
    <xf numFmtId="4" fontId="6" fillId="0" borderId="0" xfId="1" applyNumberFormat="1" applyFont="1" applyBorder="1" applyProtection="1">
      <protection hidden="1"/>
    </xf>
    <xf numFmtId="4" fontId="7" fillId="0" borderId="1" xfId="1" applyNumberFormat="1" applyFont="1" applyBorder="1" applyAlignment="1" applyProtection="1">
      <alignment shrinkToFit="1"/>
      <protection hidden="1"/>
    </xf>
    <xf numFmtId="4" fontId="7" fillId="0" borderId="2" xfId="1" applyNumberFormat="1" applyFont="1" applyBorder="1" applyAlignment="1" applyProtection="1">
      <alignment shrinkToFit="1"/>
      <protection hidden="1"/>
    </xf>
    <xf numFmtId="4" fontId="7" fillId="0" borderId="3" xfId="1" applyNumberFormat="1" applyFont="1" applyBorder="1" applyAlignment="1" applyProtection="1">
      <alignment shrinkToFit="1"/>
      <protection hidden="1"/>
    </xf>
    <xf numFmtId="0" fontId="7" fillId="0" borderId="4" xfId="1" applyFont="1" applyBorder="1" applyProtection="1">
      <protection hidden="1"/>
    </xf>
    <xf numFmtId="0" fontId="8" fillId="0" borderId="5" xfId="1" applyFont="1" applyBorder="1" applyProtection="1">
      <protection hidden="1"/>
    </xf>
    <xf numFmtId="0" fontId="9" fillId="0" borderId="12" xfId="1" applyFont="1" applyBorder="1" applyAlignment="1" applyProtection="1">
      <alignment horizontal="center"/>
      <protection hidden="1"/>
    </xf>
    <xf numFmtId="0" fontId="3" fillId="0" borderId="20" xfId="1" applyFont="1" applyBorder="1" applyProtection="1">
      <protection hidden="1"/>
    </xf>
    <xf numFmtId="0" fontId="8" fillId="0" borderId="12" xfId="1" applyFont="1" applyBorder="1" applyProtection="1">
      <protection hidden="1"/>
    </xf>
    <xf numFmtId="0" fontId="10" fillId="0" borderId="0" xfId="1" applyFont="1" applyBorder="1" applyProtection="1">
      <protection hidden="1"/>
    </xf>
    <xf numFmtId="0" fontId="11" fillId="0" borderId="0" xfId="1" applyFont="1" applyBorder="1" applyProtection="1">
      <protection hidden="1"/>
    </xf>
    <xf numFmtId="0" fontId="2" fillId="0" borderId="0" xfId="1" applyFont="1" applyBorder="1" applyProtection="1">
      <protection locked="0"/>
    </xf>
    <xf numFmtId="0" fontId="12" fillId="0" borderId="0" xfId="1" applyFont="1" applyBorder="1" applyProtection="1">
      <protection locked="0"/>
    </xf>
    <xf numFmtId="0" fontId="13" fillId="0" borderId="0" xfId="1" applyFont="1" applyBorder="1" applyProtection="1">
      <protection locked="0"/>
    </xf>
    <xf numFmtId="0" fontId="14" fillId="0" borderId="0" xfId="1" applyFont="1" applyBorder="1" applyProtection="1">
      <protection locked="0"/>
    </xf>
    <xf numFmtId="0" fontId="5" fillId="0" borderId="0" xfId="1" applyFont="1" applyBorder="1" applyProtection="1">
      <protection locked="0"/>
    </xf>
    <xf numFmtId="0" fontId="12" fillId="0" borderId="0" xfId="1" applyFont="1" applyBorder="1" applyProtection="1">
      <protection hidden="1"/>
    </xf>
    <xf numFmtId="0" fontId="13" fillId="0" borderId="0" xfId="1" applyFont="1" applyBorder="1" applyProtection="1">
      <protection hidden="1"/>
    </xf>
    <xf numFmtId="0" fontId="7" fillId="0" borderId="0" xfId="1" applyFont="1" applyBorder="1" applyProtection="1">
      <protection hidden="1"/>
    </xf>
    <xf numFmtId="0" fontId="9" fillId="0" borderId="0" xfId="1" applyFont="1" applyBorder="1" applyAlignment="1" applyProtection="1">
      <alignment horizontal="right" shrinkToFit="1"/>
      <protection hidden="1"/>
    </xf>
    <xf numFmtId="0" fontId="15" fillId="0" borderId="0" xfId="1" applyFont="1" applyBorder="1" applyProtection="1">
      <protection hidden="1"/>
    </xf>
    <xf numFmtId="4" fontId="16" fillId="0" borderId="0" xfId="1" applyNumberFormat="1" applyFont="1" applyBorder="1" applyProtection="1">
      <protection hidden="1"/>
    </xf>
    <xf numFmtId="0" fontId="8" fillId="0" borderId="0" xfId="1" applyFont="1" applyBorder="1" applyProtection="1">
      <protection hidden="1"/>
    </xf>
    <xf numFmtId="4" fontId="2" fillId="2" borderId="0" xfId="1" applyNumberFormat="1" applyFont="1" applyFill="1" applyBorder="1" applyAlignment="1" applyProtection="1">
      <alignment horizontal="right" shrinkToFit="1"/>
      <protection hidden="1"/>
    </xf>
    <xf numFmtId="0" fontId="17" fillId="2" borderId="0" xfId="1" applyFont="1" applyFill="1" applyBorder="1" applyProtection="1">
      <protection hidden="1"/>
    </xf>
    <xf numFmtId="0" fontId="13" fillId="2" borderId="0" xfId="1" applyFont="1" applyFill="1" applyBorder="1" applyProtection="1">
      <protection hidden="1"/>
    </xf>
    <xf numFmtId="0" fontId="18" fillId="2" borderId="0" xfId="1" applyFont="1" applyFill="1" applyBorder="1" applyProtection="1">
      <protection hidden="1"/>
    </xf>
    <xf numFmtId="0" fontId="11" fillId="2" borderId="0" xfId="1" applyFont="1" applyFill="1" applyBorder="1" applyProtection="1">
      <protection hidden="1"/>
    </xf>
    <xf numFmtId="4" fontId="2" fillId="0" borderId="0" xfId="1" applyNumberFormat="1" applyFont="1" applyFill="1" applyBorder="1" applyAlignment="1" applyProtection="1">
      <alignment shrinkToFit="1"/>
      <protection hidden="1"/>
    </xf>
    <xf numFmtId="4" fontId="2" fillId="2" borderId="0" xfId="1" applyNumberFormat="1" applyFont="1" applyFill="1" applyBorder="1" applyAlignment="1" applyProtection="1">
      <alignment shrinkToFit="1"/>
      <protection hidden="1"/>
    </xf>
    <xf numFmtId="4" fontId="20" fillId="0" borderId="0" xfId="1" applyNumberFormat="1" applyFont="1" applyFill="1" applyBorder="1" applyAlignment="1" applyProtection="1">
      <alignment shrinkToFit="1"/>
      <protection hidden="1"/>
    </xf>
    <xf numFmtId="4" fontId="21" fillId="0" borderId="0" xfId="1" applyNumberFormat="1" applyFont="1" applyFill="1" applyBorder="1" applyAlignment="1" applyProtection="1">
      <alignment shrinkToFit="1"/>
      <protection hidden="1"/>
    </xf>
    <xf numFmtId="0" fontId="21" fillId="2" borderId="0" xfId="1" applyFont="1" applyFill="1" applyBorder="1" applyProtection="1">
      <protection hidden="1"/>
    </xf>
    <xf numFmtId="0" fontId="20" fillId="2" borderId="0" xfId="1" applyFont="1" applyFill="1" applyProtection="1">
      <protection hidden="1"/>
    </xf>
    <xf numFmtId="4" fontId="7" fillId="0" borderId="0" xfId="1" applyNumberFormat="1" applyFont="1" applyFill="1" applyBorder="1" applyAlignment="1" applyProtection="1">
      <alignment shrinkToFit="1"/>
      <protection hidden="1"/>
    </xf>
    <xf numFmtId="0" fontId="8" fillId="2" borderId="0" xfId="1" applyFont="1" applyFill="1" applyBorder="1" applyProtection="1">
      <protection hidden="1"/>
    </xf>
    <xf numFmtId="0" fontId="9" fillId="2" borderId="0" xfId="1" applyFont="1" applyFill="1" applyBorder="1" applyProtection="1">
      <protection hidden="1"/>
    </xf>
    <xf numFmtId="4" fontId="22" fillId="0" borderId="0" xfId="1" applyNumberFormat="1" applyFont="1" applyFill="1" applyBorder="1" applyAlignment="1" applyProtection="1">
      <alignment shrinkToFit="1"/>
      <protection hidden="1"/>
    </xf>
    <xf numFmtId="4" fontId="8" fillId="2" borderId="0" xfId="1" applyNumberFormat="1" applyFont="1" applyFill="1" applyBorder="1" applyProtection="1">
      <protection hidden="1"/>
    </xf>
    <xf numFmtId="0" fontId="23" fillId="2" borderId="0" xfId="1" applyFont="1" applyFill="1" applyBorder="1" applyProtection="1">
      <protection hidden="1"/>
    </xf>
    <xf numFmtId="4" fontId="8" fillId="0" borderId="0" xfId="1" applyNumberFormat="1" applyFont="1" applyFill="1" applyBorder="1" applyAlignment="1" applyProtection="1">
      <alignment shrinkToFit="1"/>
      <protection hidden="1"/>
    </xf>
    <xf numFmtId="0" fontId="8" fillId="0" borderId="0" xfId="1" applyFont="1" applyFill="1" applyBorder="1" applyProtection="1">
      <protection hidden="1"/>
    </xf>
    <xf numFmtId="0" fontId="12" fillId="0" borderId="0" xfId="1" applyFont="1" applyFill="1" applyBorder="1" applyProtection="1">
      <protection hidden="1"/>
    </xf>
    <xf numFmtId="4" fontId="6" fillId="0" borderId="0" xfId="1" applyNumberFormat="1" applyFont="1" applyFill="1" applyBorder="1" applyAlignment="1" applyProtection="1">
      <alignment shrinkToFit="1"/>
      <protection hidden="1"/>
    </xf>
    <xf numFmtId="4" fontId="22" fillId="0" borderId="0" xfId="1" applyNumberFormat="1" applyFont="1" applyFill="1" applyAlignment="1" applyProtection="1">
      <alignment shrinkToFit="1"/>
      <protection hidden="1"/>
    </xf>
    <xf numFmtId="0" fontId="12" fillId="2" borderId="0" xfId="1" applyFont="1" applyFill="1" applyBorder="1" applyProtection="1">
      <protection hidden="1"/>
    </xf>
    <xf numFmtId="0" fontId="10" fillId="2" borderId="0" xfId="1" applyFont="1" applyFill="1" applyBorder="1" applyProtection="1">
      <protection hidden="1"/>
    </xf>
    <xf numFmtId="0" fontId="18" fillId="2" borderId="0" xfId="1" applyFont="1" applyFill="1" applyProtection="1">
      <protection hidden="1"/>
    </xf>
    <xf numFmtId="0" fontId="2" fillId="2" borderId="0" xfId="1" applyFont="1" applyFill="1" applyBorder="1" applyProtection="1">
      <protection hidden="1"/>
    </xf>
    <xf numFmtId="0" fontId="24" fillId="2" borderId="0" xfId="1" applyFont="1" applyFill="1" applyBorder="1" applyProtection="1">
      <protection hidden="1"/>
    </xf>
    <xf numFmtId="0" fontId="2" fillId="2" borderId="0" xfId="1" applyFont="1" applyFill="1" applyAlignment="1" applyProtection="1">
      <alignment horizontal="right"/>
      <protection hidden="1"/>
    </xf>
    <xf numFmtId="0" fontId="18" fillId="2" borderId="0" xfId="1" applyFont="1" applyFill="1" applyBorder="1" applyAlignment="1" applyProtection="1">
      <alignment horizontal="center" vertical="center"/>
      <protection hidden="1"/>
    </xf>
    <xf numFmtId="0" fontId="9" fillId="2" borderId="0" xfId="1" applyFont="1" applyFill="1" applyBorder="1" applyAlignment="1" applyProtection="1">
      <alignment horizontal="center" shrinkToFit="1"/>
      <protection hidden="1"/>
    </xf>
    <xf numFmtId="0" fontId="15" fillId="2" borderId="0" xfId="1" applyFont="1" applyFill="1" applyBorder="1" applyAlignment="1" applyProtection="1">
      <alignment horizontal="right"/>
      <protection hidden="1"/>
    </xf>
    <xf numFmtId="0" fontId="6" fillId="0" borderId="0" xfId="1" applyFont="1" applyAlignment="1" applyProtection="1">
      <alignment horizontal="right"/>
      <protection hidden="1"/>
    </xf>
    <xf numFmtId="0" fontId="6" fillId="2" borderId="0" xfId="1" applyFont="1" applyFill="1" applyProtection="1">
      <protection hidden="1"/>
    </xf>
    <xf numFmtId="0" fontId="18" fillId="0" borderId="0" xfId="1" applyFont="1" applyAlignment="1" applyProtection="1">
      <alignment shrinkToFit="1"/>
      <protection hidden="1"/>
    </xf>
    <xf numFmtId="0" fontId="25" fillId="0" borderId="0" xfId="1" applyFont="1" applyProtection="1">
      <protection hidden="1"/>
    </xf>
    <xf numFmtId="0" fontId="22" fillId="0" borderId="0" xfId="1" applyFont="1" applyProtection="1">
      <protection hidden="1"/>
    </xf>
    <xf numFmtId="0" fontId="1" fillId="0" borderId="0" xfId="1" applyAlignment="1" applyProtection="1">
      <alignment horizontal="left"/>
      <protection hidden="1"/>
    </xf>
    <xf numFmtId="0" fontId="26" fillId="0" borderId="0" xfId="1" applyFont="1" applyProtection="1">
      <protection hidden="1"/>
    </xf>
    <xf numFmtId="0" fontId="19" fillId="0" borderId="0" xfId="1" applyFont="1" applyProtection="1">
      <protection hidden="1"/>
    </xf>
    <xf numFmtId="0" fontId="25" fillId="0" borderId="0" xfId="1" applyFont="1" applyAlignment="1" applyProtection="1">
      <protection hidden="1"/>
    </xf>
    <xf numFmtId="0" fontId="1" fillId="0" borderId="0" xfId="1" applyAlignment="1" applyProtection="1">
      <alignment horizontal="left" shrinkToFit="1"/>
      <protection hidden="1"/>
    </xf>
    <xf numFmtId="0" fontId="1" fillId="0" borderId="0" xfId="1" applyFont="1" applyProtection="1">
      <protection hidden="1"/>
    </xf>
    <xf numFmtId="0" fontId="1" fillId="0" borderId="0" xfId="1" applyFont="1" applyProtection="1">
      <protection locked="0"/>
    </xf>
    <xf numFmtId="0" fontId="1" fillId="0" borderId="0" xfId="1" applyFont="1" applyBorder="1" applyProtection="1">
      <protection hidden="1"/>
    </xf>
    <xf numFmtId="0" fontId="1" fillId="0" borderId="0" xfId="1" applyFont="1" applyBorder="1" applyAlignment="1" applyProtection="1">
      <alignment shrinkToFit="1"/>
      <protection hidden="1"/>
    </xf>
    <xf numFmtId="4" fontId="1" fillId="0" borderId="6" xfId="1" applyNumberFormat="1" applyFont="1" applyBorder="1" applyAlignment="1" applyProtection="1">
      <alignment shrinkToFit="1"/>
      <protection hidden="1"/>
    </xf>
    <xf numFmtId="4" fontId="1" fillId="0" borderId="7" xfId="1" applyNumberFormat="1" applyFont="1" applyBorder="1" applyAlignment="1" applyProtection="1">
      <alignment shrinkToFit="1"/>
      <protection hidden="1"/>
    </xf>
    <xf numFmtId="4" fontId="1" fillId="0" borderId="7" xfId="1" applyNumberFormat="1" applyFont="1" applyBorder="1" applyAlignment="1" applyProtection="1">
      <alignment horizontal="right" shrinkToFit="1"/>
      <protection hidden="1"/>
    </xf>
    <xf numFmtId="4" fontId="1" fillId="0" borderId="8" xfId="1" applyNumberFormat="1" applyFont="1" applyBorder="1" applyAlignment="1" applyProtection="1">
      <alignment shrinkToFit="1"/>
      <protection hidden="1"/>
    </xf>
    <xf numFmtId="0" fontId="1" fillId="0" borderId="9" xfId="1" applyFont="1" applyBorder="1" applyProtection="1">
      <protection hidden="1"/>
    </xf>
    <xf numFmtId="0" fontId="1" fillId="0" borderId="8" xfId="1" applyFont="1" applyBorder="1" applyProtection="1">
      <protection hidden="1"/>
    </xf>
    <xf numFmtId="4" fontId="1" fillId="0" borderId="10" xfId="1" applyNumberFormat="1" applyFont="1" applyBorder="1" applyAlignment="1" applyProtection="1">
      <alignment shrinkToFit="1"/>
      <protection hidden="1"/>
    </xf>
    <xf numFmtId="4" fontId="1" fillId="0" borderId="11" xfId="1" applyNumberFormat="1" applyFont="1" applyBorder="1" applyAlignment="1" applyProtection="1">
      <alignment shrinkToFit="1"/>
      <protection hidden="1"/>
    </xf>
    <xf numFmtId="4" fontId="1" fillId="0" borderId="11" xfId="1" applyNumberFormat="1" applyFont="1" applyBorder="1" applyAlignment="1" applyProtection="1">
      <alignment horizontal="right" shrinkToFit="1"/>
      <protection hidden="1"/>
    </xf>
    <xf numFmtId="0" fontId="1" fillId="0" borderId="13" xfId="1" applyFont="1" applyBorder="1" applyProtection="1">
      <protection hidden="1"/>
    </xf>
    <xf numFmtId="0" fontId="1" fillId="0" borderId="14" xfId="1" applyFont="1" applyBorder="1" applyProtection="1">
      <protection hidden="1"/>
    </xf>
    <xf numFmtId="0" fontId="1" fillId="0" borderId="15" xfId="1" applyFont="1" applyBorder="1" applyProtection="1">
      <protection hidden="1"/>
    </xf>
    <xf numFmtId="0" fontId="1" fillId="0" borderId="16" xfId="1" applyFont="1" applyBorder="1" applyProtection="1">
      <protection hidden="1"/>
    </xf>
    <xf numFmtId="0" fontId="1" fillId="0" borderId="5" xfId="1" applyFont="1" applyBorder="1" applyProtection="1">
      <protection hidden="1"/>
    </xf>
    <xf numFmtId="0" fontId="1" fillId="0" borderId="4" xfId="1" applyFont="1" applyBorder="1" applyProtection="1">
      <protection hidden="1"/>
    </xf>
    <xf numFmtId="0" fontId="1" fillId="0" borderId="17" xfId="1" applyFont="1" applyBorder="1" applyProtection="1">
      <protection hidden="1"/>
    </xf>
    <xf numFmtId="0" fontId="1" fillId="0" borderId="18" xfId="1" applyFont="1" applyBorder="1" applyAlignment="1" applyProtection="1">
      <alignment horizontal="center"/>
      <protection hidden="1"/>
    </xf>
    <xf numFmtId="0" fontId="1" fillId="0" borderId="19" xfId="1" applyFont="1" applyBorder="1" applyProtection="1">
      <protection hidden="1"/>
    </xf>
    <xf numFmtId="14" fontId="1" fillId="0" borderId="17" xfId="1" applyNumberFormat="1" applyFont="1" applyBorder="1" applyProtection="1">
      <protection hidden="1"/>
    </xf>
    <xf numFmtId="14" fontId="1" fillId="0" borderId="18" xfId="1" applyNumberFormat="1" applyFont="1" applyBorder="1" applyProtection="1">
      <protection hidden="1"/>
    </xf>
    <xf numFmtId="0" fontId="1" fillId="0" borderId="18" xfId="1" applyFont="1" applyBorder="1" applyProtection="1">
      <protection hidden="1"/>
    </xf>
    <xf numFmtId="0" fontId="1" fillId="0" borderId="10" xfId="1" applyFont="1" applyBorder="1" applyProtection="1">
      <protection hidden="1"/>
    </xf>
    <xf numFmtId="0" fontId="1" fillId="0" borderId="11" xfId="1" applyFont="1" applyBorder="1" applyProtection="1">
      <protection hidden="1"/>
    </xf>
    <xf numFmtId="0" fontId="1" fillId="0" borderId="11" xfId="1" applyFont="1" applyBorder="1" applyAlignment="1" applyProtection="1">
      <alignment horizontal="center"/>
      <protection hidden="1"/>
    </xf>
    <xf numFmtId="0" fontId="1" fillId="0" borderId="20" xfId="1" applyFont="1" applyBorder="1" applyProtection="1">
      <protection hidden="1"/>
    </xf>
    <xf numFmtId="10" fontId="1" fillId="0" borderId="0" xfId="1" applyNumberFormat="1" applyFont="1" applyBorder="1" applyAlignment="1" applyProtection="1">
      <alignment horizontal="right" indent="3"/>
      <protection locked="0"/>
    </xf>
    <xf numFmtId="0" fontId="1" fillId="0" borderId="0" xfId="1" applyFont="1" applyBorder="1" applyAlignment="1" applyProtection="1">
      <alignment horizontal="center"/>
      <protection locked="0"/>
    </xf>
    <xf numFmtId="4" fontId="1" fillId="0" borderId="0" xfId="1" applyNumberFormat="1" applyFont="1" applyBorder="1" applyProtection="1">
      <protection locked="0"/>
    </xf>
    <xf numFmtId="0" fontId="1" fillId="0" borderId="0" xfId="1" applyFont="1" applyBorder="1" applyAlignment="1" applyProtection="1">
      <alignment horizontal="left" indent="2"/>
      <protection locked="0"/>
    </xf>
    <xf numFmtId="0" fontId="1" fillId="0" borderId="0" xfId="1" applyFont="1" applyBorder="1" applyAlignment="1" applyProtection="1">
      <protection locked="0"/>
    </xf>
    <xf numFmtId="10" fontId="1" fillId="0" borderId="0" xfId="1" applyNumberFormat="1" applyFont="1" applyBorder="1" applyAlignment="1" applyProtection="1">
      <alignment horizontal="right" indent="3"/>
      <protection hidden="1"/>
    </xf>
    <xf numFmtId="0" fontId="1" fillId="0" borderId="0" xfId="1" applyFont="1" applyBorder="1" applyAlignment="1" applyProtection="1">
      <alignment horizontal="center"/>
      <protection hidden="1"/>
    </xf>
    <xf numFmtId="4" fontId="1" fillId="0" borderId="0" xfId="1" applyNumberFormat="1" applyFont="1" applyBorder="1" applyAlignment="1" applyProtection="1">
      <alignment shrinkToFit="1"/>
      <protection hidden="1"/>
    </xf>
    <xf numFmtId="0" fontId="1" fillId="0" borderId="0" xfId="1" applyFont="1" applyBorder="1" applyAlignment="1" applyProtection="1">
      <alignment horizontal="left" indent="2"/>
      <protection hidden="1"/>
    </xf>
    <xf numFmtId="0" fontId="1" fillId="0" borderId="0" xfId="1" applyFont="1" applyBorder="1" applyAlignment="1" applyProtection="1">
      <alignment horizontal="right" indent="3"/>
      <protection hidden="1"/>
    </xf>
    <xf numFmtId="0" fontId="1" fillId="2" borderId="0" xfId="1" applyFont="1" applyFill="1" applyBorder="1" applyProtection="1">
      <protection hidden="1"/>
    </xf>
    <xf numFmtId="0" fontId="1" fillId="0" borderId="0" xfId="1" applyFont="1" applyFill="1" applyBorder="1" applyProtection="1">
      <protection hidden="1"/>
    </xf>
    <xf numFmtId="0" fontId="1" fillId="2" borderId="0" xfId="1" applyFont="1" applyFill="1" applyProtection="1">
      <protection hidden="1"/>
    </xf>
    <xf numFmtId="0" fontId="1" fillId="0" borderId="0" xfId="1" applyFont="1" applyFill="1" applyProtection="1">
      <protection hidden="1"/>
    </xf>
    <xf numFmtId="0" fontId="1" fillId="0" borderId="0" xfId="1" applyFont="1" applyAlignment="1" applyProtection="1">
      <alignment horizontal="right"/>
      <protection hidden="1"/>
    </xf>
    <xf numFmtId="0" fontId="1" fillId="0" borderId="0" xfId="1" applyFont="1" applyFill="1" applyAlignment="1" applyProtection="1">
      <alignment horizontal="right"/>
      <protection hidden="1"/>
    </xf>
    <xf numFmtId="0" fontId="1" fillId="2" borderId="0" xfId="1" applyFont="1" applyFill="1" applyBorder="1" applyAlignment="1" applyProtection="1">
      <alignment horizontal="center" shrinkToFit="1"/>
      <protection hidden="1"/>
    </xf>
    <xf numFmtId="0" fontId="1" fillId="2" borderId="0" xfId="1" applyFont="1" applyFill="1" applyBorder="1" applyAlignment="1" applyProtection="1">
      <alignment horizontal="center"/>
      <protection hidden="1"/>
    </xf>
    <xf numFmtId="0" fontId="1" fillId="0" borderId="0" xfId="1" applyFont="1" applyAlignment="1" applyProtection="1">
      <alignment horizontal="left" shrinkToFit="1"/>
      <protection hidden="1"/>
    </xf>
    <xf numFmtId="0" fontId="1" fillId="0" borderId="0" xfId="2"/>
    <xf numFmtId="0" fontId="2" fillId="0" borderId="0" xfId="2" applyFont="1" applyBorder="1" applyProtection="1">
      <protection hidden="1"/>
    </xf>
    <xf numFmtId="0" fontId="3" fillId="0" borderId="0" xfId="2" applyFont="1" applyBorder="1" applyProtection="1">
      <protection hidden="1"/>
    </xf>
    <xf numFmtId="0" fontId="4" fillId="0" borderId="0" xfId="2" applyFont="1" applyBorder="1" applyProtection="1">
      <protection hidden="1"/>
    </xf>
    <xf numFmtId="4" fontId="5" fillId="0" borderId="0" xfId="2" applyNumberFormat="1" applyFont="1" applyProtection="1">
      <protection hidden="1"/>
    </xf>
    <xf numFmtId="4" fontId="6" fillId="0" borderId="0" xfId="2" applyNumberFormat="1" applyFont="1" applyBorder="1" applyProtection="1">
      <protection hidden="1"/>
    </xf>
    <xf numFmtId="4" fontId="7" fillId="0" borderId="21" xfId="2" applyNumberFormat="1" applyFont="1" applyBorder="1" applyAlignment="1" applyProtection="1">
      <alignment shrinkToFit="1"/>
      <protection hidden="1"/>
    </xf>
    <xf numFmtId="4" fontId="7" fillId="0" borderId="22" xfId="2" applyNumberFormat="1" applyFont="1" applyBorder="1" applyAlignment="1" applyProtection="1">
      <alignment shrinkToFit="1"/>
      <protection hidden="1"/>
    </xf>
    <xf numFmtId="0" fontId="7" fillId="0" borderId="24" xfId="2" applyFont="1" applyBorder="1" applyProtection="1">
      <protection hidden="1"/>
    </xf>
    <xf numFmtId="0" fontId="10" fillId="0" borderId="0" xfId="2" applyFont="1" applyBorder="1" applyProtection="1">
      <protection hidden="1"/>
    </xf>
    <xf numFmtId="0" fontId="11" fillId="0" borderId="0" xfId="2" applyFont="1" applyBorder="1" applyProtection="1">
      <protection hidden="1"/>
    </xf>
    <xf numFmtId="0" fontId="2" fillId="0" borderId="0" xfId="2" applyFont="1" applyBorder="1" applyProtection="1">
      <protection locked="0"/>
    </xf>
    <xf numFmtId="0" fontId="14" fillId="0" borderId="0" xfId="2" applyFont="1" applyBorder="1" applyProtection="1">
      <protection locked="0"/>
    </xf>
    <xf numFmtId="0" fontId="5" fillId="0" borderId="0" xfId="2" applyFont="1" applyBorder="1" applyProtection="1">
      <protection locked="0"/>
    </xf>
    <xf numFmtId="0" fontId="12" fillId="0" borderId="0" xfId="2" applyFont="1" applyBorder="1" applyProtection="1">
      <protection hidden="1"/>
    </xf>
    <xf numFmtId="0" fontId="13" fillId="0" borderId="0" xfId="2" applyFont="1" applyBorder="1" applyProtection="1">
      <protection hidden="1"/>
    </xf>
    <xf numFmtId="0" fontId="7" fillId="0" borderId="0" xfId="2" applyFont="1" applyBorder="1" applyProtection="1">
      <protection hidden="1"/>
    </xf>
    <xf numFmtId="0" fontId="9" fillId="0" borderId="0" xfId="2" applyFont="1" applyBorder="1" applyAlignment="1" applyProtection="1">
      <alignment horizontal="right" shrinkToFit="1"/>
      <protection hidden="1"/>
    </xf>
    <xf numFmtId="0" fontId="15" fillId="0" borderId="0" xfId="2" applyFont="1" applyBorder="1" applyProtection="1">
      <protection hidden="1"/>
    </xf>
    <xf numFmtId="4" fontId="16" fillId="0" borderId="0" xfId="2" applyNumberFormat="1" applyFont="1" applyBorder="1" applyProtection="1">
      <protection hidden="1"/>
    </xf>
    <xf numFmtId="0" fontId="8" fillId="0" borderId="0" xfId="2" applyFont="1" applyBorder="1" applyProtection="1">
      <protection hidden="1"/>
    </xf>
    <xf numFmtId="4" fontId="2" fillId="3" borderId="0" xfId="2" applyNumberFormat="1" applyFont="1" applyFill="1" applyBorder="1" applyAlignment="1" applyProtection="1">
      <alignment horizontal="right" shrinkToFit="1"/>
      <protection hidden="1"/>
    </xf>
    <xf numFmtId="0" fontId="17" fillId="3" borderId="0" xfId="2" applyFont="1" applyFill="1" applyBorder="1" applyProtection="1">
      <protection hidden="1"/>
    </xf>
    <xf numFmtId="0" fontId="13" fillId="3" borderId="0" xfId="2" applyFont="1" applyFill="1" applyBorder="1" applyProtection="1">
      <protection hidden="1"/>
    </xf>
    <xf numFmtId="0" fontId="18" fillId="3" borderId="0" xfId="2" applyFont="1" applyFill="1" applyBorder="1" applyProtection="1">
      <protection hidden="1"/>
    </xf>
    <xf numFmtId="0" fontId="11" fillId="3" borderId="0" xfId="2" applyFont="1" applyFill="1" applyBorder="1" applyProtection="1">
      <protection hidden="1"/>
    </xf>
    <xf numFmtId="4" fontId="2" fillId="0" borderId="0" xfId="2" applyNumberFormat="1" applyFont="1" applyFill="1" applyBorder="1" applyAlignment="1" applyProtection="1">
      <alignment shrinkToFit="1"/>
      <protection hidden="1"/>
    </xf>
    <xf numFmtId="4" fontId="2" fillId="3" borderId="0" xfId="2" applyNumberFormat="1" applyFont="1" applyFill="1" applyBorder="1" applyAlignment="1" applyProtection="1">
      <alignment shrinkToFit="1"/>
      <protection hidden="1"/>
    </xf>
    <xf numFmtId="4" fontId="20" fillId="0" borderId="0" xfId="2" applyNumberFormat="1" applyFont="1" applyFill="1" applyBorder="1" applyAlignment="1" applyProtection="1">
      <alignment shrinkToFit="1"/>
      <protection hidden="1"/>
    </xf>
    <xf numFmtId="4" fontId="21" fillId="0" borderId="0" xfId="2" applyNumberFormat="1" applyFont="1" applyFill="1" applyBorder="1" applyAlignment="1" applyProtection="1">
      <alignment shrinkToFit="1"/>
      <protection hidden="1"/>
    </xf>
    <xf numFmtId="0" fontId="21" fillId="3" borderId="0" xfId="2" applyFont="1" applyFill="1" applyBorder="1" applyProtection="1">
      <protection hidden="1"/>
    </xf>
    <xf numFmtId="0" fontId="20" fillId="3" borderId="0" xfId="2" applyFont="1" applyFill="1" applyProtection="1">
      <protection hidden="1"/>
    </xf>
    <xf numFmtId="4" fontId="7" fillId="0" borderId="0" xfId="2" applyNumberFormat="1" applyFont="1" applyFill="1" applyBorder="1" applyAlignment="1" applyProtection="1">
      <alignment shrinkToFit="1"/>
      <protection hidden="1"/>
    </xf>
    <xf numFmtId="0" fontId="8" fillId="3" borderId="0" xfId="2" applyFont="1" applyFill="1" applyBorder="1" applyProtection="1">
      <protection hidden="1"/>
    </xf>
    <xf numFmtId="0" fontId="9" fillId="3" borderId="0" xfId="2" applyFont="1" applyFill="1" applyBorder="1" applyProtection="1">
      <protection hidden="1"/>
    </xf>
    <xf numFmtId="4" fontId="22" fillId="0" borderId="0" xfId="2" applyNumberFormat="1" applyFont="1" applyFill="1" applyBorder="1" applyAlignment="1" applyProtection="1">
      <alignment shrinkToFit="1"/>
      <protection hidden="1"/>
    </xf>
    <xf numFmtId="4" fontId="8" fillId="3" borderId="0" xfId="2" applyNumberFormat="1" applyFont="1" applyFill="1" applyBorder="1" applyProtection="1">
      <protection hidden="1"/>
    </xf>
    <xf numFmtId="0" fontId="23" fillId="3" borderId="0" xfId="2" applyFont="1" applyFill="1" applyBorder="1" applyProtection="1">
      <protection hidden="1"/>
    </xf>
    <xf numFmtId="4" fontId="8" fillId="0" borderId="0" xfId="2" applyNumberFormat="1" applyFont="1" applyFill="1" applyBorder="1" applyAlignment="1" applyProtection="1">
      <alignment shrinkToFit="1"/>
      <protection hidden="1"/>
    </xf>
    <xf numFmtId="0" fontId="8" fillId="0" borderId="0" xfId="2" applyFont="1" applyFill="1" applyBorder="1" applyProtection="1">
      <protection hidden="1"/>
    </xf>
    <xf numFmtId="0" fontId="12" fillId="0" borderId="0" xfId="2" applyFont="1" applyFill="1" applyBorder="1" applyProtection="1">
      <protection hidden="1"/>
    </xf>
    <xf numFmtId="4" fontId="6" fillId="0" borderId="0" xfId="2" applyNumberFormat="1" applyFont="1" applyFill="1" applyBorder="1" applyAlignment="1" applyProtection="1">
      <alignment shrinkToFit="1"/>
      <protection hidden="1"/>
    </xf>
    <xf numFmtId="4" fontId="22" fillId="0" borderId="0" xfId="2" applyNumberFormat="1" applyFont="1" applyFill="1" applyAlignment="1" applyProtection="1">
      <alignment shrinkToFit="1"/>
      <protection hidden="1"/>
    </xf>
    <xf numFmtId="0" fontId="12" fillId="3" borderId="0" xfId="2" applyFont="1" applyFill="1" applyBorder="1" applyProtection="1">
      <protection hidden="1"/>
    </xf>
    <xf numFmtId="0" fontId="10" fillId="3" borderId="0" xfId="2" applyFont="1" applyFill="1" applyBorder="1" applyProtection="1">
      <protection hidden="1"/>
    </xf>
    <xf numFmtId="0" fontId="18" fillId="3" borderId="0" xfId="2" applyFont="1" applyFill="1" applyProtection="1">
      <protection hidden="1"/>
    </xf>
    <xf numFmtId="0" fontId="2" fillId="3" borderId="0" xfId="2" applyFont="1" applyFill="1" applyBorder="1" applyProtection="1">
      <protection hidden="1"/>
    </xf>
    <xf numFmtId="0" fontId="24" fillId="3" borderId="0" xfId="2" applyFont="1" applyFill="1" applyBorder="1" applyProtection="1">
      <protection hidden="1"/>
    </xf>
    <xf numFmtId="0" fontId="2" fillId="3" borderId="0" xfId="2" applyFont="1" applyFill="1" applyAlignment="1" applyProtection="1">
      <alignment horizontal="right"/>
      <protection hidden="1"/>
    </xf>
    <xf numFmtId="0" fontId="18" fillId="3" borderId="0" xfId="2" applyFont="1" applyFill="1" applyBorder="1" applyAlignment="1" applyProtection="1">
      <alignment horizontal="center" vertical="center"/>
      <protection hidden="1"/>
    </xf>
    <xf numFmtId="0" fontId="9" fillId="3" borderId="0" xfId="2" applyFont="1" applyFill="1" applyBorder="1" applyAlignment="1" applyProtection="1">
      <alignment horizontal="center" shrinkToFit="1"/>
      <protection hidden="1"/>
    </xf>
    <xf numFmtId="0" fontId="15" fillId="3" borderId="0" xfId="2" applyFont="1" applyFill="1" applyBorder="1" applyAlignment="1" applyProtection="1">
      <alignment horizontal="right"/>
      <protection hidden="1"/>
    </xf>
    <xf numFmtId="0" fontId="6" fillId="0" borderId="0" xfId="2" applyFont="1" applyAlignment="1" applyProtection="1">
      <alignment horizontal="right"/>
      <protection hidden="1"/>
    </xf>
    <xf numFmtId="0" fontId="6" fillId="3" borderId="0" xfId="2" applyFont="1" applyFill="1" applyProtection="1">
      <protection hidden="1"/>
    </xf>
    <xf numFmtId="0" fontId="18" fillId="0" borderId="0" xfId="2" applyFont="1" applyAlignment="1" applyProtection="1">
      <alignment shrinkToFit="1"/>
      <protection hidden="1"/>
    </xf>
    <xf numFmtId="0" fontId="25" fillId="0" borderId="0" xfId="2" applyFont="1" applyProtection="1">
      <protection hidden="1"/>
    </xf>
    <xf numFmtId="0" fontId="22" fillId="0" borderId="0" xfId="2" applyFont="1" applyProtection="1">
      <protection hidden="1"/>
    </xf>
    <xf numFmtId="0" fontId="25" fillId="0" borderId="0" xfId="2" applyFont="1" applyAlignment="1" applyProtection="1">
      <protection hidden="1"/>
    </xf>
    <xf numFmtId="0" fontId="0" fillId="0" borderId="0" xfId="2" applyFont="1" applyAlignment="1" applyProtection="1">
      <alignment horizontal="left"/>
      <protection hidden="1"/>
    </xf>
    <xf numFmtId="0" fontId="26" fillId="0" borderId="0" xfId="2" applyFont="1" applyProtection="1">
      <protection hidden="1"/>
    </xf>
    <xf numFmtId="0" fontId="19" fillId="0" borderId="0" xfId="2" applyFont="1" applyProtection="1">
      <protection hidden="1"/>
    </xf>
    <xf numFmtId="4" fontId="14" fillId="0" borderId="0" xfId="1" applyNumberFormat="1" applyFont="1" applyFill="1" applyBorder="1" applyAlignment="1" applyProtection="1">
      <alignment shrinkToFit="1"/>
      <protection hidden="1"/>
    </xf>
    <xf numFmtId="0" fontId="5" fillId="2" borderId="0" xfId="1" applyFont="1" applyFill="1" applyProtection="1">
      <protection hidden="1"/>
    </xf>
    <xf numFmtId="0" fontId="31" fillId="0" borderId="0" xfId="1" applyFont="1" applyFill="1" applyProtection="1">
      <protection hidden="1"/>
    </xf>
    <xf numFmtId="0" fontId="9" fillId="0" borderId="42" xfId="1" applyFont="1" applyBorder="1" applyAlignment="1" applyProtection="1">
      <alignment horizontal="center"/>
      <protection hidden="1"/>
    </xf>
    <xf numFmtId="0" fontId="1" fillId="0" borderId="43" xfId="1" applyFont="1" applyBorder="1" applyProtection="1">
      <protection hidden="1"/>
    </xf>
    <xf numFmtId="0" fontId="1" fillId="0" borderId="44" xfId="1" applyFont="1" applyBorder="1" applyProtection="1">
      <protection hidden="1"/>
    </xf>
    <xf numFmtId="4" fontId="7" fillId="0" borderId="45" xfId="1" applyNumberFormat="1" applyFont="1" applyFill="1" applyBorder="1" applyAlignment="1" applyProtection="1">
      <alignment shrinkToFit="1"/>
      <protection hidden="1"/>
    </xf>
    <xf numFmtId="4" fontId="7" fillId="0" borderId="2" xfId="1" applyNumberFormat="1" applyFont="1" applyFill="1" applyBorder="1" applyAlignment="1" applyProtection="1">
      <alignment shrinkToFit="1"/>
      <protection hidden="1"/>
    </xf>
    <xf numFmtId="0" fontId="32" fillId="0" borderId="0" xfId="1" applyFont="1" applyProtection="1">
      <protection hidden="1"/>
    </xf>
    <xf numFmtId="0" fontId="1" fillId="0" borderId="0" xfId="1" applyFont="1"/>
    <xf numFmtId="0" fontId="5" fillId="0" borderId="0" xfId="1" applyFont="1" applyAlignment="1">
      <alignment shrinkToFit="1"/>
    </xf>
    <xf numFmtId="0" fontId="5" fillId="0" borderId="0" xfId="1" applyFont="1"/>
    <xf numFmtId="0" fontId="26" fillId="0" borderId="0" xfId="1" applyFont="1"/>
    <xf numFmtId="4" fontId="1" fillId="0" borderId="0" xfId="1" applyNumberFormat="1"/>
    <xf numFmtId="0" fontId="1" fillId="0" borderId="0" xfId="1" applyBorder="1"/>
    <xf numFmtId="0" fontId="26" fillId="0" borderId="0" xfId="1" applyFont="1" applyBorder="1"/>
    <xf numFmtId="4" fontId="9" fillId="0" borderId="0" xfId="1" applyNumberFormat="1" applyFont="1" applyAlignment="1">
      <alignment shrinkToFit="1"/>
    </xf>
    <xf numFmtId="3" fontId="26" fillId="0" borderId="0" xfId="1" applyNumberFormat="1" applyFont="1" applyAlignment="1">
      <alignment shrinkToFit="1"/>
    </xf>
    <xf numFmtId="4" fontId="26" fillId="0" borderId="0" xfId="1" applyNumberFormat="1" applyFont="1" applyAlignment="1">
      <alignment shrinkToFit="1"/>
    </xf>
    <xf numFmtId="0" fontId="26" fillId="0" borderId="0" xfId="1" applyFont="1" applyAlignment="1">
      <alignment horizontal="left" indent="10"/>
    </xf>
    <xf numFmtId="4" fontId="1" fillId="0" borderId="0" xfId="1" applyNumberFormat="1" applyFont="1" applyBorder="1"/>
    <xf numFmtId="4" fontId="1" fillId="0" borderId="0" xfId="1" applyNumberFormat="1" applyBorder="1"/>
    <xf numFmtId="4" fontId="1" fillId="0" borderId="0" xfId="1" applyNumberFormat="1" applyAlignment="1">
      <alignment shrinkToFit="1"/>
    </xf>
    <xf numFmtId="4" fontId="1" fillId="0" borderId="0" xfId="1" applyNumberFormat="1" applyFont="1"/>
    <xf numFmtId="0" fontId="1" fillId="0" borderId="0" xfId="1" applyFont="1" applyBorder="1" applyAlignment="1">
      <alignment shrinkToFit="1"/>
    </xf>
    <xf numFmtId="0" fontId="1" fillId="0" borderId="0" xfId="1" applyFont="1" applyBorder="1"/>
    <xf numFmtId="4" fontId="28" fillId="0" borderId="0" xfId="1" applyNumberFormat="1" applyFont="1"/>
    <xf numFmtId="4" fontId="28" fillId="0" borderId="0" xfId="1" applyNumberFormat="1" applyFont="1" applyAlignment="1">
      <alignment shrinkToFit="1"/>
    </xf>
    <xf numFmtId="0" fontId="35" fillId="0" borderId="0" xfId="1" applyFont="1" applyAlignment="1">
      <alignment shrinkToFit="1"/>
    </xf>
    <xf numFmtId="0" fontId="35" fillId="0" borderId="0" xfId="1" applyFont="1"/>
    <xf numFmtId="0" fontId="29" fillId="0" borderId="0" xfId="1" applyFont="1"/>
    <xf numFmtId="0" fontId="28" fillId="0" borderId="0" xfId="1" applyFont="1"/>
    <xf numFmtId="0" fontId="33" fillId="0" borderId="0" xfId="1" applyFont="1" applyFill="1" applyAlignment="1"/>
    <xf numFmtId="0" fontId="1" fillId="0" borderId="0" xfId="1" applyAlignment="1">
      <alignment shrinkToFit="1"/>
    </xf>
    <xf numFmtId="0" fontId="9" fillId="0" borderId="0" xfId="1" applyFont="1" applyAlignment="1">
      <alignment shrinkToFit="1"/>
    </xf>
    <xf numFmtId="0" fontId="9" fillId="0" borderId="0" xfId="1" applyFont="1" applyBorder="1"/>
    <xf numFmtId="0" fontId="9" fillId="0" borderId="0" xfId="1" applyFont="1" applyBorder="1" applyAlignment="1">
      <alignment shrinkToFit="1"/>
    </xf>
    <xf numFmtId="0" fontId="33" fillId="0" borderId="20" xfId="1" applyFont="1" applyFill="1" applyBorder="1" applyAlignment="1"/>
    <xf numFmtId="4" fontId="33" fillId="0" borderId="20" xfId="1" applyNumberFormat="1" applyFont="1" applyFill="1" applyBorder="1" applyAlignment="1"/>
    <xf numFmtId="4" fontId="6" fillId="0" borderId="0" xfId="1" applyNumberFormat="1" applyFont="1"/>
    <xf numFmtId="4" fontId="6" fillId="0" borderId="0" xfId="1" applyNumberFormat="1" applyFont="1" applyAlignment="1">
      <alignment shrinkToFit="1"/>
    </xf>
    <xf numFmtId="0" fontId="36" fillId="0" borderId="0" xfId="1" applyFont="1" applyBorder="1" applyAlignment="1">
      <alignment shrinkToFit="1"/>
    </xf>
    <xf numFmtId="0" fontId="36" fillId="0" borderId="0" xfId="1" applyFont="1" applyBorder="1"/>
    <xf numFmtId="0" fontId="22" fillId="0" borderId="0" xfId="1" applyFont="1" applyBorder="1"/>
    <xf numFmtId="0" fontId="22" fillId="0" borderId="0" xfId="1" applyFont="1"/>
    <xf numFmtId="0" fontId="1" fillId="0" borderId="4" xfId="1" applyFont="1" applyBorder="1"/>
    <xf numFmtId="10" fontId="9" fillId="0" borderId="66" xfId="1" applyNumberFormat="1" applyFont="1" applyFill="1" applyBorder="1" applyAlignment="1">
      <alignment shrinkToFit="1"/>
    </xf>
    <xf numFmtId="10" fontId="34" fillId="0" borderId="61" xfId="1" applyNumberFormat="1" applyFont="1" applyFill="1" applyBorder="1" applyAlignment="1" applyProtection="1">
      <alignment shrinkToFit="1"/>
    </xf>
    <xf numFmtId="10" fontId="34" fillId="0" borderId="60" xfId="1" applyNumberFormat="1" applyFont="1" applyFill="1" applyBorder="1" applyAlignment="1" applyProtection="1">
      <alignment shrinkToFit="1"/>
    </xf>
    <xf numFmtId="0" fontId="1" fillId="0" borderId="17" xfId="1" applyFont="1" applyFill="1" applyBorder="1"/>
    <xf numFmtId="0" fontId="1" fillId="0" borderId="43" xfId="1" applyFont="1" applyFill="1" applyBorder="1"/>
    <xf numFmtId="0" fontId="1" fillId="0" borderId="51" xfId="1" applyFont="1" applyFill="1" applyBorder="1"/>
    <xf numFmtId="0" fontId="1" fillId="0" borderId="59" xfId="1" applyFont="1" applyFill="1" applyBorder="1"/>
    <xf numFmtId="0" fontId="1" fillId="0" borderId="19" xfId="1" applyFont="1" applyFill="1" applyBorder="1"/>
    <xf numFmtId="0" fontId="1" fillId="0" borderId="0" xfId="1" applyFont="1" applyFill="1" applyBorder="1"/>
    <xf numFmtId="4" fontId="1" fillId="0" borderId="51" xfId="1" applyNumberFormat="1" applyFont="1" applyFill="1" applyBorder="1"/>
    <xf numFmtId="4" fontId="1" fillId="0" borderId="52" xfId="1" applyNumberFormat="1" applyFont="1" applyFill="1" applyBorder="1"/>
    <xf numFmtId="0" fontId="9" fillId="0" borderId="61" xfId="1" applyFont="1" applyFill="1" applyBorder="1" applyAlignment="1">
      <alignment shrinkToFit="1"/>
    </xf>
    <xf numFmtId="0" fontId="9" fillId="0" borderId="61" xfId="1" applyFont="1" applyFill="1" applyBorder="1"/>
    <xf numFmtId="0" fontId="1" fillId="0" borderId="61" xfId="1" applyFont="1" applyFill="1" applyBorder="1"/>
    <xf numFmtId="0" fontId="1" fillId="0" borderId="60" xfId="1" applyFont="1" applyFill="1" applyBorder="1"/>
    <xf numFmtId="4" fontId="9" fillId="0" borderId="70" xfId="1" applyNumberFormat="1" applyFont="1" applyFill="1" applyBorder="1" applyAlignment="1">
      <alignment shrinkToFit="1"/>
    </xf>
    <xf numFmtId="4" fontId="9" fillId="0" borderId="71" xfId="1" applyNumberFormat="1" applyFont="1" applyFill="1" applyBorder="1" applyAlignment="1">
      <alignment shrinkToFit="1"/>
    </xf>
    <xf numFmtId="4" fontId="34" fillId="0" borderId="72" xfId="1" applyNumberFormat="1" applyFont="1" applyFill="1" applyBorder="1" applyAlignment="1" applyProtection="1">
      <alignment shrinkToFit="1"/>
    </xf>
    <xf numFmtId="4" fontId="1" fillId="0" borderId="17" xfId="1" applyNumberFormat="1" applyFont="1" applyFill="1" applyBorder="1"/>
    <xf numFmtId="4" fontId="1" fillId="0" borderId="43" xfId="1" applyNumberFormat="1" applyFont="1" applyFill="1" applyBorder="1"/>
    <xf numFmtId="4" fontId="1" fillId="0" borderId="64" xfId="1" applyNumberFormat="1" applyFont="1" applyFill="1" applyBorder="1"/>
    <xf numFmtId="4" fontId="1" fillId="0" borderId="19" xfId="1" applyNumberFormat="1" applyFont="1" applyFill="1" applyBorder="1"/>
    <xf numFmtId="4" fontId="1" fillId="0" borderId="0" xfId="1" applyNumberFormat="1" applyFont="1" applyFill="1" applyBorder="1"/>
    <xf numFmtId="0" fontId="9" fillId="0" borderId="0" xfId="1" applyFont="1" applyFill="1" applyBorder="1" applyAlignment="1">
      <alignment shrinkToFit="1"/>
    </xf>
    <xf numFmtId="0" fontId="9" fillId="0" borderId="0" xfId="1" applyFont="1" applyFill="1" applyBorder="1"/>
    <xf numFmtId="0" fontId="1" fillId="0" borderId="79" xfId="1" applyFont="1" applyFill="1" applyBorder="1"/>
    <xf numFmtId="0" fontId="5" fillId="0" borderId="61" xfId="1" applyFont="1" applyFill="1" applyBorder="1" applyAlignment="1">
      <alignment shrinkToFit="1"/>
    </xf>
    <xf numFmtId="0" fontId="5" fillId="0" borderId="61" xfId="1" applyFont="1" applyFill="1" applyBorder="1"/>
    <xf numFmtId="4" fontId="9" fillId="0" borderId="17" xfId="1" applyNumberFormat="1" applyFont="1" applyFill="1" applyBorder="1" applyAlignment="1">
      <alignment shrinkToFit="1"/>
    </xf>
    <xf numFmtId="4" fontId="9" fillId="0" borderId="0" xfId="1" applyNumberFormat="1" applyFont="1" applyFill="1" applyBorder="1" applyAlignment="1">
      <alignment shrinkToFit="1"/>
    </xf>
    <xf numFmtId="4" fontId="34" fillId="0" borderId="19" xfId="1" applyNumberFormat="1" applyFont="1" applyFill="1" applyBorder="1" applyAlignment="1" applyProtection="1">
      <alignment shrinkToFit="1"/>
    </xf>
    <xf numFmtId="4" fontId="1" fillId="0" borderId="70" xfId="1" applyNumberFormat="1" applyFont="1" applyFill="1" applyBorder="1"/>
    <xf numFmtId="4" fontId="1" fillId="0" borderId="77" xfId="1" applyNumberFormat="1" applyFont="1" applyFill="1" applyBorder="1"/>
    <xf numFmtId="4" fontId="1" fillId="0" borderId="72" xfId="1" applyNumberFormat="1" applyFont="1" applyFill="1" applyBorder="1"/>
    <xf numFmtId="4" fontId="1" fillId="0" borderId="74" xfId="1" applyNumberFormat="1" applyFont="1" applyFill="1" applyBorder="1"/>
    <xf numFmtId="4" fontId="1" fillId="0" borderId="76" xfId="1" applyNumberFormat="1" applyFont="1" applyFill="1" applyBorder="1"/>
    <xf numFmtId="0" fontId="9" fillId="0" borderId="71" xfId="1" applyFont="1" applyFill="1" applyBorder="1" applyAlignment="1">
      <alignment shrinkToFit="1"/>
    </xf>
    <xf numFmtId="0" fontId="9" fillId="0" borderId="71" xfId="1" applyFont="1" applyFill="1" applyBorder="1"/>
    <xf numFmtId="0" fontId="1" fillId="0" borderId="69" xfId="1" applyFont="1" applyFill="1" applyBorder="1"/>
    <xf numFmtId="0" fontId="1" fillId="0" borderId="72" xfId="1" applyFont="1" applyFill="1" applyBorder="1"/>
    <xf numFmtId="0" fontId="1" fillId="0" borderId="0" xfId="1" applyFill="1"/>
    <xf numFmtId="4" fontId="9" fillId="0" borderId="19" xfId="1" applyNumberFormat="1" applyFont="1" applyFill="1" applyBorder="1" applyAlignment="1">
      <alignment shrinkToFit="1"/>
    </xf>
    <xf numFmtId="0" fontId="1" fillId="0" borderId="15" xfId="1" applyFont="1" applyFill="1" applyBorder="1"/>
    <xf numFmtId="0" fontId="1" fillId="0" borderId="44" xfId="1" applyFont="1" applyFill="1" applyBorder="1"/>
    <xf numFmtId="0" fontId="1" fillId="0" borderId="47" xfId="1" applyFont="1" applyFill="1" applyBorder="1"/>
    <xf numFmtId="0" fontId="1" fillId="0" borderId="48" xfId="1" applyFont="1" applyFill="1" applyBorder="1"/>
    <xf numFmtId="0" fontId="1" fillId="0" borderId="5" xfId="1" applyFont="1" applyFill="1" applyBorder="1"/>
    <xf numFmtId="0" fontId="1" fillId="0" borderId="4" xfId="1" applyFont="1" applyFill="1" applyBorder="1"/>
    <xf numFmtId="4" fontId="1" fillId="0" borderId="47" xfId="1" applyNumberFormat="1" applyFont="1" applyFill="1" applyBorder="1" applyAlignment="1">
      <alignment shrinkToFit="1"/>
    </xf>
    <xf numFmtId="4" fontId="1" fillId="0" borderId="49" xfId="1" applyNumberFormat="1" applyFont="1" applyFill="1" applyBorder="1" applyAlignment="1">
      <alignment shrinkToFit="1"/>
    </xf>
    <xf numFmtId="0" fontId="5" fillId="0" borderId="4" xfId="1" applyFont="1" applyFill="1" applyBorder="1" applyAlignment="1">
      <alignment shrinkToFit="1"/>
    </xf>
    <xf numFmtId="0" fontId="5" fillId="0" borderId="4" xfId="1" applyFont="1" applyFill="1" applyBorder="1"/>
    <xf numFmtId="4" fontId="1" fillId="0" borderId="73" xfId="1" applyNumberFormat="1" applyFont="1" applyFill="1" applyBorder="1"/>
    <xf numFmtId="4" fontId="1" fillId="0" borderId="75" xfId="1" applyNumberFormat="1" applyFont="1" applyFill="1" applyBorder="1"/>
    <xf numFmtId="4" fontId="1" fillId="0" borderId="74" xfId="1" applyNumberFormat="1" applyFont="1" applyFill="1" applyBorder="1" applyAlignment="1">
      <alignment shrinkToFit="1"/>
    </xf>
    <xf numFmtId="4" fontId="1" fillId="0" borderId="76" xfId="1" applyNumberFormat="1" applyFont="1" applyFill="1" applyBorder="1" applyAlignment="1">
      <alignment shrinkToFit="1"/>
    </xf>
    <xf numFmtId="0" fontId="5" fillId="0" borderId="71" xfId="1" applyFont="1" applyFill="1" applyBorder="1" applyAlignment="1">
      <alignment shrinkToFit="1"/>
    </xf>
    <xf numFmtId="0" fontId="5" fillId="0" borderId="71" xfId="1" applyFont="1" applyFill="1" applyBorder="1"/>
    <xf numFmtId="0" fontId="40" fillId="0" borderId="0" xfId="1" applyFont="1" applyFill="1"/>
    <xf numFmtId="0" fontId="1" fillId="0" borderId="66" xfId="1" applyFont="1" applyFill="1" applyBorder="1"/>
    <xf numFmtId="0" fontId="1" fillId="0" borderId="78" xfId="1" applyFont="1" applyFill="1" applyBorder="1"/>
    <xf numFmtId="0" fontId="1" fillId="0" borderId="0" xfId="1" applyAlignment="1">
      <alignment horizontal="right"/>
    </xf>
    <xf numFmtId="0" fontId="44" fillId="0" borderId="0" xfId="1" applyFont="1" applyAlignment="1"/>
    <xf numFmtId="0" fontId="44" fillId="0" borderId="0" xfId="1" applyFont="1" applyAlignment="1">
      <alignment horizontal="justify" vertical="justify" shrinkToFit="1"/>
    </xf>
    <xf numFmtId="0" fontId="44" fillId="0" borderId="0" xfId="1" applyFont="1" applyAlignment="1">
      <alignment horizontal="justify" vertical="justify"/>
    </xf>
    <xf numFmtId="0" fontId="30" fillId="0" borderId="0" xfId="1" applyFont="1" applyAlignment="1">
      <alignment horizontal="right"/>
    </xf>
    <xf numFmtId="0" fontId="46" fillId="0" borderId="0" xfId="1" applyFont="1"/>
    <xf numFmtId="0" fontId="6" fillId="0" borderId="12" xfId="1" applyFont="1" applyFill="1" applyBorder="1"/>
    <xf numFmtId="0" fontId="6" fillId="0" borderId="20" xfId="1" applyFont="1" applyFill="1" applyBorder="1" applyAlignment="1">
      <alignment horizontal="center"/>
    </xf>
    <xf numFmtId="0" fontId="22" fillId="0" borderId="82" xfId="1" applyFont="1" applyFill="1" applyBorder="1"/>
    <xf numFmtId="0" fontId="14" fillId="0" borderId="20" xfId="1" applyFont="1" applyFill="1" applyBorder="1"/>
    <xf numFmtId="0" fontId="14" fillId="0" borderId="20" xfId="1" applyFont="1" applyFill="1" applyBorder="1" applyAlignment="1">
      <alignment shrinkToFit="1"/>
    </xf>
    <xf numFmtId="0" fontId="22" fillId="0" borderId="56" xfId="1" applyFont="1" applyFill="1" applyBorder="1" applyAlignment="1">
      <alignment horizontal="center"/>
    </xf>
    <xf numFmtId="0" fontId="22" fillId="0" borderId="54" xfId="1" applyFont="1" applyFill="1" applyBorder="1" applyAlignment="1">
      <alignment horizontal="center"/>
    </xf>
    <xf numFmtId="0" fontId="1" fillId="0" borderId="20" xfId="1" applyFill="1" applyBorder="1" applyAlignment="1">
      <alignment horizontal="center"/>
    </xf>
    <xf numFmtId="0" fontId="1" fillId="0" borderId="10" xfId="1" applyFont="1" applyFill="1" applyBorder="1" applyAlignment="1">
      <alignment horizontal="center"/>
    </xf>
    <xf numFmtId="0" fontId="6" fillId="0" borderId="5" xfId="1" applyFont="1" applyFill="1" applyBorder="1"/>
    <xf numFmtId="0" fontId="6" fillId="0" borderId="4" xfId="1" applyFont="1" applyFill="1" applyBorder="1"/>
    <xf numFmtId="0" fontId="22" fillId="0" borderId="57" xfId="1" applyFont="1" applyFill="1" applyBorder="1"/>
    <xf numFmtId="0" fontId="14" fillId="0" borderId="4" xfId="1" applyFont="1" applyFill="1" applyBorder="1"/>
    <xf numFmtId="0" fontId="14" fillId="0" borderId="4" xfId="1" applyFont="1" applyFill="1" applyBorder="1" applyAlignment="1">
      <alignment shrinkToFit="1"/>
    </xf>
    <xf numFmtId="0" fontId="1" fillId="0" borderId="49" xfId="1" applyFont="1" applyFill="1" applyBorder="1"/>
    <xf numFmtId="0" fontId="1" fillId="0" borderId="4" xfId="1" applyFont="1" applyFill="1" applyBorder="1" applyAlignment="1">
      <alignment horizontal="center"/>
    </xf>
    <xf numFmtId="0" fontId="1" fillId="0" borderId="44" xfId="1" applyFont="1" applyFill="1" applyBorder="1" applyAlignment="1">
      <alignment horizontal="center" vertical="justify"/>
    </xf>
    <xf numFmtId="0" fontId="33" fillId="0" borderId="48" xfId="1" applyFont="1" applyFill="1" applyBorder="1" applyAlignment="1">
      <alignment horizontal="center" vertical="justify"/>
    </xf>
    <xf numFmtId="0" fontId="1" fillId="0" borderId="47" xfId="1" applyFont="1" applyFill="1" applyBorder="1" applyAlignment="1">
      <alignment horizontal="center" vertical="justify"/>
    </xf>
    <xf numFmtId="0" fontId="1" fillId="0" borderId="3" xfId="1" applyFont="1" applyFill="1" applyBorder="1" applyAlignment="1">
      <alignment horizontal="center" shrinkToFit="1"/>
    </xf>
    <xf numFmtId="0" fontId="1" fillId="0" borderId="1" xfId="1" applyFont="1" applyFill="1" applyBorder="1" applyAlignment="1">
      <alignment horizontal="center"/>
    </xf>
    <xf numFmtId="0" fontId="34" fillId="0" borderId="5" xfId="1" applyFont="1" applyFill="1" applyBorder="1" applyProtection="1"/>
    <xf numFmtId="0" fontId="34" fillId="0" borderId="4" xfId="1" applyFont="1" applyFill="1" applyBorder="1" applyProtection="1"/>
    <xf numFmtId="0" fontId="34" fillId="0" borderId="4" xfId="1" applyFont="1" applyFill="1" applyBorder="1" applyAlignment="1">
      <alignment horizontal="center" vertical="justify"/>
    </xf>
    <xf numFmtId="0" fontId="43" fillId="0" borderId="15" xfId="1" applyFont="1" applyFill="1" applyBorder="1" applyAlignment="1">
      <alignment horizontal="center" vertical="justify"/>
    </xf>
    <xf numFmtId="0" fontId="5" fillId="0" borderId="0" xfId="1" applyFont="1" applyFill="1" applyBorder="1"/>
    <xf numFmtId="0" fontId="5" fillId="0" borderId="0" xfId="1" applyFont="1" applyFill="1" applyBorder="1" applyAlignment="1">
      <alignment shrinkToFit="1"/>
    </xf>
    <xf numFmtId="4" fontId="1" fillId="0" borderId="52" xfId="1" applyNumberFormat="1" applyFont="1" applyFill="1" applyBorder="1" applyAlignment="1">
      <alignment shrinkToFit="1"/>
    </xf>
    <xf numFmtId="4" fontId="1" fillId="0" borderId="51" xfId="1" applyNumberFormat="1" applyFont="1" applyFill="1" applyBorder="1" applyAlignment="1">
      <alignment shrinkToFit="1"/>
    </xf>
    <xf numFmtId="4" fontId="1" fillId="0" borderId="62" xfId="1" applyNumberFormat="1" applyFont="1" applyFill="1" applyBorder="1" applyAlignment="1">
      <alignment shrinkToFit="1"/>
    </xf>
    <xf numFmtId="4" fontId="1" fillId="0" borderId="58" xfId="1" applyNumberFormat="1" applyFont="1" applyFill="1" applyBorder="1" applyAlignment="1">
      <alignment shrinkToFit="1"/>
    </xf>
    <xf numFmtId="0" fontId="1" fillId="0" borderId="58" xfId="1" applyFont="1" applyFill="1" applyBorder="1"/>
    <xf numFmtId="0" fontId="1" fillId="0" borderId="64" xfId="1" applyFont="1" applyFill="1" applyBorder="1"/>
    <xf numFmtId="10" fontId="34" fillId="0" borderId="19" xfId="1" applyNumberFormat="1" applyFont="1" applyFill="1" applyBorder="1" applyAlignment="1" applyProtection="1">
      <alignment shrinkToFit="1"/>
    </xf>
    <xf numFmtId="10" fontId="34" fillId="0" borderId="0" xfId="1" applyNumberFormat="1" applyFont="1" applyFill="1" applyBorder="1" applyAlignment="1" applyProtection="1">
      <alignment shrinkToFit="1"/>
    </xf>
    <xf numFmtId="10" fontId="9" fillId="0" borderId="17" xfId="1" applyNumberFormat="1" applyFont="1" applyFill="1" applyBorder="1" applyAlignment="1">
      <alignment shrinkToFit="1"/>
    </xf>
    <xf numFmtId="10" fontId="42" fillId="0" borderId="66" xfId="1" applyNumberFormat="1" applyFont="1" applyFill="1" applyBorder="1" applyAlignment="1">
      <alignment shrinkToFit="1"/>
    </xf>
    <xf numFmtId="4" fontId="37" fillId="0" borderId="19" xfId="1" applyNumberFormat="1" applyFont="1" applyFill="1" applyBorder="1" applyAlignment="1">
      <alignment shrinkToFit="1"/>
    </xf>
    <xf numFmtId="0" fontId="1" fillId="0" borderId="71" xfId="1" applyFont="1" applyFill="1" applyBorder="1"/>
    <xf numFmtId="4" fontId="1" fillId="0" borderId="71" xfId="1" applyNumberFormat="1" applyFont="1" applyFill="1" applyBorder="1"/>
    <xf numFmtId="10" fontId="34" fillId="0" borderId="5" xfId="1" applyNumberFormat="1" applyFont="1" applyFill="1" applyBorder="1" applyAlignment="1" applyProtection="1">
      <alignment shrinkToFit="1"/>
    </xf>
    <xf numFmtId="10" fontId="34" fillId="0" borderId="4" xfId="1" applyNumberFormat="1" applyFont="1" applyFill="1" applyBorder="1" applyAlignment="1" applyProtection="1">
      <alignment shrinkToFit="1"/>
    </xf>
    <xf numFmtId="10" fontId="9" fillId="0" borderId="15" xfId="1" applyNumberFormat="1" applyFont="1" applyFill="1" applyBorder="1" applyAlignment="1">
      <alignment shrinkToFit="1"/>
    </xf>
    <xf numFmtId="10" fontId="38" fillId="0" borderId="17" xfId="1" applyNumberFormat="1" applyFont="1" applyFill="1" applyBorder="1" applyAlignment="1">
      <alignment shrinkToFit="1"/>
    </xf>
    <xf numFmtId="4" fontId="39" fillId="0" borderId="64" xfId="1" applyNumberFormat="1" applyFont="1" applyFill="1" applyBorder="1" applyAlignment="1">
      <alignment shrinkToFit="1"/>
    </xf>
    <xf numFmtId="4" fontId="1" fillId="0" borderId="62" xfId="1" applyNumberFormat="1" applyFont="1" applyFill="1" applyBorder="1"/>
    <xf numFmtId="4" fontId="1" fillId="0" borderId="58" xfId="1" applyNumberFormat="1" applyFont="1" applyFill="1" applyBorder="1"/>
    <xf numFmtId="4" fontId="1" fillId="0" borderId="61" xfId="1" applyNumberFormat="1" applyFont="1" applyFill="1" applyBorder="1"/>
    <xf numFmtId="4" fontId="1" fillId="0" borderId="60" xfId="1" applyNumberFormat="1" applyFont="1" applyFill="1" applyBorder="1"/>
    <xf numFmtId="4" fontId="1" fillId="0" borderId="59" xfId="1" applyNumberFormat="1" applyFont="1" applyFill="1" applyBorder="1"/>
    <xf numFmtId="4" fontId="1" fillId="0" borderId="78" xfId="1" applyNumberFormat="1" applyFont="1" applyFill="1" applyBorder="1"/>
    <xf numFmtId="4" fontId="1" fillId="0" borderId="66" xfId="1" applyNumberFormat="1" applyFont="1" applyFill="1" applyBorder="1"/>
    <xf numFmtId="4" fontId="9" fillId="0" borderId="72" xfId="1" applyNumberFormat="1" applyFont="1" applyFill="1" applyBorder="1" applyAlignment="1">
      <alignment shrinkToFit="1"/>
    </xf>
    <xf numFmtId="0" fontId="1" fillId="0" borderId="68" xfId="1" applyFont="1" applyFill="1" applyBorder="1"/>
    <xf numFmtId="0" fontId="1" fillId="0" borderId="67" xfId="1" applyFont="1" applyFill="1" applyBorder="1"/>
    <xf numFmtId="4" fontId="1" fillId="0" borderId="50" xfId="1" applyNumberFormat="1" applyFont="1" applyFill="1" applyBorder="1"/>
    <xf numFmtId="10" fontId="34" fillId="0" borderId="60" xfId="1" applyNumberFormat="1" applyFont="1" applyFill="1" applyBorder="1" applyAlignment="1" applyProtection="1">
      <alignment vertical="top" shrinkToFit="1"/>
    </xf>
    <xf numFmtId="10" fontId="34" fillId="0" borderId="61" xfId="1" applyNumberFormat="1" applyFont="1" applyFill="1" applyBorder="1" applyAlignment="1" applyProtection="1">
      <alignment vertical="top" shrinkToFit="1"/>
    </xf>
    <xf numFmtId="10" fontId="9" fillId="0" borderId="66" xfId="1" applyNumberFormat="1" applyFont="1" applyFill="1" applyBorder="1" applyAlignment="1">
      <alignment vertical="top" shrinkToFit="1"/>
    </xf>
    <xf numFmtId="4" fontId="1" fillId="0" borderId="52" xfId="1" applyNumberFormat="1" applyFill="1" applyBorder="1"/>
    <xf numFmtId="4" fontId="1" fillId="0" borderId="51" xfId="1" applyNumberFormat="1" applyFill="1" applyBorder="1"/>
    <xf numFmtId="4" fontId="1" fillId="0" borderId="0" xfId="1" applyNumberFormat="1" applyFill="1" applyBorder="1"/>
    <xf numFmtId="4" fontId="1" fillId="0" borderId="19" xfId="1" applyNumberFormat="1" applyFill="1" applyBorder="1"/>
    <xf numFmtId="4" fontId="1" fillId="0" borderId="64" xfId="1" applyNumberFormat="1" applyFill="1" applyBorder="1"/>
    <xf numFmtId="4" fontId="37" fillId="0" borderId="0" xfId="1" applyNumberFormat="1" applyFont="1" applyFill="1" applyBorder="1" applyAlignment="1">
      <alignment shrinkToFit="1"/>
    </xf>
    <xf numFmtId="4" fontId="1" fillId="0" borderId="62" xfId="1" applyNumberFormat="1" applyFill="1" applyBorder="1"/>
    <xf numFmtId="4" fontId="1" fillId="0" borderId="58" xfId="1" applyNumberFormat="1" applyFill="1" applyBorder="1"/>
    <xf numFmtId="0" fontId="1" fillId="0" borderId="61" xfId="1" applyFill="1" applyBorder="1"/>
    <xf numFmtId="0" fontId="1" fillId="0" borderId="60" xfId="1" applyFill="1" applyBorder="1"/>
    <xf numFmtId="0" fontId="1" fillId="0" borderId="59" xfId="1" applyFill="1" applyBorder="1"/>
    <xf numFmtId="0" fontId="1" fillId="0" borderId="58" xfId="1" applyFill="1" applyBorder="1"/>
    <xf numFmtId="0" fontId="1" fillId="0" borderId="19" xfId="1" applyFill="1" applyBorder="1"/>
    <xf numFmtId="0" fontId="1" fillId="0" borderId="50" xfId="1" applyFill="1" applyBorder="1"/>
    <xf numFmtId="0" fontId="26" fillId="0" borderId="57" xfId="1" applyFont="1" applyFill="1" applyBorder="1" applyAlignment="1">
      <alignment vertical="justify"/>
    </xf>
    <xf numFmtId="4" fontId="1" fillId="0" borderId="49" xfId="1" applyNumberFormat="1" applyFill="1" applyBorder="1"/>
    <xf numFmtId="4" fontId="1" fillId="0" borderId="47" xfId="1" applyNumberFormat="1" applyFill="1" applyBorder="1"/>
    <xf numFmtId="0" fontId="1" fillId="0" borderId="4" xfId="1" applyFill="1" applyBorder="1"/>
    <xf numFmtId="0" fontId="1" fillId="0" borderId="5" xfId="1" applyFill="1" applyBorder="1"/>
    <xf numFmtId="0" fontId="1" fillId="0" borderId="48" xfId="1" applyFill="1" applyBorder="1"/>
    <xf numFmtId="0" fontId="1" fillId="0" borderId="47" xfId="1" applyFill="1" applyBorder="1"/>
    <xf numFmtId="0" fontId="1" fillId="0" borderId="46" xfId="1" applyFill="1" applyBorder="1"/>
    <xf numFmtId="4" fontId="27" fillId="0" borderId="5" xfId="1" applyNumberFormat="1" applyFont="1" applyFill="1" applyBorder="1" applyAlignment="1">
      <alignment shrinkToFit="1"/>
    </xf>
    <xf numFmtId="4" fontId="27" fillId="0" borderId="4" xfId="1" applyNumberFormat="1" applyFont="1" applyFill="1" applyBorder="1" applyAlignment="1">
      <alignment shrinkToFit="1"/>
    </xf>
    <xf numFmtId="4" fontId="1" fillId="0" borderId="15" xfId="1" applyNumberFormat="1" applyFont="1" applyFill="1" applyBorder="1" applyAlignment="1">
      <alignment shrinkToFit="1"/>
    </xf>
    <xf numFmtId="0" fontId="26" fillId="0" borderId="12" xfId="1" applyFont="1" applyFill="1" applyBorder="1"/>
    <xf numFmtId="0" fontId="26" fillId="0" borderId="20" xfId="1" applyFont="1" applyFill="1" applyBorder="1"/>
    <xf numFmtId="0" fontId="5" fillId="0" borderId="20" xfId="1" applyFont="1" applyFill="1" applyBorder="1"/>
    <xf numFmtId="0" fontId="5" fillId="0" borderId="20" xfId="1" applyFont="1" applyFill="1" applyBorder="1" applyAlignment="1">
      <alignment shrinkToFit="1"/>
    </xf>
    <xf numFmtId="4" fontId="1" fillId="0" borderId="56" xfId="1" applyNumberFormat="1" applyFill="1" applyBorder="1"/>
    <xf numFmtId="4" fontId="1" fillId="0" borderId="54" xfId="1" applyNumberFormat="1" applyFill="1" applyBorder="1"/>
    <xf numFmtId="0" fontId="1" fillId="0" borderId="20" xfId="1" applyFill="1" applyBorder="1"/>
    <xf numFmtId="0" fontId="1" fillId="0" borderId="55" xfId="1" applyFill="1" applyBorder="1"/>
    <xf numFmtId="0" fontId="1" fillId="0" borderId="54" xfId="1" applyFill="1" applyBorder="1"/>
    <xf numFmtId="0" fontId="1" fillId="0" borderId="12" xfId="1" applyFill="1" applyBorder="1"/>
    <xf numFmtId="0" fontId="1" fillId="0" borderId="53" xfId="1" applyFill="1" applyBorder="1"/>
    <xf numFmtId="4" fontId="1" fillId="0" borderId="12" xfId="1" applyNumberFormat="1" applyFill="1" applyBorder="1" applyAlignment="1">
      <alignment shrinkToFit="1"/>
    </xf>
    <xf numFmtId="4" fontId="1" fillId="0" borderId="20" xfId="1" applyNumberFormat="1" applyFill="1" applyBorder="1" applyAlignment="1">
      <alignment shrinkToFit="1"/>
    </xf>
    <xf numFmtId="4" fontId="1" fillId="0" borderId="10" xfId="1" applyNumberFormat="1" applyFont="1" applyFill="1" applyBorder="1" applyAlignment="1">
      <alignment shrinkToFit="1"/>
    </xf>
    <xf numFmtId="0" fontId="7" fillId="0" borderId="19" xfId="1" applyFont="1" applyFill="1" applyBorder="1"/>
    <xf numFmtId="0" fontId="7" fillId="0" borderId="0" xfId="1" applyFont="1" applyFill="1" applyBorder="1"/>
    <xf numFmtId="0" fontId="14" fillId="0" borderId="0" xfId="1" applyFont="1" applyFill="1" applyBorder="1"/>
    <xf numFmtId="0" fontId="14" fillId="0" borderId="0" xfId="1" applyFont="1" applyFill="1" applyBorder="1" applyAlignment="1">
      <alignment shrinkToFit="1"/>
    </xf>
    <xf numFmtId="4" fontId="14" fillId="0" borderId="19" xfId="1" applyNumberFormat="1" applyFont="1" applyFill="1" applyBorder="1" applyAlignment="1">
      <alignment shrinkToFit="1"/>
    </xf>
    <xf numFmtId="4" fontId="14" fillId="0" borderId="51" xfId="1" applyNumberFormat="1" applyFont="1" applyFill="1" applyBorder="1" applyAlignment="1">
      <alignment shrinkToFit="1"/>
    </xf>
    <xf numFmtId="4" fontId="14" fillId="0" borderId="52" xfId="1" applyNumberFormat="1" applyFont="1" applyFill="1" applyBorder="1" applyAlignment="1">
      <alignment shrinkToFit="1"/>
    </xf>
    <xf numFmtId="4" fontId="14" fillId="0" borderId="50" xfId="1" applyNumberFormat="1" applyFont="1" applyFill="1" applyBorder="1" applyAlignment="1">
      <alignment shrinkToFit="1"/>
    </xf>
    <xf numFmtId="4" fontId="14" fillId="0" borderId="0" xfId="1" applyNumberFormat="1" applyFont="1" applyFill="1" applyBorder="1" applyAlignment="1">
      <alignment shrinkToFit="1"/>
    </xf>
    <xf numFmtId="0" fontId="26" fillId="0" borderId="5" xfId="1" applyFont="1" applyFill="1" applyBorder="1"/>
    <xf numFmtId="0" fontId="26" fillId="0" borderId="4" xfId="1" applyFont="1" applyFill="1" applyBorder="1"/>
    <xf numFmtId="4" fontId="28" fillId="0" borderId="49" xfId="1" applyNumberFormat="1" applyFont="1" applyFill="1" applyBorder="1" applyAlignment="1">
      <alignment shrinkToFit="1"/>
    </xf>
    <xf numFmtId="4" fontId="1" fillId="0" borderId="47" xfId="1" applyNumberFormat="1" applyFill="1" applyBorder="1" applyAlignment="1">
      <alignment shrinkToFit="1"/>
    </xf>
    <xf numFmtId="0" fontId="1" fillId="0" borderId="4" xfId="1" applyFill="1" applyBorder="1" applyAlignment="1">
      <alignment shrinkToFit="1"/>
    </xf>
    <xf numFmtId="0" fontId="1" fillId="0" borderId="48" xfId="1" applyFill="1" applyBorder="1" applyAlignment="1">
      <alignment shrinkToFit="1"/>
    </xf>
    <xf numFmtId="0" fontId="1" fillId="0" borderId="47" xfId="1" applyFill="1" applyBorder="1" applyAlignment="1">
      <alignment shrinkToFit="1"/>
    </xf>
    <xf numFmtId="0" fontId="6" fillId="0" borderId="5" xfId="1" applyFont="1" applyFill="1" applyBorder="1" applyAlignment="1">
      <alignment shrinkToFit="1"/>
    </xf>
    <xf numFmtId="4" fontId="6" fillId="0" borderId="46" xfId="1" applyNumberFormat="1" applyFont="1" applyFill="1" applyBorder="1" applyAlignment="1">
      <alignment shrinkToFit="1"/>
    </xf>
    <xf numFmtId="10" fontId="1" fillId="0" borderId="15" xfId="1" applyNumberFormat="1" applyFont="1" applyFill="1" applyBorder="1" applyAlignment="1">
      <alignment shrinkToFit="1"/>
    </xf>
    <xf numFmtId="10" fontId="41" fillId="0" borderId="66" xfId="1" applyNumberFormat="1" applyFont="1" applyFill="1" applyBorder="1" applyAlignment="1">
      <alignment shrinkToFit="1"/>
    </xf>
    <xf numFmtId="4" fontId="14" fillId="0" borderId="17" xfId="1" applyNumberFormat="1" applyFont="1" applyFill="1" applyBorder="1" applyAlignment="1">
      <alignment shrinkToFit="1"/>
    </xf>
    <xf numFmtId="4" fontId="1" fillId="4" borderId="0" xfId="1" applyNumberFormat="1" applyFont="1" applyFill="1"/>
    <xf numFmtId="4" fontId="1" fillId="0" borderId="0" xfId="1" applyNumberFormat="1" applyFont="1" applyFill="1" applyBorder="1" applyAlignment="1" applyProtection="1">
      <alignment shrinkToFit="1"/>
      <protection hidden="1"/>
    </xf>
    <xf numFmtId="4" fontId="1" fillId="0" borderId="0" xfId="1" applyNumberFormat="1" applyFont="1" applyFill="1" applyAlignment="1" applyProtection="1">
      <alignment shrinkToFit="1"/>
      <protection hidden="1"/>
    </xf>
    <xf numFmtId="4" fontId="5" fillId="0" borderId="0" xfId="1" applyNumberFormat="1" applyFont="1" applyFill="1" applyBorder="1" applyAlignment="1" applyProtection="1">
      <alignment shrinkToFit="1"/>
      <protection hidden="1"/>
    </xf>
    <xf numFmtId="4" fontId="19" fillId="0" borderId="0" xfId="1" applyNumberFormat="1" applyFont="1" applyFill="1" applyBorder="1" applyAlignment="1" applyProtection="1">
      <alignment shrinkToFit="1"/>
      <protection hidden="1"/>
    </xf>
    <xf numFmtId="0" fontId="47" fillId="3" borderId="0" xfId="2" applyFont="1" applyFill="1" applyProtection="1">
      <protection hidden="1"/>
    </xf>
    <xf numFmtId="4" fontId="1" fillId="0" borderId="0" xfId="2" applyNumberFormat="1" applyFont="1" applyFill="1" applyBorder="1" applyAlignment="1" applyProtection="1">
      <alignment shrinkToFit="1"/>
      <protection hidden="1"/>
    </xf>
    <xf numFmtId="4" fontId="1" fillId="0" borderId="0" xfId="2" applyNumberFormat="1" applyFont="1" applyFill="1" applyAlignment="1" applyProtection="1">
      <alignment shrinkToFit="1"/>
      <protection hidden="1"/>
    </xf>
    <xf numFmtId="0" fontId="48" fillId="3" borderId="0" xfId="2" applyFont="1" applyFill="1" applyProtection="1">
      <protection hidden="1"/>
    </xf>
    <xf numFmtId="4" fontId="5" fillId="0" borderId="0" xfId="1" applyNumberFormat="1" applyFont="1" applyFill="1" applyAlignment="1" applyProtection="1">
      <alignment shrinkToFit="1"/>
      <protection hidden="1"/>
    </xf>
    <xf numFmtId="4" fontId="45" fillId="0" borderId="0" xfId="1" applyNumberFormat="1" applyFont="1" applyFill="1" applyBorder="1" applyAlignment="1" applyProtection="1">
      <alignment shrinkToFit="1"/>
      <protection hidden="1"/>
    </xf>
    <xf numFmtId="0" fontId="5" fillId="0" borderId="0" xfId="0" applyFont="1" applyBorder="1" applyProtection="1">
      <protection locked="0"/>
    </xf>
    <xf numFmtId="0" fontId="14" fillId="0" borderId="0" xfId="0" applyFont="1" applyBorder="1" applyProtection="1">
      <protection locked="0"/>
    </xf>
    <xf numFmtId="0" fontId="2" fillId="0" borderId="0" xfId="0" applyFont="1" applyBorder="1" applyProtection="1">
      <protection locked="0"/>
    </xf>
    <xf numFmtId="4" fontId="1" fillId="0" borderId="0" xfId="0" applyNumberFormat="1" applyFont="1" applyBorder="1" applyProtection="1">
      <protection locked="0"/>
    </xf>
    <xf numFmtId="0" fontId="1" fillId="0" borderId="0" xfId="0" applyFont="1" applyBorder="1" applyAlignment="1" applyProtection="1">
      <alignment horizontal="center"/>
      <protection locked="0"/>
    </xf>
    <xf numFmtId="10" fontId="1" fillId="0" borderId="0" xfId="0" applyNumberFormat="1" applyFont="1" applyBorder="1" applyAlignment="1" applyProtection="1">
      <alignment horizontal="right" indent="3"/>
      <protection locked="0"/>
    </xf>
    <xf numFmtId="4" fontId="1" fillId="0" borderId="0" xfId="1" applyNumberFormat="1" applyFont="1" applyBorder="1" applyProtection="1">
      <protection hidden="1"/>
    </xf>
    <xf numFmtId="4" fontId="52" fillId="0" borderId="0" xfId="1" applyNumberFormat="1" applyFont="1" applyFill="1" applyBorder="1" applyAlignment="1" applyProtection="1">
      <alignment shrinkToFit="1"/>
      <protection hidden="1"/>
    </xf>
    <xf numFmtId="4" fontId="49" fillId="0" borderId="0" xfId="1" applyNumberFormat="1" applyFont="1" applyFill="1" applyBorder="1" applyAlignment="1" applyProtection="1">
      <alignment shrinkToFit="1"/>
      <protection hidden="1"/>
    </xf>
    <xf numFmtId="4" fontId="53" fillId="0" borderId="0" xfId="1" applyNumberFormat="1" applyFont="1" applyFill="1" applyBorder="1" applyAlignment="1" applyProtection="1">
      <alignment shrinkToFit="1"/>
      <protection hidden="1"/>
    </xf>
    <xf numFmtId="4" fontId="54" fillId="0" borderId="0" xfId="1" applyNumberFormat="1" applyFont="1" applyFill="1" applyBorder="1" applyAlignment="1" applyProtection="1">
      <alignment shrinkToFit="1"/>
      <protection hidden="1"/>
    </xf>
    <xf numFmtId="4" fontId="5" fillId="0" borderId="41" xfId="1" applyNumberFormat="1" applyFont="1" applyFill="1" applyBorder="1" applyAlignment="1" applyProtection="1">
      <alignment shrinkToFit="1"/>
      <protection hidden="1"/>
    </xf>
    <xf numFmtId="4" fontId="5" fillId="0" borderId="7" xfId="1" applyNumberFormat="1" applyFont="1" applyFill="1" applyBorder="1" applyAlignment="1" applyProtection="1">
      <alignment shrinkToFit="1"/>
      <protection hidden="1"/>
    </xf>
    <xf numFmtId="4" fontId="55" fillId="0" borderId="0" xfId="1" applyNumberFormat="1" applyFont="1" applyFill="1" applyBorder="1" applyAlignment="1" applyProtection="1">
      <alignment shrinkToFit="1"/>
      <protection hidden="1"/>
    </xf>
    <xf numFmtId="4" fontId="5" fillId="0" borderId="81" xfId="1" applyNumberFormat="1" applyFont="1" applyFill="1" applyBorder="1" applyAlignment="1" applyProtection="1">
      <alignment shrinkToFit="1"/>
      <protection hidden="1"/>
    </xf>
    <xf numFmtId="4" fontId="5" fillId="0" borderId="6" xfId="1" applyNumberFormat="1" applyFont="1" applyFill="1" applyBorder="1" applyAlignment="1" applyProtection="1">
      <alignment shrinkToFit="1"/>
      <protection hidden="1"/>
    </xf>
    <xf numFmtId="4" fontId="7" fillId="0" borderId="1" xfId="1" applyNumberFormat="1" applyFont="1" applyFill="1" applyBorder="1" applyAlignment="1" applyProtection="1">
      <alignment shrinkToFit="1"/>
      <protection hidden="1"/>
    </xf>
    <xf numFmtId="4" fontId="55" fillId="0" borderId="41" xfId="1" applyNumberFormat="1" applyFont="1" applyFill="1" applyBorder="1" applyAlignment="1" applyProtection="1">
      <alignment shrinkToFit="1"/>
      <protection hidden="1"/>
    </xf>
    <xf numFmtId="4" fontId="55" fillId="0" borderId="7" xfId="1" applyNumberFormat="1" applyFont="1" applyFill="1" applyBorder="1" applyAlignment="1" applyProtection="1">
      <alignment shrinkToFit="1"/>
      <protection hidden="1"/>
    </xf>
    <xf numFmtId="4" fontId="55" fillId="0" borderId="14" xfId="1" applyNumberFormat="1" applyFont="1" applyFill="1" applyBorder="1" applyAlignment="1" applyProtection="1">
      <alignment shrinkToFit="1"/>
      <protection hidden="1"/>
    </xf>
    <xf numFmtId="4" fontId="55" fillId="0" borderId="8" xfId="1" applyNumberFormat="1" applyFont="1" applyFill="1" applyBorder="1" applyAlignment="1" applyProtection="1">
      <alignment shrinkToFit="1"/>
      <protection hidden="1"/>
    </xf>
    <xf numFmtId="0" fontId="7" fillId="0" borderId="25" xfId="2" applyFont="1" applyBorder="1" applyProtection="1">
      <protection hidden="1"/>
    </xf>
    <xf numFmtId="0" fontId="6" fillId="0" borderId="32" xfId="2" applyFont="1" applyBorder="1" applyProtection="1">
      <protection hidden="1"/>
    </xf>
    <xf numFmtId="0" fontId="56" fillId="0" borderId="40" xfId="2" applyFont="1" applyBorder="1" applyProtection="1">
      <protection hidden="1"/>
    </xf>
    <xf numFmtId="0" fontId="57" fillId="0" borderId="40" xfId="2" applyFont="1" applyBorder="1" applyProtection="1">
      <protection hidden="1"/>
    </xf>
    <xf numFmtId="0" fontId="1" fillId="0" borderId="32" xfId="2" applyFont="1" applyBorder="1" applyAlignment="1" applyProtection="1">
      <alignment horizontal="center"/>
      <protection hidden="1"/>
    </xf>
    <xf numFmtId="0" fontId="56" fillId="0" borderId="31" xfId="2" applyFont="1" applyBorder="1" applyAlignment="1" applyProtection="1">
      <alignment horizontal="center"/>
      <protection hidden="1"/>
    </xf>
    <xf numFmtId="0" fontId="56" fillId="0" borderId="31" xfId="2" applyFont="1" applyBorder="1" applyProtection="1">
      <protection hidden="1"/>
    </xf>
    <xf numFmtId="0" fontId="56" fillId="0" borderId="30" xfId="2" applyFont="1" applyBorder="1" applyProtection="1">
      <protection hidden="1"/>
    </xf>
    <xf numFmtId="0" fontId="56" fillId="0" borderId="39" xfId="2" applyFont="1" applyBorder="1" applyProtection="1">
      <protection hidden="1"/>
    </xf>
    <xf numFmtId="0" fontId="56" fillId="0" borderId="0" xfId="2" applyFont="1" applyBorder="1" applyProtection="1">
      <protection hidden="1"/>
    </xf>
    <xf numFmtId="0" fontId="56" fillId="0" borderId="38" xfId="2" applyFont="1" applyBorder="1" applyProtection="1">
      <protection hidden="1"/>
    </xf>
    <xf numFmtId="14" fontId="56" fillId="0" borderId="38" xfId="2" applyNumberFormat="1" applyFont="1" applyBorder="1" applyProtection="1">
      <protection hidden="1"/>
    </xf>
    <xf numFmtId="14" fontId="56" fillId="0" borderId="37" xfId="2" applyNumberFormat="1" applyFont="1" applyBorder="1" applyProtection="1">
      <protection hidden="1"/>
    </xf>
    <xf numFmtId="0" fontId="56" fillId="0" borderId="38" xfId="2" applyFont="1" applyBorder="1" applyAlignment="1" applyProtection="1">
      <alignment horizontal="center"/>
      <protection hidden="1"/>
    </xf>
    <xf numFmtId="0" fontId="56" fillId="0" borderId="37" xfId="2" applyFont="1" applyBorder="1" applyProtection="1">
      <protection hidden="1"/>
    </xf>
    <xf numFmtId="0" fontId="56" fillId="0" borderId="25" xfId="2" applyFont="1" applyBorder="1" applyProtection="1">
      <protection hidden="1"/>
    </xf>
    <xf numFmtId="0" fontId="56" fillId="0" borderId="24" xfId="2" applyFont="1" applyBorder="1" applyProtection="1">
      <protection hidden="1"/>
    </xf>
    <xf numFmtId="0" fontId="56" fillId="0" borderId="36" xfId="2" applyFont="1" applyBorder="1" applyProtection="1">
      <protection hidden="1"/>
    </xf>
    <xf numFmtId="0" fontId="56" fillId="0" borderId="35" xfId="2" applyFont="1" applyBorder="1" applyProtection="1">
      <protection hidden="1"/>
    </xf>
    <xf numFmtId="0" fontId="56" fillId="0" borderId="34" xfId="2" applyFont="1" applyBorder="1" applyProtection="1">
      <protection hidden="1"/>
    </xf>
    <xf numFmtId="0" fontId="56" fillId="0" borderId="33" xfId="2" applyFont="1" applyBorder="1" applyProtection="1">
      <protection hidden="1"/>
    </xf>
    <xf numFmtId="4" fontId="56" fillId="0" borderId="31" xfId="2" applyNumberFormat="1" applyFont="1" applyBorder="1" applyAlignment="1" applyProtection="1">
      <alignment horizontal="right" shrinkToFit="1"/>
      <protection hidden="1"/>
    </xf>
    <xf numFmtId="4" fontId="56" fillId="0" borderId="31" xfId="2" applyNumberFormat="1" applyFont="1" applyBorder="1" applyAlignment="1" applyProtection="1">
      <alignment shrinkToFit="1"/>
      <protection hidden="1"/>
    </xf>
    <xf numFmtId="4" fontId="56" fillId="0" borderId="30" xfId="2" applyNumberFormat="1" applyFont="1" applyBorder="1" applyAlignment="1" applyProtection="1">
      <alignment shrinkToFit="1"/>
      <protection hidden="1"/>
    </xf>
    <xf numFmtId="0" fontId="56" fillId="0" borderId="28" xfId="2" applyFont="1" applyBorder="1" applyProtection="1">
      <protection hidden="1"/>
    </xf>
    <xf numFmtId="0" fontId="56" fillId="0" borderId="29" xfId="2" applyFont="1" applyBorder="1" applyProtection="1">
      <protection hidden="1"/>
    </xf>
    <xf numFmtId="4" fontId="56" fillId="0" borderId="27" xfId="2" applyNumberFormat="1" applyFont="1" applyBorder="1" applyAlignment="1" applyProtection="1">
      <alignment horizontal="right" shrinkToFit="1"/>
      <protection hidden="1"/>
    </xf>
    <xf numFmtId="4" fontId="56" fillId="0" borderId="27" xfId="2" applyNumberFormat="1" applyFont="1" applyBorder="1" applyAlignment="1" applyProtection="1">
      <alignment shrinkToFit="1"/>
      <protection hidden="1"/>
    </xf>
    <xf numFmtId="4" fontId="56" fillId="0" borderId="26" xfId="2" applyNumberFormat="1" applyFont="1" applyBorder="1" applyAlignment="1" applyProtection="1">
      <alignment shrinkToFit="1"/>
      <protection hidden="1"/>
    </xf>
    <xf numFmtId="0" fontId="2" fillId="0" borderId="0" xfId="2" applyFont="1"/>
    <xf numFmtId="4" fontId="55" fillId="0" borderId="6" xfId="1" applyNumberFormat="1" applyFont="1" applyFill="1" applyBorder="1" applyAlignment="1" applyProtection="1">
      <alignment shrinkToFit="1"/>
      <protection hidden="1"/>
    </xf>
    <xf numFmtId="4" fontId="60" fillId="0" borderId="0" xfId="1" applyNumberFormat="1" applyFont="1" applyFill="1" applyBorder="1" applyAlignment="1" applyProtection="1">
      <alignment shrinkToFit="1"/>
      <protection hidden="1"/>
    </xf>
    <xf numFmtId="0" fontId="25" fillId="0" borderId="0" xfId="1" applyFont="1" applyAlignment="1" applyProtection="1">
      <protection hidden="1"/>
    </xf>
    <xf numFmtId="0" fontId="1" fillId="0" borderId="0" xfId="1" applyFont="1" applyFill="1" applyAlignment="1" applyProtection="1">
      <alignment horizontal="right"/>
      <protection hidden="1"/>
    </xf>
    <xf numFmtId="0" fontId="1" fillId="0" borderId="0" xfId="1" applyFont="1" applyAlignment="1" applyProtection="1">
      <alignment horizontal="right"/>
      <protection hidden="1"/>
    </xf>
    <xf numFmtId="4" fontId="19" fillId="0" borderId="0" xfId="1" applyNumberFormat="1" applyFont="1" applyBorder="1" applyAlignment="1" applyProtection="1">
      <alignment shrinkToFit="1"/>
      <protection hidden="1"/>
    </xf>
    <xf numFmtId="4" fontId="1" fillId="0" borderId="12" xfId="1" applyNumberFormat="1" applyFont="1" applyBorder="1" applyAlignment="1" applyProtection="1">
      <alignment shrinkToFit="1"/>
      <protection hidden="1"/>
    </xf>
    <xf numFmtId="4" fontId="1" fillId="0" borderId="84" xfId="1" applyNumberFormat="1" applyFont="1" applyBorder="1" applyAlignment="1" applyProtection="1">
      <alignment shrinkToFit="1"/>
      <protection hidden="1"/>
    </xf>
    <xf numFmtId="0" fontId="47" fillId="0" borderId="0" xfId="2" applyFont="1" applyProtection="1">
      <protection hidden="1"/>
    </xf>
    <xf numFmtId="0" fontId="1" fillId="0" borderId="0" xfId="2" applyFont="1" applyAlignment="1" applyProtection="1">
      <alignment horizontal="left" shrinkToFit="1"/>
      <protection hidden="1"/>
    </xf>
    <xf numFmtId="0" fontId="47" fillId="0" borderId="0" xfId="2" applyFont="1" applyAlignment="1" applyProtection="1">
      <alignment horizontal="left" shrinkToFit="1"/>
      <protection hidden="1"/>
    </xf>
    <xf numFmtId="0" fontId="47" fillId="3" borderId="0" xfId="2" applyFont="1" applyFill="1" applyBorder="1" applyAlignment="1" applyProtection="1">
      <alignment horizontal="center"/>
      <protection hidden="1"/>
    </xf>
    <xf numFmtId="0" fontId="47" fillId="3" borderId="0" xfId="2" applyFont="1" applyFill="1" applyBorder="1" applyProtection="1">
      <protection hidden="1"/>
    </xf>
    <xf numFmtId="0" fontId="47" fillId="3" borderId="0" xfId="2" applyFont="1" applyFill="1" applyBorder="1" applyAlignment="1" applyProtection="1">
      <alignment horizontal="center" shrinkToFit="1"/>
      <protection hidden="1"/>
    </xf>
    <xf numFmtId="0" fontId="47" fillId="0" borderId="0" xfId="2" applyFont="1" applyFill="1" applyAlignment="1" applyProtection="1">
      <alignment horizontal="right"/>
      <protection hidden="1"/>
    </xf>
    <xf numFmtId="0" fontId="47" fillId="0" borderId="0" xfId="2" applyFont="1" applyAlignment="1" applyProtection="1">
      <alignment horizontal="right"/>
      <protection hidden="1"/>
    </xf>
    <xf numFmtId="0" fontId="47" fillId="0" borderId="0" xfId="2" applyFont="1" applyFill="1" applyProtection="1">
      <protection hidden="1"/>
    </xf>
    <xf numFmtId="0" fontId="47" fillId="0" borderId="0" xfId="2" applyFont="1" applyBorder="1" applyProtection="1">
      <protection hidden="1"/>
    </xf>
    <xf numFmtId="4" fontId="19" fillId="0" borderId="0" xfId="2" applyNumberFormat="1" applyFont="1" applyBorder="1" applyAlignment="1" applyProtection="1">
      <alignment shrinkToFit="1"/>
      <protection hidden="1"/>
    </xf>
    <xf numFmtId="0" fontId="47" fillId="0" borderId="0" xfId="2" applyFont="1" applyBorder="1" applyAlignment="1" applyProtection="1">
      <alignment horizontal="center"/>
      <protection hidden="1"/>
    </xf>
    <xf numFmtId="0" fontId="47" fillId="0" borderId="0" xfId="2" applyFont="1" applyFill="1" applyBorder="1" applyProtection="1">
      <protection hidden="1"/>
    </xf>
    <xf numFmtId="0" fontId="47" fillId="0" borderId="0" xfId="2" applyFont="1" applyBorder="1" applyAlignment="1" applyProtection="1">
      <alignment shrinkToFit="1"/>
      <protection hidden="1"/>
    </xf>
    <xf numFmtId="0" fontId="47" fillId="0" borderId="0" xfId="2" applyFont="1" applyBorder="1" applyAlignment="1" applyProtection="1">
      <alignment horizontal="right" indent="3"/>
      <protection hidden="1"/>
    </xf>
    <xf numFmtId="0" fontId="47" fillId="0" borderId="0" xfId="2" applyFont="1" applyBorder="1" applyAlignment="1" applyProtection="1">
      <alignment horizontal="left" indent="2"/>
      <protection hidden="1"/>
    </xf>
    <xf numFmtId="4" fontId="47" fillId="0" borderId="0" xfId="2" applyNumberFormat="1" applyFont="1" applyBorder="1" applyAlignment="1" applyProtection="1">
      <alignment shrinkToFit="1"/>
      <protection hidden="1"/>
    </xf>
    <xf numFmtId="10" fontId="47" fillId="0" borderId="0" xfId="2" applyNumberFormat="1" applyFont="1" applyBorder="1" applyAlignment="1" applyProtection="1">
      <alignment horizontal="right" indent="3"/>
      <protection hidden="1"/>
    </xf>
    <xf numFmtId="0" fontId="47" fillId="0" borderId="0" xfId="2" applyFont="1" applyBorder="1" applyAlignment="1" applyProtection="1">
      <protection locked="0"/>
    </xf>
    <xf numFmtId="4" fontId="47" fillId="0" borderId="0" xfId="2" applyNumberFormat="1" applyFont="1" applyBorder="1" applyProtection="1">
      <protection locked="0"/>
    </xf>
    <xf numFmtId="0" fontId="47" fillId="0" borderId="0" xfId="2" applyFont="1" applyBorder="1" applyAlignment="1" applyProtection="1">
      <alignment horizontal="center"/>
      <protection locked="0"/>
    </xf>
    <xf numFmtId="10" fontId="47" fillId="0" borderId="0" xfId="2" applyNumberFormat="1" applyFont="1" applyBorder="1" applyAlignment="1" applyProtection="1">
      <alignment horizontal="right" indent="3"/>
      <protection locked="0"/>
    </xf>
    <xf numFmtId="0" fontId="47" fillId="0" borderId="0" xfId="2" applyFont="1" applyBorder="1" applyAlignment="1" applyProtection="1">
      <alignment horizontal="left" indent="2"/>
      <protection locked="0"/>
    </xf>
    <xf numFmtId="4" fontId="56" fillId="0" borderId="32" xfId="2" applyNumberFormat="1" applyFont="1" applyBorder="1" applyAlignment="1" applyProtection="1">
      <alignment shrinkToFit="1"/>
      <protection hidden="1"/>
    </xf>
    <xf numFmtId="4" fontId="56" fillId="0" borderId="28" xfId="2" applyNumberFormat="1" applyFont="1" applyBorder="1" applyAlignment="1" applyProtection="1">
      <alignment shrinkToFit="1"/>
      <protection hidden="1"/>
    </xf>
    <xf numFmtId="4" fontId="7" fillId="0" borderId="23" xfId="2" applyNumberFormat="1" applyFont="1" applyBorder="1" applyAlignment="1" applyProtection="1">
      <alignment shrinkToFit="1"/>
      <protection hidden="1"/>
    </xf>
    <xf numFmtId="0" fontId="47" fillId="0" borderId="0" xfId="2" applyFont="1" applyProtection="1">
      <protection locked="0"/>
    </xf>
    <xf numFmtId="0" fontId="1" fillId="0" borderId="0" xfId="0" applyFont="1" applyFill="1" applyBorder="1" applyAlignment="1" applyProtection="1">
      <alignment horizontal="center"/>
      <protection hidden="1"/>
    </xf>
    <xf numFmtId="4" fontId="62" fillId="0" borderId="0" xfId="1" applyNumberFormat="1" applyFont="1"/>
    <xf numFmtId="0" fontId="63" fillId="0" borderId="0" xfId="1" applyFont="1"/>
    <xf numFmtId="0" fontId="62" fillId="0" borderId="0" xfId="1" applyFont="1"/>
    <xf numFmtId="0" fontId="63" fillId="0" borderId="0" xfId="1" applyFont="1" applyBorder="1"/>
    <xf numFmtId="4" fontId="62" fillId="0" borderId="0" xfId="1" applyNumberFormat="1" applyFont="1" applyAlignment="1">
      <alignment shrinkToFit="1"/>
    </xf>
    <xf numFmtId="4" fontId="64" fillId="0" borderId="0" xfId="1" applyNumberFormat="1" applyFont="1" applyAlignment="1">
      <alignment shrinkToFit="1"/>
    </xf>
    <xf numFmtId="0" fontId="62" fillId="0" borderId="0" xfId="1" applyFont="1" applyAlignment="1">
      <alignment horizontal="left" indent="10"/>
    </xf>
    <xf numFmtId="3" fontId="62" fillId="0" borderId="0" xfId="1" applyNumberFormat="1" applyFont="1" applyAlignment="1">
      <alignment shrinkToFit="1"/>
    </xf>
    <xf numFmtId="0" fontId="2" fillId="0" borderId="0" xfId="1" applyFont="1" applyAlignment="1">
      <alignment horizontal="left"/>
    </xf>
    <xf numFmtId="0" fontId="1" fillId="0" borderId="0" xfId="1" applyAlignment="1">
      <alignment wrapText="1"/>
    </xf>
    <xf numFmtId="0" fontId="5" fillId="0" borderId="0" xfId="1" applyFont="1" applyAlignment="1" applyProtection="1">
      <alignment horizontal="justify" vertical="top" wrapText="1" shrinkToFit="1"/>
      <protection hidden="1"/>
    </xf>
    <xf numFmtId="0" fontId="9" fillId="0" borderId="0" xfId="1" applyFont="1" applyAlignment="1">
      <alignment horizontal="right"/>
    </xf>
    <xf numFmtId="0" fontId="6" fillId="0" borderId="83" xfId="1" applyFont="1" applyFill="1" applyBorder="1" applyAlignment="1">
      <alignment horizontal="center" vertical="center" wrapText="1"/>
    </xf>
    <xf numFmtId="0" fontId="1" fillId="0" borderId="80" xfId="1" applyFill="1" applyBorder="1" applyAlignment="1">
      <alignment horizontal="center" vertical="center" wrapText="1"/>
    </xf>
    <xf numFmtId="0" fontId="22" fillId="0" borderId="12" xfId="1" applyFont="1" applyFill="1" applyBorder="1" applyAlignment="1">
      <alignment horizontal="center"/>
    </xf>
    <xf numFmtId="0" fontId="22" fillId="0" borderId="20" xfId="1" applyFont="1" applyFill="1" applyBorder="1" applyAlignment="1">
      <alignment horizontal="center"/>
    </xf>
    <xf numFmtId="0" fontId="1" fillId="0" borderId="10" xfId="1" applyFill="1" applyBorder="1" applyAlignment="1">
      <alignment horizontal="center"/>
    </xf>
    <xf numFmtId="0" fontId="6" fillId="0" borderId="14" xfId="1" applyFont="1" applyFill="1" applyBorder="1" applyAlignment="1">
      <alignment horizontal="center" vertical="justify" shrinkToFit="1"/>
    </xf>
    <xf numFmtId="0" fontId="1" fillId="0" borderId="81" xfId="1" applyFont="1" applyFill="1" applyBorder="1" applyAlignment="1">
      <alignment horizontal="center" shrinkToFit="1"/>
    </xf>
    <xf numFmtId="0" fontId="1" fillId="0" borderId="12" xfId="1" applyFill="1" applyBorder="1" applyAlignment="1">
      <alignment horizontal="center" shrinkToFit="1"/>
    </xf>
    <xf numFmtId="0" fontId="1" fillId="0" borderId="20" xfId="1" applyFill="1" applyBorder="1" applyAlignment="1">
      <alignment horizontal="center" shrinkToFit="1"/>
    </xf>
    <xf numFmtId="0" fontId="45" fillId="0" borderId="0" xfId="1" applyFont="1" applyAlignment="1">
      <alignment horizontal="justify" vertical="justify"/>
    </xf>
    <xf numFmtId="0" fontId="9" fillId="0" borderId="65" xfId="1" applyFont="1" applyFill="1" applyBorder="1" applyAlignment="1">
      <alignment vertical="justify"/>
    </xf>
    <xf numFmtId="0" fontId="9" fillId="0" borderId="63" xfId="1" applyFont="1" applyFill="1" applyBorder="1" applyAlignment="1">
      <alignment vertical="justify"/>
    </xf>
    <xf numFmtId="0" fontId="9" fillId="0" borderId="77" xfId="1" applyFont="1" applyFill="1" applyBorder="1" applyAlignment="1">
      <alignment vertical="justify"/>
    </xf>
    <xf numFmtId="0" fontId="9" fillId="0" borderId="57" xfId="1" applyFont="1" applyFill="1" applyBorder="1" applyAlignment="1">
      <alignment vertical="justify"/>
    </xf>
    <xf numFmtId="0" fontId="9" fillId="0" borderId="85" xfId="1" applyFont="1" applyFill="1" applyBorder="1" applyAlignment="1">
      <alignment vertical="justify" wrapText="1" shrinkToFit="1"/>
    </xf>
    <xf numFmtId="0" fontId="0" fillId="0" borderId="86" xfId="0" applyBorder="1" applyAlignment="1">
      <alignment vertical="justify" wrapText="1" shrinkToFit="1"/>
    </xf>
    <xf numFmtId="0" fontId="9" fillId="0" borderId="71" xfId="1" applyFont="1" applyFill="1" applyBorder="1" applyAlignment="1">
      <alignment vertical="justify" shrinkToFit="1"/>
    </xf>
    <xf numFmtId="0" fontId="1" fillId="0" borderId="61" xfId="1" applyFont="1" applyFill="1" applyBorder="1" applyAlignment="1">
      <alignment vertical="justify" shrinkToFit="1"/>
    </xf>
    <xf numFmtId="0" fontId="26" fillId="0" borderId="65" xfId="1" applyFont="1" applyFill="1" applyBorder="1" applyAlignment="1">
      <alignment vertical="justify"/>
    </xf>
    <xf numFmtId="0" fontId="26" fillId="0" borderId="63" xfId="1" applyFont="1" applyFill="1" applyBorder="1" applyAlignment="1">
      <alignment vertical="justify"/>
    </xf>
    <xf numFmtId="0" fontId="25" fillId="0" borderId="0" xfId="1" applyFont="1" applyAlignment="1" applyProtection="1">
      <protection hidden="1"/>
    </xf>
    <xf numFmtId="0" fontId="9" fillId="0" borderId="0" xfId="1" applyFont="1" applyAlignment="1" applyProtection="1">
      <alignment horizontal="left" shrinkToFit="1"/>
      <protection hidden="1"/>
    </xf>
    <xf numFmtId="0" fontId="25" fillId="0" borderId="0" xfId="1" applyFont="1" applyAlignment="1" applyProtection="1">
      <alignment horizontal="left" shrinkToFit="1"/>
      <protection hidden="1"/>
    </xf>
    <xf numFmtId="0" fontId="1" fillId="0" borderId="0" xfId="1" applyFont="1" applyAlignment="1" applyProtection="1">
      <alignment horizontal="left" shrinkToFit="1"/>
      <protection hidden="1"/>
    </xf>
    <xf numFmtId="0" fontId="1" fillId="0" borderId="0" xfId="1" applyFont="1" applyAlignment="1" applyProtection="1">
      <alignment shrinkToFit="1"/>
      <protection hidden="1"/>
    </xf>
    <xf numFmtId="0" fontId="1" fillId="0" borderId="18" xfId="1" applyFont="1" applyBorder="1" applyAlignment="1" applyProtection="1">
      <alignment vertical="justify"/>
      <protection hidden="1"/>
    </xf>
    <xf numFmtId="0" fontId="11" fillId="2" borderId="0" xfId="1" applyFont="1" applyFill="1" applyBorder="1" applyAlignment="1" applyProtection="1">
      <alignment wrapText="1" shrinkToFit="1"/>
      <protection hidden="1"/>
    </xf>
    <xf numFmtId="0" fontId="1" fillId="0" borderId="0" xfId="1" applyFont="1" applyAlignment="1" applyProtection="1">
      <alignment wrapText="1" shrinkToFit="1"/>
      <protection hidden="1"/>
    </xf>
    <xf numFmtId="0" fontId="9" fillId="0" borderId="0" xfId="1" applyFont="1" applyFill="1" applyAlignment="1" applyProtection="1">
      <alignment horizontal="center"/>
      <protection hidden="1"/>
    </xf>
    <xf numFmtId="0" fontId="9" fillId="0" borderId="0" xfId="1" applyFont="1" applyAlignment="1" applyProtection="1">
      <alignment horizontal="center"/>
      <protection hidden="1"/>
    </xf>
    <xf numFmtId="0" fontId="1" fillId="0" borderId="0" xfId="1" applyFont="1" applyFill="1" applyAlignment="1" applyProtection="1">
      <alignment horizontal="right"/>
      <protection hidden="1"/>
    </xf>
    <xf numFmtId="0" fontId="1" fillId="0" borderId="0" xfId="1" applyFont="1" applyAlignment="1" applyProtection="1">
      <alignment horizontal="right"/>
      <protection hidden="1"/>
    </xf>
    <xf numFmtId="0" fontId="1" fillId="0" borderId="0" xfId="1" applyFont="1" applyFill="1" applyBorder="1" applyAlignment="1" applyProtection="1">
      <alignment vertical="justify" wrapText="1"/>
      <protection locked="0"/>
    </xf>
    <xf numFmtId="0" fontId="51" fillId="0" borderId="0" xfId="0" applyFont="1" applyFill="1" applyAlignment="1">
      <alignment vertical="justify" wrapText="1"/>
    </xf>
    <xf numFmtId="0" fontId="5" fillId="0" borderId="0" xfId="1" applyFont="1" applyFill="1" applyBorder="1" applyAlignment="1" applyProtection="1">
      <alignment vertical="justify" wrapText="1"/>
      <protection locked="0"/>
    </xf>
    <xf numFmtId="0" fontId="50" fillId="0" borderId="0" xfId="0" applyFont="1" applyFill="1" applyAlignment="1">
      <alignment vertical="justify" wrapText="1"/>
    </xf>
    <xf numFmtId="0" fontId="1" fillId="5" borderId="0" xfId="1" applyFont="1" applyFill="1" applyBorder="1" applyAlignment="1" applyProtection="1">
      <alignment vertical="justify" wrapText="1"/>
      <protection locked="0"/>
    </xf>
    <xf numFmtId="0" fontId="51" fillId="5" borderId="0" xfId="0" applyFont="1" applyFill="1" applyAlignment="1">
      <alignment vertical="justify" wrapText="1"/>
    </xf>
    <xf numFmtId="0" fontId="5" fillId="0" borderId="0" xfId="0" applyFont="1" applyBorder="1" applyAlignment="1" applyProtection="1">
      <alignment horizontal="justify" vertical="justify" wrapText="1"/>
      <protection locked="0"/>
    </xf>
    <xf numFmtId="0" fontId="1" fillId="0" borderId="0" xfId="0" applyFont="1" applyAlignment="1">
      <alignment horizontal="justify" vertical="justify" wrapText="1"/>
    </xf>
    <xf numFmtId="0" fontId="5" fillId="0" borderId="0" xfId="0" applyFont="1" applyFill="1" applyBorder="1" applyAlignment="1" applyProtection="1">
      <alignment horizontal="justify" vertical="justify" wrapText="1"/>
      <protection locked="0"/>
    </xf>
    <xf numFmtId="0" fontId="1" fillId="0" borderId="0" xfId="0" applyFont="1" applyFill="1" applyAlignment="1">
      <alignment horizontal="justify" vertical="justify" wrapText="1"/>
    </xf>
    <xf numFmtId="0" fontId="1" fillId="0" borderId="0" xfId="1" applyFont="1" applyBorder="1" applyAlignment="1" applyProtection="1">
      <alignment horizontal="justify" vertical="justify" wrapText="1"/>
      <protection locked="0"/>
    </xf>
    <xf numFmtId="0" fontId="47" fillId="0" borderId="0" xfId="0" applyFont="1" applyAlignment="1">
      <alignment horizontal="justify" vertical="justify" wrapText="1"/>
    </xf>
    <xf numFmtId="0" fontId="51" fillId="0" borderId="0" xfId="0" applyFont="1" applyAlignment="1">
      <alignment horizontal="justify" vertical="justify" wrapText="1"/>
    </xf>
    <xf numFmtId="0" fontId="25" fillId="0" borderId="0" xfId="2" applyFont="1" applyBorder="1" applyAlignment="1" applyProtection="1">
      <protection hidden="1"/>
    </xf>
    <xf numFmtId="0" fontId="25" fillId="0" borderId="0" xfId="2" applyFont="1" applyBorder="1" applyAlignment="1" applyProtection="1">
      <alignment horizontal="left" shrinkToFit="1"/>
      <protection hidden="1"/>
    </xf>
    <xf numFmtId="0" fontId="9" fillId="0" borderId="0" xfId="2" applyFont="1" applyBorder="1" applyAlignment="1" applyProtection="1">
      <alignment horizontal="left" shrinkToFit="1"/>
      <protection hidden="1"/>
    </xf>
    <xf numFmtId="0" fontId="1" fillId="0" borderId="0" xfId="2" applyFont="1" applyBorder="1" applyAlignment="1" applyProtection="1">
      <alignment shrinkToFit="1"/>
      <protection hidden="1"/>
    </xf>
    <xf numFmtId="0" fontId="11" fillId="3" borderId="0" xfId="2" applyFont="1" applyFill="1" applyBorder="1" applyAlignment="1" applyProtection="1">
      <alignment wrapText="1" shrinkToFit="1"/>
      <protection hidden="1"/>
    </xf>
    <xf numFmtId="0" fontId="56" fillId="0" borderId="38" xfId="2" applyFont="1" applyBorder="1" applyAlignment="1" applyProtection="1">
      <alignment vertical="top" wrapText="1"/>
      <protection hidden="1"/>
    </xf>
    <xf numFmtId="0" fontId="1" fillId="0" borderId="0" xfId="2" applyFont="1" applyBorder="1" applyAlignment="1" applyProtection="1">
      <alignment horizontal="left" shrinkToFit="1"/>
      <protection hidden="1"/>
    </xf>
    <xf numFmtId="0" fontId="9" fillId="0" borderId="0" xfId="2" applyFont="1" applyFill="1" applyBorder="1" applyAlignment="1" applyProtection="1">
      <alignment horizontal="center"/>
      <protection hidden="1"/>
    </xf>
    <xf numFmtId="0" fontId="47" fillId="0" borderId="0" xfId="2" applyFont="1" applyFill="1" applyBorder="1" applyAlignment="1" applyProtection="1">
      <alignment horizontal="right"/>
      <protection hidden="1"/>
    </xf>
    <xf numFmtId="0" fontId="1" fillId="0" borderId="0" xfId="2" applyFont="1" applyBorder="1" applyAlignment="1" applyProtection="1">
      <alignment horizontal="justify" vertical="justify" wrapText="1"/>
      <protection locked="0"/>
    </xf>
    <xf numFmtId="0" fontId="5" fillId="2" borderId="0" xfId="1" applyFont="1" applyFill="1" applyBorder="1" applyAlignment="1" applyProtection="1">
      <alignment horizontal="justify" vertical="top" wrapText="1" shrinkToFit="1"/>
      <protection hidden="1"/>
    </xf>
    <xf numFmtId="0" fontId="5" fillId="0" borderId="0" xfId="1" applyFont="1" applyAlignment="1" applyProtection="1">
      <alignment horizontal="justify" vertical="top" wrapText="1" shrinkToFit="1"/>
      <protection hidden="1"/>
    </xf>
    <xf numFmtId="0" fontId="1" fillId="0" borderId="0" xfId="1" applyFont="1" applyFill="1" applyBorder="1" applyAlignment="1" applyProtection="1">
      <alignment horizontal="justify" vertical="justify" wrapText="1"/>
      <protection locked="0"/>
    </xf>
    <xf numFmtId="0" fontId="51" fillId="0" borderId="0" xfId="0" applyFont="1" applyFill="1" applyAlignment="1">
      <alignment horizontal="justify" vertical="justify" wrapText="1"/>
    </xf>
    <xf numFmtId="0" fontId="1" fillId="5" borderId="0" xfId="1" applyFont="1" applyFill="1" applyBorder="1" applyAlignment="1" applyProtection="1">
      <alignment horizontal="justify" vertical="justify" wrapText="1"/>
      <protection locked="0"/>
    </xf>
    <xf numFmtId="0" fontId="51" fillId="5" borderId="0" xfId="0" applyFont="1" applyFill="1" applyAlignment="1">
      <alignment horizontal="justify" vertical="justify" wrapText="1"/>
    </xf>
    <xf numFmtId="0" fontId="5" fillId="2" borderId="0" xfId="1" applyFont="1" applyFill="1" applyBorder="1" applyAlignment="1" applyProtection="1">
      <alignment wrapText="1" shrinkToFit="1"/>
      <protection hidden="1"/>
    </xf>
    <xf numFmtId="0" fontId="5" fillId="0" borderId="0" xfId="1" applyFont="1" applyAlignment="1" applyProtection="1">
      <alignment wrapText="1" shrinkToFit="1"/>
      <protection hidden="1"/>
    </xf>
    <xf numFmtId="0" fontId="1" fillId="0" borderId="0" xfId="1" applyAlignment="1" applyProtection="1">
      <alignment horizontal="left" shrinkToFit="1"/>
      <protection hidden="1"/>
    </xf>
    <xf numFmtId="0" fontId="1" fillId="0" borderId="0" xfId="1" applyAlignment="1" applyProtection="1">
      <alignment shrinkToFit="1"/>
      <protection hidden="1"/>
    </xf>
  </cellXfs>
  <cellStyles count="3">
    <cellStyle name="Excel Built-in Normal" xfId="2"/>
    <cellStyle name="Normální" xfId="0" builtinId="0"/>
    <cellStyle name="Normální 2" xfId="1"/>
  </cellStyles>
  <dxfs count="397">
    <dxf>
      <font>
        <strike/>
        <color rgb="FFFF0000"/>
      </font>
      <fill>
        <patternFill>
          <bgColor rgb="FFFFFF00"/>
        </patternFill>
      </fill>
    </dxf>
    <dxf>
      <font>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rgb="FFFF0000"/>
      </font>
      <fill>
        <patternFill>
          <bgColor rgb="FFFFFF00"/>
        </patternFill>
      </fill>
    </dxf>
    <dxf>
      <font>
        <strike/>
        <color theme="3" tint="0.39994506668294322"/>
      </font>
    </dxf>
    <dxf>
      <font>
        <strike/>
        <color rgb="FFFF0000"/>
      </font>
      <fill>
        <patternFill>
          <bgColor rgb="FFFFFF00"/>
        </patternFill>
      </fill>
    </dxf>
    <dxf>
      <font>
        <strike/>
        <color rgb="FFFF0000"/>
      </font>
      <fill>
        <patternFill>
          <bgColor rgb="FFFFFF00"/>
        </patternFill>
      </fill>
    </dxf>
    <dxf>
      <font>
        <color rgb="FFFF0000"/>
      </font>
      <fill>
        <patternFill>
          <bgColor rgb="FFFFFF00"/>
        </patternFill>
      </fill>
    </dxf>
    <dxf>
      <font>
        <condense val="0"/>
        <extend val="0"/>
        <color indexed="10"/>
      </font>
      <fill>
        <patternFill>
          <bgColor indexed="26"/>
        </patternFill>
      </fill>
    </dxf>
    <dxf>
      <font>
        <strike/>
        <color rgb="FFFF0000"/>
      </font>
      <fill>
        <patternFill>
          <bgColor rgb="FFFFFF00"/>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2"/>
      </font>
    </dxf>
    <dxf>
      <font>
        <condense val="0"/>
        <extend val="0"/>
        <color indexed="10"/>
      </font>
    </dxf>
    <dxf>
      <font>
        <condense val="0"/>
        <extend val="0"/>
        <color indexed="10"/>
      </font>
      <fill>
        <patternFill>
          <bgColor indexed="9"/>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b val="0"/>
        <condense val="0"/>
        <extend val="0"/>
        <color indexed="10"/>
      </font>
      <fill>
        <patternFill patternType="solid">
          <fgColor indexed="47"/>
          <bgColor indexed="26"/>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47"/>
          <bgColor indexed="26"/>
        </patternFill>
      </fill>
    </dxf>
    <dxf>
      <font>
        <b val="0"/>
        <condense val="0"/>
        <extend val="0"/>
        <color indexed="10"/>
      </font>
      <fill>
        <patternFill patternType="solid">
          <fgColor indexed="47"/>
          <bgColor indexed="26"/>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34"/>
          <bgColor indexed="13"/>
        </patternFill>
      </fill>
    </dxf>
    <dxf>
      <font>
        <b val="0"/>
        <condense val="0"/>
        <extend val="0"/>
        <color indexed="10"/>
      </font>
      <fill>
        <patternFill patternType="solid">
          <fgColor indexed="47"/>
          <bgColor indexed="26"/>
        </patternFill>
      </fill>
    </dxf>
    <dxf>
      <font>
        <b val="0"/>
        <condense val="0"/>
        <extend val="0"/>
        <color indexed="10"/>
      </font>
      <fill>
        <patternFill patternType="solid">
          <fgColor indexed="34"/>
          <bgColor indexed="13"/>
        </patternFill>
      </fill>
    </dxf>
    <dxf>
      <font>
        <b val="0"/>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dxf>
    <dxf>
      <font>
        <condense val="0"/>
        <extend val="0"/>
        <color indexed="10"/>
      </font>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26"/>
        </patternFill>
      </fill>
    </dxf>
    <dxf>
      <font>
        <condense val="0"/>
        <extend val="0"/>
        <color indexed="10"/>
      </font>
      <fill>
        <patternFill>
          <bgColor indexed="34"/>
        </patternFill>
      </fill>
    </dxf>
    <dxf>
      <font>
        <color rgb="FFFF0000"/>
      </font>
      <fill>
        <patternFill>
          <bgColor rgb="FFFFFFCC"/>
        </patternFill>
      </fill>
    </dxf>
    <dxf>
      <font>
        <strike/>
        <color rgb="FFFF0000"/>
      </font>
      <fill>
        <patternFill>
          <bgColor rgb="FFFFFF00"/>
        </patternFill>
      </fill>
    </dxf>
    <dxf>
      <font>
        <color rgb="FFFF0000"/>
      </font>
    </dxf>
    <dxf>
      <font>
        <color rgb="FFFF0000"/>
      </font>
    </dxf>
    <dxf>
      <font>
        <color auto="1"/>
      </font>
    </dxf>
    <dxf>
      <font>
        <strike val="0"/>
        <color auto="1"/>
      </font>
    </dxf>
    <dxf>
      <font>
        <color theme="1"/>
      </font>
    </dxf>
    <dxf>
      <font>
        <color rgb="FFFF0000"/>
      </font>
    </dxf>
    <dxf>
      <font>
        <color rgb="FFFF0000"/>
      </font>
    </dxf>
    <dxf>
      <font>
        <color auto="1"/>
      </font>
    </dxf>
    <dxf>
      <font>
        <strike val="0"/>
        <color auto="1"/>
      </font>
    </dxf>
    <dxf>
      <font>
        <color theme="1"/>
      </font>
    </dxf>
    <dxf>
      <font>
        <condense val="0"/>
        <extend val="0"/>
        <color indexed="54"/>
      </font>
    </dxf>
    <dxf>
      <font>
        <condense val="0"/>
        <extend val="0"/>
        <color indexed="10"/>
      </font>
    </dxf>
    <dxf>
      <font>
        <condense val="0"/>
        <extend val="0"/>
        <color indexed="54"/>
      </font>
    </dxf>
    <dxf>
      <font>
        <condense val="0"/>
        <extend val="0"/>
        <color indexed="10"/>
      </font>
    </dxf>
    <dxf>
      <font>
        <condense val="0"/>
        <extend val="0"/>
        <color indexed="54"/>
      </font>
    </dxf>
    <dxf>
      <font>
        <condense val="0"/>
        <extend val="0"/>
        <color indexed="10"/>
      </font>
    </dxf>
    <dxf>
      <font>
        <condense val="0"/>
        <extend val="0"/>
        <color indexed="54"/>
      </font>
    </dxf>
    <dxf>
      <font>
        <condense val="0"/>
        <extend val="0"/>
        <color indexed="10"/>
      </font>
    </dxf>
    <dxf>
      <font>
        <condense val="0"/>
        <extend val="0"/>
        <color indexed="10"/>
      </font>
      <fill>
        <patternFill>
          <bgColor indexed="34"/>
        </patternFill>
      </fill>
    </dxf>
    <dxf>
      <font>
        <condense val="0"/>
        <extend val="0"/>
        <color indexed="48"/>
      </font>
      <fill>
        <patternFill>
          <bgColor indexed="26"/>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10"/>
      </font>
      <fill>
        <patternFill>
          <bgColor indexed="34"/>
        </patternFill>
      </fill>
    </dxf>
    <dxf>
      <font>
        <condense val="0"/>
        <extend val="0"/>
        <color indexed="54"/>
      </font>
    </dxf>
    <dxf>
      <font>
        <condense val="0"/>
        <extend val="0"/>
        <color indexed="10"/>
      </font>
    </dxf>
    <dxf>
      <font>
        <condense val="0"/>
        <extend val="0"/>
        <color indexed="10"/>
      </font>
      <fill>
        <patternFill>
          <bgColor indexed="34"/>
        </patternFill>
      </fill>
    </dxf>
  </dxfs>
  <tableStyles count="0" defaultTableStyle="TableStyleMedium2" defaultPivotStyle="PivotStyleLight16"/>
  <colors>
    <mruColors>
      <color rgb="FF99CCFF"/>
      <color rgb="FFFFFFC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Motiv systému Office">
  <a:themeElements>
    <a:clrScheme name="Kancelář">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Kancelář">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Kancelář">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sheetPr>
  <dimension ref="A1:U636"/>
  <sheetViews>
    <sheetView tabSelected="1" zoomScaleNormal="100" workbookViewId="0">
      <selection activeCell="F3" sqref="F3"/>
    </sheetView>
  </sheetViews>
  <sheetFormatPr defaultRowHeight="12.75" x14ac:dyDescent="0.2"/>
  <cols>
    <col min="1" max="1" width="5.140625" style="1" customWidth="1"/>
    <col min="2" max="2" width="6.7109375" style="1" customWidth="1"/>
    <col min="3" max="3" width="3.140625" style="1" hidden="1" customWidth="1"/>
    <col min="4" max="4" width="39.7109375" style="190" customWidth="1"/>
    <col min="5" max="5" width="17.42578125" style="190" customWidth="1"/>
    <col min="6" max="6" width="16.140625" style="189" customWidth="1"/>
    <col min="7" max="7" width="13.140625" style="1" customWidth="1"/>
    <col min="8" max="8" width="13.5703125" style="1" customWidth="1"/>
    <col min="9" max="9" width="11.28515625" style="1" hidden="1" customWidth="1"/>
    <col min="10" max="10" width="9.5703125" style="1" hidden="1" customWidth="1"/>
    <col min="11" max="11" width="9.28515625" style="1" customWidth="1"/>
    <col min="12" max="12" width="10.28515625" style="1" customWidth="1"/>
    <col min="13" max="13" width="11.28515625" style="1" customWidth="1"/>
    <col min="14" max="14" width="9.5703125" style="1" customWidth="1"/>
    <col min="15" max="15" width="10.5703125" style="1" customWidth="1"/>
    <col min="16" max="16" width="10.28515625" style="1" customWidth="1"/>
    <col min="17" max="17" width="8.140625" style="1" customWidth="1"/>
    <col min="18" max="18" width="9.140625" style="188" customWidth="1"/>
    <col min="19" max="19" width="11.7109375" style="188" hidden="1" customWidth="1"/>
    <col min="20" max="20" width="9.140625" style="1"/>
    <col min="21" max="21" width="10.140625" style="1" bestFit="1" customWidth="1"/>
    <col min="22" max="16384" width="9.140625" style="1"/>
  </cols>
  <sheetData>
    <row r="1" spans="1:19" ht="20.25" x14ac:dyDescent="0.3">
      <c r="A1" s="291" t="s">
        <v>329</v>
      </c>
      <c r="B1" s="291"/>
      <c r="C1" s="291"/>
      <c r="D1" s="265"/>
      <c r="L1" s="290"/>
      <c r="O1" s="290"/>
      <c r="P1" s="290"/>
      <c r="Q1" s="290"/>
      <c r="R1" s="290" t="s">
        <v>170</v>
      </c>
    </row>
    <row r="2" spans="1:19" ht="18" x14ac:dyDescent="0.25">
      <c r="A2" s="517" t="s">
        <v>327</v>
      </c>
      <c r="B2" s="517"/>
      <c r="C2" s="265" t="s">
        <v>328</v>
      </c>
      <c r="D2" s="265" t="s">
        <v>331</v>
      </c>
      <c r="L2" s="290"/>
      <c r="O2" s="290"/>
      <c r="P2" s="290"/>
      <c r="Q2" s="290"/>
      <c r="R2" s="290"/>
    </row>
    <row r="3" spans="1:19" ht="27" customHeight="1" x14ac:dyDescent="0.3">
      <c r="A3" s="291"/>
      <c r="B3" s="291"/>
      <c r="C3" s="291"/>
      <c r="D3" s="518" t="s">
        <v>330</v>
      </c>
      <c r="L3" s="290"/>
      <c r="O3" s="290"/>
      <c r="P3" s="290"/>
      <c r="Q3" s="290"/>
      <c r="R3" s="290"/>
    </row>
    <row r="4" spans="1:19" ht="15.75" customHeight="1" x14ac:dyDescent="0.2">
      <c r="A4" s="530" t="s">
        <v>169</v>
      </c>
      <c r="B4" s="530"/>
      <c r="C4" s="530"/>
      <c r="D4" s="530"/>
      <c r="E4" s="530"/>
      <c r="F4" s="530"/>
      <c r="G4" s="530"/>
      <c r="H4" s="530"/>
      <c r="I4" s="287"/>
      <c r="J4" s="287"/>
      <c r="K4" s="287"/>
      <c r="L4" s="287"/>
      <c r="Q4" s="520" t="s">
        <v>168</v>
      </c>
      <c r="R4" s="520"/>
    </row>
    <row r="5" spans="1:19" ht="12.75" customHeight="1" x14ac:dyDescent="0.2">
      <c r="A5" s="289"/>
      <c r="B5" s="289"/>
      <c r="C5" s="289"/>
      <c r="D5" s="289"/>
      <c r="E5" s="289"/>
      <c r="F5" s="288"/>
      <c r="G5" s="287"/>
      <c r="H5" s="287"/>
      <c r="I5" s="287"/>
      <c r="J5" s="287"/>
      <c r="K5" s="287"/>
      <c r="L5" s="287"/>
      <c r="O5" s="193"/>
      <c r="P5" s="193"/>
      <c r="Q5" s="193"/>
      <c r="R5" s="204"/>
    </row>
    <row r="6" spans="1:19" ht="12.75" customHeight="1" thickBot="1" x14ac:dyDescent="0.25">
      <c r="N6" s="286"/>
      <c r="O6" s="193"/>
      <c r="P6" s="193"/>
      <c r="Q6" s="193"/>
      <c r="R6" s="224"/>
    </row>
    <row r="7" spans="1:19" ht="16.5" thickTop="1" x14ac:dyDescent="0.25">
      <c r="A7" s="292" t="s">
        <v>44</v>
      </c>
      <c r="B7" s="293" t="s">
        <v>167</v>
      </c>
      <c r="C7" s="521" t="s">
        <v>166</v>
      </c>
      <c r="D7" s="294" t="s">
        <v>165</v>
      </c>
      <c r="E7" s="295" t="s">
        <v>164</v>
      </c>
      <c r="F7" s="296"/>
      <c r="G7" s="297" t="s">
        <v>33</v>
      </c>
      <c r="H7" s="298" t="s">
        <v>32</v>
      </c>
      <c r="I7" s="523" t="s">
        <v>163</v>
      </c>
      <c r="J7" s="524"/>
      <c r="K7" s="524"/>
      <c r="L7" s="525"/>
      <c r="M7" s="526" t="s">
        <v>162</v>
      </c>
      <c r="N7" s="527"/>
      <c r="O7" s="528" t="s">
        <v>161</v>
      </c>
      <c r="P7" s="529"/>
      <c r="Q7" s="299"/>
      <c r="R7" s="300"/>
    </row>
    <row r="8" spans="1:19" ht="39.75" thickBot="1" x14ac:dyDescent="0.3">
      <c r="A8" s="301"/>
      <c r="B8" s="302"/>
      <c r="C8" s="522"/>
      <c r="D8" s="303"/>
      <c r="E8" s="304"/>
      <c r="F8" s="305"/>
      <c r="G8" s="306"/>
      <c r="H8" s="269"/>
      <c r="I8" s="307" t="s">
        <v>160</v>
      </c>
      <c r="J8" s="308" t="s">
        <v>159</v>
      </c>
      <c r="K8" s="309" t="s">
        <v>172</v>
      </c>
      <c r="L8" s="310" t="s">
        <v>61</v>
      </c>
      <c r="M8" s="311" t="s">
        <v>60</v>
      </c>
      <c r="N8" s="312" t="s">
        <v>58</v>
      </c>
      <c r="O8" s="313" t="s">
        <v>4</v>
      </c>
      <c r="P8" s="314" t="s">
        <v>59</v>
      </c>
      <c r="Q8" s="315" t="s">
        <v>158</v>
      </c>
      <c r="R8" s="316" t="s">
        <v>157</v>
      </c>
    </row>
    <row r="9" spans="1:19" ht="15" customHeight="1" thickTop="1" x14ac:dyDescent="0.2">
      <c r="A9" s="232">
        <v>1631</v>
      </c>
      <c r="B9" s="233" t="s">
        <v>55</v>
      </c>
      <c r="C9" s="233">
        <v>1</v>
      </c>
      <c r="D9" s="531" t="s">
        <v>156</v>
      </c>
      <c r="E9" s="317" t="s">
        <v>155</v>
      </c>
      <c r="F9" s="318" t="s">
        <v>154</v>
      </c>
      <c r="G9" s="319">
        <v>16132920.9</v>
      </c>
      <c r="H9" s="320">
        <v>16136987.01</v>
      </c>
      <c r="I9" s="247">
        <f>H9-G9</f>
        <v>4066.109999999404</v>
      </c>
      <c r="J9" s="246">
        <v>0</v>
      </c>
      <c r="K9" s="245"/>
      <c r="L9" s="234">
        <f>I9-K9-J9</f>
        <v>4066.109999999404</v>
      </c>
      <c r="M9" s="244">
        <f>IF((L9&lt;0),0,L9)</f>
        <v>4066.109999999404</v>
      </c>
      <c r="N9" s="243">
        <f>IF((L9&lt;0),L9,0)</f>
        <v>0</v>
      </c>
      <c r="O9" s="266">
        <f>'1. DD Javorník'!G29</f>
        <v>0</v>
      </c>
      <c r="P9" s="254">
        <f>'1. DD Javorník'!G30</f>
        <v>4066.11</v>
      </c>
      <c r="Q9" s="254">
        <f>'1. DD Javorník'!H30</f>
        <v>0</v>
      </c>
      <c r="R9" s="253">
        <f>'1. DD Javorník'!G28</f>
        <v>4066.11</v>
      </c>
      <c r="S9" s="202">
        <f>R9-M9</f>
        <v>5.9617377701215446E-10</v>
      </c>
    </row>
    <row r="10" spans="1:19" x14ac:dyDescent="0.2">
      <c r="A10" s="239"/>
      <c r="B10" s="238"/>
      <c r="C10" s="238"/>
      <c r="D10" s="532"/>
      <c r="E10" s="252"/>
      <c r="F10" s="251"/>
      <c r="G10" s="321"/>
      <c r="H10" s="322"/>
      <c r="I10" s="238"/>
      <c r="J10" s="239"/>
      <c r="K10" s="231"/>
      <c r="L10" s="323"/>
      <c r="M10" s="285"/>
      <c r="N10" s="284"/>
      <c r="O10" s="227">
        <f>'1. DD Javorník'!G29</f>
        <v>0</v>
      </c>
      <c r="P10" s="226">
        <f>P9/$R9</f>
        <v>1</v>
      </c>
      <c r="Q10" s="226"/>
      <c r="R10" s="225">
        <f>Q10+P10+O10</f>
        <v>1</v>
      </c>
      <c r="S10" s="202"/>
    </row>
    <row r="11" spans="1:19" x14ac:dyDescent="0.2">
      <c r="A11" s="264">
        <v>1632</v>
      </c>
      <c r="B11" s="233" t="s">
        <v>55</v>
      </c>
      <c r="C11" s="233">
        <v>1</v>
      </c>
      <c r="D11" s="533" t="s">
        <v>153</v>
      </c>
      <c r="E11" s="281" t="s">
        <v>152</v>
      </c>
      <c r="F11" s="281" t="s">
        <v>151</v>
      </c>
      <c r="G11" s="280">
        <v>27320294.960000001</v>
      </c>
      <c r="H11" s="279">
        <v>27322438.75</v>
      </c>
      <c r="I11" s="247">
        <f>H11-G11</f>
        <v>2143.7899999991059</v>
      </c>
      <c r="J11" s="258">
        <v>0</v>
      </c>
      <c r="K11" s="278"/>
      <c r="L11" s="259">
        <f>I11-K11-J11</f>
        <v>2143.7899999991059</v>
      </c>
      <c r="M11" s="244">
        <f>IF((L11&lt;0),0,L11)</f>
        <v>2143.7899999991059</v>
      </c>
      <c r="N11" s="243">
        <f>IF((L11&lt;0),L11,0)</f>
        <v>0</v>
      </c>
      <c r="O11" s="266">
        <f>'2. DD Kobylá'!G29</f>
        <v>0</v>
      </c>
      <c r="P11" s="254">
        <f>'2. DD Kobylá'!G30</f>
        <v>2143.79</v>
      </c>
      <c r="Q11" s="254">
        <f>'2. DD Kobylá'!H30</f>
        <v>0</v>
      </c>
      <c r="R11" s="253">
        <f>'2. DD Kobylá'!G28</f>
        <v>2143.79</v>
      </c>
      <c r="S11" s="202">
        <f t="shared" ref="S11" si="0">R11-M11</f>
        <v>8.9403329184278846E-10</v>
      </c>
    </row>
    <row r="12" spans="1:19" x14ac:dyDescent="0.2">
      <c r="A12" s="239"/>
      <c r="B12" s="238"/>
      <c r="C12" s="238"/>
      <c r="D12" s="532"/>
      <c r="E12" s="252"/>
      <c r="F12" s="251"/>
      <c r="G12" s="321"/>
      <c r="H12" s="322"/>
      <c r="I12" s="238"/>
      <c r="J12" s="239"/>
      <c r="K12" s="231"/>
      <c r="L12" s="323"/>
      <c r="M12" s="285"/>
      <c r="N12" s="284"/>
      <c r="O12" s="227">
        <f>O11/$R11</f>
        <v>0</v>
      </c>
      <c r="P12" s="226">
        <f>P11/$R11</f>
        <v>1</v>
      </c>
      <c r="Q12" s="226"/>
      <c r="R12" s="225">
        <f>Q12+P12+O12</f>
        <v>1</v>
      </c>
      <c r="S12" s="202"/>
    </row>
    <row r="13" spans="1:19" x14ac:dyDescent="0.2">
      <c r="A13" s="232">
        <v>1633</v>
      </c>
      <c r="B13" s="233" t="s">
        <v>55</v>
      </c>
      <c r="C13" s="233">
        <v>1</v>
      </c>
      <c r="D13" s="531" t="s">
        <v>150</v>
      </c>
      <c r="E13" s="317" t="s">
        <v>149</v>
      </c>
      <c r="F13" s="318" t="s">
        <v>148</v>
      </c>
      <c r="G13" s="319">
        <v>29342093.050000001</v>
      </c>
      <c r="H13" s="320">
        <v>29351970.510000002</v>
      </c>
      <c r="I13" s="247">
        <f>H13-G13</f>
        <v>9877.4600000008941</v>
      </c>
      <c r="J13" s="246">
        <v>0</v>
      </c>
      <c r="K13" s="245"/>
      <c r="L13" s="234">
        <f>I13-K13-J13</f>
        <v>9877.4600000008941</v>
      </c>
      <c r="M13" s="244">
        <f>IF((L13&lt;0),0,L13)</f>
        <v>9877.4600000008941</v>
      </c>
      <c r="N13" s="243">
        <f>IF((L13&lt;0),L13,0)</f>
        <v>0</v>
      </c>
      <c r="O13" s="266">
        <f>'3. Domov Sněženka Jeseník'!G29</f>
        <v>0</v>
      </c>
      <c r="P13" s="254">
        <f>'3. Domov Sněženka Jeseník'!G28</f>
        <v>9877.4599999999991</v>
      </c>
      <c r="Q13" s="254">
        <f>'3. Domov Sněženka Jeseník'!H28</f>
        <v>0</v>
      </c>
      <c r="R13" s="253">
        <f>'3. Domov Sněženka Jeseník'!G28</f>
        <v>9877.4599999999991</v>
      </c>
      <c r="S13" s="202">
        <f t="shared" ref="S13" si="1">R13-M13</f>
        <v>-8.9494278654456139E-10</v>
      </c>
    </row>
    <row r="14" spans="1:19" x14ac:dyDescent="0.2">
      <c r="A14" s="239"/>
      <c r="B14" s="238"/>
      <c r="C14" s="238"/>
      <c r="D14" s="532"/>
      <c r="E14" s="252"/>
      <c r="F14" s="251"/>
      <c r="G14" s="321"/>
      <c r="H14" s="322"/>
      <c r="I14" s="238"/>
      <c r="J14" s="239"/>
      <c r="K14" s="231"/>
      <c r="L14" s="323"/>
      <c r="M14" s="285"/>
      <c r="N14" s="284"/>
      <c r="O14" s="227">
        <f>O13/$R13</f>
        <v>0</v>
      </c>
      <c r="P14" s="226">
        <f>P13/$R13</f>
        <v>1</v>
      </c>
      <c r="Q14" s="226"/>
      <c r="R14" s="225">
        <f>Q14+P14+O14</f>
        <v>1</v>
      </c>
      <c r="S14" s="202"/>
    </row>
    <row r="15" spans="1:19" x14ac:dyDescent="0.2">
      <c r="A15" s="232">
        <v>1634</v>
      </c>
      <c r="B15" s="233" t="s">
        <v>57</v>
      </c>
      <c r="C15" s="233">
        <v>1</v>
      </c>
      <c r="D15" s="531" t="s">
        <v>267</v>
      </c>
      <c r="E15" s="317" t="s">
        <v>332</v>
      </c>
      <c r="F15" s="318" t="s">
        <v>148</v>
      </c>
      <c r="G15" s="319">
        <v>4237850.8600000003</v>
      </c>
      <c r="H15" s="320">
        <v>4506850.87</v>
      </c>
      <c r="I15" s="247">
        <f>H15-G15</f>
        <v>269000.00999999978</v>
      </c>
      <c r="J15" s="246">
        <v>0</v>
      </c>
      <c r="K15" s="245"/>
      <c r="L15" s="259">
        <f>I15-K15-J15</f>
        <v>269000.00999999978</v>
      </c>
      <c r="M15" s="277">
        <f>IF((L15&lt;0),0,L15)</f>
        <v>269000.00999999978</v>
      </c>
      <c r="N15" s="256">
        <f>IF((L15&lt;0),L15,0)</f>
        <v>0</v>
      </c>
      <c r="O15" s="266">
        <f>'4. Středisko PS Jeseník'!G29</f>
        <v>0</v>
      </c>
      <c r="P15" s="254">
        <f>'4. Středisko PS Jeseník'!G30</f>
        <v>269000.01</v>
      </c>
      <c r="Q15" s="254">
        <f>'4. Středisko PS Jeseník'!H30</f>
        <v>0</v>
      </c>
      <c r="R15" s="253">
        <f>'4. Středisko PS Jeseník'!G28</f>
        <v>269000.01</v>
      </c>
      <c r="S15" s="202">
        <f t="shared" ref="S15" si="2">R15-M15</f>
        <v>0</v>
      </c>
    </row>
    <row r="16" spans="1:19" x14ac:dyDescent="0.2">
      <c r="A16" s="232"/>
      <c r="B16" s="238"/>
      <c r="C16" s="233"/>
      <c r="D16" s="531"/>
      <c r="E16" s="317"/>
      <c r="F16" s="318"/>
      <c r="G16" s="319"/>
      <c r="H16" s="320"/>
      <c r="I16" s="233"/>
      <c r="J16" s="232"/>
      <c r="K16" s="324"/>
      <c r="L16" s="230"/>
      <c r="M16" s="229"/>
      <c r="N16" s="228"/>
      <c r="O16" s="325">
        <f>O15/$R15</f>
        <v>0</v>
      </c>
      <c r="P16" s="326">
        <f>P15/$R15</f>
        <v>1</v>
      </c>
      <c r="Q16" s="326"/>
      <c r="R16" s="327">
        <f>Q16+P16+O16</f>
        <v>1</v>
      </c>
      <c r="S16" s="202"/>
    </row>
    <row r="17" spans="1:19" x14ac:dyDescent="0.2">
      <c r="A17" s="264">
        <v>1635</v>
      </c>
      <c r="B17" s="233" t="s">
        <v>55</v>
      </c>
      <c r="C17" s="233">
        <v>1</v>
      </c>
      <c r="D17" s="533" t="s">
        <v>147</v>
      </c>
      <c r="E17" s="282" t="s">
        <v>146</v>
      </c>
      <c r="F17" s="281" t="s">
        <v>126</v>
      </c>
      <c r="G17" s="280">
        <v>49496497.82</v>
      </c>
      <c r="H17" s="279">
        <v>49496497.82</v>
      </c>
      <c r="I17" s="247">
        <f>H17-G17</f>
        <v>0</v>
      </c>
      <c r="J17" s="258">
        <v>0</v>
      </c>
      <c r="K17" s="278"/>
      <c r="L17" s="259">
        <f>I17-K17-J17</f>
        <v>0</v>
      </c>
      <c r="M17" s="277">
        <f>IF((L17&lt;0),0,L17)</f>
        <v>0</v>
      </c>
      <c r="N17" s="256">
        <f>IF((L17&lt;0),L17,0)</f>
        <v>0</v>
      </c>
      <c r="O17" s="344">
        <f>'5. DD Červenka'!G29</f>
        <v>0</v>
      </c>
      <c r="P17" s="241">
        <f>'5. DD Červenka'!G30</f>
        <v>0</v>
      </c>
      <c r="Q17" s="241">
        <f>'5. DD Červenka'!H30</f>
        <v>0</v>
      </c>
      <c r="R17" s="240">
        <f>'5. DD Červenka'!G28</f>
        <v>0</v>
      </c>
      <c r="S17" s="202">
        <f t="shared" ref="S17" si="3">R17-M17</f>
        <v>0</v>
      </c>
    </row>
    <row r="18" spans="1:19" ht="11.25" customHeight="1" x14ac:dyDescent="0.2">
      <c r="A18" s="232"/>
      <c r="B18" s="238"/>
      <c r="C18" s="233"/>
      <c r="D18" s="531"/>
      <c r="E18" s="317"/>
      <c r="F18" s="318"/>
      <c r="G18" s="319"/>
      <c r="H18" s="320"/>
      <c r="I18" s="233"/>
      <c r="J18" s="232"/>
      <c r="K18" s="324"/>
      <c r="L18" s="230"/>
      <c r="M18" s="229"/>
      <c r="N18" s="228"/>
      <c r="O18" s="227"/>
      <c r="P18" s="226"/>
      <c r="Q18" s="226"/>
      <c r="R18" s="328"/>
      <c r="S18" s="202"/>
    </row>
    <row r="19" spans="1:19" x14ac:dyDescent="0.2">
      <c r="A19" s="264">
        <v>1636</v>
      </c>
      <c r="B19" s="233" t="s">
        <v>55</v>
      </c>
      <c r="C19" s="233">
        <v>1</v>
      </c>
      <c r="D19" s="533" t="s">
        <v>145</v>
      </c>
      <c r="E19" s="282" t="s">
        <v>144</v>
      </c>
      <c r="F19" s="281" t="s">
        <v>143</v>
      </c>
      <c r="G19" s="280">
        <v>10744101.949999999</v>
      </c>
      <c r="H19" s="279">
        <v>10781778.289999999</v>
      </c>
      <c r="I19" s="247">
        <f>H19-G19</f>
        <v>37676.339999999851</v>
      </c>
      <c r="J19" s="258">
        <v>0</v>
      </c>
      <c r="K19" s="278"/>
      <c r="L19" s="259">
        <f>I19-K19-J19</f>
        <v>37676.339999999851</v>
      </c>
      <c r="M19" s="277">
        <f>IF((L19&lt;0),0,L19)</f>
        <v>37676.339999999851</v>
      </c>
      <c r="N19" s="256">
        <f>IF((L19&lt;0),L19,0)</f>
        <v>0</v>
      </c>
      <c r="O19" s="344">
        <f>'6.DD Náměšť na Hané'!G29</f>
        <v>0</v>
      </c>
      <c r="P19" s="241">
        <f>'6.DD Náměšť na Hané'!G30</f>
        <v>37676.339999999997</v>
      </c>
      <c r="Q19" s="241">
        <f>'6.DD Náměšť na Hané'!H30</f>
        <v>0</v>
      </c>
      <c r="R19" s="240">
        <f>'6.DD Náměšť na Hané'!G28</f>
        <v>37676.339999999997</v>
      </c>
      <c r="S19" s="202">
        <f t="shared" ref="S19" si="4">R19-M19</f>
        <v>1.4551915228366852E-10</v>
      </c>
    </row>
    <row r="20" spans="1:19" x14ac:dyDescent="0.2">
      <c r="A20" s="239"/>
      <c r="B20" s="238"/>
      <c r="C20" s="238"/>
      <c r="D20" s="532"/>
      <c r="E20" s="252"/>
      <c r="F20" s="251"/>
      <c r="G20" s="321"/>
      <c r="H20" s="322"/>
      <c r="I20" s="238"/>
      <c r="J20" s="239"/>
      <c r="K20" s="231"/>
      <c r="L20" s="323"/>
      <c r="M20" s="285"/>
      <c r="N20" s="284"/>
      <c r="O20" s="227">
        <f>O19/$R19</f>
        <v>0</v>
      </c>
      <c r="P20" s="226">
        <f>P19/$R19</f>
        <v>1</v>
      </c>
      <c r="Q20" s="226"/>
      <c r="R20" s="225">
        <f>Q20+P20+O20</f>
        <v>1</v>
      </c>
      <c r="S20" s="202"/>
    </row>
    <row r="21" spans="1:19" x14ac:dyDescent="0.2">
      <c r="A21" s="232">
        <v>1637</v>
      </c>
      <c r="B21" s="233" t="s">
        <v>55</v>
      </c>
      <c r="C21" s="233">
        <v>1</v>
      </c>
      <c r="D21" s="531" t="s">
        <v>142</v>
      </c>
      <c r="E21" s="317" t="s">
        <v>141</v>
      </c>
      <c r="F21" s="318" t="s">
        <v>140</v>
      </c>
      <c r="G21" s="319">
        <v>24812973.18</v>
      </c>
      <c r="H21" s="320">
        <v>24833547.699999999</v>
      </c>
      <c r="I21" s="247">
        <f>H21-G21</f>
        <v>20574.519999999553</v>
      </c>
      <c r="J21" s="246">
        <v>0</v>
      </c>
      <c r="K21" s="245"/>
      <c r="L21" s="234">
        <f>I21-K21-J21</f>
        <v>20574.519999999553</v>
      </c>
      <c r="M21" s="244">
        <f>IF((L21&lt;0),0,L21)</f>
        <v>20574.519999999553</v>
      </c>
      <c r="N21" s="243">
        <f>IF((L21&lt;0),L21,0)</f>
        <v>0</v>
      </c>
      <c r="O21" s="266">
        <f>'7. DD Hrubá Voda'!G29</f>
        <v>0</v>
      </c>
      <c r="P21" s="254">
        <f>'7. DD Hrubá Voda'!G30</f>
        <v>20574.52</v>
      </c>
      <c r="Q21" s="254">
        <f>'7. DD Hrubá Voda'!H30</f>
        <v>0</v>
      </c>
      <c r="R21" s="253">
        <f>'7. DD Hrubá Voda'!G28</f>
        <v>20574.52</v>
      </c>
      <c r="S21" s="202">
        <f t="shared" ref="S21" si="5">R21-M21</f>
        <v>4.4747139327228069E-10</v>
      </c>
    </row>
    <row r="22" spans="1:19" x14ac:dyDescent="0.2">
      <c r="A22" s="239"/>
      <c r="B22" s="238"/>
      <c r="C22" s="238"/>
      <c r="D22" s="532"/>
      <c r="E22" s="252"/>
      <c r="F22" s="251"/>
      <c r="G22" s="321"/>
      <c r="H22" s="322"/>
      <c r="I22" s="238"/>
      <c r="J22" s="239"/>
      <c r="K22" s="231"/>
      <c r="L22" s="323"/>
      <c r="M22" s="285"/>
      <c r="N22" s="284"/>
      <c r="O22" s="227">
        <f>O21/$R21</f>
        <v>0</v>
      </c>
      <c r="P22" s="226">
        <f>P21/$R21</f>
        <v>1</v>
      </c>
      <c r="Q22" s="226"/>
      <c r="R22" s="225">
        <f>Q22+P22+O22</f>
        <v>1</v>
      </c>
      <c r="S22" s="202"/>
    </row>
    <row r="23" spans="1:19" x14ac:dyDescent="0.2">
      <c r="A23" s="232">
        <v>1638</v>
      </c>
      <c r="B23" s="233" t="s">
        <v>55</v>
      </c>
      <c r="C23" s="233">
        <v>1</v>
      </c>
      <c r="D23" s="531" t="s">
        <v>139</v>
      </c>
      <c r="E23" s="317" t="s">
        <v>138</v>
      </c>
      <c r="F23" s="318" t="s">
        <v>137</v>
      </c>
      <c r="G23" s="319">
        <v>83241855.349999994</v>
      </c>
      <c r="H23" s="320">
        <v>83251441.200000003</v>
      </c>
      <c r="I23" s="247">
        <f>H23-G23</f>
        <v>9585.8500000089407</v>
      </c>
      <c r="J23" s="246">
        <v>0</v>
      </c>
      <c r="K23" s="245"/>
      <c r="L23" s="259">
        <f>I23-K23-J23</f>
        <v>9585.8500000089407</v>
      </c>
      <c r="M23" s="244">
        <f>IF((L23&lt;0),0,L23)</f>
        <v>9585.8500000089407</v>
      </c>
      <c r="N23" s="243">
        <f>IF((L23&lt;0),L23,0)</f>
        <v>0</v>
      </c>
      <c r="O23" s="266">
        <f>'8. Domov seniorů Chválkovice'!G29</f>
        <v>0</v>
      </c>
      <c r="P23" s="254">
        <f>'8. Domov seniorů Chválkovice'!G30</f>
        <v>9585.85</v>
      </c>
      <c r="Q23" s="254">
        <f>'8. Domov seniorů Chválkovice'!H30</f>
        <v>0</v>
      </c>
      <c r="R23" s="253">
        <f>'8. Domov seniorů Chválkovice'!G28</f>
        <v>9585.85</v>
      </c>
      <c r="S23" s="202">
        <f t="shared" ref="S23" si="6">R23-M23</f>
        <v>-8.9403329184278846E-9</v>
      </c>
    </row>
    <row r="24" spans="1:19" x14ac:dyDescent="0.2">
      <c r="A24" s="232"/>
      <c r="B24" s="238"/>
      <c r="C24" s="233"/>
      <c r="D24" s="531"/>
      <c r="E24" s="317"/>
      <c r="F24" s="318"/>
      <c r="G24" s="319"/>
      <c r="H24" s="320"/>
      <c r="I24" s="233"/>
      <c r="J24" s="232"/>
      <c r="K24" s="324"/>
      <c r="L24" s="230"/>
      <c r="M24" s="229"/>
      <c r="N24" s="228"/>
      <c r="O24" s="227">
        <f>O23/$R23</f>
        <v>0</v>
      </c>
      <c r="P24" s="226">
        <f>P23/$R23</f>
        <v>1</v>
      </c>
      <c r="Q24" s="226"/>
      <c r="R24" s="225">
        <f>Q24+P24+O24</f>
        <v>1</v>
      </c>
      <c r="S24" s="202"/>
    </row>
    <row r="25" spans="1:19" x14ac:dyDescent="0.2">
      <c r="A25" s="264">
        <v>1639</v>
      </c>
      <c r="B25" s="233" t="s">
        <v>57</v>
      </c>
      <c r="C25" s="233">
        <v>1</v>
      </c>
      <c r="D25" s="533" t="s">
        <v>136</v>
      </c>
      <c r="E25" s="282" t="s">
        <v>135</v>
      </c>
      <c r="F25" s="281" t="s">
        <v>134</v>
      </c>
      <c r="G25" s="280">
        <v>56329181.670000002</v>
      </c>
      <c r="H25" s="279">
        <v>56330774.469999999</v>
      </c>
      <c r="I25" s="247">
        <f>H25-G25</f>
        <v>1592.7999999970198</v>
      </c>
      <c r="J25" s="258">
        <v>0</v>
      </c>
      <c r="K25" s="278"/>
      <c r="L25" s="259">
        <f>I25-K25-J25</f>
        <v>1592.7999999970198</v>
      </c>
      <c r="M25" s="277">
        <f>IF((L25&lt;0),0,L25)</f>
        <v>1592.7999999970198</v>
      </c>
      <c r="N25" s="256">
        <f>IF((L25&lt;0),L25,0)</f>
        <v>0</v>
      </c>
      <c r="O25" s="266">
        <f>'9. Sociální služby Olomouc'!G29</f>
        <v>0</v>
      </c>
      <c r="P25" s="254">
        <f>'9. Sociální služby Olomouc'!G30</f>
        <v>1592.8</v>
      </c>
      <c r="Q25" s="254">
        <f>'9. Sociální služby Olomouc'!H30</f>
        <v>0</v>
      </c>
      <c r="R25" s="253">
        <f>'9. Sociální služby Olomouc'!G28</f>
        <v>1592.8</v>
      </c>
      <c r="S25" s="202">
        <f t="shared" ref="S25" si="7">R25-M25</f>
        <v>2.9801867640344426E-9</v>
      </c>
    </row>
    <row r="26" spans="1:19" x14ac:dyDescent="0.2">
      <c r="A26" s="239"/>
      <c r="B26" s="238"/>
      <c r="C26" s="238"/>
      <c r="D26" s="532"/>
      <c r="E26" s="252"/>
      <c r="F26" s="251"/>
      <c r="G26" s="321"/>
      <c r="H26" s="322"/>
      <c r="I26" s="238"/>
      <c r="J26" s="239"/>
      <c r="K26" s="231"/>
      <c r="L26" s="323"/>
      <c r="M26" s="285"/>
      <c r="N26" s="284"/>
      <c r="O26" s="227">
        <f>O25/$R25</f>
        <v>0</v>
      </c>
      <c r="P26" s="226">
        <f>P25/$R25</f>
        <v>1</v>
      </c>
      <c r="Q26" s="226"/>
      <c r="R26" s="225">
        <f>Q26+P26+O26</f>
        <v>1</v>
      </c>
      <c r="S26" s="202"/>
    </row>
    <row r="27" spans="1:19" x14ac:dyDescent="0.2">
      <c r="A27" s="232">
        <v>1640</v>
      </c>
      <c r="B27" s="233" t="s">
        <v>55</v>
      </c>
      <c r="C27" s="233">
        <v>1</v>
      </c>
      <c r="D27" s="531" t="s">
        <v>133</v>
      </c>
      <c r="E27" s="317" t="s">
        <v>132</v>
      </c>
      <c r="F27" s="318" t="s">
        <v>131</v>
      </c>
      <c r="G27" s="319">
        <v>81992887.879999995</v>
      </c>
      <c r="H27" s="320">
        <v>81993106.719999999</v>
      </c>
      <c r="I27" s="247">
        <f>H27-G27</f>
        <v>218.84000000357628</v>
      </c>
      <c r="J27" s="246">
        <v>0</v>
      </c>
      <c r="K27" s="245"/>
      <c r="L27" s="259">
        <f>I27-K27-J27</f>
        <v>218.84000000357628</v>
      </c>
      <c r="M27" s="244">
        <f>IF((L27&lt;0),0,L27)</f>
        <v>218.84000000357628</v>
      </c>
      <c r="N27" s="243">
        <f>IF((L27&lt;0),L27,0)</f>
        <v>0</v>
      </c>
      <c r="O27" s="266">
        <f>'10. Vincentinum'!G29</f>
        <v>0</v>
      </c>
      <c r="P27" s="254">
        <f>'10. Vincentinum'!G30</f>
        <v>218.84</v>
      </c>
      <c r="Q27" s="254">
        <f>'10. Vincentinum'!H30</f>
        <v>0</v>
      </c>
      <c r="R27" s="253">
        <f>'10. Vincentinum'!G28</f>
        <v>218.84</v>
      </c>
      <c r="S27" s="202">
        <f t="shared" ref="S27" si="8">R27-M27</f>
        <v>-3.5762752759183059E-9</v>
      </c>
    </row>
    <row r="28" spans="1:19" ht="10.5" customHeight="1" x14ac:dyDescent="0.2">
      <c r="A28" s="232"/>
      <c r="B28" s="233"/>
      <c r="C28" s="233"/>
      <c r="D28" s="531"/>
      <c r="E28" s="317"/>
      <c r="F28" s="318"/>
      <c r="G28" s="319"/>
      <c r="H28" s="320"/>
      <c r="I28" s="233"/>
      <c r="J28" s="232"/>
      <c r="K28" s="324"/>
      <c r="L28" s="230"/>
      <c r="M28" s="229"/>
      <c r="N28" s="228"/>
      <c r="O28" s="227">
        <f>O27/$R27</f>
        <v>0</v>
      </c>
      <c r="P28" s="226">
        <f>P27/$R27</f>
        <v>1</v>
      </c>
      <c r="Q28" s="226"/>
      <c r="R28" s="225">
        <f>Q28+P28+O28</f>
        <v>1</v>
      </c>
      <c r="S28" s="202"/>
    </row>
    <row r="29" spans="1:19" x14ac:dyDescent="0.2">
      <c r="A29" s="264">
        <v>1641</v>
      </c>
      <c r="B29" s="233" t="s">
        <v>54</v>
      </c>
      <c r="C29" s="233">
        <v>1</v>
      </c>
      <c r="D29" s="533" t="s">
        <v>335</v>
      </c>
      <c r="E29" s="262" t="s">
        <v>130</v>
      </c>
      <c r="F29" s="261" t="s">
        <v>129</v>
      </c>
      <c r="G29" s="280">
        <v>23331168.640000001</v>
      </c>
      <c r="H29" s="279">
        <v>23331555.530000001</v>
      </c>
      <c r="I29" s="247">
        <f>H29-G29</f>
        <v>386.89000000059605</v>
      </c>
      <c r="J29" s="258">
        <v>0</v>
      </c>
      <c r="K29" s="278"/>
      <c r="L29" s="259">
        <f>I29-K29-J29</f>
        <v>386.89000000059605</v>
      </c>
      <c r="M29" s="277">
        <f>IF((L29&lt;0),0,L29)</f>
        <v>386.89000000059605</v>
      </c>
      <c r="N29" s="256">
        <f>IF((L29&lt;0),L29,0)</f>
        <v>0</v>
      </c>
      <c r="O29" s="242">
        <f>'11. Klíč'!G29</f>
        <v>0</v>
      </c>
      <c r="P29" s="241">
        <f>'11. Klíč'!G30</f>
        <v>386.89</v>
      </c>
      <c r="Q29" s="241">
        <f>'11. Klíč'!H30</f>
        <v>0</v>
      </c>
      <c r="R29" s="240">
        <f>'11. Klíč'!G28</f>
        <v>386.89</v>
      </c>
      <c r="S29" s="202">
        <f t="shared" ref="S29" si="9">R29-M29</f>
        <v>-5.9606009017443284E-10</v>
      </c>
    </row>
    <row r="30" spans="1:19" x14ac:dyDescent="0.2">
      <c r="A30" s="239"/>
      <c r="B30" s="238"/>
      <c r="C30" s="238"/>
      <c r="D30" s="532"/>
      <c r="E30" s="252"/>
      <c r="F30" s="251"/>
      <c r="G30" s="321"/>
      <c r="H30" s="322"/>
      <c r="I30" s="238"/>
      <c r="J30" s="239"/>
      <c r="K30" s="231"/>
      <c r="L30" s="323"/>
      <c r="M30" s="285"/>
      <c r="N30" s="284"/>
      <c r="O30" s="227">
        <f>O29/$R29</f>
        <v>0</v>
      </c>
      <c r="P30" s="226">
        <f>P29/$R29</f>
        <v>1</v>
      </c>
      <c r="Q30" s="226"/>
      <c r="R30" s="225">
        <f>Q30+P30+O30</f>
        <v>1</v>
      </c>
      <c r="S30" s="202"/>
    </row>
    <row r="31" spans="1:19" s="283" customFormat="1" x14ac:dyDescent="0.2">
      <c r="A31" s="264">
        <v>1642</v>
      </c>
      <c r="B31" s="330" t="s">
        <v>55</v>
      </c>
      <c r="C31" s="330">
        <v>1</v>
      </c>
      <c r="D31" s="533" t="s">
        <v>128</v>
      </c>
      <c r="E31" s="262" t="s">
        <v>127</v>
      </c>
      <c r="F31" s="261" t="s">
        <v>126</v>
      </c>
      <c r="G31" s="280">
        <v>68077683.879999995</v>
      </c>
      <c r="H31" s="279">
        <v>68077683.879999995</v>
      </c>
      <c r="I31" s="331">
        <f>H31-G31</f>
        <v>0</v>
      </c>
      <c r="J31" s="258">
        <v>0</v>
      </c>
      <c r="K31" s="278"/>
      <c r="L31" s="259">
        <f>I31-K31-J31</f>
        <v>0</v>
      </c>
      <c r="M31" s="277">
        <f>IF((L31&lt;0),0,L31)</f>
        <v>0</v>
      </c>
      <c r="N31" s="256">
        <f>IF((L31&lt;0),L31,0)</f>
        <v>0</v>
      </c>
      <c r="O31" s="255">
        <f>'12. Nové Zámky'!G29</f>
        <v>0</v>
      </c>
      <c r="P31" s="254">
        <f>'12. Nové Zámky'!G30</f>
        <v>0</v>
      </c>
      <c r="Q31" s="254">
        <f>'12. Nové Zámky'!H30</f>
        <v>0</v>
      </c>
      <c r="R31" s="253">
        <f>'12. Nové Zámky'!G28</f>
        <v>0</v>
      </c>
      <c r="S31" s="202">
        <f t="shared" ref="S31" si="10">R31-M31</f>
        <v>0</v>
      </c>
    </row>
    <row r="32" spans="1:19" s="283" customFormat="1" x14ac:dyDescent="0.2">
      <c r="A32" s="239"/>
      <c r="B32" s="238"/>
      <c r="C32" s="238"/>
      <c r="D32" s="532"/>
      <c r="E32" s="252"/>
      <c r="F32" s="251"/>
      <c r="G32" s="321"/>
      <c r="H32" s="322"/>
      <c r="I32" s="238"/>
      <c r="J32" s="239"/>
      <c r="K32" s="231"/>
      <c r="L32" s="323"/>
      <c r="M32" s="285"/>
      <c r="N32" s="284"/>
      <c r="O32" s="227"/>
      <c r="P32" s="226"/>
      <c r="Q32" s="226"/>
      <c r="R32" s="409"/>
      <c r="S32" s="202"/>
    </row>
    <row r="33" spans="1:19" x14ac:dyDescent="0.2">
      <c r="A33" s="264">
        <v>1644</v>
      </c>
      <c r="B33" s="330" t="s">
        <v>53</v>
      </c>
      <c r="C33" s="330">
        <v>1</v>
      </c>
      <c r="D33" s="533" t="s">
        <v>125</v>
      </c>
      <c r="E33" s="282" t="s">
        <v>124</v>
      </c>
      <c r="F33" s="281" t="s">
        <v>123</v>
      </c>
      <c r="G33" s="280">
        <v>19368443.390000001</v>
      </c>
      <c r="H33" s="279">
        <v>19664875.129999999</v>
      </c>
      <c r="I33" s="331">
        <f>H33-G33</f>
        <v>296431.73999999836</v>
      </c>
      <c r="J33" s="258">
        <v>0</v>
      </c>
      <c r="K33" s="278">
        <v>7220</v>
      </c>
      <c r="L33" s="259">
        <f>I33-K33-J33</f>
        <v>289211.73999999836</v>
      </c>
      <c r="M33" s="277">
        <f>IF((L33&lt;0),0,L33)</f>
        <v>289211.73999999836</v>
      </c>
      <c r="N33" s="256">
        <f>IF((L33&lt;0),L33,0)</f>
        <v>0</v>
      </c>
      <c r="O33" s="344">
        <f>'13. Středisko soc. prevence'!G29</f>
        <v>0</v>
      </c>
      <c r="P33" s="241">
        <f>'13. Středisko soc. prevence'!G30</f>
        <v>289211.74</v>
      </c>
      <c r="Q33" s="241">
        <f>'13. Středisko soc. prevence'!H30</f>
        <v>0</v>
      </c>
      <c r="R33" s="240">
        <f>'13. Středisko soc. prevence'!G28</f>
        <v>289211.74</v>
      </c>
      <c r="S33" s="202">
        <f t="shared" ref="S33" si="11">R33-M33</f>
        <v>1.6298145055770874E-9</v>
      </c>
    </row>
    <row r="34" spans="1:19" x14ac:dyDescent="0.2">
      <c r="A34" s="239"/>
      <c r="B34" s="238"/>
      <c r="C34" s="238"/>
      <c r="D34" s="532"/>
      <c r="E34" s="252"/>
      <c r="F34" s="251"/>
      <c r="G34" s="321"/>
      <c r="H34" s="322"/>
      <c r="I34" s="238"/>
      <c r="J34" s="239"/>
      <c r="K34" s="231"/>
      <c r="L34" s="323"/>
      <c r="M34" s="285"/>
      <c r="N34" s="284"/>
      <c r="O34" s="227">
        <f>O33/$R33</f>
        <v>0</v>
      </c>
      <c r="P34" s="226">
        <f>P33/$R33</f>
        <v>1</v>
      </c>
      <c r="Q34" s="226"/>
      <c r="R34" s="225">
        <f>Q34+P34+O34</f>
        <v>1</v>
      </c>
      <c r="S34" s="202"/>
    </row>
    <row r="35" spans="1:19" x14ac:dyDescent="0.2">
      <c r="A35" s="232">
        <v>1645</v>
      </c>
      <c r="B35" s="233" t="s">
        <v>55</v>
      </c>
      <c r="C35" s="233">
        <v>1</v>
      </c>
      <c r="D35" s="531" t="s">
        <v>122</v>
      </c>
      <c r="E35" s="317" t="s">
        <v>121</v>
      </c>
      <c r="F35" s="318" t="s">
        <v>112</v>
      </c>
      <c r="G35" s="319">
        <v>57599557.899999999</v>
      </c>
      <c r="H35" s="320">
        <v>57637252.579999998</v>
      </c>
      <c r="I35" s="247">
        <f>H35-G35</f>
        <v>37694.679999999702</v>
      </c>
      <c r="J35" s="246">
        <v>0</v>
      </c>
      <c r="K35" s="245"/>
      <c r="L35" s="234">
        <f>I35-K35-J35</f>
        <v>37694.679999999702</v>
      </c>
      <c r="M35" s="244">
        <f>IF((L35&lt;0),0,L35)</f>
        <v>37694.679999999702</v>
      </c>
      <c r="N35" s="243">
        <f>IF((L35&lt;0),L35,0)</f>
        <v>0</v>
      </c>
      <c r="O35" s="266">
        <f>'14. DD Šumperk'!G29</f>
        <v>0</v>
      </c>
      <c r="P35" s="254">
        <f>'14. DD Šumperk'!G30</f>
        <v>37694.68</v>
      </c>
      <c r="Q35" s="254">
        <f>'14. DD Šumperk'!H30</f>
        <v>0</v>
      </c>
      <c r="R35" s="253">
        <f>'14. DD Šumperk'!G28</f>
        <v>37694.68</v>
      </c>
      <c r="S35" s="202">
        <f t="shared" ref="S35" si="12">R35-M35</f>
        <v>2.9831426218152046E-10</v>
      </c>
    </row>
    <row r="36" spans="1:19" x14ac:dyDescent="0.2">
      <c r="A36" s="239"/>
      <c r="B36" s="238"/>
      <c r="C36" s="238"/>
      <c r="D36" s="532"/>
      <c r="E36" s="252"/>
      <c r="F36" s="251"/>
      <c r="G36" s="321"/>
      <c r="H36" s="322"/>
      <c r="I36" s="238"/>
      <c r="J36" s="239"/>
      <c r="K36" s="231"/>
      <c r="L36" s="323"/>
      <c r="M36" s="285"/>
      <c r="N36" s="284"/>
      <c r="O36" s="227">
        <f>O35/$R35</f>
        <v>0</v>
      </c>
      <c r="P36" s="226">
        <f>P35/$R35</f>
        <v>1</v>
      </c>
      <c r="Q36" s="226"/>
      <c r="R36" s="225">
        <f>Q36+P36+O36</f>
        <v>1</v>
      </c>
      <c r="S36" s="202"/>
    </row>
    <row r="37" spans="1:19" x14ac:dyDescent="0.2">
      <c r="A37" s="232">
        <v>1646</v>
      </c>
      <c r="B37" s="233" t="s">
        <v>55</v>
      </c>
      <c r="C37" s="330">
        <v>1</v>
      </c>
      <c r="D37" s="531" t="s">
        <v>120</v>
      </c>
      <c r="E37" s="317" t="s">
        <v>119</v>
      </c>
      <c r="F37" s="318" t="s">
        <v>118</v>
      </c>
      <c r="G37" s="319">
        <v>22111559.260000002</v>
      </c>
      <c r="H37" s="320">
        <v>22140596.93</v>
      </c>
      <c r="I37" s="247">
        <f>H37-G37</f>
        <v>29037.669999998063</v>
      </c>
      <c r="J37" s="246">
        <v>0</v>
      </c>
      <c r="K37" s="245"/>
      <c r="L37" s="234">
        <f>I37-K37-J37</f>
        <v>29037.669999998063</v>
      </c>
      <c r="M37" s="244">
        <f>IF((L37&lt;0),0,L37)</f>
        <v>29037.669999998063</v>
      </c>
      <c r="N37" s="243">
        <f>IF((L37&lt;0),L37,0)</f>
        <v>0</v>
      </c>
      <c r="O37" s="266">
        <f>'15. DD Libina'!G29</f>
        <v>0</v>
      </c>
      <c r="P37" s="254">
        <f>'15. DD Libina'!G30</f>
        <v>29037.67</v>
      </c>
      <c r="Q37" s="254">
        <f>'15. DD Libina'!H30</f>
        <v>0</v>
      </c>
      <c r="R37" s="253">
        <f>'15. DD Libina'!G28</f>
        <v>29037.67</v>
      </c>
      <c r="S37" s="202">
        <f t="shared" ref="S37" si="13">R37-M37</f>
        <v>1.9354047253727913E-9</v>
      </c>
    </row>
    <row r="38" spans="1:19" x14ac:dyDescent="0.2">
      <c r="A38" s="232"/>
      <c r="B38" s="233"/>
      <c r="C38" s="233"/>
      <c r="D38" s="531"/>
      <c r="E38" s="317"/>
      <c r="F38" s="318"/>
      <c r="G38" s="319"/>
      <c r="H38" s="320"/>
      <c r="I38" s="233"/>
      <c r="J38" s="232"/>
      <c r="K38" s="324"/>
      <c r="L38" s="230"/>
      <c r="M38" s="229"/>
      <c r="N38" s="228"/>
      <c r="O38" s="227">
        <f>O37/$R37</f>
        <v>0</v>
      </c>
      <c r="P38" s="226">
        <f>P37/$R37</f>
        <v>1</v>
      </c>
      <c r="Q38" s="226"/>
      <c r="R38" s="225">
        <f>Q38+P38+O38</f>
        <v>1</v>
      </c>
      <c r="S38" s="202"/>
    </row>
    <row r="39" spans="1:19" x14ac:dyDescent="0.2">
      <c r="A39" s="264">
        <v>1647</v>
      </c>
      <c r="B39" s="330" t="s">
        <v>55</v>
      </c>
      <c r="C39" s="263">
        <v>1</v>
      </c>
      <c r="D39" s="533" t="s">
        <v>117</v>
      </c>
      <c r="E39" s="282" t="s">
        <v>116</v>
      </c>
      <c r="F39" s="281" t="s">
        <v>115</v>
      </c>
      <c r="G39" s="280">
        <v>40238609</v>
      </c>
      <c r="H39" s="279">
        <v>40238609</v>
      </c>
      <c r="I39" s="247">
        <f>H39-G39</f>
        <v>0</v>
      </c>
      <c r="J39" s="258">
        <v>0</v>
      </c>
      <c r="K39" s="278"/>
      <c r="L39" s="259">
        <f>I39-K39-J39</f>
        <v>0</v>
      </c>
      <c r="M39" s="277">
        <f>IF((L39&lt;0),0,L39)</f>
        <v>0</v>
      </c>
      <c r="N39" s="256">
        <f>IF((L39&lt;0),L39,0)</f>
        <v>0</v>
      </c>
      <c r="O39" s="344">
        <f>'16. DD Štíty'!G29</f>
        <v>0</v>
      </c>
      <c r="P39" s="241">
        <f>'16. DD Štíty'!G30</f>
        <v>0</v>
      </c>
      <c r="Q39" s="241">
        <f>'16. DD Štíty'!H30</f>
        <v>0</v>
      </c>
      <c r="R39" s="253">
        <f>'16. DD Štíty'!G28</f>
        <v>0</v>
      </c>
      <c r="S39" s="202">
        <f t="shared" ref="S39" si="14">R39-M39</f>
        <v>0</v>
      </c>
    </row>
    <row r="40" spans="1:19" x14ac:dyDescent="0.2">
      <c r="A40" s="232"/>
      <c r="B40" s="233"/>
      <c r="C40" s="233"/>
      <c r="D40" s="531"/>
      <c r="E40" s="317"/>
      <c r="F40" s="318"/>
      <c r="G40" s="319"/>
      <c r="H40" s="320"/>
      <c r="I40" s="233"/>
      <c r="J40" s="232"/>
      <c r="K40" s="324"/>
      <c r="L40" s="230"/>
      <c r="M40" s="229"/>
      <c r="N40" s="228"/>
      <c r="O40" s="325"/>
      <c r="P40" s="326"/>
      <c r="Q40" s="326"/>
      <c r="R40" s="335"/>
      <c r="S40" s="202"/>
    </row>
    <row r="41" spans="1:19" x14ac:dyDescent="0.2">
      <c r="A41" s="264">
        <v>1648</v>
      </c>
      <c r="B41" s="330" t="s">
        <v>56</v>
      </c>
      <c r="C41" s="263">
        <v>1</v>
      </c>
      <c r="D41" s="533" t="s">
        <v>114</v>
      </c>
      <c r="E41" s="282" t="s">
        <v>113</v>
      </c>
      <c r="F41" s="281" t="s">
        <v>112</v>
      </c>
      <c r="G41" s="280">
        <v>14072342.5</v>
      </c>
      <c r="H41" s="279">
        <v>14072342.5</v>
      </c>
      <c r="I41" s="247">
        <f>H41-G41</f>
        <v>0</v>
      </c>
      <c r="J41" s="258">
        <v>0</v>
      </c>
      <c r="K41" s="278"/>
      <c r="L41" s="259">
        <f>I41-K41-J41</f>
        <v>0</v>
      </c>
      <c r="M41" s="277">
        <f>IF((L41&lt;0),0,L41)</f>
        <v>0</v>
      </c>
      <c r="N41" s="256">
        <f>IF((L41&lt;0),L41,0)</f>
        <v>0</v>
      </c>
      <c r="O41" s="344">
        <f>'17. Soc. služby Šumperk'!G29</f>
        <v>0</v>
      </c>
      <c r="P41" s="241">
        <f>'17. Soc. služby Šumperk'!G30</f>
        <v>0</v>
      </c>
      <c r="Q41" s="241">
        <f>'17. Soc. služby Šumperk'!H30</f>
        <v>0</v>
      </c>
      <c r="R41" s="240">
        <f>'17. Soc. služby Šumperk'!G28</f>
        <v>0</v>
      </c>
      <c r="S41" s="202">
        <f t="shared" ref="S41" si="15">R41-M41</f>
        <v>0</v>
      </c>
    </row>
    <row r="42" spans="1:19" x14ac:dyDescent="0.2">
      <c r="A42" s="239"/>
      <c r="B42" s="238"/>
      <c r="C42" s="238"/>
      <c r="D42" s="532"/>
      <c r="E42" s="252"/>
      <c r="F42" s="251"/>
      <c r="G42" s="321"/>
      <c r="H42" s="322"/>
      <c r="I42" s="238"/>
      <c r="J42" s="239"/>
      <c r="K42" s="231"/>
      <c r="L42" s="323"/>
      <c r="M42" s="285"/>
      <c r="N42" s="284"/>
      <c r="O42" s="227"/>
      <c r="P42" s="226"/>
      <c r="Q42" s="226"/>
      <c r="R42" s="225"/>
      <c r="S42" s="202"/>
    </row>
    <row r="43" spans="1:19" s="188" customFormat="1" x14ac:dyDescent="0.2">
      <c r="A43" s="264">
        <v>1649</v>
      </c>
      <c r="B43" s="330" t="s">
        <v>56</v>
      </c>
      <c r="C43" s="263">
        <v>1</v>
      </c>
      <c r="D43" s="533" t="s">
        <v>111</v>
      </c>
      <c r="E43" s="282" t="s">
        <v>110</v>
      </c>
      <c r="F43" s="281" t="s">
        <v>109</v>
      </c>
      <c r="G43" s="260">
        <v>4850356.49</v>
      </c>
      <c r="H43" s="259">
        <v>4850356.49</v>
      </c>
      <c r="I43" s="331">
        <f>H43-G43</f>
        <v>0</v>
      </c>
      <c r="J43" s="258">
        <v>0</v>
      </c>
      <c r="K43" s="278"/>
      <c r="L43" s="259">
        <f>I43-K43-J43</f>
        <v>0</v>
      </c>
      <c r="M43" s="277">
        <f>IF((L43&lt;0),0,L43)</f>
        <v>0</v>
      </c>
      <c r="N43" s="256">
        <f>IF((L43&lt;0),L43,0)</f>
        <v>0</v>
      </c>
      <c r="O43" s="344">
        <f>'18. Penzion Loštice'!G29</f>
        <v>0</v>
      </c>
      <c r="P43" s="241">
        <f>'18. Penzion Loštice'!G30</f>
        <v>0</v>
      </c>
      <c r="Q43" s="241">
        <f>'18. Penzion Loštice'!H30</f>
        <v>0</v>
      </c>
      <c r="R43" s="240">
        <f>'18. Penzion Loštice'!G28</f>
        <v>0</v>
      </c>
      <c r="S43" s="202">
        <f t="shared" ref="S43" si="16">R43-M43</f>
        <v>0</v>
      </c>
    </row>
    <row r="44" spans="1:19" s="188" customFormat="1" ht="13.5" thickBot="1" x14ac:dyDescent="0.25">
      <c r="A44" s="271"/>
      <c r="B44" s="272"/>
      <c r="C44" s="272"/>
      <c r="D44" s="534"/>
      <c r="E44" s="276"/>
      <c r="F44" s="275"/>
      <c r="G44" s="274"/>
      <c r="H44" s="273"/>
      <c r="I44" s="272"/>
      <c r="J44" s="271"/>
      <c r="K44" s="270"/>
      <c r="L44" s="269"/>
      <c r="M44" s="268"/>
      <c r="N44" s="267"/>
      <c r="O44" s="332"/>
      <c r="P44" s="333"/>
      <c r="Q44" s="333"/>
      <c r="R44" s="334"/>
      <c r="S44" s="202"/>
    </row>
    <row r="45" spans="1:19" ht="13.5" thickTop="1" x14ac:dyDescent="0.2">
      <c r="A45" s="232">
        <v>1650</v>
      </c>
      <c r="B45" s="233" t="s">
        <v>55</v>
      </c>
      <c r="C45" s="250">
        <v>1</v>
      </c>
      <c r="D45" s="531" t="s">
        <v>108</v>
      </c>
      <c r="E45" s="317" t="s">
        <v>107</v>
      </c>
      <c r="F45" s="318" t="s">
        <v>106</v>
      </c>
      <c r="G45" s="246">
        <v>21790828.109999999</v>
      </c>
      <c r="H45" s="234">
        <v>21798323.699999999</v>
      </c>
      <c r="I45" s="247">
        <f>H45-G45</f>
        <v>7495.589999999851</v>
      </c>
      <c r="J45" s="246">
        <v>0</v>
      </c>
      <c r="K45" s="245"/>
      <c r="L45" s="234">
        <f>I45-K45-J45</f>
        <v>7495.589999999851</v>
      </c>
      <c r="M45" s="244">
        <f>IF((L45&lt;0),0,L45)</f>
        <v>7495.589999999851</v>
      </c>
      <c r="N45" s="243">
        <f>IF((L45&lt;0),L45,0)</f>
        <v>0</v>
      </c>
      <c r="O45" s="266">
        <f>'19. Domov Paprsek Olšany'!G29</f>
        <v>0</v>
      </c>
      <c r="P45" s="254">
        <f>'19. Domov Paprsek Olšany'!G30</f>
        <v>7495.59</v>
      </c>
      <c r="Q45" s="254">
        <f>'19. Domov Paprsek Olšany'!H30</f>
        <v>0</v>
      </c>
      <c r="R45" s="253">
        <f>'19. Domov Paprsek Olšany'!G28</f>
        <v>7495.59</v>
      </c>
      <c r="S45" s="202">
        <f t="shared" ref="S45" si="17">R45-M45</f>
        <v>1.4915713109076023E-10</v>
      </c>
    </row>
    <row r="46" spans="1:19" x14ac:dyDescent="0.2">
      <c r="A46" s="232"/>
      <c r="B46" s="233"/>
      <c r="C46" s="233"/>
      <c r="D46" s="531"/>
      <c r="E46" s="317"/>
      <c r="F46" s="318"/>
      <c r="G46" s="235"/>
      <c r="H46" s="234"/>
      <c r="I46" s="233"/>
      <c r="J46" s="232"/>
      <c r="K46" s="324"/>
      <c r="L46" s="230"/>
      <c r="M46" s="229"/>
      <c r="N46" s="228"/>
      <c r="O46" s="227">
        <f>O45/$R45</f>
        <v>0</v>
      </c>
      <c r="P46" s="226">
        <f>P45/$R45</f>
        <v>1</v>
      </c>
      <c r="Q46" s="226"/>
      <c r="R46" s="225">
        <f>Q46+P46+O46</f>
        <v>1</v>
      </c>
      <c r="S46" s="202"/>
    </row>
    <row r="47" spans="1:19" x14ac:dyDescent="0.2">
      <c r="A47" s="264">
        <v>1651</v>
      </c>
      <c r="B47" s="330" t="s">
        <v>54</v>
      </c>
      <c r="C47" s="263">
        <v>1</v>
      </c>
      <c r="D47" s="533" t="s">
        <v>105</v>
      </c>
      <c r="E47" s="282" t="s">
        <v>104</v>
      </c>
      <c r="F47" s="281" t="s">
        <v>103</v>
      </c>
      <c r="G47" s="260">
        <v>5632424.6900000004</v>
      </c>
      <c r="H47" s="259">
        <v>5632424.6900000004</v>
      </c>
      <c r="I47" s="247">
        <f>H47-G47</f>
        <v>0</v>
      </c>
      <c r="J47" s="258">
        <v>0</v>
      </c>
      <c r="K47" s="278"/>
      <c r="L47" s="259">
        <f>I47-K47-J47</f>
        <v>0</v>
      </c>
      <c r="M47" s="277">
        <f>IF((L47&lt;0),0,L47)</f>
        <v>0</v>
      </c>
      <c r="N47" s="256">
        <f>IF((L47&lt;0),L47,0)</f>
        <v>0</v>
      </c>
      <c r="O47" s="266">
        <f>'20. Duha Vikýřovice'!G29</f>
        <v>0</v>
      </c>
      <c r="P47" s="254">
        <f>'20. Duha Vikýřovice'!G30</f>
        <v>0</v>
      </c>
      <c r="Q47" s="254">
        <f>'20. Duha Vikýřovice'!H30</f>
        <v>0</v>
      </c>
      <c r="R47" s="253">
        <f>'20. Duha Vikýřovice'!G28</f>
        <v>0</v>
      </c>
      <c r="S47" s="202">
        <f t="shared" ref="S47" si="18">R47-M47</f>
        <v>0</v>
      </c>
    </row>
    <row r="48" spans="1:19" x14ac:dyDescent="0.2">
      <c r="A48" s="239"/>
      <c r="B48" s="238"/>
      <c r="C48" s="238"/>
      <c r="D48" s="532"/>
      <c r="E48" s="252"/>
      <c r="F48" s="251"/>
      <c r="G48" s="337"/>
      <c r="H48" s="338"/>
      <c r="I48" s="238"/>
      <c r="J48" s="239"/>
      <c r="K48" s="231"/>
      <c r="L48" s="323"/>
      <c r="M48" s="285"/>
      <c r="N48" s="284"/>
      <c r="O48" s="227"/>
      <c r="P48" s="226"/>
      <c r="Q48" s="226"/>
      <c r="R48" s="225"/>
      <c r="S48" s="202"/>
    </row>
    <row r="49" spans="1:21" x14ac:dyDescent="0.2">
      <c r="A49" s="232">
        <v>1652</v>
      </c>
      <c r="B49" s="233" t="s">
        <v>55</v>
      </c>
      <c r="C49" s="263">
        <v>1</v>
      </c>
      <c r="D49" s="531" t="s">
        <v>102</v>
      </c>
      <c r="E49" s="249" t="s">
        <v>101</v>
      </c>
      <c r="F49" s="248" t="s">
        <v>92</v>
      </c>
      <c r="G49" s="235">
        <v>56740073.219999999</v>
      </c>
      <c r="H49" s="234">
        <v>56691365.25</v>
      </c>
      <c r="I49" s="247">
        <f>H49-G49</f>
        <v>-48707.969999998808</v>
      </c>
      <c r="J49" s="246">
        <v>0</v>
      </c>
      <c r="K49" s="336">
        <v>-204810</v>
      </c>
      <c r="L49" s="234">
        <f>I49-K49-J49</f>
        <v>156102.03000000119</v>
      </c>
      <c r="M49" s="244">
        <f>IF((L49&lt;0),0,L49)</f>
        <v>156102.03000000119</v>
      </c>
      <c r="N49" s="243">
        <f>IF((L49&lt;0),L49,0)</f>
        <v>0</v>
      </c>
      <c r="O49" s="266">
        <f>'21. DD Prostějov'!G29</f>
        <v>0</v>
      </c>
      <c r="P49" s="254">
        <f>'21. DD Prostějov'!G30</f>
        <v>0</v>
      </c>
      <c r="Q49" s="254">
        <f>'21. DD Prostějov'!G31</f>
        <v>156102.03</v>
      </c>
      <c r="R49" s="253">
        <f>'21. DD Prostějov'!G28</f>
        <v>156102.03</v>
      </c>
      <c r="S49" s="202">
        <f t="shared" ref="S49" si="19">R49-M49</f>
        <v>-1.1932570487260818E-9</v>
      </c>
      <c r="U49" s="192"/>
    </row>
    <row r="50" spans="1:21" x14ac:dyDescent="0.2">
      <c r="A50" s="239"/>
      <c r="B50" s="238"/>
      <c r="C50" s="238"/>
      <c r="D50" s="532"/>
      <c r="E50" s="252"/>
      <c r="F50" s="251"/>
      <c r="G50" s="337"/>
      <c r="H50" s="338"/>
      <c r="I50" s="238"/>
      <c r="J50" s="239"/>
      <c r="K50" s="231"/>
      <c r="L50" s="323"/>
      <c r="M50" s="285"/>
      <c r="N50" s="284"/>
      <c r="O50" s="227"/>
      <c r="P50" s="226"/>
      <c r="Q50" s="226"/>
      <c r="R50" s="225"/>
      <c r="S50" s="202"/>
    </row>
    <row r="51" spans="1:21" x14ac:dyDescent="0.2">
      <c r="A51" s="232">
        <v>1653</v>
      </c>
      <c r="B51" s="233" t="s">
        <v>55</v>
      </c>
      <c r="C51" s="263">
        <v>1</v>
      </c>
      <c r="D51" s="531" t="s">
        <v>100</v>
      </c>
      <c r="E51" s="249" t="s">
        <v>99</v>
      </c>
      <c r="F51" s="248" t="s">
        <v>92</v>
      </c>
      <c r="G51" s="235">
        <v>20381956.57</v>
      </c>
      <c r="H51" s="234">
        <v>20453948.440000001</v>
      </c>
      <c r="I51" s="247">
        <f>H51-G51</f>
        <v>71991.870000001043</v>
      </c>
      <c r="J51" s="246">
        <v>0</v>
      </c>
      <c r="K51" s="245"/>
      <c r="L51" s="234">
        <f>I51-K51-J51</f>
        <v>71991.870000001043</v>
      </c>
      <c r="M51" s="244">
        <f>IF((L51&lt;0),0,L51)</f>
        <v>71991.870000001043</v>
      </c>
      <c r="N51" s="243">
        <f>IF((L51&lt;0),L51,0)</f>
        <v>0</v>
      </c>
      <c r="O51" s="255">
        <f>'22. DD Jesenec'!G29</f>
        <v>0</v>
      </c>
      <c r="P51" s="254">
        <f>'22. DD Jesenec'!G30</f>
        <v>71991.87</v>
      </c>
      <c r="Q51" s="254">
        <f>'22. DD Jesenec'!H30</f>
        <v>0</v>
      </c>
      <c r="R51" s="253">
        <f>'22. DD Jesenec'!G28</f>
        <v>71991.87</v>
      </c>
      <c r="S51" s="202">
        <f t="shared" ref="S51" si="20">R51-M51</f>
        <v>-1.0477378964424133E-9</v>
      </c>
    </row>
    <row r="52" spans="1:21" x14ac:dyDescent="0.2">
      <c r="A52" s="239"/>
      <c r="B52" s="238"/>
      <c r="C52" s="238"/>
      <c r="D52" s="532"/>
      <c r="E52" s="252"/>
      <c r="F52" s="251"/>
      <c r="G52" s="337"/>
      <c r="H52" s="338"/>
      <c r="I52" s="238"/>
      <c r="J52" s="239"/>
      <c r="K52" s="231"/>
      <c r="L52" s="323"/>
      <c r="M52" s="285"/>
      <c r="N52" s="284"/>
      <c r="O52" s="227">
        <f>O51/$R51</f>
        <v>0</v>
      </c>
      <c r="P52" s="226">
        <f>P51/$R51</f>
        <v>1</v>
      </c>
      <c r="Q52" s="226"/>
      <c r="R52" s="225">
        <f>Q52+P52+O52</f>
        <v>1</v>
      </c>
      <c r="S52" s="202"/>
    </row>
    <row r="53" spans="1:21" x14ac:dyDescent="0.2">
      <c r="A53" s="264">
        <v>1654</v>
      </c>
      <c r="B53" s="233" t="s">
        <v>55</v>
      </c>
      <c r="C53" s="263">
        <v>1</v>
      </c>
      <c r="D53" s="533" t="s">
        <v>98</v>
      </c>
      <c r="E53" s="535" t="s">
        <v>333</v>
      </c>
      <c r="F53" s="261" t="s">
        <v>97</v>
      </c>
      <c r="G53" s="260">
        <v>39623812.159999996</v>
      </c>
      <c r="H53" s="259">
        <v>39630803.5</v>
      </c>
      <c r="I53" s="247">
        <f>H53-G53</f>
        <v>6991.3400000035763</v>
      </c>
      <c r="J53" s="258">
        <v>0</v>
      </c>
      <c r="K53" s="257"/>
      <c r="L53" s="256">
        <f>I53-K53-J53</f>
        <v>6991.3400000035763</v>
      </c>
      <c r="M53" s="244">
        <f>IF((L53&lt;0),0,L53)</f>
        <v>6991.3400000035763</v>
      </c>
      <c r="N53" s="243">
        <f>IF((L53&lt;0),L53,0)</f>
        <v>0</v>
      </c>
      <c r="O53" s="255">
        <f>'23. Domov Na Zámku Nezam.'!G29</f>
        <v>0</v>
      </c>
      <c r="P53" s="254">
        <f>'23. Domov Na Zámku Nezam.'!G30</f>
        <v>6991.34</v>
      </c>
      <c r="Q53" s="254">
        <f>'23. Domov Na Zámku Nezam.'!H30</f>
        <v>0</v>
      </c>
      <c r="R53" s="253">
        <f>'23. Domov Na Zámku Nezam.'!G28</f>
        <v>6991.34</v>
      </c>
      <c r="S53" s="202">
        <f t="shared" ref="S53" si="21">R53-M53</f>
        <v>-3.5761331673711538E-9</v>
      </c>
    </row>
    <row r="54" spans="1:21" x14ac:dyDescent="0.2">
      <c r="A54" s="239"/>
      <c r="B54" s="238"/>
      <c r="C54" s="238"/>
      <c r="D54" s="532"/>
      <c r="E54" s="536"/>
      <c r="F54" s="251"/>
      <c r="G54" s="337"/>
      <c r="H54" s="338"/>
      <c r="I54" s="238"/>
      <c r="J54" s="239"/>
      <c r="K54" s="231"/>
      <c r="L54" s="323"/>
      <c r="M54" s="285"/>
      <c r="N54" s="284"/>
      <c r="O54" s="227">
        <f>O53/$R53</f>
        <v>0</v>
      </c>
      <c r="P54" s="226">
        <f>P53/$R53</f>
        <v>1</v>
      </c>
      <c r="Q54" s="226"/>
      <c r="R54" s="225">
        <f>Q54+P54+O54</f>
        <v>1</v>
      </c>
      <c r="S54" s="202"/>
    </row>
    <row r="55" spans="1:21" x14ac:dyDescent="0.2">
      <c r="A55" s="264">
        <v>1655</v>
      </c>
      <c r="B55" s="233" t="s">
        <v>57</v>
      </c>
      <c r="C55" s="263">
        <v>1</v>
      </c>
      <c r="D55" s="533" t="s">
        <v>96</v>
      </c>
      <c r="E55" s="262" t="s">
        <v>95</v>
      </c>
      <c r="F55" s="261" t="s">
        <v>92</v>
      </c>
      <c r="G55" s="260">
        <v>10348380.82</v>
      </c>
      <c r="H55" s="259">
        <v>10348380.82</v>
      </c>
      <c r="I55" s="247">
        <f>H55-G55</f>
        <v>0</v>
      </c>
      <c r="J55" s="258">
        <v>0</v>
      </c>
      <c r="K55" s="257"/>
      <c r="L55" s="256">
        <f>I55-K55-J55</f>
        <v>0</v>
      </c>
      <c r="M55" s="277">
        <f>IF((L55&lt;0),0,L55)</f>
        <v>0</v>
      </c>
      <c r="N55" s="256">
        <f>IF((L55&lt;0),L55,0)</f>
        <v>0</v>
      </c>
      <c r="O55" s="255">
        <f>'24. Sociální služby Prostějov'!G29</f>
        <v>0</v>
      </c>
      <c r="P55" s="254">
        <f>'24. Sociální služby Prostějov'!G30</f>
        <v>0</v>
      </c>
      <c r="Q55" s="254">
        <f>'24. Sociální služby Prostějov'!H30</f>
        <v>0</v>
      </c>
      <c r="R55" s="253">
        <f>'24. Sociální služby Prostějov'!G28</f>
        <v>0</v>
      </c>
      <c r="S55" s="202">
        <f t="shared" ref="S55" si="22">R55-M55</f>
        <v>0</v>
      </c>
    </row>
    <row r="56" spans="1:21" x14ac:dyDescent="0.2">
      <c r="A56" s="239"/>
      <c r="B56" s="238"/>
      <c r="C56" s="238"/>
      <c r="D56" s="532"/>
      <c r="E56" s="237"/>
      <c r="F56" s="236"/>
      <c r="G56" s="337"/>
      <c r="H56" s="338"/>
      <c r="I56" s="339"/>
      <c r="J56" s="340"/>
      <c r="K56" s="341"/>
      <c r="L56" s="338"/>
      <c r="M56" s="342"/>
      <c r="N56" s="343"/>
      <c r="O56" s="227"/>
      <c r="P56" s="226"/>
      <c r="Q56" s="226"/>
      <c r="R56" s="225"/>
      <c r="S56" s="202"/>
    </row>
    <row r="57" spans="1:21" x14ac:dyDescent="0.2">
      <c r="A57" s="264">
        <v>1656</v>
      </c>
      <c r="B57" s="330" t="s">
        <v>55</v>
      </c>
      <c r="C57" s="263">
        <v>1</v>
      </c>
      <c r="D57" s="533" t="s">
        <v>94</v>
      </c>
      <c r="E57" s="262" t="s">
        <v>93</v>
      </c>
      <c r="F57" s="261" t="s">
        <v>92</v>
      </c>
      <c r="G57" s="260">
        <v>69631424.219999999</v>
      </c>
      <c r="H57" s="259">
        <v>69678005.989999995</v>
      </c>
      <c r="I57" s="331">
        <f>H57-G57</f>
        <v>46581.769999995828</v>
      </c>
      <c r="J57" s="258">
        <v>0</v>
      </c>
      <c r="K57" s="278"/>
      <c r="L57" s="259">
        <f>I57-K57-J57</f>
        <v>46581.769999995828</v>
      </c>
      <c r="M57" s="277">
        <f>IF((L57&lt;0),0,L57)</f>
        <v>46581.769999995828</v>
      </c>
      <c r="N57" s="256">
        <f>IF((L57&lt;0),L57,0)</f>
        <v>0</v>
      </c>
      <c r="O57" s="242">
        <f>'25. Centrum soc. sl. Prostějov'!G29</f>
        <v>0</v>
      </c>
      <c r="P57" s="241">
        <f>'25. Centrum soc. sl. Prostějov'!G30</f>
        <v>46581.77</v>
      </c>
      <c r="Q57" s="241">
        <f>'25. Centrum soc. sl. Prostějov'!H30</f>
        <v>0</v>
      </c>
      <c r="R57" s="240">
        <f>'25. Centrum soc. sl. Prostějov'!G28</f>
        <v>46581.77</v>
      </c>
      <c r="S57" s="411">
        <f t="shared" ref="S57" si="23">R57-M57</f>
        <v>4.169123712927103E-9</v>
      </c>
    </row>
    <row r="58" spans="1:21" x14ac:dyDescent="0.2">
      <c r="A58" s="239"/>
      <c r="B58" s="238"/>
      <c r="C58" s="238"/>
      <c r="D58" s="532"/>
      <c r="E58" s="252"/>
      <c r="F58" s="251"/>
      <c r="G58" s="337"/>
      <c r="H58" s="338"/>
      <c r="I58" s="238"/>
      <c r="J58" s="239"/>
      <c r="K58" s="231"/>
      <c r="L58" s="323"/>
      <c r="M58" s="285"/>
      <c r="N58" s="284"/>
      <c r="O58" s="325">
        <f>O57/$R57</f>
        <v>0</v>
      </c>
      <c r="P58" s="326">
        <f>P57/$R57</f>
        <v>1</v>
      </c>
      <c r="Q58" s="326"/>
      <c r="R58" s="327">
        <f>Q58+P58+O58</f>
        <v>1</v>
      </c>
      <c r="S58" s="411"/>
    </row>
    <row r="59" spans="1:21" x14ac:dyDescent="0.2">
      <c r="A59" s="232">
        <v>1657</v>
      </c>
      <c r="B59" s="233" t="s">
        <v>55</v>
      </c>
      <c r="C59" s="250">
        <v>1</v>
      </c>
      <c r="D59" s="531" t="s">
        <v>91</v>
      </c>
      <c r="E59" s="249" t="s">
        <v>90</v>
      </c>
      <c r="F59" s="248" t="s">
        <v>89</v>
      </c>
      <c r="G59" s="235">
        <v>36808860.799999997</v>
      </c>
      <c r="H59" s="234">
        <v>36811291.539999999</v>
      </c>
      <c r="I59" s="247">
        <f>H59-G59</f>
        <v>2430.7400000020862</v>
      </c>
      <c r="J59" s="246">
        <v>0</v>
      </c>
      <c r="K59" s="245"/>
      <c r="L59" s="234">
        <f>I59-K59-J59</f>
        <v>2430.7400000020862</v>
      </c>
      <c r="M59" s="244">
        <f>IF((L59&lt;0),0,L59)</f>
        <v>2430.7400000020862</v>
      </c>
      <c r="N59" s="243">
        <f>IF((L59&lt;0),L59,0)</f>
        <v>0</v>
      </c>
      <c r="O59" s="242">
        <f>'26. DD Rakova Lhota'!G29</f>
        <v>0</v>
      </c>
      <c r="P59" s="241">
        <f>'26. DD Rakova Lhota'!G30</f>
        <v>2430.7399999999998</v>
      </c>
      <c r="Q59" s="241">
        <f>'26. DD Rakova Lhota'!H30</f>
        <v>0</v>
      </c>
      <c r="R59" s="240">
        <f>'26. DD Rakova Lhota'!G28</f>
        <v>2430.7399999999998</v>
      </c>
      <c r="S59" s="202">
        <f t="shared" ref="S59" si="24">R59-M59</f>
        <v>-2.0863808458670974E-9</v>
      </c>
    </row>
    <row r="60" spans="1:21" x14ac:dyDescent="0.2">
      <c r="A60" s="239"/>
      <c r="B60" s="238"/>
      <c r="C60" s="238"/>
      <c r="D60" s="532"/>
      <c r="E60" s="237"/>
      <c r="F60" s="236"/>
      <c r="G60" s="235"/>
      <c r="H60" s="234"/>
      <c r="I60" s="233"/>
      <c r="J60" s="232"/>
      <c r="K60" s="231"/>
      <c r="L60" s="230"/>
      <c r="M60" s="229"/>
      <c r="N60" s="228"/>
      <c r="O60" s="227">
        <f>O59/$R59</f>
        <v>0</v>
      </c>
      <c r="P60" s="226">
        <f>P59/$R59</f>
        <v>1</v>
      </c>
      <c r="Q60" s="226"/>
      <c r="R60" s="225">
        <f>Q60+P60+O60</f>
        <v>1</v>
      </c>
      <c r="S60" s="202"/>
    </row>
    <row r="61" spans="1:21" x14ac:dyDescent="0.2">
      <c r="A61" s="264">
        <v>1658</v>
      </c>
      <c r="B61" s="233" t="s">
        <v>55</v>
      </c>
      <c r="C61" s="263">
        <v>1</v>
      </c>
      <c r="D61" s="533" t="s">
        <v>88</v>
      </c>
      <c r="E61" s="262" t="s">
        <v>87</v>
      </c>
      <c r="F61" s="537" t="s">
        <v>86</v>
      </c>
      <c r="G61" s="260">
        <v>40035190.369999997</v>
      </c>
      <c r="H61" s="259">
        <v>40129007.189999998</v>
      </c>
      <c r="I61" s="247">
        <f>H61-G61</f>
        <v>93816.820000000298</v>
      </c>
      <c r="J61" s="258">
        <v>0</v>
      </c>
      <c r="K61" s="278"/>
      <c r="L61" s="259">
        <f>I61-K61-J61</f>
        <v>93816.820000000298</v>
      </c>
      <c r="M61" s="277">
        <f>IF((L61&lt;0),0,L61)</f>
        <v>93816.820000000298</v>
      </c>
      <c r="N61" s="256">
        <f>IF((L61&lt;0),L61,0)</f>
        <v>0</v>
      </c>
      <c r="O61" s="266">
        <f>'27. Domov Alfreda Pavlovice'!G29</f>
        <v>0</v>
      </c>
      <c r="P61" s="254">
        <f>'27. Domov Alfreda Pavlovice'!G30</f>
        <v>93816.82</v>
      </c>
      <c r="Q61" s="254">
        <f>'27. Domov Alfreda Pavlovice'!H30</f>
        <v>0</v>
      </c>
      <c r="R61" s="253">
        <f>'27. Domov Alfreda Pavlovice'!G28</f>
        <v>93816.82</v>
      </c>
      <c r="S61" s="202">
        <f t="shared" ref="S61" si="25">R61-M61</f>
        <v>-2.9103830456733704E-10</v>
      </c>
    </row>
    <row r="62" spans="1:21" x14ac:dyDescent="0.2">
      <c r="A62" s="239"/>
      <c r="B62" s="238"/>
      <c r="C62" s="238"/>
      <c r="D62" s="532"/>
      <c r="E62" s="237"/>
      <c r="F62" s="538"/>
      <c r="G62" s="337"/>
      <c r="H62" s="338"/>
      <c r="I62" s="238"/>
      <c r="J62" s="239"/>
      <c r="K62" s="231"/>
      <c r="L62" s="323"/>
      <c r="M62" s="285"/>
      <c r="N62" s="284"/>
      <c r="O62" s="227">
        <f>O61/$R61</f>
        <v>0</v>
      </c>
      <c r="P62" s="226">
        <f>P61/$R61</f>
        <v>1</v>
      </c>
      <c r="Q62" s="226"/>
      <c r="R62" s="225">
        <f>Q62+P62+O62</f>
        <v>1</v>
      </c>
      <c r="S62" s="202"/>
    </row>
    <row r="63" spans="1:21" x14ac:dyDescent="0.2">
      <c r="A63" s="264">
        <v>1659</v>
      </c>
      <c r="B63" s="233" t="s">
        <v>55</v>
      </c>
      <c r="C63" s="263">
        <v>1</v>
      </c>
      <c r="D63" s="533" t="s">
        <v>85</v>
      </c>
      <c r="E63" s="262" t="s">
        <v>84</v>
      </c>
      <c r="F63" s="261" t="s">
        <v>83</v>
      </c>
      <c r="G63" s="260">
        <v>45558602.880000003</v>
      </c>
      <c r="H63" s="259">
        <v>45562367.649999999</v>
      </c>
      <c r="I63" s="247">
        <f>H63-G63</f>
        <v>3764.7699999958277</v>
      </c>
      <c r="J63" s="258">
        <v>0</v>
      </c>
      <c r="K63" s="278"/>
      <c r="L63" s="259">
        <f>I63-K63-J63</f>
        <v>3764.7699999958277</v>
      </c>
      <c r="M63" s="277">
        <f>IF((L63&lt;0),0,L63)</f>
        <v>3764.7699999958277</v>
      </c>
      <c r="N63" s="256">
        <f>IF((L63&lt;0),L63,0)</f>
        <v>0</v>
      </c>
      <c r="O63" s="266">
        <f>'28. Domov pro seniory Tovačov'!G29</f>
        <v>0</v>
      </c>
      <c r="P63" s="254">
        <f>'28. Domov pro seniory Tovačov'!G30</f>
        <v>3764.77</v>
      </c>
      <c r="Q63" s="254">
        <f>'28. Domov pro seniory Tovačov'!H30</f>
        <v>0</v>
      </c>
      <c r="R63" s="253">
        <f>'28. Domov pro seniory Tovačov'!G28</f>
        <v>3764.77</v>
      </c>
      <c r="S63" s="202">
        <f t="shared" ref="S63" si="26">R63-M63</f>
        <v>4.1723069443833083E-9</v>
      </c>
    </row>
    <row r="64" spans="1:21" x14ac:dyDescent="0.2">
      <c r="A64" s="239"/>
      <c r="B64" s="238"/>
      <c r="C64" s="238"/>
      <c r="D64" s="532"/>
      <c r="E64" s="237"/>
      <c r="F64" s="236"/>
      <c r="G64" s="337"/>
      <c r="H64" s="338"/>
      <c r="I64" s="339"/>
      <c r="J64" s="340"/>
      <c r="K64" s="341"/>
      <c r="L64" s="338"/>
      <c r="M64" s="342"/>
      <c r="N64" s="343"/>
      <c r="O64" s="227">
        <f>O63/$R63</f>
        <v>0</v>
      </c>
      <c r="P64" s="226">
        <f>P63/$R63</f>
        <v>1</v>
      </c>
      <c r="Q64" s="226"/>
      <c r="R64" s="225">
        <f>Q64+P64+O64</f>
        <v>1</v>
      </c>
      <c r="S64" s="202"/>
    </row>
    <row r="65" spans="1:19" x14ac:dyDescent="0.2">
      <c r="A65" s="264">
        <v>1660</v>
      </c>
      <c r="B65" s="330" t="s">
        <v>55</v>
      </c>
      <c r="C65" s="263">
        <v>1</v>
      </c>
      <c r="D65" s="533" t="s">
        <v>82</v>
      </c>
      <c r="E65" s="262" t="s">
        <v>81</v>
      </c>
      <c r="F65" s="261" t="s">
        <v>80</v>
      </c>
      <c r="G65" s="260">
        <v>25857253.629999999</v>
      </c>
      <c r="H65" s="259">
        <v>25889004.350000001</v>
      </c>
      <c r="I65" s="331">
        <f>H65-G65</f>
        <v>31750.720000002533</v>
      </c>
      <c r="J65" s="258">
        <v>0</v>
      </c>
      <c r="K65" s="278"/>
      <c r="L65" s="259">
        <f>I65-K65-J65</f>
        <v>31750.720000002533</v>
      </c>
      <c r="M65" s="277">
        <f>IF((L65&lt;0),0,L65)</f>
        <v>31750.720000002533</v>
      </c>
      <c r="N65" s="256">
        <f>IF((L65&lt;0),L65,0)</f>
        <v>0</v>
      </c>
      <c r="O65" s="344">
        <f>'29. Domov Větrný mlýn Skalička'!G29</f>
        <v>0</v>
      </c>
      <c r="P65" s="241">
        <f>'29. Domov Větrný mlýn Skalička'!G30</f>
        <v>31750.720000000001</v>
      </c>
      <c r="Q65" s="241">
        <f>'29. Domov Větrný mlýn Skalička'!H30</f>
        <v>0</v>
      </c>
      <c r="R65" s="240">
        <f>'29. Domov Větrný mlýn Skalička'!G28</f>
        <v>31750.720000000001</v>
      </c>
      <c r="S65" s="202">
        <f t="shared" ref="S65" si="27">R65-M65</f>
        <v>-2.5320332497358322E-9</v>
      </c>
    </row>
    <row r="66" spans="1:19" x14ac:dyDescent="0.2">
      <c r="A66" s="239"/>
      <c r="B66" s="238"/>
      <c r="C66" s="238"/>
      <c r="D66" s="532"/>
      <c r="E66" s="237"/>
      <c r="F66" s="236"/>
      <c r="G66" s="337"/>
      <c r="H66" s="338"/>
      <c r="I66" s="238"/>
      <c r="J66" s="239"/>
      <c r="K66" s="231"/>
      <c r="L66" s="323"/>
      <c r="M66" s="285"/>
      <c r="N66" s="284"/>
      <c r="O66" s="227">
        <f>O65/$R65</f>
        <v>0</v>
      </c>
      <c r="P66" s="226">
        <f>P65/$R65</f>
        <v>1</v>
      </c>
      <c r="Q66" s="226"/>
      <c r="R66" s="225">
        <f>Q66+P66+O66</f>
        <v>1</v>
      </c>
      <c r="S66" s="202"/>
    </row>
    <row r="67" spans="1:19" x14ac:dyDescent="0.2">
      <c r="A67" s="232">
        <v>1661</v>
      </c>
      <c r="B67" s="233" t="s">
        <v>55</v>
      </c>
      <c r="C67" s="250">
        <v>1</v>
      </c>
      <c r="D67" s="531" t="s">
        <v>79</v>
      </c>
      <c r="E67" s="249" t="s">
        <v>78</v>
      </c>
      <c r="F67" s="248" t="s">
        <v>77</v>
      </c>
      <c r="G67" s="235">
        <v>26323223.239999998</v>
      </c>
      <c r="H67" s="234">
        <v>26323397.23</v>
      </c>
      <c r="I67" s="247">
        <f>H67-G67</f>
        <v>173.99000000208616</v>
      </c>
      <c r="J67" s="246">
        <v>0</v>
      </c>
      <c r="K67" s="245"/>
      <c r="L67" s="234">
        <f>I67-K67-J67</f>
        <v>173.99000000208616</v>
      </c>
      <c r="M67" s="244">
        <f>IF((L67&lt;0),0,L67)</f>
        <v>173.99000000208616</v>
      </c>
      <c r="N67" s="243">
        <f>IF((L67&lt;0),L67,0)</f>
        <v>0</v>
      </c>
      <c r="O67" s="266">
        <f>'30. Centrum Dominika Kokory'!G29</f>
        <v>0</v>
      </c>
      <c r="P67" s="254">
        <f>'30. Centrum Dominika Kokory'!G30</f>
        <v>173.99</v>
      </c>
      <c r="Q67" s="254">
        <f>'30. Centrum Dominika Kokory'!H30</f>
        <v>0</v>
      </c>
      <c r="R67" s="253">
        <f>'30. Centrum Dominika Kokory'!G28</f>
        <v>173.99</v>
      </c>
      <c r="S67" s="202">
        <f t="shared" ref="S67" si="28">R67-M67</f>
        <v>-2.0861534721916541E-9</v>
      </c>
    </row>
    <row r="68" spans="1:19" x14ac:dyDescent="0.2">
      <c r="A68" s="239"/>
      <c r="B68" s="238"/>
      <c r="C68" s="238"/>
      <c r="D68" s="532"/>
      <c r="E68" s="237"/>
      <c r="F68" s="236"/>
      <c r="G68" s="337"/>
      <c r="H68" s="338"/>
      <c r="I68" s="238"/>
      <c r="J68" s="239"/>
      <c r="K68" s="231"/>
      <c r="L68" s="323"/>
      <c r="M68" s="285"/>
      <c r="N68" s="284"/>
      <c r="O68" s="227">
        <f>O67/$R67</f>
        <v>0</v>
      </c>
      <c r="P68" s="226">
        <f>P67/$R67</f>
        <v>1</v>
      </c>
      <c r="Q68" s="226"/>
      <c r="R68" s="225">
        <f>Q68+P68+O68</f>
        <v>1</v>
      </c>
      <c r="S68" s="202"/>
    </row>
    <row r="69" spans="1:19" x14ac:dyDescent="0.2">
      <c r="A69" s="264">
        <v>1662</v>
      </c>
      <c r="B69" s="233" t="s">
        <v>55</v>
      </c>
      <c r="C69" s="263">
        <v>1</v>
      </c>
      <c r="D69" s="533" t="s">
        <v>76</v>
      </c>
      <c r="E69" s="262" t="s">
        <v>75</v>
      </c>
      <c r="F69" s="261" t="s">
        <v>74</v>
      </c>
      <c r="G69" s="260">
        <v>33656016.549999997</v>
      </c>
      <c r="H69" s="259">
        <v>33734323.219999999</v>
      </c>
      <c r="I69" s="247">
        <f>H69-G69</f>
        <v>78306.670000001788</v>
      </c>
      <c r="J69" s="258">
        <v>0</v>
      </c>
      <c r="K69" s="278"/>
      <c r="L69" s="259">
        <f>I69-K69-J69</f>
        <v>78306.670000001788</v>
      </c>
      <c r="M69" s="277">
        <f>IF((L69&lt;0),0,L69)</f>
        <v>78306.670000001788</v>
      </c>
      <c r="N69" s="256">
        <f>IF((L69&lt;0),L69,0)</f>
        <v>0</v>
      </c>
      <c r="O69" s="344">
        <f>'31. Domov Adam Dřevohostice'!G29</f>
        <v>0</v>
      </c>
      <c r="P69" s="241">
        <f>'31. Domov Adam Dřevohostice'!G30</f>
        <v>78306.67</v>
      </c>
      <c r="Q69" s="241">
        <f>'31. Domov Adam Dřevohostice'!H30</f>
        <v>0</v>
      </c>
      <c r="R69" s="240">
        <f>'31. Domov Adam Dřevohostice'!G28</f>
        <v>78306.67</v>
      </c>
      <c r="S69" s="202">
        <f t="shared" ref="S69" si="29">R69-M69</f>
        <v>-1.7898855730891228E-9</v>
      </c>
    </row>
    <row r="70" spans="1:19" x14ac:dyDescent="0.2">
      <c r="A70" s="239"/>
      <c r="B70" s="238"/>
      <c r="C70" s="345"/>
      <c r="D70" s="532"/>
      <c r="E70" s="237"/>
      <c r="F70" s="236"/>
      <c r="G70" s="337"/>
      <c r="H70" s="338"/>
      <c r="I70" s="238"/>
      <c r="J70" s="239"/>
      <c r="K70" s="231"/>
      <c r="L70" s="323"/>
      <c r="M70" s="239"/>
      <c r="N70" s="346"/>
      <c r="O70" s="227">
        <f>O69/$R69</f>
        <v>0</v>
      </c>
      <c r="P70" s="226">
        <f>P69/$R69</f>
        <v>1</v>
      </c>
      <c r="Q70" s="226"/>
      <c r="R70" s="225">
        <f>Q70+P70+O70</f>
        <v>1</v>
      </c>
      <c r="S70" s="202"/>
    </row>
    <row r="71" spans="1:19" x14ac:dyDescent="0.2">
      <c r="A71" s="232">
        <v>1663</v>
      </c>
      <c r="B71" s="233" t="s">
        <v>55</v>
      </c>
      <c r="C71" s="263">
        <v>1</v>
      </c>
      <c r="D71" s="531" t="s">
        <v>73</v>
      </c>
      <c r="E71" s="249" t="s">
        <v>72</v>
      </c>
      <c r="F71" s="248" t="s">
        <v>71</v>
      </c>
      <c r="G71" s="235">
        <v>51352089.799999997</v>
      </c>
      <c r="H71" s="234">
        <v>51384799.369999997</v>
      </c>
      <c r="I71" s="247">
        <f>H71-G71</f>
        <v>32709.570000000298</v>
      </c>
      <c r="J71" s="246">
        <v>0</v>
      </c>
      <c r="K71" s="245"/>
      <c r="L71" s="234">
        <f>I71-K71-J71</f>
        <v>32709.570000000298</v>
      </c>
      <c r="M71" s="246">
        <f>IF((L71&lt;0),0,L71)</f>
        <v>32709.570000000298</v>
      </c>
      <c r="N71" s="347">
        <f>IF((L71&lt;0),L71,0)</f>
        <v>0</v>
      </c>
      <c r="O71" s="266">
        <f>'32. Domov Na zámečku Rokytnice'!G29</f>
        <v>0</v>
      </c>
      <c r="P71" s="254">
        <f>'32. Domov Na zámečku Rokytnice'!G30</f>
        <v>32709.57</v>
      </c>
      <c r="Q71" s="254">
        <f>'32. Domov Na zámečku Rokytnice'!H30</f>
        <v>0</v>
      </c>
      <c r="R71" s="253">
        <f>'32. Domov Na zámečku Rokytnice'!G28</f>
        <v>32709.57</v>
      </c>
      <c r="S71" s="202">
        <f t="shared" ref="S71" si="30">R71-M71</f>
        <v>-2.9831426218152046E-10</v>
      </c>
    </row>
    <row r="72" spans="1:19" ht="13.5" thickBot="1" x14ac:dyDescent="0.25">
      <c r="A72" s="239"/>
      <c r="B72" s="238"/>
      <c r="C72" s="345"/>
      <c r="D72" s="532"/>
      <c r="E72" s="252"/>
      <c r="F72" s="251"/>
      <c r="G72" s="337"/>
      <c r="H72" s="338"/>
      <c r="I72" s="238"/>
      <c r="J72" s="239"/>
      <c r="K72" s="231"/>
      <c r="L72" s="323"/>
      <c r="M72" s="239"/>
      <c r="N72" s="346"/>
      <c r="O72" s="348">
        <f>O71/$R71</f>
        <v>0</v>
      </c>
      <c r="P72" s="349">
        <f>P71/$R71</f>
        <v>1</v>
      </c>
      <c r="Q72" s="349"/>
      <c r="R72" s="350">
        <f>Q72+P72+O72</f>
        <v>1</v>
      </c>
      <c r="S72" s="202"/>
    </row>
    <row r="73" spans="1:19" ht="13.5" hidden="1" thickBot="1" x14ac:dyDescent="0.25">
      <c r="A73" s="232"/>
      <c r="B73" s="233"/>
      <c r="C73" s="233"/>
      <c r="D73" s="539"/>
      <c r="E73" s="249"/>
      <c r="F73" s="248"/>
      <c r="G73" s="351"/>
      <c r="H73" s="352"/>
      <c r="I73" s="353"/>
      <c r="J73" s="354"/>
      <c r="K73" s="355"/>
      <c r="L73" s="352"/>
      <c r="M73" s="246"/>
      <c r="N73" s="347"/>
      <c r="O73" s="329"/>
      <c r="P73" s="356"/>
      <c r="Q73" s="356"/>
      <c r="R73" s="253"/>
      <c r="S73" s="202"/>
    </row>
    <row r="74" spans="1:19" ht="13.5" hidden="1" thickBot="1" x14ac:dyDescent="0.25">
      <c r="A74" s="239"/>
      <c r="B74" s="238"/>
      <c r="C74" s="238"/>
      <c r="D74" s="540"/>
      <c r="E74" s="252"/>
      <c r="F74" s="251"/>
      <c r="G74" s="357"/>
      <c r="H74" s="358"/>
      <c r="I74" s="359"/>
      <c r="J74" s="360"/>
      <c r="K74" s="361"/>
      <c r="L74" s="362"/>
      <c r="M74" s="363"/>
      <c r="N74" s="364"/>
      <c r="O74" s="329"/>
      <c r="P74" s="356"/>
      <c r="Q74" s="356"/>
      <c r="R74" s="253"/>
      <c r="S74" s="202"/>
    </row>
    <row r="75" spans="1:19" ht="15.75" hidden="1" thickBot="1" x14ac:dyDescent="0.25">
      <c r="A75" s="271"/>
      <c r="B75" s="272"/>
      <c r="C75" s="272"/>
      <c r="D75" s="365"/>
      <c r="E75" s="276"/>
      <c r="F75" s="275"/>
      <c r="G75" s="366"/>
      <c r="H75" s="367"/>
      <c r="I75" s="368"/>
      <c r="J75" s="369"/>
      <c r="K75" s="370"/>
      <c r="L75" s="371"/>
      <c r="M75" s="369"/>
      <c r="N75" s="372"/>
      <c r="O75" s="373"/>
      <c r="P75" s="374"/>
      <c r="Q75" s="374"/>
      <c r="R75" s="375"/>
      <c r="S75" s="202"/>
    </row>
    <row r="76" spans="1:19" ht="15.75" thickTop="1" x14ac:dyDescent="0.2">
      <c r="A76" s="376"/>
      <c r="B76" s="377"/>
      <c r="C76" s="377"/>
      <c r="D76" s="377"/>
      <c r="E76" s="378"/>
      <c r="F76" s="379"/>
      <c r="G76" s="380"/>
      <c r="H76" s="381"/>
      <c r="I76" s="382"/>
      <c r="J76" s="382"/>
      <c r="K76" s="383"/>
      <c r="L76" s="384"/>
      <c r="M76" s="385"/>
      <c r="N76" s="386"/>
      <c r="O76" s="387"/>
      <c r="P76" s="388"/>
      <c r="Q76" s="388"/>
      <c r="R76" s="389"/>
      <c r="S76" s="202"/>
    </row>
    <row r="77" spans="1:19" ht="15" x14ac:dyDescent="0.25">
      <c r="A77" s="390" t="s">
        <v>52</v>
      </c>
      <c r="B77" s="391"/>
      <c r="C77" s="391"/>
      <c r="D77" s="391"/>
      <c r="E77" s="392"/>
      <c r="F77" s="393"/>
      <c r="G77" s="394">
        <f>SUM(G9:G72)</f>
        <v>1117040515.74</v>
      </c>
      <c r="H77" s="395">
        <f>ROUND(SUM(H9:H72),2)</f>
        <v>1118086108.3199999</v>
      </c>
      <c r="I77" s="396">
        <f>SUM(I9:I72)</f>
        <v>1045592.5800000113</v>
      </c>
      <c r="J77" s="396">
        <f>SUM(J9:J72)</f>
        <v>0</v>
      </c>
      <c r="K77" s="394">
        <f>SUM(K9:K72)</f>
        <v>-197590</v>
      </c>
      <c r="L77" s="395">
        <f>SUM(L9:L72)</f>
        <v>1243182.5800000113</v>
      </c>
      <c r="M77" s="394">
        <f>ROUND(SUM(M9:M72),2)</f>
        <v>1243182.58</v>
      </c>
      <c r="N77" s="397">
        <f>SUM(N9:N72)</f>
        <v>0</v>
      </c>
      <c r="O77" s="394">
        <f>O71+O69+O67+O65+O63+O61+O59+O57+O55+O53+O51+O49+O47+O45+O43+O41+O39+O37+O35+O33+O31+O29+O27+O25+O23+O21+O19+O17+O15+O13+O11+O9</f>
        <v>0</v>
      </c>
      <c r="P77" s="398">
        <f>P71+P69+P67+P65+P63+P61+P59+P57+P55+P53+P51+P49+P47+P45+P43+P41+P39+P37+P35+P33+P31+P29+P27+P25+P23+P21+P19+P17+P15+P13+P11+P9</f>
        <v>1087080.55</v>
      </c>
      <c r="Q77" s="398">
        <f>Q71+Q69+Q67+Q65+Q63+Q61+Q59+Q57+Q55+Q53+Q51+Q49+Q47+Q45+Q43+Q41+Q39+Q37+Q35+Q33+Q31+Q29+Q27+Q25+Q23+Q21+Q19+Q17+Q15+Q13+Q11+Q9</f>
        <v>156102.03</v>
      </c>
      <c r="R77" s="410">
        <f>R71+R69+R67+R65+R63+R61+R59+R57+R55+R53+R51+R49+R47+R45+R43+R41+R39+R37+R35+R33+R31+R29+R27+R25+R23+R21+R19+R17+R15+R13+R11+R9</f>
        <v>1243182.5800000003</v>
      </c>
      <c r="S77" s="202"/>
    </row>
    <row r="78" spans="1:19" ht="15.75" thickBot="1" x14ac:dyDescent="0.25">
      <c r="A78" s="399"/>
      <c r="B78" s="400"/>
      <c r="C78" s="400"/>
      <c r="D78" s="400"/>
      <c r="E78" s="276"/>
      <c r="F78" s="275"/>
      <c r="G78" s="401"/>
      <c r="H78" s="402"/>
      <c r="I78" s="403"/>
      <c r="J78" s="403"/>
      <c r="K78" s="404"/>
      <c r="L78" s="405"/>
      <c r="M78" s="406" t="s">
        <v>70</v>
      </c>
      <c r="N78" s="407">
        <f>M77+N77</f>
        <v>1243182.58</v>
      </c>
      <c r="O78" s="332">
        <f>O77/$R77</f>
        <v>0</v>
      </c>
      <c r="P78" s="333">
        <f>P77/$R77</f>
        <v>0.87443354458843836</v>
      </c>
      <c r="Q78" s="333">
        <f>Q77/$R77</f>
        <v>0.12556645541156147</v>
      </c>
      <c r="R78" s="408">
        <f>Q78+P78+O78</f>
        <v>0.99999999999999978</v>
      </c>
      <c r="S78" s="202"/>
    </row>
    <row r="79" spans="1:19" ht="16.5" hidden="1" thickTop="1" x14ac:dyDescent="0.25">
      <c r="A79" s="223" t="s">
        <v>69</v>
      </c>
      <c r="B79" s="223"/>
      <c r="C79" s="223"/>
      <c r="D79" s="222"/>
      <c r="E79" s="221"/>
      <c r="F79" s="220"/>
      <c r="G79" s="219">
        <f t="shared" ref="G79:L79" si="31">G80+G81</f>
        <v>1117040515.74</v>
      </c>
      <c r="H79" s="219">
        <f t="shared" si="31"/>
        <v>1118086108.3199999</v>
      </c>
      <c r="I79" s="219">
        <f t="shared" si="31"/>
        <v>8334.77</v>
      </c>
      <c r="J79" s="219">
        <f t="shared" si="31"/>
        <v>0</v>
      </c>
      <c r="K79" s="219">
        <f t="shared" si="31"/>
        <v>-197590</v>
      </c>
      <c r="L79" s="219">
        <f t="shared" si="31"/>
        <v>1243182.58</v>
      </c>
      <c r="M79" s="218"/>
      <c r="N79" s="218"/>
      <c r="O79" s="217"/>
      <c r="P79" s="216"/>
      <c r="Q79" s="216"/>
      <c r="R79" s="216"/>
    </row>
    <row r="80" spans="1:19" ht="15.75" hidden="1" thickTop="1" x14ac:dyDescent="0.2">
      <c r="D80" s="194" t="s">
        <v>68</v>
      </c>
      <c r="E80" s="214"/>
      <c r="F80" s="215"/>
      <c r="G80" s="201">
        <v>1117040515.74</v>
      </c>
      <c r="H80" s="201">
        <v>1118086108.3199999</v>
      </c>
      <c r="I80" s="201">
        <v>8324.77</v>
      </c>
      <c r="J80" s="201">
        <v>0</v>
      </c>
      <c r="K80" s="212">
        <v>-197590</v>
      </c>
      <c r="L80" s="201">
        <v>1243182.58</v>
      </c>
      <c r="M80" s="192"/>
      <c r="N80" s="192"/>
      <c r="O80" s="211"/>
      <c r="P80" s="211"/>
      <c r="Q80" s="211"/>
      <c r="R80" s="211"/>
    </row>
    <row r="81" spans="1:18" ht="15.75" hidden="1" thickTop="1" x14ac:dyDescent="0.2">
      <c r="D81" s="191" t="s">
        <v>67</v>
      </c>
      <c r="E81" s="214"/>
      <c r="F81" s="213"/>
      <c r="G81" s="201">
        <v>0</v>
      </c>
      <c r="H81" s="201">
        <v>0</v>
      </c>
      <c r="I81" s="201">
        <v>10</v>
      </c>
      <c r="J81" s="201">
        <v>0</v>
      </c>
      <c r="K81" s="212">
        <v>0</v>
      </c>
      <c r="L81" s="201">
        <v>0</v>
      </c>
      <c r="M81" s="192"/>
      <c r="N81" s="192"/>
      <c r="O81" s="211"/>
      <c r="P81" s="211"/>
      <c r="Q81" s="211"/>
      <c r="R81" s="211"/>
    </row>
    <row r="82" spans="1:18" ht="15.75" hidden="1" thickTop="1" x14ac:dyDescent="0.2">
      <c r="A82" s="210" t="s">
        <v>66</v>
      </c>
      <c r="B82" s="210"/>
      <c r="C82" s="210"/>
      <c r="D82" s="209"/>
      <c r="E82" s="208"/>
      <c r="F82" s="207"/>
      <c r="G82" s="206">
        <f t="shared" ref="G82:L82" si="32">G77-G79</f>
        <v>0</v>
      </c>
      <c r="H82" s="206">
        <f t="shared" si="32"/>
        <v>0</v>
      </c>
      <c r="I82" s="206">
        <f t="shared" si="32"/>
        <v>1037257.8100000112</v>
      </c>
      <c r="J82" s="206">
        <f t="shared" si="32"/>
        <v>0</v>
      </c>
      <c r="K82" s="206">
        <f t="shared" si="32"/>
        <v>0</v>
      </c>
      <c r="L82" s="206">
        <f t="shared" si="32"/>
        <v>1.1175870895385742E-8</v>
      </c>
      <c r="M82" s="205"/>
      <c r="N82" s="205"/>
      <c r="O82" s="200"/>
      <c r="P82" s="200"/>
      <c r="Q82" s="200"/>
      <c r="R82" s="199"/>
    </row>
    <row r="83" spans="1:18" ht="13.5" thickTop="1" x14ac:dyDescent="0.2">
      <c r="A83" s="204"/>
      <c r="B83" s="204"/>
      <c r="C83" s="204"/>
      <c r="D83" s="204"/>
      <c r="E83" s="204"/>
      <c r="F83" s="203"/>
      <c r="G83" s="202"/>
      <c r="H83" s="202"/>
      <c r="I83" s="188"/>
      <c r="J83" s="188"/>
      <c r="K83" s="188"/>
      <c r="L83" s="188"/>
      <c r="M83" s="188"/>
      <c r="N83" s="188"/>
      <c r="O83" s="199"/>
      <c r="P83" s="199"/>
      <c r="Q83" s="199"/>
      <c r="R83" s="199"/>
    </row>
    <row r="84" spans="1:18" ht="15" x14ac:dyDescent="0.2">
      <c r="A84" s="191" t="s">
        <v>65</v>
      </c>
      <c r="B84" s="191"/>
      <c r="C84" s="191"/>
      <c r="D84" s="191"/>
      <c r="K84" s="188"/>
      <c r="L84" s="188"/>
      <c r="M84" s="188"/>
      <c r="N84" s="188"/>
      <c r="O84" s="199"/>
      <c r="P84" s="199"/>
      <c r="Q84" s="199"/>
      <c r="R84" s="199"/>
    </row>
    <row r="85" spans="1:18" ht="15" x14ac:dyDescent="0.2">
      <c r="A85" s="191"/>
      <c r="B85" s="198" t="s">
        <v>268</v>
      </c>
      <c r="C85" s="190"/>
      <c r="E85" s="1"/>
      <c r="F85" s="192"/>
      <c r="H85" s="197">
        <f>M77</f>
        <v>1243182.58</v>
      </c>
      <c r="J85" s="191" t="s">
        <v>62</v>
      </c>
      <c r="K85" s="1" t="s">
        <v>171</v>
      </c>
      <c r="M85" s="201"/>
      <c r="N85" s="191"/>
      <c r="O85" s="200"/>
      <c r="P85" s="200"/>
      <c r="Q85" s="200"/>
      <c r="R85" s="199"/>
    </row>
    <row r="86" spans="1:18" ht="15" x14ac:dyDescent="0.2">
      <c r="A86" s="188"/>
      <c r="B86" s="198" t="s">
        <v>326</v>
      </c>
      <c r="C86" s="196">
        <v>0</v>
      </c>
      <c r="D86" s="204"/>
      <c r="E86" s="188"/>
      <c r="F86" s="188"/>
      <c r="G86" s="188"/>
      <c r="H86" s="509">
        <v>0</v>
      </c>
      <c r="I86" s="510"/>
      <c r="J86" s="511" t="s">
        <v>62</v>
      </c>
      <c r="K86" s="510" t="s">
        <v>171</v>
      </c>
    </row>
    <row r="87" spans="1:18" ht="15" x14ac:dyDescent="0.2">
      <c r="A87" s="191" t="s">
        <v>64</v>
      </c>
      <c r="B87" s="515" t="s">
        <v>63</v>
      </c>
      <c r="C87" s="516">
        <v>0</v>
      </c>
      <c r="D87" s="512"/>
      <c r="E87" s="510"/>
      <c r="F87" s="510"/>
      <c r="G87" s="510"/>
      <c r="H87" s="513">
        <f>N77</f>
        <v>0</v>
      </c>
      <c r="I87" s="514"/>
      <c r="J87" s="511" t="s">
        <v>62</v>
      </c>
      <c r="K87" s="510" t="s">
        <v>171</v>
      </c>
      <c r="L87" s="195"/>
      <c r="M87" s="195"/>
      <c r="N87" s="195"/>
      <c r="O87" s="195"/>
      <c r="P87" s="195"/>
      <c r="Q87" s="195"/>
      <c r="R87" s="195"/>
    </row>
    <row r="88" spans="1:18" ht="15" x14ac:dyDescent="0.2">
      <c r="A88" s="191"/>
      <c r="B88" s="191"/>
      <c r="C88" s="191"/>
      <c r="D88" s="191"/>
    </row>
    <row r="89" spans="1:18" ht="15" x14ac:dyDescent="0.2">
      <c r="A89" s="191"/>
      <c r="B89" s="191"/>
      <c r="C89" s="191"/>
      <c r="D89" s="191"/>
      <c r="H89" s="192"/>
    </row>
    <row r="90" spans="1:18" ht="15" x14ac:dyDescent="0.2">
      <c r="A90" s="191"/>
      <c r="B90" s="191"/>
      <c r="C90" s="191"/>
      <c r="D90" s="191"/>
      <c r="H90" s="192"/>
    </row>
    <row r="91" spans="1:18" ht="15" x14ac:dyDescent="0.2">
      <c r="A91" s="191"/>
      <c r="B91" s="191"/>
      <c r="C91" s="191"/>
      <c r="D91" s="191"/>
    </row>
    <row r="92" spans="1:18" ht="15" x14ac:dyDescent="0.2">
      <c r="A92" s="191"/>
      <c r="B92" s="191"/>
      <c r="C92" s="191"/>
      <c r="D92" s="191"/>
    </row>
    <row r="93" spans="1:18" ht="15" x14ac:dyDescent="0.2">
      <c r="A93" s="191"/>
      <c r="B93" s="191"/>
      <c r="C93" s="191"/>
      <c r="D93" s="191"/>
    </row>
    <row r="94" spans="1:18" ht="15" x14ac:dyDescent="0.2">
      <c r="A94" s="191"/>
      <c r="B94" s="191"/>
      <c r="C94" s="191"/>
      <c r="D94" s="191"/>
    </row>
    <row r="95" spans="1:18" ht="15" x14ac:dyDescent="0.2">
      <c r="A95" s="191"/>
      <c r="B95" s="191"/>
      <c r="C95" s="191"/>
      <c r="D95" s="191"/>
    </row>
    <row r="96" spans="1:18" ht="15" x14ac:dyDescent="0.2">
      <c r="A96" s="191"/>
      <c r="B96" s="191"/>
      <c r="C96" s="191"/>
      <c r="D96" s="191"/>
    </row>
    <row r="97" spans="1:4" ht="15" x14ac:dyDescent="0.2">
      <c r="A97" s="191"/>
      <c r="B97" s="191"/>
      <c r="C97" s="191"/>
      <c r="D97" s="191"/>
    </row>
    <row r="98" spans="1:4" ht="15" x14ac:dyDescent="0.2">
      <c r="A98" s="191"/>
      <c r="B98" s="191"/>
      <c r="C98" s="191"/>
      <c r="D98" s="191"/>
    </row>
    <row r="99" spans="1:4" ht="15" x14ac:dyDescent="0.2">
      <c r="A99" s="191"/>
      <c r="B99" s="191"/>
      <c r="C99" s="191"/>
      <c r="D99" s="191"/>
    </row>
    <row r="100" spans="1:4" ht="15" x14ac:dyDescent="0.2">
      <c r="A100" s="191"/>
      <c r="B100" s="191"/>
      <c r="C100" s="191"/>
      <c r="D100" s="191"/>
    </row>
    <row r="101" spans="1:4" ht="15" x14ac:dyDescent="0.2">
      <c r="A101" s="191"/>
      <c r="B101" s="191"/>
      <c r="C101" s="191"/>
      <c r="D101" s="191"/>
    </row>
    <row r="102" spans="1:4" ht="15" x14ac:dyDescent="0.2">
      <c r="A102" s="191"/>
      <c r="B102" s="191"/>
      <c r="C102" s="191"/>
      <c r="D102" s="191"/>
    </row>
    <row r="103" spans="1:4" ht="15" x14ac:dyDescent="0.2">
      <c r="A103" s="191"/>
      <c r="B103" s="191"/>
      <c r="C103" s="191"/>
      <c r="D103" s="191"/>
    </row>
    <row r="104" spans="1:4" ht="15" x14ac:dyDescent="0.2">
      <c r="A104" s="191"/>
      <c r="B104" s="191"/>
      <c r="C104" s="191"/>
      <c r="D104" s="191"/>
    </row>
    <row r="105" spans="1:4" ht="15" x14ac:dyDescent="0.2">
      <c r="A105" s="191"/>
      <c r="B105" s="191"/>
      <c r="C105" s="191"/>
      <c r="D105" s="191"/>
    </row>
    <row r="106" spans="1:4" ht="15" x14ac:dyDescent="0.2">
      <c r="A106" s="191"/>
      <c r="B106" s="191"/>
      <c r="C106" s="191"/>
      <c r="D106" s="191"/>
    </row>
    <row r="107" spans="1:4" ht="15" x14ac:dyDescent="0.2">
      <c r="A107" s="191"/>
      <c r="B107" s="191"/>
      <c r="C107" s="191"/>
      <c r="D107" s="191"/>
    </row>
    <row r="108" spans="1:4" ht="15" x14ac:dyDescent="0.2">
      <c r="A108" s="191"/>
      <c r="B108" s="191"/>
      <c r="C108" s="191"/>
      <c r="D108" s="191"/>
    </row>
    <row r="109" spans="1:4" ht="15" x14ac:dyDescent="0.2">
      <c r="A109" s="191"/>
      <c r="B109" s="191"/>
      <c r="C109" s="191"/>
      <c r="D109" s="191"/>
    </row>
    <row r="110" spans="1:4" ht="15" x14ac:dyDescent="0.2">
      <c r="A110" s="191"/>
      <c r="B110" s="191"/>
      <c r="C110" s="191"/>
      <c r="D110" s="191"/>
    </row>
    <row r="111" spans="1:4" ht="15" x14ac:dyDescent="0.2">
      <c r="A111" s="191"/>
      <c r="B111" s="191"/>
      <c r="C111" s="191"/>
      <c r="D111" s="191"/>
    </row>
    <row r="112" spans="1:4" ht="15" x14ac:dyDescent="0.2">
      <c r="A112" s="191"/>
      <c r="B112" s="191"/>
      <c r="C112" s="191"/>
      <c r="D112" s="191"/>
    </row>
    <row r="113" spans="1:4" ht="15" x14ac:dyDescent="0.2">
      <c r="A113" s="191"/>
      <c r="B113" s="191"/>
      <c r="C113" s="191"/>
      <c r="D113" s="191"/>
    </row>
    <row r="114" spans="1:4" ht="15" x14ac:dyDescent="0.2">
      <c r="A114" s="191"/>
      <c r="B114" s="191"/>
      <c r="C114" s="191"/>
      <c r="D114" s="191"/>
    </row>
    <row r="115" spans="1:4" ht="15" x14ac:dyDescent="0.2">
      <c r="A115" s="191"/>
      <c r="B115" s="191"/>
      <c r="C115" s="191"/>
      <c r="D115" s="191"/>
    </row>
    <row r="116" spans="1:4" ht="15" x14ac:dyDescent="0.2">
      <c r="A116" s="191"/>
      <c r="B116" s="191"/>
      <c r="C116" s="191"/>
      <c r="D116" s="191"/>
    </row>
    <row r="117" spans="1:4" ht="15" x14ac:dyDescent="0.2">
      <c r="A117" s="191"/>
      <c r="B117" s="191"/>
      <c r="C117" s="191"/>
      <c r="D117" s="191"/>
    </row>
    <row r="118" spans="1:4" ht="15" x14ac:dyDescent="0.2">
      <c r="A118" s="191"/>
      <c r="B118" s="191"/>
      <c r="C118" s="191"/>
      <c r="D118" s="191"/>
    </row>
    <row r="119" spans="1:4" ht="15" x14ac:dyDescent="0.2">
      <c r="A119" s="191"/>
      <c r="B119" s="191"/>
      <c r="C119" s="191"/>
      <c r="D119" s="191"/>
    </row>
    <row r="120" spans="1:4" ht="15" x14ac:dyDescent="0.2">
      <c r="A120" s="191"/>
      <c r="B120" s="191"/>
      <c r="C120" s="191"/>
      <c r="D120" s="191"/>
    </row>
    <row r="121" spans="1:4" ht="15" x14ac:dyDescent="0.2">
      <c r="A121" s="191"/>
      <c r="B121" s="191"/>
      <c r="C121" s="191"/>
      <c r="D121" s="191"/>
    </row>
    <row r="122" spans="1:4" ht="15" x14ac:dyDescent="0.2">
      <c r="A122" s="191"/>
      <c r="B122" s="191"/>
      <c r="C122" s="191"/>
      <c r="D122" s="191"/>
    </row>
    <row r="123" spans="1:4" ht="15" x14ac:dyDescent="0.2">
      <c r="A123" s="191"/>
      <c r="B123" s="191"/>
      <c r="C123" s="191"/>
      <c r="D123" s="191"/>
    </row>
    <row r="124" spans="1:4" ht="15" x14ac:dyDescent="0.2">
      <c r="A124" s="191"/>
      <c r="B124" s="191"/>
      <c r="C124" s="191"/>
      <c r="D124" s="191"/>
    </row>
    <row r="125" spans="1:4" ht="15" x14ac:dyDescent="0.2">
      <c r="A125" s="191"/>
      <c r="B125" s="191"/>
      <c r="C125" s="191"/>
      <c r="D125" s="191"/>
    </row>
    <row r="126" spans="1:4" ht="15" x14ac:dyDescent="0.2">
      <c r="A126" s="191"/>
      <c r="B126" s="191"/>
      <c r="C126" s="191"/>
      <c r="D126" s="191"/>
    </row>
    <row r="127" spans="1:4" ht="15" x14ac:dyDescent="0.2">
      <c r="A127" s="191"/>
      <c r="B127" s="191"/>
      <c r="C127" s="191"/>
      <c r="D127" s="191"/>
    </row>
    <row r="128" spans="1:4" ht="15" x14ac:dyDescent="0.2">
      <c r="A128" s="191"/>
      <c r="B128" s="191"/>
      <c r="C128" s="191"/>
      <c r="D128" s="191"/>
    </row>
    <row r="129" spans="1:4" ht="15" x14ac:dyDescent="0.2">
      <c r="A129" s="191"/>
      <c r="B129" s="191"/>
      <c r="C129" s="191"/>
      <c r="D129" s="191"/>
    </row>
    <row r="130" spans="1:4" ht="15" x14ac:dyDescent="0.2">
      <c r="A130" s="191"/>
      <c r="B130" s="191"/>
      <c r="C130" s="191"/>
      <c r="D130" s="191"/>
    </row>
    <row r="131" spans="1:4" ht="15" x14ac:dyDescent="0.2">
      <c r="A131" s="191"/>
      <c r="B131" s="191"/>
      <c r="C131" s="191"/>
      <c r="D131" s="191"/>
    </row>
    <row r="132" spans="1:4" ht="15" x14ac:dyDescent="0.2">
      <c r="A132" s="191"/>
      <c r="B132" s="191"/>
      <c r="C132" s="191"/>
      <c r="D132" s="191"/>
    </row>
    <row r="133" spans="1:4" ht="15" x14ac:dyDescent="0.2">
      <c r="A133" s="191"/>
      <c r="B133" s="191"/>
      <c r="C133" s="191"/>
      <c r="D133" s="191"/>
    </row>
    <row r="134" spans="1:4" ht="15" x14ac:dyDescent="0.2">
      <c r="A134" s="191"/>
      <c r="B134" s="191"/>
      <c r="C134" s="191"/>
      <c r="D134" s="191"/>
    </row>
    <row r="135" spans="1:4" ht="15" x14ac:dyDescent="0.2">
      <c r="A135" s="191"/>
      <c r="B135" s="191"/>
      <c r="C135" s="191"/>
      <c r="D135" s="191"/>
    </row>
    <row r="136" spans="1:4" ht="15" x14ac:dyDescent="0.2">
      <c r="A136" s="191"/>
      <c r="B136" s="191"/>
      <c r="C136" s="191"/>
      <c r="D136" s="191"/>
    </row>
    <row r="137" spans="1:4" ht="15" x14ac:dyDescent="0.2">
      <c r="A137" s="191"/>
      <c r="B137" s="191"/>
      <c r="C137" s="191"/>
      <c r="D137" s="191"/>
    </row>
    <row r="138" spans="1:4" ht="15" x14ac:dyDescent="0.2">
      <c r="A138" s="191"/>
      <c r="B138" s="191"/>
      <c r="C138" s="191"/>
      <c r="D138" s="191"/>
    </row>
    <row r="139" spans="1:4" ht="15" x14ac:dyDescent="0.2">
      <c r="A139" s="191"/>
      <c r="B139" s="191"/>
      <c r="C139" s="191"/>
      <c r="D139" s="191"/>
    </row>
    <row r="140" spans="1:4" ht="15" x14ac:dyDescent="0.2">
      <c r="A140" s="191"/>
      <c r="B140" s="191"/>
      <c r="C140" s="191"/>
      <c r="D140" s="191"/>
    </row>
    <row r="141" spans="1:4" ht="15" x14ac:dyDescent="0.2">
      <c r="A141" s="191"/>
      <c r="B141" s="191"/>
      <c r="C141" s="191"/>
      <c r="D141" s="191"/>
    </row>
    <row r="142" spans="1:4" ht="15" x14ac:dyDescent="0.2">
      <c r="A142" s="191"/>
      <c r="B142" s="191"/>
      <c r="C142" s="191"/>
      <c r="D142" s="191"/>
    </row>
    <row r="143" spans="1:4" ht="15" x14ac:dyDescent="0.2">
      <c r="A143" s="191"/>
      <c r="B143" s="191"/>
      <c r="C143" s="191"/>
      <c r="D143" s="191"/>
    </row>
    <row r="144" spans="1:4" ht="15" x14ac:dyDescent="0.2">
      <c r="A144" s="191"/>
      <c r="B144" s="191"/>
      <c r="C144" s="191"/>
      <c r="D144" s="191"/>
    </row>
    <row r="145" spans="1:4" ht="15" x14ac:dyDescent="0.2">
      <c r="A145" s="191"/>
      <c r="B145" s="191"/>
      <c r="C145" s="191"/>
      <c r="D145" s="191"/>
    </row>
    <row r="146" spans="1:4" ht="15" x14ac:dyDescent="0.2">
      <c r="A146" s="191"/>
      <c r="B146" s="191"/>
      <c r="C146" s="191"/>
      <c r="D146" s="191"/>
    </row>
    <row r="147" spans="1:4" ht="15" x14ac:dyDescent="0.2">
      <c r="A147" s="191"/>
      <c r="B147" s="191"/>
      <c r="C147" s="191"/>
      <c r="D147" s="191"/>
    </row>
    <row r="148" spans="1:4" ht="15" x14ac:dyDescent="0.2">
      <c r="A148" s="191"/>
      <c r="B148" s="191"/>
      <c r="C148" s="191"/>
      <c r="D148" s="191"/>
    </row>
    <row r="149" spans="1:4" ht="15" x14ac:dyDescent="0.2">
      <c r="A149" s="191"/>
      <c r="B149" s="191"/>
      <c r="C149" s="191"/>
      <c r="D149" s="191"/>
    </row>
    <row r="150" spans="1:4" ht="15" x14ac:dyDescent="0.2">
      <c r="A150" s="191"/>
      <c r="B150" s="191"/>
      <c r="C150" s="191"/>
      <c r="D150" s="191"/>
    </row>
    <row r="151" spans="1:4" ht="15" x14ac:dyDescent="0.2">
      <c r="A151" s="191"/>
      <c r="B151" s="191"/>
      <c r="C151" s="191"/>
      <c r="D151" s="191"/>
    </row>
    <row r="152" spans="1:4" ht="15" x14ac:dyDescent="0.2">
      <c r="A152" s="191"/>
      <c r="B152" s="191"/>
      <c r="C152" s="191"/>
      <c r="D152" s="191"/>
    </row>
    <row r="153" spans="1:4" ht="15" x14ac:dyDescent="0.2">
      <c r="A153" s="191"/>
      <c r="B153" s="191"/>
      <c r="C153" s="191"/>
      <c r="D153" s="191"/>
    </row>
    <row r="154" spans="1:4" ht="15" x14ac:dyDescent="0.2">
      <c r="A154" s="191"/>
      <c r="B154" s="191"/>
      <c r="C154" s="191"/>
      <c r="D154" s="191"/>
    </row>
    <row r="155" spans="1:4" ht="15" x14ac:dyDescent="0.2">
      <c r="A155" s="191"/>
      <c r="B155" s="191"/>
      <c r="C155" s="191"/>
      <c r="D155" s="191"/>
    </row>
    <row r="156" spans="1:4" ht="15" x14ac:dyDescent="0.2">
      <c r="A156" s="191"/>
      <c r="B156" s="191"/>
      <c r="C156" s="191"/>
      <c r="D156" s="191"/>
    </row>
    <row r="157" spans="1:4" ht="15" x14ac:dyDescent="0.2">
      <c r="A157" s="191"/>
      <c r="B157" s="191"/>
      <c r="C157" s="191"/>
      <c r="D157" s="191"/>
    </row>
    <row r="158" spans="1:4" ht="15" x14ac:dyDescent="0.2">
      <c r="A158" s="191"/>
      <c r="B158" s="191"/>
      <c r="C158" s="191"/>
      <c r="D158" s="191"/>
    </row>
    <row r="159" spans="1:4" ht="15" x14ac:dyDescent="0.2">
      <c r="A159" s="191"/>
      <c r="B159" s="191"/>
      <c r="C159" s="191"/>
      <c r="D159" s="191"/>
    </row>
    <row r="160" spans="1:4" ht="15" x14ac:dyDescent="0.2">
      <c r="A160" s="191"/>
      <c r="B160" s="191"/>
      <c r="C160" s="191"/>
      <c r="D160" s="191"/>
    </row>
    <row r="161" spans="1:4" ht="15" x14ac:dyDescent="0.2">
      <c r="A161" s="191"/>
      <c r="B161" s="191"/>
      <c r="C161" s="191"/>
      <c r="D161" s="191"/>
    </row>
    <row r="162" spans="1:4" ht="15" x14ac:dyDescent="0.2">
      <c r="A162" s="191"/>
      <c r="B162" s="191"/>
      <c r="C162" s="191"/>
      <c r="D162" s="191"/>
    </row>
    <row r="163" spans="1:4" ht="15" x14ac:dyDescent="0.2">
      <c r="A163" s="191"/>
      <c r="B163" s="191"/>
      <c r="C163" s="191"/>
      <c r="D163" s="191"/>
    </row>
    <row r="164" spans="1:4" ht="15" x14ac:dyDescent="0.2">
      <c r="A164" s="191"/>
      <c r="B164" s="191"/>
      <c r="C164" s="191"/>
      <c r="D164" s="191"/>
    </row>
    <row r="165" spans="1:4" ht="15" x14ac:dyDescent="0.2">
      <c r="A165" s="191"/>
      <c r="B165" s="191"/>
      <c r="C165" s="191"/>
      <c r="D165" s="191"/>
    </row>
    <row r="166" spans="1:4" ht="15" x14ac:dyDescent="0.2">
      <c r="A166" s="191"/>
      <c r="B166" s="191"/>
      <c r="C166" s="191"/>
      <c r="D166" s="191"/>
    </row>
    <row r="167" spans="1:4" ht="15" x14ac:dyDescent="0.2">
      <c r="A167" s="191"/>
      <c r="B167" s="191"/>
      <c r="C167" s="191"/>
      <c r="D167" s="191"/>
    </row>
    <row r="168" spans="1:4" ht="15" x14ac:dyDescent="0.2">
      <c r="A168" s="191"/>
      <c r="B168" s="191"/>
      <c r="C168" s="191"/>
      <c r="D168" s="191"/>
    </row>
    <row r="169" spans="1:4" ht="15" x14ac:dyDescent="0.2">
      <c r="A169" s="191"/>
      <c r="B169" s="191"/>
      <c r="C169" s="191"/>
      <c r="D169" s="191"/>
    </row>
    <row r="170" spans="1:4" ht="15" x14ac:dyDescent="0.2">
      <c r="A170" s="191"/>
      <c r="B170" s="191"/>
      <c r="C170" s="191"/>
      <c r="D170" s="191"/>
    </row>
    <row r="171" spans="1:4" ht="15" x14ac:dyDescent="0.2">
      <c r="A171" s="191"/>
      <c r="B171" s="191"/>
      <c r="C171" s="191"/>
      <c r="D171" s="191"/>
    </row>
    <row r="172" spans="1:4" ht="15" x14ac:dyDescent="0.2">
      <c r="A172" s="191"/>
      <c r="B172" s="191"/>
      <c r="C172" s="191"/>
      <c r="D172" s="191"/>
    </row>
    <row r="173" spans="1:4" ht="15" x14ac:dyDescent="0.2">
      <c r="A173" s="191"/>
      <c r="B173" s="191"/>
      <c r="C173" s="191"/>
      <c r="D173" s="191"/>
    </row>
    <row r="174" spans="1:4" ht="15" x14ac:dyDescent="0.2">
      <c r="A174" s="191"/>
      <c r="B174" s="191"/>
      <c r="C174" s="191"/>
      <c r="D174" s="191"/>
    </row>
    <row r="175" spans="1:4" ht="15" x14ac:dyDescent="0.2">
      <c r="A175" s="191"/>
      <c r="B175" s="191"/>
      <c r="C175" s="191"/>
      <c r="D175" s="191"/>
    </row>
    <row r="176" spans="1:4" ht="15" x14ac:dyDescent="0.2">
      <c r="A176" s="191"/>
      <c r="B176" s="191"/>
      <c r="C176" s="191"/>
      <c r="D176" s="191"/>
    </row>
    <row r="177" spans="1:4" ht="15" x14ac:dyDescent="0.2">
      <c r="A177" s="191"/>
      <c r="B177" s="191"/>
      <c r="C177" s="191"/>
      <c r="D177" s="191"/>
    </row>
    <row r="178" spans="1:4" ht="15" x14ac:dyDescent="0.2">
      <c r="A178" s="191"/>
      <c r="B178" s="191"/>
      <c r="C178" s="191"/>
      <c r="D178" s="191"/>
    </row>
    <row r="179" spans="1:4" ht="15" x14ac:dyDescent="0.2">
      <c r="A179" s="191"/>
      <c r="B179" s="191"/>
      <c r="C179" s="191"/>
      <c r="D179" s="191"/>
    </row>
    <row r="180" spans="1:4" ht="15" x14ac:dyDescent="0.2">
      <c r="A180" s="191"/>
      <c r="B180" s="191"/>
      <c r="C180" s="191"/>
      <c r="D180" s="191"/>
    </row>
    <row r="181" spans="1:4" ht="15" x14ac:dyDescent="0.2">
      <c r="A181" s="191"/>
      <c r="B181" s="191"/>
      <c r="C181" s="191"/>
      <c r="D181" s="191"/>
    </row>
    <row r="182" spans="1:4" ht="15" x14ac:dyDescent="0.2">
      <c r="A182" s="191"/>
      <c r="B182" s="191"/>
      <c r="C182" s="191"/>
      <c r="D182" s="191"/>
    </row>
    <row r="183" spans="1:4" ht="15" x14ac:dyDescent="0.2">
      <c r="A183" s="191"/>
      <c r="B183" s="191"/>
      <c r="C183" s="191"/>
      <c r="D183" s="191"/>
    </row>
    <row r="184" spans="1:4" ht="15" x14ac:dyDescent="0.2">
      <c r="A184" s="191"/>
      <c r="B184" s="191"/>
      <c r="C184" s="191"/>
      <c r="D184" s="191"/>
    </row>
    <row r="185" spans="1:4" ht="15" x14ac:dyDescent="0.2">
      <c r="A185" s="191"/>
      <c r="B185" s="191"/>
      <c r="C185" s="191"/>
      <c r="D185" s="191"/>
    </row>
    <row r="186" spans="1:4" ht="15" x14ac:dyDescent="0.2">
      <c r="A186" s="191"/>
      <c r="B186" s="191"/>
      <c r="C186" s="191"/>
      <c r="D186" s="191"/>
    </row>
    <row r="187" spans="1:4" ht="15" x14ac:dyDescent="0.2">
      <c r="A187" s="191"/>
      <c r="B187" s="191"/>
      <c r="C187" s="191"/>
      <c r="D187" s="191"/>
    </row>
    <row r="188" spans="1:4" ht="15" x14ac:dyDescent="0.2">
      <c r="A188" s="191"/>
      <c r="B188" s="191"/>
      <c r="C188" s="191"/>
      <c r="D188" s="191"/>
    </row>
    <row r="189" spans="1:4" ht="15" x14ac:dyDescent="0.2">
      <c r="A189" s="191"/>
      <c r="B189" s="191"/>
      <c r="C189" s="191"/>
      <c r="D189" s="191"/>
    </row>
    <row r="190" spans="1:4" ht="15" x14ac:dyDescent="0.2">
      <c r="A190" s="191"/>
      <c r="B190" s="191"/>
      <c r="C190" s="191"/>
      <c r="D190" s="191"/>
    </row>
    <row r="191" spans="1:4" ht="15" x14ac:dyDescent="0.2">
      <c r="A191" s="191"/>
      <c r="B191" s="191"/>
      <c r="C191" s="191"/>
      <c r="D191" s="191"/>
    </row>
    <row r="192" spans="1:4" ht="15" x14ac:dyDescent="0.2">
      <c r="A192" s="191"/>
      <c r="B192" s="191"/>
      <c r="C192" s="191"/>
      <c r="D192" s="191"/>
    </row>
    <row r="193" spans="1:4" ht="15" x14ac:dyDescent="0.2">
      <c r="A193" s="191"/>
      <c r="B193" s="191"/>
      <c r="C193" s="191"/>
      <c r="D193" s="191"/>
    </row>
    <row r="194" spans="1:4" ht="15" x14ac:dyDescent="0.2">
      <c r="A194" s="191"/>
      <c r="B194" s="191"/>
      <c r="C194" s="191"/>
      <c r="D194" s="191"/>
    </row>
    <row r="195" spans="1:4" ht="15" x14ac:dyDescent="0.2">
      <c r="A195" s="191"/>
      <c r="B195" s="191"/>
      <c r="C195" s="191"/>
      <c r="D195" s="191"/>
    </row>
    <row r="196" spans="1:4" ht="15" x14ac:dyDescent="0.2">
      <c r="A196" s="191"/>
      <c r="B196" s="191"/>
      <c r="C196" s="191"/>
      <c r="D196" s="191"/>
    </row>
    <row r="197" spans="1:4" ht="15" x14ac:dyDescent="0.2">
      <c r="A197" s="191"/>
      <c r="B197" s="191"/>
      <c r="C197" s="191"/>
      <c r="D197" s="191"/>
    </row>
    <row r="198" spans="1:4" ht="15" x14ac:dyDescent="0.2">
      <c r="A198" s="191"/>
      <c r="B198" s="191"/>
      <c r="C198" s="191"/>
      <c r="D198" s="191"/>
    </row>
    <row r="199" spans="1:4" ht="15" x14ac:dyDescent="0.2">
      <c r="A199" s="191"/>
      <c r="B199" s="191"/>
      <c r="C199" s="191"/>
      <c r="D199" s="191"/>
    </row>
    <row r="200" spans="1:4" ht="15" x14ac:dyDescent="0.2">
      <c r="A200" s="191"/>
      <c r="B200" s="191"/>
      <c r="C200" s="191"/>
      <c r="D200" s="191"/>
    </row>
    <row r="201" spans="1:4" ht="15" x14ac:dyDescent="0.2">
      <c r="A201" s="191"/>
      <c r="B201" s="191"/>
      <c r="C201" s="191"/>
      <c r="D201" s="191"/>
    </row>
    <row r="202" spans="1:4" ht="15" x14ac:dyDescent="0.2">
      <c r="A202" s="191"/>
      <c r="B202" s="191"/>
      <c r="C202" s="191"/>
      <c r="D202" s="191"/>
    </row>
    <row r="203" spans="1:4" ht="15" x14ac:dyDescent="0.2">
      <c r="A203" s="191"/>
      <c r="B203" s="191"/>
      <c r="C203" s="191"/>
      <c r="D203" s="191"/>
    </row>
    <row r="204" spans="1:4" ht="15" x14ac:dyDescent="0.2">
      <c r="A204" s="191"/>
      <c r="B204" s="191"/>
      <c r="C204" s="191"/>
      <c r="D204" s="191"/>
    </row>
    <row r="205" spans="1:4" ht="15" x14ac:dyDescent="0.2">
      <c r="A205" s="191"/>
      <c r="B205" s="191"/>
      <c r="C205" s="191"/>
      <c r="D205" s="191"/>
    </row>
    <row r="206" spans="1:4" ht="15" x14ac:dyDescent="0.2">
      <c r="A206" s="191"/>
      <c r="B206" s="191"/>
      <c r="C206" s="191"/>
      <c r="D206" s="191"/>
    </row>
    <row r="207" spans="1:4" ht="15" x14ac:dyDescent="0.2">
      <c r="A207" s="191"/>
      <c r="B207" s="191"/>
      <c r="C207" s="191"/>
      <c r="D207" s="191"/>
    </row>
    <row r="208" spans="1:4" ht="15" x14ac:dyDescent="0.2">
      <c r="A208" s="191"/>
      <c r="B208" s="191"/>
      <c r="C208" s="191"/>
      <c r="D208" s="191"/>
    </row>
    <row r="209" spans="1:4" ht="15" x14ac:dyDescent="0.2">
      <c r="A209" s="191"/>
      <c r="B209" s="191"/>
      <c r="C209" s="191"/>
      <c r="D209" s="191"/>
    </row>
    <row r="210" spans="1:4" ht="15" x14ac:dyDescent="0.2">
      <c r="A210" s="191"/>
      <c r="B210" s="191"/>
      <c r="C210" s="191"/>
      <c r="D210" s="191"/>
    </row>
    <row r="211" spans="1:4" ht="15" x14ac:dyDescent="0.2">
      <c r="A211" s="191"/>
      <c r="B211" s="191"/>
      <c r="C211" s="191"/>
      <c r="D211" s="191"/>
    </row>
    <row r="212" spans="1:4" ht="15" x14ac:dyDescent="0.2">
      <c r="A212" s="191"/>
      <c r="B212" s="191"/>
      <c r="C212" s="191"/>
      <c r="D212" s="191"/>
    </row>
    <row r="213" spans="1:4" ht="15" x14ac:dyDescent="0.2">
      <c r="A213" s="191"/>
      <c r="B213" s="191"/>
      <c r="C213" s="191"/>
      <c r="D213" s="191"/>
    </row>
    <row r="214" spans="1:4" ht="15" x14ac:dyDescent="0.2">
      <c r="A214" s="191"/>
      <c r="B214" s="191"/>
      <c r="C214" s="191"/>
      <c r="D214" s="191"/>
    </row>
    <row r="215" spans="1:4" ht="15" x14ac:dyDescent="0.2">
      <c r="A215" s="191"/>
      <c r="B215" s="191"/>
      <c r="C215" s="191"/>
      <c r="D215" s="191"/>
    </row>
    <row r="216" spans="1:4" ht="15" x14ac:dyDescent="0.2">
      <c r="A216" s="191"/>
      <c r="B216" s="191"/>
      <c r="C216" s="191"/>
      <c r="D216" s="191"/>
    </row>
    <row r="217" spans="1:4" ht="15" x14ac:dyDescent="0.2">
      <c r="A217" s="191"/>
      <c r="B217" s="191"/>
      <c r="C217" s="191"/>
      <c r="D217" s="191"/>
    </row>
    <row r="218" spans="1:4" ht="15" x14ac:dyDescent="0.2">
      <c r="A218" s="191"/>
      <c r="B218" s="191"/>
      <c r="C218" s="191"/>
      <c r="D218" s="191"/>
    </row>
    <row r="219" spans="1:4" ht="15" x14ac:dyDescent="0.2">
      <c r="A219" s="191"/>
      <c r="B219" s="191"/>
      <c r="C219" s="191"/>
      <c r="D219" s="191"/>
    </row>
    <row r="220" spans="1:4" ht="15" x14ac:dyDescent="0.2">
      <c r="A220" s="191"/>
      <c r="B220" s="191"/>
      <c r="C220" s="191"/>
      <c r="D220" s="191"/>
    </row>
    <row r="221" spans="1:4" ht="15" x14ac:dyDescent="0.2">
      <c r="A221" s="191"/>
      <c r="B221" s="191"/>
      <c r="C221" s="191"/>
      <c r="D221" s="191"/>
    </row>
    <row r="222" spans="1:4" ht="15" x14ac:dyDescent="0.2">
      <c r="A222" s="191"/>
      <c r="B222" s="191"/>
      <c r="C222" s="191"/>
      <c r="D222" s="191"/>
    </row>
    <row r="223" spans="1:4" ht="15" x14ac:dyDescent="0.2">
      <c r="A223" s="191"/>
      <c r="B223" s="191"/>
      <c r="C223" s="191"/>
      <c r="D223" s="191"/>
    </row>
    <row r="224" spans="1:4" ht="15" x14ac:dyDescent="0.2">
      <c r="A224" s="191"/>
      <c r="B224" s="191"/>
      <c r="C224" s="191"/>
      <c r="D224" s="191"/>
    </row>
    <row r="225" spans="1:4" ht="15" x14ac:dyDescent="0.2">
      <c r="A225" s="191"/>
      <c r="B225" s="191"/>
      <c r="C225" s="191"/>
      <c r="D225" s="191"/>
    </row>
    <row r="226" spans="1:4" ht="15" x14ac:dyDescent="0.2">
      <c r="A226" s="191"/>
      <c r="B226" s="191"/>
      <c r="C226" s="191"/>
      <c r="D226" s="191"/>
    </row>
    <row r="227" spans="1:4" ht="15" x14ac:dyDescent="0.2">
      <c r="A227" s="191"/>
      <c r="B227" s="191"/>
      <c r="C227" s="191"/>
      <c r="D227" s="191"/>
    </row>
    <row r="228" spans="1:4" ht="15" x14ac:dyDescent="0.2">
      <c r="A228" s="191"/>
      <c r="B228" s="191"/>
      <c r="C228" s="191"/>
      <c r="D228" s="191"/>
    </row>
    <row r="229" spans="1:4" ht="15" x14ac:dyDescent="0.2">
      <c r="A229" s="191"/>
      <c r="B229" s="191"/>
      <c r="C229" s="191"/>
      <c r="D229" s="191"/>
    </row>
    <row r="230" spans="1:4" ht="15" x14ac:dyDescent="0.2">
      <c r="A230" s="191"/>
      <c r="B230" s="191"/>
      <c r="C230" s="191"/>
      <c r="D230" s="191"/>
    </row>
    <row r="231" spans="1:4" ht="15" x14ac:dyDescent="0.2">
      <c r="A231" s="191"/>
      <c r="B231" s="191"/>
      <c r="C231" s="191"/>
      <c r="D231" s="191"/>
    </row>
    <row r="232" spans="1:4" ht="15" x14ac:dyDescent="0.2">
      <c r="A232" s="191"/>
      <c r="B232" s="191"/>
      <c r="C232" s="191"/>
      <c r="D232" s="191"/>
    </row>
    <row r="233" spans="1:4" ht="15" x14ac:dyDescent="0.2">
      <c r="A233" s="191"/>
      <c r="B233" s="191"/>
      <c r="C233" s="191"/>
      <c r="D233" s="191"/>
    </row>
    <row r="234" spans="1:4" ht="15" x14ac:dyDescent="0.2">
      <c r="A234" s="191"/>
      <c r="B234" s="191"/>
      <c r="C234" s="191"/>
      <c r="D234" s="191"/>
    </row>
    <row r="235" spans="1:4" ht="15" x14ac:dyDescent="0.2">
      <c r="A235" s="191"/>
      <c r="B235" s="191"/>
      <c r="C235" s="191"/>
      <c r="D235" s="191"/>
    </row>
    <row r="236" spans="1:4" ht="15" x14ac:dyDescent="0.2">
      <c r="A236" s="191"/>
      <c r="B236" s="191"/>
      <c r="C236" s="191"/>
      <c r="D236" s="191"/>
    </row>
    <row r="237" spans="1:4" ht="15" x14ac:dyDescent="0.2">
      <c r="A237" s="191"/>
      <c r="B237" s="191"/>
      <c r="C237" s="191"/>
      <c r="D237" s="191"/>
    </row>
    <row r="238" spans="1:4" ht="15" x14ac:dyDescent="0.2">
      <c r="A238" s="191"/>
      <c r="B238" s="191"/>
      <c r="C238" s="191"/>
      <c r="D238" s="191"/>
    </row>
    <row r="239" spans="1:4" ht="15" x14ac:dyDescent="0.2">
      <c r="A239" s="191"/>
      <c r="B239" s="191"/>
      <c r="C239" s="191"/>
      <c r="D239" s="191"/>
    </row>
    <row r="240" spans="1:4" ht="15" x14ac:dyDescent="0.2">
      <c r="A240" s="191"/>
      <c r="B240" s="191"/>
      <c r="C240" s="191"/>
      <c r="D240" s="191"/>
    </row>
    <row r="241" spans="1:4" ht="15" x14ac:dyDescent="0.2">
      <c r="A241" s="191"/>
      <c r="B241" s="191"/>
      <c r="C241" s="191"/>
      <c r="D241" s="191"/>
    </row>
    <row r="242" spans="1:4" ht="15" x14ac:dyDescent="0.2">
      <c r="A242" s="191"/>
      <c r="B242" s="191"/>
      <c r="C242" s="191"/>
      <c r="D242" s="191"/>
    </row>
    <row r="243" spans="1:4" ht="15" x14ac:dyDescent="0.2">
      <c r="A243" s="191"/>
      <c r="B243" s="191"/>
      <c r="C243" s="191"/>
      <c r="D243" s="191"/>
    </row>
    <row r="244" spans="1:4" ht="15" x14ac:dyDescent="0.2">
      <c r="A244" s="191"/>
      <c r="B244" s="191"/>
      <c r="C244" s="191"/>
      <c r="D244" s="191"/>
    </row>
    <row r="245" spans="1:4" ht="15" x14ac:dyDescent="0.2">
      <c r="A245" s="191"/>
      <c r="B245" s="191"/>
      <c r="C245" s="191"/>
      <c r="D245" s="191"/>
    </row>
    <row r="246" spans="1:4" ht="15" x14ac:dyDescent="0.2">
      <c r="A246" s="191"/>
      <c r="B246" s="191"/>
      <c r="C246" s="191"/>
      <c r="D246" s="191"/>
    </row>
    <row r="247" spans="1:4" ht="15" x14ac:dyDescent="0.2">
      <c r="A247" s="191"/>
      <c r="B247" s="191"/>
      <c r="C247" s="191"/>
      <c r="D247" s="191"/>
    </row>
    <row r="248" spans="1:4" ht="15" x14ac:dyDescent="0.2">
      <c r="A248" s="191"/>
      <c r="B248" s="191"/>
      <c r="C248" s="191"/>
      <c r="D248" s="191"/>
    </row>
    <row r="249" spans="1:4" ht="15" x14ac:dyDescent="0.2">
      <c r="A249" s="191"/>
      <c r="B249" s="191"/>
      <c r="C249" s="191"/>
      <c r="D249" s="191"/>
    </row>
    <row r="250" spans="1:4" ht="15" x14ac:dyDescent="0.2">
      <c r="A250" s="191"/>
      <c r="B250" s="191"/>
      <c r="C250" s="191"/>
      <c r="D250" s="191"/>
    </row>
    <row r="251" spans="1:4" ht="15" x14ac:dyDescent="0.2">
      <c r="A251" s="191"/>
      <c r="B251" s="191"/>
      <c r="C251" s="191"/>
      <c r="D251" s="191"/>
    </row>
    <row r="252" spans="1:4" ht="15" x14ac:dyDescent="0.2">
      <c r="A252" s="191"/>
      <c r="B252" s="191"/>
      <c r="C252" s="191"/>
      <c r="D252" s="191"/>
    </row>
    <row r="253" spans="1:4" ht="15" x14ac:dyDescent="0.2">
      <c r="A253" s="191"/>
      <c r="B253" s="191"/>
      <c r="C253" s="191"/>
      <c r="D253" s="191"/>
    </row>
    <row r="254" spans="1:4" ht="15" x14ac:dyDescent="0.2">
      <c r="A254" s="191"/>
      <c r="B254" s="191"/>
      <c r="C254" s="191"/>
      <c r="D254" s="191"/>
    </row>
    <row r="255" spans="1:4" ht="15" x14ac:dyDescent="0.2">
      <c r="A255" s="191"/>
      <c r="B255" s="191"/>
      <c r="C255" s="191"/>
      <c r="D255" s="191"/>
    </row>
    <row r="256" spans="1:4" ht="15" x14ac:dyDescent="0.2">
      <c r="A256" s="191"/>
      <c r="B256" s="191"/>
      <c r="C256" s="191"/>
      <c r="D256" s="191"/>
    </row>
    <row r="257" spans="1:4" ht="15" x14ac:dyDescent="0.2">
      <c r="A257" s="191"/>
      <c r="B257" s="191"/>
      <c r="C257" s="191"/>
      <c r="D257" s="191"/>
    </row>
    <row r="258" spans="1:4" ht="15" x14ac:dyDescent="0.2">
      <c r="A258" s="191"/>
      <c r="B258" s="191"/>
      <c r="C258" s="191"/>
      <c r="D258" s="191"/>
    </row>
    <row r="259" spans="1:4" ht="15" x14ac:dyDescent="0.2">
      <c r="A259" s="191"/>
      <c r="B259" s="191"/>
      <c r="C259" s="191"/>
      <c r="D259" s="191"/>
    </row>
    <row r="260" spans="1:4" ht="15" x14ac:dyDescent="0.2">
      <c r="A260" s="191"/>
      <c r="B260" s="191"/>
      <c r="C260" s="191"/>
      <c r="D260" s="191"/>
    </row>
    <row r="261" spans="1:4" ht="15" x14ac:dyDescent="0.2">
      <c r="A261" s="191"/>
      <c r="B261" s="191"/>
      <c r="C261" s="191"/>
      <c r="D261" s="191"/>
    </row>
    <row r="262" spans="1:4" ht="15" x14ac:dyDescent="0.2">
      <c r="A262" s="191"/>
      <c r="B262" s="191"/>
      <c r="C262" s="191"/>
      <c r="D262" s="191"/>
    </row>
    <row r="263" spans="1:4" ht="15" x14ac:dyDescent="0.2">
      <c r="A263" s="191"/>
      <c r="B263" s="191"/>
      <c r="C263" s="191"/>
      <c r="D263" s="191"/>
    </row>
    <row r="264" spans="1:4" ht="15" x14ac:dyDescent="0.2">
      <c r="A264" s="191"/>
      <c r="B264" s="191"/>
      <c r="C264" s="191"/>
      <c r="D264" s="191"/>
    </row>
    <row r="265" spans="1:4" ht="15" x14ac:dyDescent="0.2">
      <c r="A265" s="191"/>
      <c r="B265" s="191"/>
      <c r="C265" s="191"/>
      <c r="D265" s="191"/>
    </row>
    <row r="266" spans="1:4" ht="15" x14ac:dyDescent="0.2">
      <c r="A266" s="191"/>
      <c r="B266" s="191"/>
      <c r="C266" s="191"/>
      <c r="D266" s="191"/>
    </row>
    <row r="267" spans="1:4" ht="15" x14ac:dyDescent="0.2">
      <c r="A267" s="191"/>
      <c r="B267" s="191"/>
      <c r="C267" s="191"/>
      <c r="D267" s="191"/>
    </row>
    <row r="268" spans="1:4" ht="15" x14ac:dyDescent="0.2">
      <c r="A268" s="191"/>
      <c r="B268" s="191"/>
      <c r="C268" s="191"/>
      <c r="D268" s="191"/>
    </row>
    <row r="269" spans="1:4" ht="15" x14ac:dyDescent="0.2">
      <c r="A269" s="191"/>
      <c r="B269" s="191"/>
      <c r="C269" s="191"/>
      <c r="D269" s="191"/>
    </row>
    <row r="270" spans="1:4" ht="15" x14ac:dyDescent="0.2">
      <c r="A270" s="191"/>
      <c r="B270" s="191"/>
      <c r="C270" s="191"/>
      <c r="D270" s="191"/>
    </row>
    <row r="271" spans="1:4" ht="15" x14ac:dyDescent="0.2">
      <c r="A271" s="191"/>
      <c r="B271" s="191"/>
      <c r="C271" s="191"/>
      <c r="D271" s="191"/>
    </row>
    <row r="272" spans="1:4" ht="15" x14ac:dyDescent="0.2">
      <c r="A272" s="191"/>
      <c r="B272" s="191"/>
      <c r="C272" s="191"/>
      <c r="D272" s="191"/>
    </row>
    <row r="273" spans="1:4" ht="15" x14ac:dyDescent="0.2">
      <c r="A273" s="191"/>
      <c r="B273" s="191"/>
      <c r="C273" s="191"/>
      <c r="D273" s="191"/>
    </row>
    <row r="274" spans="1:4" ht="15" x14ac:dyDescent="0.2">
      <c r="A274" s="191"/>
      <c r="B274" s="191"/>
      <c r="C274" s="191"/>
      <c r="D274" s="191"/>
    </row>
    <row r="275" spans="1:4" ht="15" x14ac:dyDescent="0.2">
      <c r="A275" s="191"/>
      <c r="B275" s="191"/>
      <c r="C275" s="191"/>
      <c r="D275" s="191"/>
    </row>
    <row r="276" spans="1:4" ht="15" x14ac:dyDescent="0.2">
      <c r="A276" s="191"/>
      <c r="B276" s="191"/>
      <c r="C276" s="191"/>
      <c r="D276" s="191"/>
    </row>
    <row r="277" spans="1:4" ht="15" x14ac:dyDescent="0.2">
      <c r="A277" s="191"/>
      <c r="B277" s="191"/>
      <c r="C277" s="191"/>
      <c r="D277" s="191"/>
    </row>
    <row r="278" spans="1:4" ht="15" x14ac:dyDescent="0.2">
      <c r="A278" s="191"/>
      <c r="B278" s="191"/>
      <c r="C278" s="191"/>
      <c r="D278" s="191"/>
    </row>
    <row r="279" spans="1:4" ht="15" x14ac:dyDescent="0.2">
      <c r="A279" s="191"/>
      <c r="B279" s="191"/>
      <c r="C279" s="191"/>
      <c r="D279" s="191"/>
    </row>
    <row r="280" spans="1:4" ht="15" x14ac:dyDescent="0.2">
      <c r="A280" s="191"/>
      <c r="B280" s="191"/>
      <c r="C280" s="191"/>
      <c r="D280" s="191"/>
    </row>
    <row r="281" spans="1:4" ht="15" x14ac:dyDescent="0.2">
      <c r="A281" s="191"/>
      <c r="B281" s="191"/>
      <c r="C281" s="191"/>
      <c r="D281" s="191"/>
    </row>
    <row r="282" spans="1:4" ht="15" x14ac:dyDescent="0.2">
      <c r="A282" s="191"/>
      <c r="B282" s="191"/>
      <c r="C282" s="191"/>
      <c r="D282" s="191"/>
    </row>
    <row r="283" spans="1:4" ht="15" x14ac:dyDescent="0.2">
      <c r="A283" s="191"/>
      <c r="B283" s="191"/>
      <c r="C283" s="191"/>
      <c r="D283" s="191"/>
    </row>
    <row r="284" spans="1:4" ht="15" x14ac:dyDescent="0.2">
      <c r="A284" s="191"/>
      <c r="B284" s="191"/>
      <c r="C284" s="191"/>
      <c r="D284" s="191"/>
    </row>
    <row r="285" spans="1:4" ht="15" x14ac:dyDescent="0.2">
      <c r="A285" s="191"/>
      <c r="B285" s="191"/>
      <c r="C285" s="191"/>
      <c r="D285" s="191"/>
    </row>
    <row r="286" spans="1:4" ht="15" x14ac:dyDescent="0.2">
      <c r="A286" s="191"/>
      <c r="B286" s="191"/>
      <c r="C286" s="191"/>
      <c r="D286" s="191"/>
    </row>
    <row r="287" spans="1:4" ht="15" x14ac:dyDescent="0.2">
      <c r="A287" s="191"/>
      <c r="B287" s="191"/>
      <c r="C287" s="191"/>
      <c r="D287" s="191"/>
    </row>
    <row r="288" spans="1:4" ht="15" x14ac:dyDescent="0.2">
      <c r="A288" s="191"/>
      <c r="B288" s="191"/>
      <c r="C288" s="191"/>
      <c r="D288" s="191"/>
    </row>
    <row r="289" spans="1:4" ht="15" x14ac:dyDescent="0.2">
      <c r="A289" s="191"/>
      <c r="B289" s="191"/>
      <c r="C289" s="191"/>
      <c r="D289" s="191"/>
    </row>
    <row r="290" spans="1:4" ht="15" x14ac:dyDescent="0.2">
      <c r="A290" s="191"/>
      <c r="B290" s="191"/>
      <c r="C290" s="191"/>
      <c r="D290" s="191"/>
    </row>
    <row r="291" spans="1:4" ht="15" x14ac:dyDescent="0.2">
      <c r="A291" s="191"/>
      <c r="B291" s="191"/>
      <c r="C291" s="191"/>
      <c r="D291" s="191"/>
    </row>
    <row r="292" spans="1:4" ht="15" x14ac:dyDescent="0.2">
      <c r="A292" s="191"/>
      <c r="B292" s="191"/>
      <c r="C292" s="191"/>
      <c r="D292" s="191"/>
    </row>
    <row r="293" spans="1:4" ht="15" x14ac:dyDescent="0.2">
      <c r="A293" s="191"/>
      <c r="B293" s="191"/>
      <c r="C293" s="191"/>
      <c r="D293" s="191"/>
    </row>
    <row r="294" spans="1:4" ht="15" x14ac:dyDescent="0.2">
      <c r="A294" s="191"/>
      <c r="B294" s="191"/>
      <c r="C294" s="191"/>
      <c r="D294" s="191"/>
    </row>
    <row r="295" spans="1:4" ht="15" x14ac:dyDescent="0.2">
      <c r="A295" s="191"/>
      <c r="B295" s="191"/>
      <c r="C295" s="191"/>
      <c r="D295" s="191"/>
    </row>
    <row r="296" spans="1:4" ht="15" x14ac:dyDescent="0.2">
      <c r="A296" s="191"/>
      <c r="B296" s="191"/>
      <c r="C296" s="191"/>
      <c r="D296" s="191"/>
    </row>
    <row r="297" spans="1:4" ht="15" x14ac:dyDescent="0.2">
      <c r="A297" s="191"/>
      <c r="B297" s="191"/>
      <c r="C297" s="191"/>
      <c r="D297" s="191"/>
    </row>
    <row r="298" spans="1:4" ht="15" x14ac:dyDescent="0.2">
      <c r="A298" s="191"/>
      <c r="B298" s="191"/>
      <c r="C298" s="191"/>
      <c r="D298" s="191"/>
    </row>
    <row r="299" spans="1:4" ht="15" x14ac:dyDescent="0.2">
      <c r="A299" s="191"/>
      <c r="B299" s="191"/>
      <c r="C299" s="191"/>
      <c r="D299" s="191"/>
    </row>
    <row r="300" spans="1:4" ht="15" x14ac:dyDescent="0.2">
      <c r="A300" s="191"/>
      <c r="B300" s="191"/>
      <c r="C300" s="191"/>
      <c r="D300" s="191"/>
    </row>
    <row r="301" spans="1:4" ht="15" x14ac:dyDescent="0.2">
      <c r="A301" s="191"/>
      <c r="B301" s="191"/>
      <c r="C301" s="191"/>
      <c r="D301" s="191"/>
    </row>
    <row r="302" spans="1:4" ht="15" x14ac:dyDescent="0.2">
      <c r="A302" s="191"/>
      <c r="B302" s="191"/>
      <c r="C302" s="191"/>
      <c r="D302" s="191"/>
    </row>
    <row r="303" spans="1:4" ht="15" x14ac:dyDescent="0.2">
      <c r="A303" s="191"/>
      <c r="B303" s="191"/>
      <c r="C303" s="191"/>
      <c r="D303" s="191"/>
    </row>
    <row r="304" spans="1:4" ht="15" x14ac:dyDescent="0.2">
      <c r="A304" s="191"/>
      <c r="B304" s="191"/>
      <c r="C304" s="191"/>
      <c r="D304" s="191"/>
    </row>
    <row r="305" spans="1:4" ht="15" x14ac:dyDescent="0.2">
      <c r="A305" s="191"/>
      <c r="B305" s="191"/>
      <c r="C305" s="191"/>
      <c r="D305" s="191"/>
    </row>
    <row r="306" spans="1:4" ht="15" x14ac:dyDescent="0.2">
      <c r="A306" s="191"/>
      <c r="B306" s="191"/>
      <c r="C306" s="191"/>
      <c r="D306" s="191"/>
    </row>
    <row r="307" spans="1:4" ht="15" x14ac:dyDescent="0.2">
      <c r="A307" s="191"/>
      <c r="B307" s="191"/>
      <c r="C307" s="191"/>
      <c r="D307" s="191"/>
    </row>
    <row r="308" spans="1:4" ht="15" x14ac:dyDescent="0.2">
      <c r="A308" s="191"/>
      <c r="B308" s="191"/>
      <c r="C308" s="191"/>
      <c r="D308" s="191"/>
    </row>
    <row r="309" spans="1:4" ht="15" x14ac:dyDescent="0.2">
      <c r="A309" s="191"/>
      <c r="B309" s="191"/>
      <c r="C309" s="191"/>
      <c r="D309" s="191"/>
    </row>
    <row r="310" spans="1:4" ht="15" x14ac:dyDescent="0.2">
      <c r="A310" s="191"/>
      <c r="B310" s="191"/>
      <c r="C310" s="191"/>
      <c r="D310" s="191"/>
    </row>
    <row r="311" spans="1:4" ht="15" x14ac:dyDescent="0.2">
      <c r="A311" s="191"/>
      <c r="B311" s="191"/>
      <c r="C311" s="191"/>
      <c r="D311" s="191"/>
    </row>
    <row r="312" spans="1:4" ht="15" x14ac:dyDescent="0.2">
      <c r="A312" s="191"/>
      <c r="B312" s="191"/>
      <c r="C312" s="191"/>
      <c r="D312" s="191"/>
    </row>
    <row r="313" spans="1:4" ht="15" x14ac:dyDescent="0.2">
      <c r="A313" s="191"/>
      <c r="B313" s="191"/>
      <c r="C313" s="191"/>
      <c r="D313" s="191"/>
    </row>
    <row r="314" spans="1:4" ht="15" x14ac:dyDescent="0.2">
      <c r="A314" s="191"/>
      <c r="B314" s="191"/>
      <c r="C314" s="191"/>
      <c r="D314" s="191"/>
    </row>
    <row r="315" spans="1:4" ht="15" x14ac:dyDescent="0.2">
      <c r="A315" s="191"/>
      <c r="B315" s="191"/>
      <c r="C315" s="191"/>
      <c r="D315" s="191"/>
    </row>
    <row r="316" spans="1:4" ht="15" x14ac:dyDescent="0.2">
      <c r="A316" s="191"/>
      <c r="B316" s="191"/>
      <c r="C316" s="191"/>
      <c r="D316" s="191"/>
    </row>
    <row r="317" spans="1:4" ht="15" x14ac:dyDescent="0.2">
      <c r="A317" s="191"/>
      <c r="B317" s="191"/>
      <c r="C317" s="191"/>
      <c r="D317" s="191"/>
    </row>
    <row r="318" spans="1:4" ht="15" x14ac:dyDescent="0.2">
      <c r="A318" s="191"/>
      <c r="B318" s="191"/>
      <c r="C318" s="191"/>
      <c r="D318" s="191"/>
    </row>
    <row r="319" spans="1:4" ht="15" x14ac:dyDescent="0.2">
      <c r="A319" s="191"/>
      <c r="B319" s="191"/>
      <c r="C319" s="191"/>
      <c r="D319" s="191"/>
    </row>
    <row r="320" spans="1:4" ht="15" x14ac:dyDescent="0.2">
      <c r="A320" s="191"/>
      <c r="B320" s="191"/>
      <c r="C320" s="191"/>
      <c r="D320" s="191"/>
    </row>
    <row r="321" spans="1:4" ht="15" x14ac:dyDescent="0.2">
      <c r="A321" s="191"/>
      <c r="B321" s="191"/>
      <c r="C321" s="191"/>
      <c r="D321" s="191"/>
    </row>
    <row r="322" spans="1:4" ht="15" x14ac:dyDescent="0.2">
      <c r="A322" s="191"/>
      <c r="B322" s="191"/>
      <c r="C322" s="191"/>
      <c r="D322" s="191"/>
    </row>
    <row r="323" spans="1:4" ht="15" x14ac:dyDescent="0.2">
      <c r="A323" s="191"/>
      <c r="B323" s="191"/>
      <c r="C323" s="191"/>
      <c r="D323" s="191"/>
    </row>
    <row r="324" spans="1:4" ht="15" x14ac:dyDescent="0.2">
      <c r="A324" s="191"/>
      <c r="B324" s="191"/>
      <c r="C324" s="191"/>
      <c r="D324" s="191"/>
    </row>
    <row r="325" spans="1:4" ht="15" x14ac:dyDescent="0.2">
      <c r="A325" s="191"/>
      <c r="B325" s="191"/>
      <c r="C325" s="191"/>
      <c r="D325" s="191"/>
    </row>
    <row r="326" spans="1:4" ht="15" x14ac:dyDescent="0.2">
      <c r="A326" s="191"/>
      <c r="B326" s="191"/>
      <c r="C326" s="191"/>
      <c r="D326" s="191"/>
    </row>
    <row r="327" spans="1:4" ht="15" x14ac:dyDescent="0.2">
      <c r="A327" s="191"/>
      <c r="B327" s="191"/>
      <c r="C327" s="191"/>
      <c r="D327" s="191"/>
    </row>
    <row r="328" spans="1:4" ht="15" x14ac:dyDescent="0.2">
      <c r="A328" s="191"/>
      <c r="B328" s="191"/>
      <c r="C328" s="191"/>
      <c r="D328" s="191"/>
    </row>
    <row r="329" spans="1:4" ht="15" x14ac:dyDescent="0.2">
      <c r="A329" s="191"/>
      <c r="B329" s="191"/>
      <c r="C329" s="191"/>
      <c r="D329" s="191"/>
    </row>
    <row r="330" spans="1:4" ht="15" x14ac:dyDescent="0.2">
      <c r="A330" s="191"/>
      <c r="B330" s="191"/>
      <c r="C330" s="191"/>
      <c r="D330" s="191"/>
    </row>
    <row r="331" spans="1:4" ht="15" x14ac:dyDescent="0.2">
      <c r="A331" s="191"/>
      <c r="B331" s="191"/>
      <c r="C331" s="191"/>
      <c r="D331" s="191"/>
    </row>
    <row r="332" spans="1:4" ht="15" x14ac:dyDescent="0.2">
      <c r="A332" s="191"/>
      <c r="B332" s="191"/>
      <c r="C332" s="191"/>
      <c r="D332" s="191"/>
    </row>
    <row r="333" spans="1:4" ht="15" x14ac:dyDescent="0.2">
      <c r="A333" s="191"/>
      <c r="B333" s="191"/>
      <c r="C333" s="191"/>
      <c r="D333" s="191"/>
    </row>
    <row r="334" spans="1:4" ht="15" x14ac:dyDescent="0.2">
      <c r="A334" s="191"/>
      <c r="B334" s="191"/>
      <c r="C334" s="191"/>
      <c r="D334" s="191"/>
    </row>
    <row r="335" spans="1:4" ht="15" x14ac:dyDescent="0.2">
      <c r="A335" s="191"/>
      <c r="B335" s="191"/>
      <c r="C335" s="191"/>
      <c r="D335" s="191"/>
    </row>
    <row r="336" spans="1:4" ht="15" x14ac:dyDescent="0.2">
      <c r="A336" s="191"/>
      <c r="B336" s="191"/>
      <c r="C336" s="191"/>
      <c r="D336" s="191"/>
    </row>
    <row r="337" spans="1:4" ht="15" x14ac:dyDescent="0.2">
      <c r="A337" s="191"/>
      <c r="B337" s="191"/>
      <c r="C337" s="191"/>
      <c r="D337" s="191"/>
    </row>
    <row r="338" spans="1:4" ht="15" x14ac:dyDescent="0.2">
      <c r="A338" s="191"/>
      <c r="B338" s="191"/>
      <c r="C338" s="191"/>
      <c r="D338" s="191"/>
    </row>
    <row r="339" spans="1:4" ht="15" x14ac:dyDescent="0.2">
      <c r="A339" s="191"/>
      <c r="B339" s="191"/>
      <c r="C339" s="191"/>
      <c r="D339" s="191"/>
    </row>
    <row r="340" spans="1:4" ht="15" x14ac:dyDescent="0.2">
      <c r="A340" s="191"/>
      <c r="B340" s="191"/>
      <c r="C340" s="191"/>
      <c r="D340" s="191"/>
    </row>
    <row r="341" spans="1:4" ht="15" x14ac:dyDescent="0.2">
      <c r="A341" s="191"/>
      <c r="B341" s="191"/>
      <c r="C341" s="191"/>
      <c r="D341" s="191"/>
    </row>
    <row r="342" spans="1:4" ht="15" x14ac:dyDescent="0.2">
      <c r="A342" s="191"/>
      <c r="B342" s="191"/>
      <c r="C342" s="191"/>
      <c r="D342" s="191"/>
    </row>
    <row r="343" spans="1:4" ht="15" x14ac:dyDescent="0.2">
      <c r="A343" s="191"/>
      <c r="B343" s="191"/>
      <c r="C343" s="191"/>
      <c r="D343" s="191"/>
    </row>
    <row r="344" spans="1:4" ht="15" x14ac:dyDescent="0.2">
      <c r="A344" s="191"/>
      <c r="B344" s="191"/>
      <c r="C344" s="191"/>
      <c r="D344" s="191"/>
    </row>
    <row r="345" spans="1:4" ht="15" x14ac:dyDescent="0.2">
      <c r="A345" s="191"/>
      <c r="B345" s="191"/>
      <c r="C345" s="191"/>
      <c r="D345" s="191"/>
    </row>
    <row r="346" spans="1:4" ht="15" x14ac:dyDescent="0.2">
      <c r="A346" s="191"/>
      <c r="B346" s="191"/>
      <c r="C346" s="191"/>
      <c r="D346" s="191"/>
    </row>
    <row r="347" spans="1:4" ht="15" x14ac:dyDescent="0.2">
      <c r="A347" s="191"/>
      <c r="B347" s="191"/>
      <c r="C347" s="191"/>
      <c r="D347" s="191"/>
    </row>
    <row r="348" spans="1:4" ht="15" x14ac:dyDescent="0.2">
      <c r="A348" s="191"/>
      <c r="B348" s="191"/>
      <c r="C348" s="191"/>
      <c r="D348" s="191"/>
    </row>
    <row r="349" spans="1:4" ht="15" x14ac:dyDescent="0.2">
      <c r="A349" s="191"/>
      <c r="B349" s="191"/>
      <c r="C349" s="191"/>
      <c r="D349" s="191"/>
    </row>
    <row r="350" spans="1:4" ht="15" x14ac:dyDescent="0.2">
      <c r="A350" s="191"/>
      <c r="B350" s="191"/>
      <c r="C350" s="191"/>
      <c r="D350" s="191"/>
    </row>
    <row r="351" spans="1:4" ht="15" x14ac:dyDescent="0.2">
      <c r="A351" s="191"/>
      <c r="B351" s="191"/>
      <c r="C351" s="191"/>
      <c r="D351" s="191"/>
    </row>
    <row r="352" spans="1:4" ht="15" x14ac:dyDescent="0.2">
      <c r="A352" s="191"/>
      <c r="B352" s="191"/>
      <c r="C352" s="191"/>
      <c r="D352" s="191"/>
    </row>
    <row r="353" spans="1:4" ht="15" x14ac:dyDescent="0.2">
      <c r="A353" s="191"/>
      <c r="B353" s="191"/>
      <c r="C353" s="191"/>
      <c r="D353" s="191"/>
    </row>
    <row r="354" spans="1:4" ht="15" x14ac:dyDescent="0.2">
      <c r="A354" s="191"/>
      <c r="B354" s="191"/>
      <c r="C354" s="191"/>
      <c r="D354" s="191"/>
    </row>
    <row r="355" spans="1:4" ht="15" x14ac:dyDescent="0.2">
      <c r="A355" s="191"/>
      <c r="B355" s="191"/>
      <c r="C355" s="191"/>
      <c r="D355" s="191"/>
    </row>
    <row r="356" spans="1:4" ht="15" x14ac:dyDescent="0.2">
      <c r="A356" s="191"/>
      <c r="B356" s="191"/>
      <c r="C356" s="191"/>
      <c r="D356" s="191"/>
    </row>
    <row r="357" spans="1:4" ht="15" x14ac:dyDescent="0.2">
      <c r="A357" s="191"/>
      <c r="B357" s="191"/>
      <c r="C357" s="191"/>
      <c r="D357" s="191"/>
    </row>
    <row r="358" spans="1:4" ht="15" x14ac:dyDescent="0.2">
      <c r="A358" s="191"/>
      <c r="B358" s="191"/>
      <c r="C358" s="191"/>
      <c r="D358" s="191"/>
    </row>
    <row r="359" spans="1:4" ht="15" x14ac:dyDescent="0.2">
      <c r="A359" s="191"/>
      <c r="B359" s="191"/>
      <c r="C359" s="191"/>
      <c r="D359" s="191"/>
    </row>
    <row r="360" spans="1:4" ht="15" x14ac:dyDescent="0.2">
      <c r="A360" s="191"/>
      <c r="B360" s="191"/>
      <c r="C360" s="191"/>
      <c r="D360" s="191"/>
    </row>
    <row r="361" spans="1:4" ht="15" x14ac:dyDescent="0.2">
      <c r="A361" s="191"/>
      <c r="B361" s="191"/>
      <c r="C361" s="191"/>
      <c r="D361" s="191"/>
    </row>
    <row r="362" spans="1:4" ht="15" x14ac:dyDescent="0.2">
      <c r="A362" s="191"/>
      <c r="B362" s="191"/>
      <c r="C362" s="191"/>
      <c r="D362" s="191"/>
    </row>
    <row r="363" spans="1:4" ht="15" x14ac:dyDescent="0.2">
      <c r="A363" s="191"/>
      <c r="B363" s="191"/>
      <c r="C363" s="191"/>
      <c r="D363" s="191"/>
    </row>
    <row r="364" spans="1:4" ht="15" x14ac:dyDescent="0.2">
      <c r="A364" s="191"/>
      <c r="B364" s="191"/>
      <c r="C364" s="191"/>
      <c r="D364" s="191"/>
    </row>
    <row r="365" spans="1:4" ht="15" x14ac:dyDescent="0.2">
      <c r="A365" s="191"/>
      <c r="B365" s="191"/>
      <c r="C365" s="191"/>
      <c r="D365" s="191"/>
    </row>
    <row r="366" spans="1:4" ht="15" x14ac:dyDescent="0.2">
      <c r="A366" s="191"/>
      <c r="B366" s="191"/>
      <c r="C366" s="191"/>
      <c r="D366" s="191"/>
    </row>
    <row r="367" spans="1:4" ht="15" x14ac:dyDescent="0.2">
      <c r="A367" s="191"/>
      <c r="B367" s="191"/>
      <c r="C367" s="191"/>
      <c r="D367" s="191"/>
    </row>
    <row r="368" spans="1:4" ht="15" x14ac:dyDescent="0.2">
      <c r="A368" s="191"/>
      <c r="B368" s="191"/>
      <c r="C368" s="191"/>
      <c r="D368" s="191"/>
    </row>
    <row r="369" spans="1:4" ht="15" x14ac:dyDescent="0.2">
      <c r="A369" s="191"/>
      <c r="B369" s="191"/>
      <c r="C369" s="191"/>
      <c r="D369" s="191"/>
    </row>
    <row r="370" spans="1:4" ht="15" x14ac:dyDescent="0.2">
      <c r="A370" s="191"/>
      <c r="B370" s="191"/>
      <c r="C370" s="191"/>
      <c r="D370" s="191"/>
    </row>
    <row r="371" spans="1:4" ht="15" x14ac:dyDescent="0.2">
      <c r="A371" s="191"/>
      <c r="B371" s="191"/>
      <c r="C371" s="191"/>
      <c r="D371" s="191"/>
    </row>
    <row r="372" spans="1:4" ht="15" x14ac:dyDescent="0.2">
      <c r="A372" s="191"/>
      <c r="B372" s="191"/>
      <c r="C372" s="191"/>
      <c r="D372" s="191"/>
    </row>
    <row r="373" spans="1:4" ht="15" x14ac:dyDescent="0.2">
      <c r="A373" s="191"/>
      <c r="B373" s="191"/>
      <c r="C373" s="191"/>
      <c r="D373" s="191"/>
    </row>
    <row r="374" spans="1:4" ht="15" x14ac:dyDescent="0.2">
      <c r="A374" s="191"/>
      <c r="B374" s="191"/>
      <c r="C374" s="191"/>
      <c r="D374" s="191"/>
    </row>
    <row r="375" spans="1:4" ht="15" x14ac:dyDescent="0.2">
      <c r="A375" s="191"/>
      <c r="B375" s="191"/>
      <c r="C375" s="191"/>
      <c r="D375" s="191"/>
    </row>
    <row r="376" spans="1:4" ht="15" x14ac:dyDescent="0.2">
      <c r="A376" s="191"/>
      <c r="B376" s="191"/>
      <c r="C376" s="191"/>
      <c r="D376" s="191"/>
    </row>
    <row r="377" spans="1:4" ht="15" x14ac:dyDescent="0.2">
      <c r="A377" s="191"/>
      <c r="B377" s="191"/>
      <c r="C377" s="191"/>
      <c r="D377" s="191"/>
    </row>
    <row r="378" spans="1:4" ht="15" x14ac:dyDescent="0.2">
      <c r="A378" s="191"/>
      <c r="B378" s="191"/>
      <c r="C378" s="191"/>
      <c r="D378" s="191"/>
    </row>
    <row r="379" spans="1:4" ht="15" x14ac:dyDescent="0.2">
      <c r="A379" s="191"/>
      <c r="B379" s="191"/>
      <c r="C379" s="191"/>
      <c r="D379" s="191"/>
    </row>
    <row r="380" spans="1:4" ht="15" x14ac:dyDescent="0.2">
      <c r="A380" s="191"/>
      <c r="B380" s="191"/>
      <c r="C380" s="191"/>
      <c r="D380" s="191"/>
    </row>
    <row r="381" spans="1:4" ht="15" x14ac:dyDescent="0.2">
      <c r="A381" s="191"/>
      <c r="B381" s="191"/>
      <c r="C381" s="191"/>
      <c r="D381" s="191"/>
    </row>
    <row r="382" spans="1:4" ht="15" x14ac:dyDescent="0.2">
      <c r="A382" s="191"/>
      <c r="B382" s="191"/>
      <c r="C382" s="191"/>
      <c r="D382" s="191"/>
    </row>
    <row r="383" spans="1:4" ht="15" x14ac:dyDescent="0.2">
      <c r="A383" s="191"/>
      <c r="B383" s="191"/>
      <c r="C383" s="191"/>
      <c r="D383" s="191"/>
    </row>
    <row r="384" spans="1:4" ht="15" x14ac:dyDescent="0.2">
      <c r="A384" s="191"/>
      <c r="B384" s="191"/>
      <c r="C384" s="191"/>
      <c r="D384" s="191"/>
    </row>
    <row r="385" spans="1:4" ht="15" x14ac:dyDescent="0.2">
      <c r="A385" s="191"/>
      <c r="B385" s="191"/>
      <c r="C385" s="191"/>
      <c r="D385" s="191"/>
    </row>
    <row r="386" spans="1:4" ht="15" x14ac:dyDescent="0.2">
      <c r="A386" s="191"/>
      <c r="B386" s="191"/>
      <c r="C386" s="191"/>
      <c r="D386" s="191"/>
    </row>
    <row r="387" spans="1:4" ht="15" x14ac:dyDescent="0.2">
      <c r="A387" s="191"/>
      <c r="B387" s="191"/>
      <c r="C387" s="191"/>
      <c r="D387" s="191"/>
    </row>
    <row r="388" spans="1:4" ht="15" x14ac:dyDescent="0.2">
      <c r="A388" s="191"/>
      <c r="B388" s="191"/>
      <c r="C388" s="191"/>
      <c r="D388" s="191"/>
    </row>
    <row r="389" spans="1:4" ht="15" x14ac:dyDescent="0.2">
      <c r="A389" s="191"/>
      <c r="B389" s="191"/>
      <c r="C389" s="191"/>
      <c r="D389" s="191"/>
    </row>
    <row r="390" spans="1:4" ht="15" x14ac:dyDescent="0.2">
      <c r="A390" s="191"/>
      <c r="B390" s="191"/>
      <c r="C390" s="191"/>
      <c r="D390" s="191"/>
    </row>
    <row r="391" spans="1:4" ht="15" x14ac:dyDescent="0.2">
      <c r="A391" s="191"/>
      <c r="B391" s="191"/>
      <c r="C391" s="191"/>
      <c r="D391" s="191"/>
    </row>
    <row r="392" spans="1:4" ht="15" x14ac:dyDescent="0.2">
      <c r="A392" s="191"/>
      <c r="B392" s="191"/>
      <c r="C392" s="191"/>
      <c r="D392" s="191"/>
    </row>
    <row r="393" spans="1:4" ht="15" x14ac:dyDescent="0.2">
      <c r="A393" s="191"/>
      <c r="B393" s="191"/>
      <c r="C393" s="191"/>
      <c r="D393" s="191"/>
    </row>
    <row r="394" spans="1:4" ht="15" x14ac:dyDescent="0.2">
      <c r="A394" s="191"/>
      <c r="B394" s="191"/>
      <c r="C394" s="191"/>
      <c r="D394" s="191"/>
    </row>
    <row r="395" spans="1:4" ht="15" x14ac:dyDescent="0.2">
      <c r="A395" s="191"/>
      <c r="B395" s="191"/>
      <c r="C395" s="191"/>
      <c r="D395" s="191"/>
    </row>
    <row r="396" spans="1:4" ht="15" x14ac:dyDescent="0.2">
      <c r="A396" s="191"/>
      <c r="B396" s="191"/>
      <c r="C396" s="191"/>
      <c r="D396" s="191"/>
    </row>
    <row r="397" spans="1:4" ht="15" x14ac:dyDescent="0.2">
      <c r="A397" s="191"/>
      <c r="B397" s="191"/>
      <c r="C397" s="191"/>
      <c r="D397" s="191"/>
    </row>
    <row r="398" spans="1:4" ht="15" x14ac:dyDescent="0.2">
      <c r="A398" s="191"/>
      <c r="B398" s="191"/>
      <c r="C398" s="191"/>
      <c r="D398" s="191"/>
    </row>
    <row r="399" spans="1:4" ht="15" x14ac:dyDescent="0.2">
      <c r="A399" s="191"/>
      <c r="B399" s="191"/>
      <c r="C399" s="191"/>
      <c r="D399" s="191"/>
    </row>
    <row r="400" spans="1:4" ht="15" x14ac:dyDescent="0.2">
      <c r="A400" s="191"/>
      <c r="B400" s="191"/>
      <c r="C400" s="191"/>
      <c r="D400" s="191"/>
    </row>
    <row r="401" spans="1:4" ht="15" x14ac:dyDescent="0.2">
      <c r="A401" s="191"/>
      <c r="B401" s="191"/>
      <c r="C401" s="191"/>
      <c r="D401" s="191"/>
    </row>
    <row r="402" spans="1:4" ht="15" x14ac:dyDescent="0.2">
      <c r="A402" s="191"/>
      <c r="B402" s="191"/>
      <c r="C402" s="191"/>
      <c r="D402" s="191"/>
    </row>
    <row r="403" spans="1:4" ht="15" x14ac:dyDescent="0.2">
      <c r="A403" s="191"/>
      <c r="B403" s="191"/>
      <c r="C403" s="191"/>
      <c r="D403" s="191"/>
    </row>
    <row r="404" spans="1:4" ht="15" x14ac:dyDescent="0.2">
      <c r="A404" s="191"/>
      <c r="B404" s="191"/>
      <c r="C404" s="191"/>
      <c r="D404" s="191"/>
    </row>
    <row r="405" spans="1:4" ht="15" x14ac:dyDescent="0.2">
      <c r="A405" s="191"/>
      <c r="B405" s="191"/>
      <c r="C405" s="191"/>
      <c r="D405" s="191"/>
    </row>
    <row r="406" spans="1:4" ht="15" x14ac:dyDescent="0.2">
      <c r="A406" s="191"/>
      <c r="B406" s="191"/>
      <c r="C406" s="191"/>
      <c r="D406" s="191"/>
    </row>
    <row r="407" spans="1:4" ht="15" x14ac:dyDescent="0.2">
      <c r="A407" s="191"/>
      <c r="B407" s="191"/>
      <c r="C407" s="191"/>
      <c r="D407" s="191"/>
    </row>
    <row r="408" spans="1:4" ht="15" x14ac:dyDescent="0.2">
      <c r="A408" s="191"/>
      <c r="B408" s="191"/>
      <c r="C408" s="191"/>
      <c r="D408" s="191"/>
    </row>
    <row r="409" spans="1:4" ht="15" x14ac:dyDescent="0.2">
      <c r="A409" s="191"/>
      <c r="B409" s="191"/>
      <c r="C409" s="191"/>
      <c r="D409" s="191"/>
    </row>
    <row r="410" spans="1:4" ht="15" x14ac:dyDescent="0.2">
      <c r="A410" s="191"/>
      <c r="B410" s="191"/>
      <c r="C410" s="191"/>
      <c r="D410" s="191"/>
    </row>
    <row r="411" spans="1:4" ht="15" x14ac:dyDescent="0.2">
      <c r="A411" s="191"/>
      <c r="B411" s="191"/>
      <c r="C411" s="191"/>
      <c r="D411" s="191"/>
    </row>
    <row r="412" spans="1:4" ht="15" x14ac:dyDescent="0.2">
      <c r="A412" s="191"/>
      <c r="B412" s="191"/>
      <c r="C412" s="191"/>
      <c r="D412" s="191"/>
    </row>
    <row r="413" spans="1:4" ht="15" x14ac:dyDescent="0.2">
      <c r="A413" s="191"/>
      <c r="B413" s="191"/>
      <c r="C413" s="191"/>
      <c r="D413" s="191"/>
    </row>
    <row r="414" spans="1:4" ht="15" x14ac:dyDescent="0.2">
      <c r="A414" s="191"/>
      <c r="B414" s="191"/>
      <c r="C414" s="191"/>
      <c r="D414" s="191"/>
    </row>
    <row r="415" spans="1:4" ht="15" x14ac:dyDescent="0.2">
      <c r="A415" s="191"/>
      <c r="B415" s="191"/>
      <c r="C415" s="191"/>
      <c r="D415" s="191"/>
    </row>
    <row r="416" spans="1:4" ht="15" x14ac:dyDescent="0.2">
      <c r="A416" s="191"/>
      <c r="B416" s="191"/>
      <c r="C416" s="191"/>
      <c r="D416" s="191"/>
    </row>
    <row r="417" spans="1:4" ht="15" x14ac:dyDescent="0.2">
      <c r="A417" s="191"/>
      <c r="B417" s="191"/>
      <c r="C417" s="191"/>
      <c r="D417" s="191"/>
    </row>
    <row r="418" spans="1:4" ht="15" x14ac:dyDescent="0.2">
      <c r="A418" s="191"/>
      <c r="B418" s="191"/>
      <c r="C418" s="191"/>
      <c r="D418" s="191"/>
    </row>
    <row r="419" spans="1:4" ht="15" x14ac:dyDescent="0.2">
      <c r="A419" s="191"/>
      <c r="B419" s="191"/>
      <c r="C419" s="191"/>
      <c r="D419" s="191"/>
    </row>
    <row r="420" spans="1:4" ht="15" x14ac:dyDescent="0.2">
      <c r="A420" s="191"/>
      <c r="B420" s="191"/>
      <c r="C420" s="191"/>
      <c r="D420" s="191"/>
    </row>
    <row r="421" spans="1:4" ht="15" x14ac:dyDescent="0.2">
      <c r="A421" s="191"/>
      <c r="B421" s="191"/>
      <c r="C421" s="191"/>
      <c r="D421" s="191"/>
    </row>
    <row r="422" spans="1:4" ht="15" x14ac:dyDescent="0.2">
      <c r="A422" s="191"/>
      <c r="B422" s="191"/>
      <c r="C422" s="191"/>
      <c r="D422" s="191"/>
    </row>
    <row r="423" spans="1:4" ht="15" x14ac:dyDescent="0.2">
      <c r="A423" s="191"/>
      <c r="B423" s="191"/>
      <c r="C423" s="191"/>
      <c r="D423" s="191"/>
    </row>
    <row r="424" spans="1:4" ht="15" x14ac:dyDescent="0.2">
      <c r="A424" s="191"/>
      <c r="B424" s="191"/>
      <c r="C424" s="191"/>
      <c r="D424" s="191"/>
    </row>
    <row r="425" spans="1:4" ht="15" x14ac:dyDescent="0.2">
      <c r="A425" s="191"/>
      <c r="B425" s="191"/>
      <c r="C425" s="191"/>
      <c r="D425" s="191"/>
    </row>
    <row r="426" spans="1:4" ht="15" x14ac:dyDescent="0.2">
      <c r="A426" s="191"/>
      <c r="B426" s="191"/>
      <c r="C426" s="191"/>
      <c r="D426" s="191"/>
    </row>
    <row r="427" spans="1:4" ht="15" x14ac:dyDescent="0.2">
      <c r="A427" s="191"/>
      <c r="B427" s="191"/>
      <c r="C427" s="191"/>
      <c r="D427" s="191"/>
    </row>
    <row r="428" spans="1:4" ht="15" x14ac:dyDescent="0.2">
      <c r="A428" s="191"/>
      <c r="B428" s="191"/>
      <c r="C428" s="191"/>
      <c r="D428" s="191"/>
    </row>
    <row r="429" spans="1:4" ht="15" x14ac:dyDescent="0.2">
      <c r="A429" s="191"/>
      <c r="B429" s="191"/>
      <c r="C429" s="191"/>
      <c r="D429" s="191"/>
    </row>
    <row r="430" spans="1:4" ht="15" x14ac:dyDescent="0.2">
      <c r="A430" s="191"/>
      <c r="B430" s="191"/>
      <c r="C430" s="191"/>
      <c r="D430" s="191"/>
    </row>
    <row r="431" spans="1:4" ht="15" x14ac:dyDescent="0.2">
      <c r="A431" s="191"/>
      <c r="B431" s="191"/>
      <c r="C431" s="191"/>
      <c r="D431" s="191"/>
    </row>
    <row r="432" spans="1:4" ht="15" x14ac:dyDescent="0.2">
      <c r="A432" s="191"/>
      <c r="B432" s="191"/>
      <c r="C432" s="191"/>
      <c r="D432" s="191"/>
    </row>
    <row r="433" spans="1:4" ht="15" x14ac:dyDescent="0.2">
      <c r="A433" s="191"/>
      <c r="B433" s="191"/>
      <c r="C433" s="191"/>
      <c r="D433" s="191"/>
    </row>
    <row r="434" spans="1:4" ht="15" x14ac:dyDescent="0.2">
      <c r="A434" s="191"/>
      <c r="B434" s="191"/>
      <c r="C434" s="191"/>
      <c r="D434" s="191"/>
    </row>
    <row r="435" spans="1:4" ht="15" x14ac:dyDescent="0.2">
      <c r="A435" s="191"/>
      <c r="B435" s="191"/>
      <c r="C435" s="191"/>
      <c r="D435" s="191"/>
    </row>
    <row r="436" spans="1:4" ht="15" x14ac:dyDescent="0.2">
      <c r="A436" s="191"/>
      <c r="B436" s="191"/>
      <c r="C436" s="191"/>
      <c r="D436" s="191"/>
    </row>
    <row r="437" spans="1:4" ht="15" x14ac:dyDescent="0.2">
      <c r="A437" s="191"/>
      <c r="B437" s="191"/>
      <c r="C437" s="191"/>
      <c r="D437" s="191"/>
    </row>
    <row r="438" spans="1:4" ht="15" x14ac:dyDescent="0.2">
      <c r="A438" s="191"/>
      <c r="B438" s="191"/>
      <c r="C438" s="191"/>
      <c r="D438" s="191"/>
    </row>
    <row r="439" spans="1:4" ht="15" x14ac:dyDescent="0.2">
      <c r="A439" s="191"/>
      <c r="B439" s="191"/>
      <c r="C439" s="191"/>
      <c r="D439" s="191"/>
    </row>
    <row r="440" spans="1:4" ht="15" x14ac:dyDescent="0.2">
      <c r="A440" s="191"/>
      <c r="B440" s="191"/>
      <c r="C440" s="191"/>
      <c r="D440" s="191"/>
    </row>
    <row r="441" spans="1:4" ht="15" x14ac:dyDescent="0.2">
      <c r="A441" s="191"/>
      <c r="B441" s="191"/>
      <c r="C441" s="191"/>
      <c r="D441" s="191"/>
    </row>
    <row r="442" spans="1:4" ht="15" x14ac:dyDescent="0.2">
      <c r="A442" s="191"/>
      <c r="B442" s="191"/>
      <c r="C442" s="191"/>
      <c r="D442" s="191"/>
    </row>
    <row r="443" spans="1:4" ht="15" x14ac:dyDescent="0.2">
      <c r="A443" s="191"/>
      <c r="B443" s="191"/>
      <c r="C443" s="191"/>
      <c r="D443" s="191"/>
    </row>
    <row r="444" spans="1:4" ht="15" x14ac:dyDescent="0.2">
      <c r="A444" s="191"/>
      <c r="B444" s="191"/>
      <c r="C444" s="191"/>
      <c r="D444" s="191"/>
    </row>
    <row r="445" spans="1:4" ht="15" x14ac:dyDescent="0.2">
      <c r="A445" s="191"/>
      <c r="B445" s="191"/>
      <c r="C445" s="191"/>
      <c r="D445" s="191"/>
    </row>
    <row r="446" spans="1:4" ht="15" x14ac:dyDescent="0.2">
      <c r="A446" s="191"/>
      <c r="B446" s="191"/>
      <c r="C446" s="191"/>
      <c r="D446" s="191"/>
    </row>
    <row r="447" spans="1:4" ht="15" x14ac:dyDescent="0.2">
      <c r="A447" s="191"/>
      <c r="B447" s="191"/>
      <c r="C447" s="191"/>
      <c r="D447" s="191"/>
    </row>
    <row r="448" spans="1:4" ht="15" x14ac:dyDescent="0.2">
      <c r="A448" s="191"/>
      <c r="B448" s="191"/>
      <c r="C448" s="191"/>
      <c r="D448" s="191"/>
    </row>
    <row r="449" spans="1:4" ht="15" x14ac:dyDescent="0.2">
      <c r="A449" s="191"/>
      <c r="B449" s="191"/>
      <c r="C449" s="191"/>
      <c r="D449" s="191"/>
    </row>
    <row r="450" spans="1:4" ht="15" x14ac:dyDescent="0.2">
      <c r="A450" s="191"/>
      <c r="B450" s="191"/>
      <c r="C450" s="191"/>
      <c r="D450" s="191"/>
    </row>
    <row r="451" spans="1:4" ht="15" x14ac:dyDescent="0.2">
      <c r="A451" s="191"/>
      <c r="B451" s="191"/>
      <c r="C451" s="191"/>
      <c r="D451" s="191"/>
    </row>
    <row r="452" spans="1:4" ht="15" x14ac:dyDescent="0.2">
      <c r="A452" s="191"/>
      <c r="B452" s="191"/>
      <c r="C452" s="191"/>
      <c r="D452" s="191"/>
    </row>
    <row r="453" spans="1:4" ht="15" x14ac:dyDescent="0.2">
      <c r="A453" s="191"/>
      <c r="B453" s="191"/>
      <c r="C453" s="191"/>
      <c r="D453" s="191"/>
    </row>
    <row r="454" spans="1:4" ht="15" x14ac:dyDescent="0.2">
      <c r="A454" s="191"/>
      <c r="B454" s="191"/>
      <c r="C454" s="191"/>
      <c r="D454" s="191"/>
    </row>
    <row r="455" spans="1:4" ht="15" x14ac:dyDescent="0.2">
      <c r="A455" s="191"/>
      <c r="B455" s="191"/>
      <c r="C455" s="191"/>
      <c r="D455" s="191"/>
    </row>
    <row r="456" spans="1:4" ht="15" x14ac:dyDescent="0.2">
      <c r="A456" s="191"/>
      <c r="B456" s="191"/>
      <c r="C456" s="191"/>
      <c r="D456" s="191"/>
    </row>
    <row r="457" spans="1:4" ht="15" x14ac:dyDescent="0.2">
      <c r="A457" s="191"/>
      <c r="B457" s="191"/>
      <c r="C457" s="191"/>
      <c r="D457" s="191"/>
    </row>
    <row r="458" spans="1:4" ht="15" x14ac:dyDescent="0.2">
      <c r="A458" s="191"/>
      <c r="B458" s="191"/>
      <c r="C458" s="191"/>
      <c r="D458" s="191"/>
    </row>
    <row r="459" spans="1:4" ht="15" x14ac:dyDescent="0.2">
      <c r="A459" s="191"/>
      <c r="B459" s="191"/>
      <c r="C459" s="191"/>
      <c r="D459" s="191"/>
    </row>
    <row r="460" spans="1:4" ht="15" x14ac:dyDescent="0.2">
      <c r="A460" s="191"/>
      <c r="B460" s="191"/>
      <c r="C460" s="191"/>
      <c r="D460" s="191"/>
    </row>
    <row r="461" spans="1:4" ht="15" x14ac:dyDescent="0.2">
      <c r="A461" s="191"/>
      <c r="B461" s="191"/>
      <c r="C461" s="191"/>
      <c r="D461" s="191"/>
    </row>
    <row r="462" spans="1:4" ht="15" x14ac:dyDescent="0.2">
      <c r="A462" s="191"/>
      <c r="B462" s="191"/>
      <c r="C462" s="191"/>
      <c r="D462" s="191"/>
    </row>
    <row r="463" spans="1:4" ht="15" x14ac:dyDescent="0.2">
      <c r="A463" s="191"/>
      <c r="B463" s="191"/>
      <c r="C463" s="191"/>
      <c r="D463" s="191"/>
    </row>
    <row r="464" spans="1:4" ht="15" x14ac:dyDescent="0.2">
      <c r="A464" s="191"/>
      <c r="B464" s="191"/>
      <c r="C464" s="191"/>
      <c r="D464" s="191"/>
    </row>
    <row r="465" spans="1:4" ht="15" x14ac:dyDescent="0.2">
      <c r="A465" s="191"/>
      <c r="B465" s="191"/>
      <c r="C465" s="191"/>
      <c r="D465" s="191"/>
    </row>
    <row r="466" spans="1:4" ht="15" x14ac:dyDescent="0.2">
      <c r="A466" s="191"/>
      <c r="B466" s="191"/>
      <c r="C466" s="191"/>
      <c r="D466" s="191"/>
    </row>
    <row r="467" spans="1:4" ht="15" x14ac:dyDescent="0.2">
      <c r="A467" s="191"/>
      <c r="B467" s="191"/>
      <c r="C467" s="191"/>
      <c r="D467" s="191"/>
    </row>
    <row r="468" spans="1:4" ht="15" x14ac:dyDescent="0.2">
      <c r="A468" s="191"/>
      <c r="B468" s="191"/>
      <c r="C468" s="191"/>
      <c r="D468" s="191"/>
    </row>
    <row r="469" spans="1:4" ht="15" x14ac:dyDescent="0.2">
      <c r="A469" s="191"/>
      <c r="B469" s="191"/>
      <c r="C469" s="191"/>
      <c r="D469" s="191"/>
    </row>
    <row r="470" spans="1:4" ht="15" x14ac:dyDescent="0.2">
      <c r="A470" s="191"/>
      <c r="B470" s="191"/>
      <c r="C470" s="191"/>
      <c r="D470" s="191"/>
    </row>
    <row r="471" spans="1:4" ht="15" x14ac:dyDescent="0.2">
      <c r="A471" s="191"/>
      <c r="B471" s="191"/>
      <c r="C471" s="191"/>
      <c r="D471" s="191"/>
    </row>
    <row r="472" spans="1:4" ht="15" x14ac:dyDescent="0.2">
      <c r="A472" s="191"/>
      <c r="B472" s="191"/>
      <c r="C472" s="191"/>
      <c r="D472" s="191"/>
    </row>
    <row r="473" spans="1:4" ht="15" x14ac:dyDescent="0.2">
      <c r="A473" s="191"/>
      <c r="B473" s="191"/>
      <c r="C473" s="191"/>
      <c r="D473" s="191"/>
    </row>
    <row r="474" spans="1:4" ht="15" x14ac:dyDescent="0.2">
      <c r="A474" s="191"/>
      <c r="B474" s="191"/>
      <c r="C474" s="191"/>
      <c r="D474" s="191"/>
    </row>
    <row r="475" spans="1:4" ht="15" x14ac:dyDescent="0.2">
      <c r="A475" s="191"/>
      <c r="B475" s="191"/>
      <c r="C475" s="191"/>
      <c r="D475" s="191"/>
    </row>
    <row r="476" spans="1:4" ht="15" x14ac:dyDescent="0.2">
      <c r="A476" s="191"/>
      <c r="B476" s="191"/>
      <c r="C476" s="191"/>
      <c r="D476" s="191"/>
    </row>
    <row r="477" spans="1:4" ht="15" x14ac:dyDescent="0.2">
      <c r="A477" s="191"/>
      <c r="B477" s="191"/>
      <c r="C477" s="191"/>
      <c r="D477" s="191"/>
    </row>
    <row r="478" spans="1:4" ht="15" x14ac:dyDescent="0.2">
      <c r="A478" s="191"/>
      <c r="B478" s="191"/>
      <c r="C478" s="191"/>
      <c r="D478" s="191"/>
    </row>
    <row r="479" spans="1:4" ht="15" x14ac:dyDescent="0.2">
      <c r="A479" s="191"/>
      <c r="B479" s="191"/>
      <c r="C479" s="191"/>
      <c r="D479" s="191"/>
    </row>
    <row r="480" spans="1:4" ht="15" x14ac:dyDescent="0.2">
      <c r="A480" s="191"/>
      <c r="B480" s="191"/>
      <c r="C480" s="191"/>
      <c r="D480" s="191"/>
    </row>
    <row r="481" spans="1:4" ht="15" x14ac:dyDescent="0.2">
      <c r="A481" s="191"/>
      <c r="B481" s="191"/>
      <c r="C481" s="191"/>
      <c r="D481" s="191"/>
    </row>
    <row r="482" spans="1:4" ht="15" x14ac:dyDescent="0.2">
      <c r="A482" s="191"/>
      <c r="B482" s="191"/>
      <c r="C482" s="191"/>
      <c r="D482" s="191"/>
    </row>
    <row r="483" spans="1:4" ht="15" x14ac:dyDescent="0.2">
      <c r="A483" s="191"/>
      <c r="B483" s="191"/>
      <c r="C483" s="191"/>
      <c r="D483" s="191"/>
    </row>
    <row r="484" spans="1:4" ht="15" x14ac:dyDescent="0.2">
      <c r="A484" s="191"/>
      <c r="B484" s="191"/>
      <c r="C484" s="191"/>
      <c r="D484" s="191"/>
    </row>
    <row r="485" spans="1:4" ht="15" x14ac:dyDescent="0.2">
      <c r="A485" s="191"/>
      <c r="B485" s="191"/>
      <c r="C485" s="191"/>
      <c r="D485" s="191"/>
    </row>
    <row r="486" spans="1:4" ht="15" x14ac:dyDescent="0.2">
      <c r="A486" s="191"/>
      <c r="B486" s="191"/>
      <c r="C486" s="191"/>
      <c r="D486" s="191"/>
    </row>
    <row r="487" spans="1:4" ht="15" x14ac:dyDescent="0.2">
      <c r="A487" s="191"/>
      <c r="B487" s="191"/>
      <c r="C487" s="191"/>
      <c r="D487" s="191"/>
    </row>
    <row r="488" spans="1:4" ht="15" x14ac:dyDescent="0.2">
      <c r="A488" s="191"/>
      <c r="B488" s="191"/>
      <c r="C488" s="191"/>
      <c r="D488" s="191"/>
    </row>
    <row r="489" spans="1:4" ht="15" x14ac:dyDescent="0.2">
      <c r="A489" s="191"/>
      <c r="B489" s="191"/>
      <c r="C489" s="191"/>
      <c r="D489" s="191"/>
    </row>
    <row r="490" spans="1:4" ht="15" x14ac:dyDescent="0.2">
      <c r="A490" s="191"/>
      <c r="B490" s="191"/>
      <c r="C490" s="191"/>
      <c r="D490" s="191"/>
    </row>
    <row r="491" spans="1:4" ht="15" x14ac:dyDescent="0.2">
      <c r="A491" s="191"/>
      <c r="B491" s="191"/>
      <c r="C491" s="191"/>
      <c r="D491" s="191"/>
    </row>
    <row r="492" spans="1:4" ht="15" x14ac:dyDescent="0.2">
      <c r="A492" s="191"/>
      <c r="B492" s="191"/>
      <c r="C492" s="191"/>
      <c r="D492" s="191"/>
    </row>
    <row r="493" spans="1:4" ht="15" x14ac:dyDescent="0.2">
      <c r="A493" s="191"/>
      <c r="B493" s="191"/>
      <c r="C493" s="191"/>
      <c r="D493" s="191"/>
    </row>
    <row r="494" spans="1:4" ht="15" x14ac:dyDescent="0.2">
      <c r="A494" s="191"/>
      <c r="B494" s="191"/>
      <c r="C494" s="191"/>
      <c r="D494" s="191"/>
    </row>
    <row r="495" spans="1:4" ht="15" x14ac:dyDescent="0.2">
      <c r="A495" s="191"/>
      <c r="B495" s="191"/>
      <c r="C495" s="191"/>
      <c r="D495" s="191"/>
    </row>
    <row r="496" spans="1:4" ht="15" x14ac:dyDescent="0.2">
      <c r="A496" s="191"/>
      <c r="B496" s="191"/>
      <c r="C496" s="191"/>
      <c r="D496" s="191"/>
    </row>
    <row r="497" spans="1:4" ht="15" x14ac:dyDescent="0.2">
      <c r="A497" s="191"/>
      <c r="B497" s="191"/>
      <c r="C497" s="191"/>
      <c r="D497" s="191"/>
    </row>
    <row r="498" spans="1:4" ht="15" x14ac:dyDescent="0.2">
      <c r="A498" s="191"/>
      <c r="B498" s="191"/>
      <c r="C498" s="191"/>
      <c r="D498" s="191"/>
    </row>
    <row r="499" spans="1:4" ht="15" x14ac:dyDescent="0.2">
      <c r="A499" s="191"/>
      <c r="B499" s="191"/>
      <c r="C499" s="191"/>
      <c r="D499" s="191"/>
    </row>
    <row r="500" spans="1:4" ht="15" x14ac:dyDescent="0.2">
      <c r="A500" s="191"/>
      <c r="B500" s="191"/>
      <c r="C500" s="191"/>
      <c r="D500" s="191"/>
    </row>
    <row r="501" spans="1:4" ht="15" x14ac:dyDescent="0.2">
      <c r="A501" s="191"/>
      <c r="B501" s="191"/>
      <c r="C501" s="191"/>
      <c r="D501" s="191"/>
    </row>
    <row r="502" spans="1:4" ht="15" x14ac:dyDescent="0.2">
      <c r="A502" s="191"/>
      <c r="B502" s="191"/>
      <c r="C502" s="191"/>
      <c r="D502" s="191"/>
    </row>
    <row r="503" spans="1:4" ht="15" x14ac:dyDescent="0.2">
      <c r="A503" s="191"/>
      <c r="B503" s="191"/>
      <c r="C503" s="191"/>
      <c r="D503" s="191"/>
    </row>
    <row r="504" spans="1:4" ht="15" x14ac:dyDescent="0.2">
      <c r="A504" s="191"/>
      <c r="B504" s="191"/>
      <c r="C504" s="191"/>
      <c r="D504" s="191"/>
    </row>
    <row r="505" spans="1:4" ht="15" x14ac:dyDescent="0.2">
      <c r="A505" s="191"/>
      <c r="B505" s="191"/>
      <c r="C505" s="191"/>
      <c r="D505" s="191"/>
    </row>
    <row r="506" spans="1:4" ht="15" x14ac:dyDescent="0.2">
      <c r="A506" s="191"/>
      <c r="B506" s="191"/>
      <c r="C506" s="191"/>
      <c r="D506" s="191"/>
    </row>
    <row r="507" spans="1:4" ht="15" x14ac:dyDescent="0.2">
      <c r="A507" s="191"/>
      <c r="B507" s="191"/>
      <c r="C507" s="191"/>
      <c r="D507" s="191"/>
    </row>
    <row r="508" spans="1:4" ht="15" x14ac:dyDescent="0.2">
      <c r="A508" s="191"/>
      <c r="B508" s="191"/>
      <c r="C508" s="191"/>
      <c r="D508" s="191"/>
    </row>
    <row r="509" spans="1:4" ht="15" x14ac:dyDescent="0.2">
      <c r="A509" s="191"/>
      <c r="B509" s="191"/>
      <c r="C509" s="191"/>
      <c r="D509" s="191"/>
    </row>
    <row r="510" spans="1:4" ht="15" x14ac:dyDescent="0.2">
      <c r="A510" s="191"/>
      <c r="B510" s="191"/>
      <c r="C510" s="191"/>
      <c r="D510" s="191"/>
    </row>
    <row r="511" spans="1:4" ht="15" x14ac:dyDescent="0.2">
      <c r="A511" s="191"/>
      <c r="B511" s="191"/>
      <c r="C511" s="191"/>
      <c r="D511" s="191"/>
    </row>
    <row r="512" spans="1:4" ht="15" x14ac:dyDescent="0.2">
      <c r="A512" s="191"/>
      <c r="B512" s="191"/>
      <c r="C512" s="191"/>
      <c r="D512" s="191"/>
    </row>
    <row r="513" spans="1:4" ht="15" x14ac:dyDescent="0.2">
      <c r="A513" s="191"/>
      <c r="B513" s="191"/>
      <c r="C513" s="191"/>
      <c r="D513" s="191"/>
    </row>
    <row r="514" spans="1:4" ht="15" x14ac:dyDescent="0.2">
      <c r="A514" s="191"/>
      <c r="B514" s="191"/>
      <c r="C514" s="191"/>
      <c r="D514" s="191"/>
    </row>
    <row r="515" spans="1:4" ht="15" x14ac:dyDescent="0.2">
      <c r="A515" s="191"/>
      <c r="B515" s="191"/>
      <c r="C515" s="191"/>
      <c r="D515" s="191"/>
    </row>
    <row r="516" spans="1:4" ht="15" x14ac:dyDescent="0.2">
      <c r="A516" s="191"/>
      <c r="B516" s="191"/>
      <c r="C516" s="191"/>
      <c r="D516" s="191"/>
    </row>
    <row r="517" spans="1:4" ht="15" x14ac:dyDescent="0.2">
      <c r="A517" s="191"/>
      <c r="B517" s="191"/>
      <c r="C517" s="191"/>
      <c r="D517" s="191"/>
    </row>
    <row r="518" spans="1:4" ht="15" x14ac:dyDescent="0.2">
      <c r="A518" s="191"/>
      <c r="B518" s="191"/>
      <c r="C518" s="191"/>
      <c r="D518" s="191"/>
    </row>
    <row r="519" spans="1:4" ht="15" x14ac:dyDescent="0.2">
      <c r="A519" s="191"/>
      <c r="B519" s="191"/>
      <c r="C519" s="191"/>
      <c r="D519" s="191"/>
    </row>
    <row r="520" spans="1:4" ht="15" x14ac:dyDescent="0.2">
      <c r="A520" s="191"/>
      <c r="B520" s="191"/>
      <c r="C520" s="191"/>
      <c r="D520" s="191"/>
    </row>
    <row r="521" spans="1:4" ht="15" x14ac:dyDescent="0.2">
      <c r="A521" s="191"/>
      <c r="B521" s="191"/>
      <c r="C521" s="191"/>
      <c r="D521" s="191"/>
    </row>
    <row r="522" spans="1:4" ht="15" x14ac:dyDescent="0.2">
      <c r="A522" s="191"/>
      <c r="B522" s="191"/>
      <c r="C522" s="191"/>
      <c r="D522" s="191"/>
    </row>
    <row r="523" spans="1:4" ht="15" x14ac:dyDescent="0.2">
      <c r="A523" s="191"/>
      <c r="B523" s="191"/>
      <c r="C523" s="191"/>
      <c r="D523" s="191"/>
    </row>
    <row r="524" spans="1:4" ht="15" x14ac:dyDescent="0.2">
      <c r="A524" s="191"/>
      <c r="B524" s="191"/>
      <c r="C524" s="191"/>
      <c r="D524" s="191"/>
    </row>
    <row r="525" spans="1:4" ht="15" x14ac:dyDescent="0.2">
      <c r="A525" s="191"/>
      <c r="B525" s="191"/>
      <c r="C525" s="191"/>
      <c r="D525" s="191"/>
    </row>
    <row r="526" spans="1:4" ht="15" x14ac:dyDescent="0.2">
      <c r="A526" s="191"/>
      <c r="B526" s="191"/>
      <c r="C526" s="191"/>
      <c r="D526" s="191"/>
    </row>
    <row r="527" spans="1:4" ht="15" x14ac:dyDescent="0.2">
      <c r="A527" s="191"/>
      <c r="B527" s="191"/>
      <c r="C527" s="191"/>
      <c r="D527" s="191"/>
    </row>
    <row r="528" spans="1:4" ht="15" x14ac:dyDescent="0.2">
      <c r="A528" s="191"/>
      <c r="B528" s="191"/>
      <c r="C528" s="191"/>
      <c r="D528" s="191"/>
    </row>
    <row r="529" spans="1:4" ht="15" x14ac:dyDescent="0.2">
      <c r="A529" s="191"/>
      <c r="B529" s="191"/>
      <c r="C529" s="191"/>
      <c r="D529" s="191"/>
    </row>
    <row r="530" spans="1:4" ht="15" x14ac:dyDescent="0.2">
      <c r="A530" s="191"/>
      <c r="B530" s="191"/>
      <c r="C530" s="191"/>
      <c r="D530" s="191"/>
    </row>
    <row r="531" spans="1:4" ht="15" x14ac:dyDescent="0.2">
      <c r="A531" s="191"/>
      <c r="B531" s="191"/>
      <c r="C531" s="191"/>
      <c r="D531" s="191"/>
    </row>
    <row r="532" spans="1:4" ht="15" x14ac:dyDescent="0.2">
      <c r="A532" s="191"/>
      <c r="B532" s="191"/>
      <c r="C532" s="191"/>
      <c r="D532" s="191"/>
    </row>
    <row r="533" spans="1:4" ht="15" x14ac:dyDescent="0.2">
      <c r="A533" s="191"/>
      <c r="B533" s="191"/>
      <c r="C533" s="191"/>
      <c r="D533" s="191"/>
    </row>
    <row r="534" spans="1:4" ht="15" x14ac:dyDescent="0.2">
      <c r="A534" s="191"/>
      <c r="B534" s="191"/>
      <c r="C534" s="191"/>
      <c r="D534" s="191"/>
    </row>
    <row r="535" spans="1:4" ht="15" x14ac:dyDescent="0.2">
      <c r="A535" s="191"/>
      <c r="B535" s="191"/>
      <c r="C535" s="191"/>
      <c r="D535" s="191"/>
    </row>
    <row r="536" spans="1:4" ht="15" x14ac:dyDescent="0.2">
      <c r="A536" s="191"/>
      <c r="B536" s="191"/>
      <c r="C536" s="191"/>
      <c r="D536" s="191"/>
    </row>
    <row r="537" spans="1:4" ht="15" x14ac:dyDescent="0.2">
      <c r="A537" s="191"/>
      <c r="B537" s="191"/>
      <c r="C537" s="191"/>
      <c r="D537" s="191"/>
    </row>
    <row r="538" spans="1:4" ht="15" x14ac:dyDescent="0.2">
      <c r="A538" s="191"/>
      <c r="B538" s="191"/>
      <c r="C538" s="191"/>
      <c r="D538" s="191"/>
    </row>
    <row r="539" spans="1:4" ht="15" x14ac:dyDescent="0.2">
      <c r="A539" s="191"/>
      <c r="B539" s="191"/>
      <c r="C539" s="191"/>
      <c r="D539" s="191"/>
    </row>
    <row r="540" spans="1:4" ht="15" x14ac:dyDescent="0.2">
      <c r="A540" s="191"/>
      <c r="B540" s="191"/>
      <c r="C540" s="191"/>
      <c r="D540" s="191"/>
    </row>
    <row r="541" spans="1:4" ht="15" x14ac:dyDescent="0.2">
      <c r="A541" s="191"/>
      <c r="B541" s="191"/>
      <c r="C541" s="191"/>
      <c r="D541" s="191"/>
    </row>
    <row r="542" spans="1:4" ht="15" x14ac:dyDescent="0.2">
      <c r="A542" s="191"/>
      <c r="B542" s="191"/>
      <c r="C542" s="191"/>
      <c r="D542" s="191"/>
    </row>
    <row r="543" spans="1:4" ht="15" x14ac:dyDescent="0.2">
      <c r="A543" s="191"/>
      <c r="B543" s="191"/>
      <c r="C543" s="191"/>
      <c r="D543" s="191"/>
    </row>
    <row r="544" spans="1:4" ht="15" x14ac:dyDescent="0.2">
      <c r="A544" s="191"/>
      <c r="B544" s="191"/>
      <c r="C544" s="191"/>
      <c r="D544" s="191"/>
    </row>
    <row r="545" spans="1:4" ht="15" x14ac:dyDescent="0.2">
      <c r="A545" s="191"/>
      <c r="B545" s="191"/>
      <c r="C545" s="191"/>
      <c r="D545" s="191"/>
    </row>
    <row r="546" spans="1:4" ht="15" x14ac:dyDescent="0.2">
      <c r="A546" s="191"/>
      <c r="B546" s="191"/>
      <c r="C546" s="191"/>
      <c r="D546" s="191"/>
    </row>
    <row r="547" spans="1:4" ht="15" x14ac:dyDescent="0.2">
      <c r="A547" s="191"/>
      <c r="B547" s="191"/>
      <c r="C547" s="191"/>
      <c r="D547" s="191"/>
    </row>
    <row r="548" spans="1:4" ht="15" x14ac:dyDescent="0.2">
      <c r="A548" s="191"/>
      <c r="B548" s="191"/>
      <c r="C548" s="191"/>
      <c r="D548" s="191"/>
    </row>
    <row r="549" spans="1:4" ht="15" x14ac:dyDescent="0.2">
      <c r="A549" s="191"/>
      <c r="B549" s="191"/>
      <c r="C549" s="191"/>
      <c r="D549" s="191"/>
    </row>
    <row r="550" spans="1:4" ht="15" x14ac:dyDescent="0.2">
      <c r="A550" s="191"/>
      <c r="B550" s="191"/>
      <c r="C550" s="191"/>
      <c r="D550" s="191"/>
    </row>
    <row r="551" spans="1:4" ht="15" x14ac:dyDescent="0.2">
      <c r="A551" s="191"/>
      <c r="B551" s="191"/>
      <c r="C551" s="191"/>
      <c r="D551" s="191"/>
    </row>
    <row r="552" spans="1:4" ht="15" x14ac:dyDescent="0.2">
      <c r="A552" s="191"/>
      <c r="B552" s="191"/>
      <c r="C552" s="191"/>
      <c r="D552" s="191"/>
    </row>
    <row r="553" spans="1:4" ht="15" x14ac:dyDescent="0.2">
      <c r="A553" s="191"/>
      <c r="B553" s="191"/>
      <c r="C553" s="191"/>
      <c r="D553" s="191"/>
    </row>
    <row r="554" spans="1:4" ht="15" x14ac:dyDescent="0.2">
      <c r="A554" s="191"/>
      <c r="B554" s="191"/>
      <c r="C554" s="191"/>
      <c r="D554" s="191"/>
    </row>
    <row r="555" spans="1:4" ht="15" x14ac:dyDescent="0.2">
      <c r="A555" s="191"/>
      <c r="B555" s="191"/>
      <c r="C555" s="191"/>
      <c r="D555" s="191"/>
    </row>
    <row r="556" spans="1:4" ht="15" x14ac:dyDescent="0.2">
      <c r="A556" s="191"/>
      <c r="B556" s="191"/>
      <c r="C556" s="191"/>
      <c r="D556" s="191"/>
    </row>
    <row r="557" spans="1:4" ht="15" x14ac:dyDescent="0.2">
      <c r="A557" s="191"/>
      <c r="B557" s="191"/>
      <c r="C557" s="191"/>
      <c r="D557" s="191"/>
    </row>
    <row r="558" spans="1:4" ht="15" x14ac:dyDescent="0.2">
      <c r="A558" s="191"/>
      <c r="B558" s="191"/>
      <c r="C558" s="191"/>
      <c r="D558" s="191"/>
    </row>
    <row r="559" spans="1:4" ht="15" x14ac:dyDescent="0.2">
      <c r="A559" s="191"/>
      <c r="B559" s="191"/>
      <c r="C559" s="191"/>
      <c r="D559" s="191"/>
    </row>
    <row r="560" spans="1:4" ht="15" x14ac:dyDescent="0.2">
      <c r="A560" s="191"/>
      <c r="B560" s="191"/>
      <c r="C560" s="191"/>
      <c r="D560" s="191"/>
    </row>
    <row r="561" spans="1:4" ht="15" x14ac:dyDescent="0.2">
      <c r="A561" s="191"/>
      <c r="B561" s="191"/>
      <c r="C561" s="191"/>
      <c r="D561" s="191"/>
    </row>
    <row r="562" spans="1:4" ht="15" x14ac:dyDescent="0.2">
      <c r="A562" s="191"/>
      <c r="B562" s="191"/>
      <c r="C562" s="191"/>
      <c r="D562" s="191"/>
    </row>
    <row r="563" spans="1:4" ht="15" x14ac:dyDescent="0.2">
      <c r="A563" s="191"/>
      <c r="B563" s="191"/>
      <c r="C563" s="191"/>
      <c r="D563" s="191"/>
    </row>
    <row r="564" spans="1:4" ht="15" x14ac:dyDescent="0.2">
      <c r="A564" s="191"/>
      <c r="B564" s="191"/>
      <c r="C564" s="191"/>
      <c r="D564" s="191"/>
    </row>
    <row r="565" spans="1:4" ht="15" x14ac:dyDescent="0.2">
      <c r="A565" s="191"/>
      <c r="B565" s="191"/>
      <c r="C565" s="191"/>
      <c r="D565" s="191"/>
    </row>
    <row r="566" spans="1:4" ht="15" x14ac:dyDescent="0.2">
      <c r="A566" s="191"/>
      <c r="B566" s="191"/>
      <c r="C566" s="191"/>
      <c r="D566" s="191"/>
    </row>
    <row r="567" spans="1:4" ht="15" x14ac:dyDescent="0.2">
      <c r="A567" s="191"/>
      <c r="B567" s="191"/>
      <c r="C567" s="191"/>
      <c r="D567" s="191"/>
    </row>
    <row r="568" spans="1:4" ht="15" x14ac:dyDescent="0.2">
      <c r="A568" s="191"/>
      <c r="B568" s="191"/>
      <c r="C568" s="191"/>
      <c r="D568" s="191"/>
    </row>
    <row r="569" spans="1:4" ht="15" x14ac:dyDescent="0.2">
      <c r="A569" s="191"/>
      <c r="B569" s="191"/>
      <c r="C569" s="191"/>
      <c r="D569" s="191"/>
    </row>
    <row r="570" spans="1:4" ht="15" x14ac:dyDescent="0.2">
      <c r="A570" s="191"/>
      <c r="B570" s="191"/>
      <c r="C570" s="191"/>
      <c r="D570" s="191"/>
    </row>
    <row r="571" spans="1:4" ht="15" x14ac:dyDescent="0.2">
      <c r="A571" s="191"/>
      <c r="B571" s="191"/>
      <c r="C571" s="191"/>
      <c r="D571" s="191"/>
    </row>
    <row r="572" spans="1:4" ht="15" x14ac:dyDescent="0.2">
      <c r="A572" s="191"/>
      <c r="B572" s="191"/>
      <c r="C572" s="191"/>
      <c r="D572" s="191"/>
    </row>
    <row r="573" spans="1:4" ht="15" x14ac:dyDescent="0.2">
      <c r="A573" s="191"/>
      <c r="B573" s="191"/>
      <c r="C573" s="191"/>
      <c r="D573" s="191"/>
    </row>
    <row r="574" spans="1:4" ht="15" x14ac:dyDescent="0.2">
      <c r="A574" s="191"/>
      <c r="B574" s="191"/>
      <c r="C574" s="191"/>
      <c r="D574" s="191"/>
    </row>
    <row r="575" spans="1:4" ht="15" x14ac:dyDescent="0.2">
      <c r="A575" s="191"/>
      <c r="B575" s="191"/>
      <c r="C575" s="191"/>
      <c r="D575" s="191"/>
    </row>
    <row r="576" spans="1:4" ht="15" x14ac:dyDescent="0.2">
      <c r="A576" s="191"/>
      <c r="B576" s="191"/>
      <c r="C576" s="191"/>
      <c r="D576" s="191"/>
    </row>
    <row r="577" spans="1:4" ht="15" x14ac:dyDescent="0.2">
      <c r="A577" s="191"/>
      <c r="B577" s="191"/>
      <c r="C577" s="191"/>
      <c r="D577" s="191"/>
    </row>
    <row r="578" spans="1:4" ht="15" x14ac:dyDescent="0.2">
      <c r="A578" s="191"/>
      <c r="B578" s="191"/>
      <c r="C578" s="191"/>
      <c r="D578" s="191"/>
    </row>
    <row r="579" spans="1:4" ht="15" x14ac:dyDescent="0.2">
      <c r="A579" s="191"/>
      <c r="B579" s="191"/>
      <c r="C579" s="191"/>
      <c r="D579" s="191"/>
    </row>
    <row r="580" spans="1:4" ht="15" x14ac:dyDescent="0.2">
      <c r="A580" s="191"/>
      <c r="B580" s="191"/>
      <c r="C580" s="191"/>
      <c r="D580" s="191"/>
    </row>
    <row r="581" spans="1:4" ht="15" x14ac:dyDescent="0.2">
      <c r="A581" s="191"/>
      <c r="B581" s="191"/>
      <c r="C581" s="191"/>
      <c r="D581" s="191"/>
    </row>
    <row r="582" spans="1:4" ht="15" x14ac:dyDescent="0.2">
      <c r="A582" s="191"/>
      <c r="B582" s="191"/>
      <c r="C582" s="191"/>
      <c r="D582" s="191"/>
    </row>
    <row r="583" spans="1:4" ht="15" x14ac:dyDescent="0.2">
      <c r="A583" s="191"/>
      <c r="B583" s="191"/>
      <c r="C583" s="191"/>
      <c r="D583" s="191"/>
    </row>
    <row r="584" spans="1:4" ht="15" x14ac:dyDescent="0.2">
      <c r="A584" s="191"/>
      <c r="B584" s="191"/>
      <c r="C584" s="191"/>
      <c r="D584" s="191"/>
    </row>
    <row r="585" spans="1:4" ht="15" x14ac:dyDescent="0.2">
      <c r="A585" s="191"/>
      <c r="B585" s="191"/>
      <c r="C585" s="191"/>
      <c r="D585" s="191"/>
    </row>
    <row r="586" spans="1:4" ht="15" x14ac:dyDescent="0.2">
      <c r="A586" s="191"/>
      <c r="B586" s="191"/>
      <c r="C586" s="191"/>
      <c r="D586" s="191"/>
    </row>
    <row r="587" spans="1:4" ht="15" x14ac:dyDescent="0.2">
      <c r="A587" s="191"/>
      <c r="B587" s="191"/>
      <c r="C587" s="191"/>
      <c r="D587" s="191"/>
    </row>
    <row r="588" spans="1:4" ht="15" x14ac:dyDescent="0.2">
      <c r="A588" s="191"/>
      <c r="B588" s="191"/>
      <c r="C588" s="191"/>
      <c r="D588" s="191"/>
    </row>
    <row r="589" spans="1:4" ht="15" x14ac:dyDescent="0.2">
      <c r="A589" s="191"/>
      <c r="B589" s="191"/>
      <c r="C589" s="191"/>
      <c r="D589" s="191"/>
    </row>
    <row r="590" spans="1:4" ht="15" x14ac:dyDescent="0.2">
      <c r="A590" s="191"/>
      <c r="B590" s="191"/>
      <c r="C590" s="191"/>
      <c r="D590" s="191"/>
    </row>
    <row r="591" spans="1:4" ht="15" x14ac:dyDescent="0.2">
      <c r="A591" s="191"/>
      <c r="B591" s="191"/>
      <c r="C591" s="191"/>
      <c r="D591" s="191"/>
    </row>
    <row r="592" spans="1:4" ht="15" x14ac:dyDescent="0.2">
      <c r="A592" s="191"/>
      <c r="B592" s="191"/>
      <c r="C592" s="191"/>
      <c r="D592" s="191"/>
    </row>
    <row r="593" spans="1:4" ht="15" x14ac:dyDescent="0.2">
      <c r="A593" s="191"/>
      <c r="B593" s="191"/>
      <c r="C593" s="191"/>
      <c r="D593" s="191"/>
    </row>
    <row r="594" spans="1:4" ht="15" x14ac:dyDescent="0.2">
      <c r="A594" s="191"/>
      <c r="B594" s="191"/>
      <c r="C594" s="191"/>
      <c r="D594" s="191"/>
    </row>
    <row r="595" spans="1:4" ht="15" x14ac:dyDescent="0.2">
      <c r="A595" s="191"/>
      <c r="B595" s="191"/>
      <c r="C595" s="191"/>
      <c r="D595" s="191"/>
    </row>
    <row r="596" spans="1:4" ht="15" x14ac:dyDescent="0.2">
      <c r="A596" s="191"/>
      <c r="B596" s="191"/>
      <c r="C596" s="191"/>
      <c r="D596" s="191"/>
    </row>
    <row r="597" spans="1:4" ht="15" x14ac:dyDescent="0.2">
      <c r="A597" s="191"/>
      <c r="B597" s="191"/>
      <c r="C597" s="191"/>
      <c r="D597" s="191"/>
    </row>
    <row r="598" spans="1:4" ht="15" x14ac:dyDescent="0.2">
      <c r="A598" s="191"/>
      <c r="B598" s="191"/>
      <c r="C598" s="191"/>
      <c r="D598" s="191"/>
    </row>
    <row r="599" spans="1:4" ht="15" x14ac:dyDescent="0.2">
      <c r="A599" s="191"/>
      <c r="B599" s="191"/>
      <c r="C599" s="191"/>
      <c r="D599" s="191"/>
    </row>
    <row r="600" spans="1:4" ht="15" x14ac:dyDescent="0.2">
      <c r="A600" s="191"/>
      <c r="B600" s="191"/>
      <c r="C600" s="191"/>
      <c r="D600" s="191"/>
    </row>
    <row r="601" spans="1:4" ht="15" x14ac:dyDescent="0.2">
      <c r="A601" s="191"/>
      <c r="B601" s="191"/>
      <c r="C601" s="191"/>
      <c r="D601" s="191"/>
    </row>
    <row r="602" spans="1:4" ht="15" x14ac:dyDescent="0.2">
      <c r="A602" s="191"/>
      <c r="B602" s="191"/>
      <c r="C602" s="191"/>
      <c r="D602" s="191"/>
    </row>
    <row r="603" spans="1:4" ht="15" x14ac:dyDescent="0.2">
      <c r="A603" s="191"/>
      <c r="B603" s="191"/>
      <c r="C603" s="191"/>
      <c r="D603" s="191"/>
    </row>
    <row r="604" spans="1:4" ht="15" x14ac:dyDescent="0.2">
      <c r="A604" s="191"/>
      <c r="B604" s="191"/>
      <c r="C604" s="191"/>
      <c r="D604" s="191"/>
    </row>
    <row r="605" spans="1:4" ht="15" x14ac:dyDescent="0.2">
      <c r="A605" s="191"/>
      <c r="B605" s="191"/>
      <c r="C605" s="191"/>
      <c r="D605" s="191"/>
    </row>
    <row r="606" spans="1:4" ht="15" x14ac:dyDescent="0.2">
      <c r="A606" s="191"/>
      <c r="B606" s="191"/>
      <c r="C606" s="191"/>
      <c r="D606" s="191"/>
    </row>
    <row r="607" spans="1:4" ht="15" x14ac:dyDescent="0.2">
      <c r="A607" s="191"/>
      <c r="B607" s="191"/>
      <c r="C607" s="191"/>
      <c r="D607" s="191"/>
    </row>
    <row r="608" spans="1:4" ht="15" x14ac:dyDescent="0.2">
      <c r="A608" s="191"/>
      <c r="B608" s="191"/>
      <c r="C608" s="191"/>
      <c r="D608" s="191"/>
    </row>
    <row r="609" spans="1:4" ht="15" x14ac:dyDescent="0.2">
      <c r="A609" s="191"/>
      <c r="B609" s="191"/>
      <c r="C609" s="191"/>
      <c r="D609" s="191"/>
    </row>
    <row r="610" spans="1:4" ht="15" x14ac:dyDescent="0.2">
      <c r="A610" s="191"/>
      <c r="B610" s="191"/>
      <c r="C610" s="191"/>
      <c r="D610" s="191"/>
    </row>
    <row r="611" spans="1:4" ht="15" x14ac:dyDescent="0.2">
      <c r="A611" s="191"/>
      <c r="B611" s="191"/>
      <c r="C611" s="191"/>
      <c r="D611" s="191"/>
    </row>
    <row r="612" spans="1:4" ht="15" x14ac:dyDescent="0.2">
      <c r="A612" s="191"/>
      <c r="B612" s="191"/>
      <c r="C612" s="191"/>
      <c r="D612" s="191"/>
    </row>
    <row r="613" spans="1:4" ht="15" x14ac:dyDescent="0.2">
      <c r="A613" s="191"/>
      <c r="B613" s="191"/>
      <c r="C613" s="191"/>
      <c r="D613" s="191"/>
    </row>
    <row r="614" spans="1:4" ht="15" x14ac:dyDescent="0.2">
      <c r="A614" s="191"/>
      <c r="B614" s="191"/>
      <c r="C614" s="191"/>
      <c r="D614" s="191"/>
    </row>
    <row r="615" spans="1:4" ht="15" x14ac:dyDescent="0.2">
      <c r="A615" s="191"/>
      <c r="B615" s="191"/>
      <c r="C615" s="191"/>
      <c r="D615" s="191"/>
    </row>
    <row r="616" spans="1:4" ht="15" x14ac:dyDescent="0.2">
      <c r="A616" s="191"/>
      <c r="B616" s="191"/>
      <c r="C616" s="191"/>
      <c r="D616" s="191"/>
    </row>
    <row r="617" spans="1:4" ht="15" x14ac:dyDescent="0.2">
      <c r="A617" s="191"/>
      <c r="B617" s="191"/>
      <c r="C617" s="191"/>
      <c r="D617" s="191"/>
    </row>
    <row r="618" spans="1:4" ht="15" x14ac:dyDescent="0.2">
      <c r="A618" s="191"/>
      <c r="B618" s="191"/>
      <c r="C618" s="191"/>
      <c r="D618" s="191"/>
    </row>
    <row r="619" spans="1:4" ht="15" x14ac:dyDescent="0.2">
      <c r="A619" s="191"/>
      <c r="B619" s="191"/>
      <c r="C619" s="191"/>
      <c r="D619" s="191"/>
    </row>
    <row r="620" spans="1:4" ht="15" x14ac:dyDescent="0.2">
      <c r="A620" s="191"/>
      <c r="B620" s="191"/>
      <c r="C620" s="191"/>
      <c r="D620" s="191"/>
    </row>
    <row r="621" spans="1:4" ht="15" x14ac:dyDescent="0.2">
      <c r="A621" s="191"/>
      <c r="B621" s="191"/>
      <c r="C621" s="191"/>
      <c r="D621" s="191"/>
    </row>
    <row r="622" spans="1:4" ht="15" x14ac:dyDescent="0.2">
      <c r="A622" s="191"/>
      <c r="B622" s="191"/>
      <c r="C622" s="191"/>
      <c r="D622" s="191"/>
    </row>
    <row r="623" spans="1:4" ht="15" x14ac:dyDescent="0.2">
      <c r="A623" s="191"/>
      <c r="B623" s="191"/>
      <c r="C623" s="191"/>
      <c r="D623" s="191"/>
    </row>
    <row r="624" spans="1:4" ht="15" x14ac:dyDescent="0.2">
      <c r="A624" s="191"/>
      <c r="B624" s="191"/>
      <c r="C624" s="191"/>
      <c r="D624" s="191"/>
    </row>
    <row r="625" spans="1:4" ht="15" x14ac:dyDescent="0.2">
      <c r="A625" s="191"/>
      <c r="B625" s="191"/>
      <c r="C625" s="191"/>
      <c r="D625" s="191"/>
    </row>
    <row r="626" spans="1:4" ht="15" x14ac:dyDescent="0.2">
      <c r="A626" s="191"/>
      <c r="B626" s="191"/>
      <c r="C626" s="191"/>
      <c r="D626" s="191"/>
    </row>
    <row r="627" spans="1:4" ht="15" x14ac:dyDescent="0.2">
      <c r="A627" s="191"/>
      <c r="B627" s="191"/>
      <c r="C627" s="191"/>
      <c r="D627" s="191"/>
    </row>
    <row r="628" spans="1:4" ht="15" x14ac:dyDescent="0.2">
      <c r="A628" s="191"/>
      <c r="B628" s="191"/>
      <c r="C628" s="191"/>
      <c r="D628" s="191"/>
    </row>
    <row r="629" spans="1:4" ht="15" x14ac:dyDescent="0.2">
      <c r="A629" s="191"/>
      <c r="B629" s="191"/>
      <c r="C629" s="191"/>
      <c r="D629" s="191"/>
    </row>
    <row r="630" spans="1:4" ht="15" x14ac:dyDescent="0.2">
      <c r="A630" s="191"/>
      <c r="B630" s="191"/>
      <c r="C630" s="191"/>
      <c r="D630" s="191"/>
    </row>
    <row r="631" spans="1:4" ht="15" x14ac:dyDescent="0.2">
      <c r="A631" s="191"/>
      <c r="B631" s="191"/>
      <c r="C631" s="191"/>
      <c r="D631" s="191"/>
    </row>
    <row r="632" spans="1:4" ht="15" x14ac:dyDescent="0.2">
      <c r="A632" s="191"/>
      <c r="B632" s="191"/>
      <c r="C632" s="191"/>
      <c r="D632" s="191"/>
    </row>
    <row r="633" spans="1:4" ht="15" x14ac:dyDescent="0.2">
      <c r="A633" s="191"/>
      <c r="B633" s="191"/>
      <c r="C633" s="191"/>
      <c r="D633" s="191"/>
    </row>
    <row r="634" spans="1:4" ht="15" x14ac:dyDescent="0.2">
      <c r="A634" s="191"/>
      <c r="B634" s="191"/>
      <c r="C634" s="191"/>
      <c r="D634" s="191"/>
    </row>
    <row r="635" spans="1:4" ht="15" x14ac:dyDescent="0.2">
      <c r="A635" s="191"/>
      <c r="B635" s="191"/>
      <c r="C635" s="191"/>
      <c r="D635" s="191"/>
    </row>
    <row r="636" spans="1:4" ht="15" x14ac:dyDescent="0.2">
      <c r="A636" s="191"/>
      <c r="B636" s="191"/>
      <c r="C636" s="191"/>
      <c r="D636" s="191"/>
    </row>
  </sheetData>
  <mergeCells count="41">
    <mergeCell ref="E53:E54"/>
    <mergeCell ref="D61:D62"/>
    <mergeCell ref="F61:F62"/>
    <mergeCell ref="D71:D72"/>
    <mergeCell ref="D73:D74"/>
    <mergeCell ref="D63:D64"/>
    <mergeCell ref="D65:D66"/>
    <mergeCell ref="D67:D68"/>
    <mergeCell ref="D69:D70"/>
    <mergeCell ref="D51:D52"/>
    <mergeCell ref="D53:D54"/>
    <mergeCell ref="D55:D56"/>
    <mergeCell ref="D57:D58"/>
    <mergeCell ref="D59:D60"/>
    <mergeCell ref="D43:D44"/>
    <mergeCell ref="D45:D46"/>
    <mergeCell ref="D47:D48"/>
    <mergeCell ref="D41:D42"/>
    <mergeCell ref="D49:D50"/>
    <mergeCell ref="D37:D38"/>
    <mergeCell ref="D39:D40"/>
    <mergeCell ref="D15:D16"/>
    <mergeCell ref="D17:D18"/>
    <mergeCell ref="D19:D20"/>
    <mergeCell ref="D21:D22"/>
    <mergeCell ref="D27:D28"/>
    <mergeCell ref="D29:D30"/>
    <mergeCell ref="D31:D32"/>
    <mergeCell ref="D23:D24"/>
    <mergeCell ref="D25:D26"/>
    <mergeCell ref="D9:D10"/>
    <mergeCell ref="D11:D12"/>
    <mergeCell ref="D13:D14"/>
    <mergeCell ref="D33:D34"/>
    <mergeCell ref="D35:D36"/>
    <mergeCell ref="Q4:R4"/>
    <mergeCell ref="C7:C8"/>
    <mergeCell ref="I7:L7"/>
    <mergeCell ref="M7:N7"/>
    <mergeCell ref="O7:P7"/>
    <mergeCell ref="A4:H4"/>
  </mergeCells>
  <conditionalFormatting sqref="R33 R9 R11 R13 R15 R21 R23 R25 R27 R35 R37 R39 R41 R43 R45 R47 R19">
    <cfRule type="cellIs" dxfId="396" priority="25" stopIfTrue="1" operator="notEqual">
      <formula>O9+P9</formula>
    </cfRule>
  </conditionalFormatting>
  <conditionalFormatting sqref="O41:P41 L41 L59 L61 L63:L65 L67 L69 L71 L73 O73:R76 L55:L57 O47:P47 L47 L45 O43:P43 L43 L39 L37 L35 L33 L51 L53 L49 L27 L25 L23 L21 L19 L17 L15 L13 L11 L9 L31 L29 O79 O82:R85 O11:Q11 O9:Q9 O13:Q13 O15:Q15 O17:Q17 O19:Q19 O21:Q21 O23:Q23 O25:Q25 O27:Q27 P31:Q31 P29:Q29 O33:Q33 O35:Q35 O37:Q37 O39:Q39 O45:Q45 P51:Q51 P53:Q53 P55:Q55 P57:Q57 P59:Q59 O61:Q61 O63:Q63 O65:Q65 O67:Q67 O69:Q69 O71:Q71">
    <cfRule type="cellIs" dxfId="395" priority="26" stopIfTrue="1" operator="lessThan">
      <formula>0</formula>
    </cfRule>
    <cfRule type="cellIs" dxfId="394" priority="27" stopIfTrue="1" operator="equal">
      <formula>0</formula>
    </cfRule>
  </conditionalFormatting>
  <conditionalFormatting sqref="R29">
    <cfRule type="cellIs" dxfId="393" priority="28" stopIfTrue="1" operator="notEqual">
      <formula>$O$29+$P$29</formula>
    </cfRule>
  </conditionalFormatting>
  <conditionalFormatting sqref="R31">
    <cfRule type="cellIs" dxfId="392" priority="29" stopIfTrue="1" operator="notEqual">
      <formula>$O$31+$P$31</formula>
    </cfRule>
  </conditionalFormatting>
  <conditionalFormatting sqref="R51">
    <cfRule type="cellIs" dxfId="391" priority="30" stopIfTrue="1" operator="notEqual">
      <formula>$O$51+$P$51</formula>
    </cfRule>
  </conditionalFormatting>
  <conditionalFormatting sqref="R53">
    <cfRule type="cellIs" dxfId="390" priority="31" stopIfTrue="1" operator="notEqual">
      <formula>$O$53+$P$53</formula>
    </cfRule>
  </conditionalFormatting>
  <conditionalFormatting sqref="R55">
    <cfRule type="cellIs" dxfId="389" priority="32" stopIfTrue="1" operator="notEqual">
      <formula>$O$55+$P$55</formula>
    </cfRule>
  </conditionalFormatting>
  <conditionalFormatting sqref="R57">
    <cfRule type="cellIs" dxfId="388" priority="33" stopIfTrue="1" operator="notEqual">
      <formula>$O$57+$P$57</formula>
    </cfRule>
  </conditionalFormatting>
  <conditionalFormatting sqref="R59">
    <cfRule type="cellIs" dxfId="387" priority="34" stopIfTrue="1" operator="notEqual">
      <formula>$O$59+$P$59</formula>
    </cfRule>
  </conditionalFormatting>
  <conditionalFormatting sqref="R61">
    <cfRule type="cellIs" dxfId="386" priority="35" stopIfTrue="1" operator="notEqual">
      <formula>$O$61+$P$61</formula>
    </cfRule>
  </conditionalFormatting>
  <conditionalFormatting sqref="R63">
    <cfRule type="cellIs" dxfId="385" priority="36" stopIfTrue="1" operator="notEqual">
      <formula>$O$63+$P$63</formula>
    </cfRule>
  </conditionalFormatting>
  <conditionalFormatting sqref="R65">
    <cfRule type="cellIs" dxfId="384" priority="37" stopIfTrue="1" operator="notEqual">
      <formula>$O$65+$P$65</formula>
    </cfRule>
  </conditionalFormatting>
  <conditionalFormatting sqref="R67">
    <cfRule type="cellIs" dxfId="383" priority="38" stopIfTrue="1" operator="notEqual">
      <formula>$O$67+$P$67</formula>
    </cfRule>
  </conditionalFormatting>
  <conditionalFormatting sqref="R69">
    <cfRule type="cellIs" dxfId="382" priority="39" stopIfTrue="1" operator="notEqual">
      <formula>$O$69+$P$69</formula>
    </cfRule>
  </conditionalFormatting>
  <conditionalFormatting sqref="R71">
    <cfRule type="cellIs" dxfId="381" priority="40" stopIfTrue="1" operator="notEqual">
      <formula>$O$71+$P$71</formula>
    </cfRule>
  </conditionalFormatting>
  <conditionalFormatting sqref="R17">
    <cfRule type="cellIs" dxfId="380" priority="41" stopIfTrue="1" operator="notEqual">
      <formula>$O$17+$P$17</formula>
    </cfRule>
  </conditionalFormatting>
  <conditionalFormatting sqref="M77">
    <cfRule type="cellIs" dxfId="379" priority="42" stopIfTrue="1" operator="notEqual">
      <formula>$N$78-$N$77</formula>
    </cfRule>
  </conditionalFormatting>
  <conditionalFormatting sqref="G77">
    <cfRule type="cellIs" dxfId="378" priority="43" stopIfTrue="1" operator="notEqual">
      <formula>1117040515.74</formula>
    </cfRule>
  </conditionalFormatting>
  <conditionalFormatting sqref="H77">
    <cfRule type="cellIs" dxfId="377" priority="44" stopIfTrue="1" operator="notEqual">
      <formula>1118086108.32</formula>
    </cfRule>
  </conditionalFormatting>
  <conditionalFormatting sqref="N78">
    <cfRule type="cellIs" dxfId="376" priority="45" stopIfTrue="1" operator="notEqual">
      <formula>1243182.58</formula>
    </cfRule>
  </conditionalFormatting>
  <conditionalFormatting sqref="R77">
    <cfRule type="cellIs" dxfId="375" priority="46" stopIfTrue="1" operator="notEqual">
      <formula>$O$77+$P$77+$Q$77</formula>
    </cfRule>
  </conditionalFormatting>
  <conditionalFormatting sqref="R49">
    <cfRule type="cellIs" dxfId="374" priority="22" stopIfTrue="1" operator="notEqual">
      <formula>O49+P49+$Q$49</formula>
    </cfRule>
  </conditionalFormatting>
  <conditionalFormatting sqref="O49:P49">
    <cfRule type="cellIs" dxfId="373" priority="23" stopIfTrue="1" operator="lessThan">
      <formula>0</formula>
    </cfRule>
    <cfRule type="cellIs" dxfId="372" priority="24" stopIfTrue="1" operator="equal">
      <formula>0</formula>
    </cfRule>
  </conditionalFormatting>
  <conditionalFormatting sqref="Q41 Q43">
    <cfRule type="cellIs" dxfId="371" priority="20" stopIfTrue="1" operator="lessThan">
      <formula>0</formula>
    </cfRule>
    <cfRule type="cellIs" dxfId="370" priority="21" stopIfTrue="1" operator="equal">
      <formula>0</formula>
    </cfRule>
  </conditionalFormatting>
  <conditionalFormatting sqref="Q47">
    <cfRule type="cellIs" dxfId="369" priority="18" stopIfTrue="1" operator="lessThan">
      <formula>0</formula>
    </cfRule>
    <cfRule type="cellIs" dxfId="368" priority="19" stopIfTrue="1" operator="equal">
      <formula>0</formula>
    </cfRule>
  </conditionalFormatting>
  <conditionalFormatting sqref="Q49">
    <cfRule type="cellIs" dxfId="367" priority="16" stopIfTrue="1" operator="lessThan">
      <formula>0</formula>
    </cfRule>
    <cfRule type="cellIs" dxfId="366" priority="17" stopIfTrue="1" operator="equal">
      <formula>0</formula>
    </cfRule>
  </conditionalFormatting>
  <conditionalFormatting sqref="S10 S73:S78">
    <cfRule type="cellIs" dxfId="365" priority="10" operator="equal">
      <formula>0</formula>
    </cfRule>
    <cfRule type="cellIs" dxfId="364" priority="11" operator="equal">
      <formula>0</formula>
    </cfRule>
    <cfRule type="cellIs" dxfId="363" priority="12" operator="equal">
      <formula>0</formula>
    </cfRule>
  </conditionalFormatting>
  <conditionalFormatting sqref="S9">
    <cfRule type="cellIs" dxfId="362" priority="8" operator="lessThan">
      <formula>0</formula>
    </cfRule>
    <cfRule type="cellIs" dxfId="361" priority="9" operator="greaterThan">
      <formula>0</formula>
    </cfRule>
  </conditionalFormatting>
  <conditionalFormatting sqref="S12 S14 S16 S18 S20 S22 S24 S26 S28 S30 S32 S34 S36 S38 S40 S42 S44 S46 S48 S50 S52 S54 S56 S58 S60 S62 S64 S66 S68 S70 S72">
    <cfRule type="cellIs" dxfId="360" priority="5" operator="equal">
      <formula>0</formula>
    </cfRule>
    <cfRule type="cellIs" dxfId="359" priority="6" operator="equal">
      <formula>0</formula>
    </cfRule>
    <cfRule type="cellIs" dxfId="358" priority="7" operator="equal">
      <formula>0</formula>
    </cfRule>
  </conditionalFormatting>
  <conditionalFormatting sqref="S11 S13 S15 S17 S19 S21 S23 S25 S27 S29 S31 S33 S35 S37 S39 S41 S43 S45 S47 S49 S51 S53 S55 S57 S59 S61 S63 S65 S67 S69 S71">
    <cfRule type="cellIs" dxfId="357" priority="3" operator="lessThan">
      <formula>0</formula>
    </cfRule>
    <cfRule type="cellIs" dxfId="356" priority="4" operator="greaterThan">
      <formula>0</formula>
    </cfRule>
  </conditionalFormatting>
  <conditionalFormatting sqref="H85">
    <cfRule type="cellIs" dxfId="355" priority="1" operator="notEqual">
      <formula>1243182.58</formula>
    </cfRule>
    <cfRule type="cellIs" dxfId="354" priority="2" operator="notEqual">
      <formula>$R$77</formula>
    </cfRule>
  </conditionalFormatting>
  <printOptions horizontalCentered="1"/>
  <pageMargins left="0.39370078740157483" right="0.39370078740157483" top="0.59055118110236227" bottom="0.59055118110236227" header="0.51181102362204722" footer="0.51181102362204722"/>
  <pageSetup paperSize="9" scale="70" firstPageNumber="420" orientation="landscape" useFirstPageNumber="1" r:id="rId1"/>
  <headerFooter alignWithMargins="0">
    <oddFooter>&amp;L&amp;"Arial,Kurzíva"&amp;12Zastupitelstvo Olomouckého kraje 29.6.2012
5.- Rozpočet Olomouckého kraje 2011-závěrečný účet 
Příloha č.14: Financování hospodaření příspěvkových organizací Olomouckého kraje&amp;R&amp;"Arial,Kurzíva"&amp;12Strana &amp;P (celkem 470)</oddFooter>
  </headerFooter>
  <rowBreaks count="1" manualBreakCount="1">
    <brk id="44" max="17"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9.7109375" style="1" bestFit="1" customWidth="1"/>
    <col min="12" max="16384" width="9.140625" style="1"/>
  </cols>
  <sheetData>
    <row r="1" spans="1:11" ht="19.5" x14ac:dyDescent="0.4">
      <c r="A1" s="67" t="s">
        <v>49</v>
      </c>
      <c r="B1" s="66"/>
      <c r="C1" s="66"/>
      <c r="D1" s="66"/>
    </row>
    <row r="2" spans="1:11" ht="19.5" x14ac:dyDescent="0.4">
      <c r="A2" s="541" t="s">
        <v>48</v>
      </c>
      <c r="B2" s="541"/>
      <c r="C2" s="541"/>
      <c r="D2" s="541"/>
      <c r="E2" s="543" t="s">
        <v>156</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173</v>
      </c>
      <c r="F4" s="545"/>
      <c r="G4" s="545"/>
      <c r="H4" s="545"/>
      <c r="I4" s="545"/>
    </row>
    <row r="5" spans="1:11" ht="9" customHeight="1" x14ac:dyDescent="0.25">
      <c r="A5" s="64"/>
      <c r="E5" s="542" t="s">
        <v>46</v>
      </c>
      <c r="F5" s="542"/>
      <c r="G5" s="542"/>
      <c r="H5" s="542"/>
      <c r="I5" s="542"/>
    </row>
    <row r="6" spans="1:11" ht="19.5" x14ac:dyDescent="0.4">
      <c r="A6" s="63" t="s">
        <v>45</v>
      </c>
      <c r="E6" s="544" t="s">
        <v>174</v>
      </c>
      <c r="F6" s="544"/>
      <c r="G6" s="544"/>
      <c r="H6" s="63" t="s">
        <v>44</v>
      </c>
      <c r="I6" s="117" t="s">
        <v>175</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15554000</v>
      </c>
      <c r="F16" s="413">
        <v>15554000</v>
      </c>
      <c r="G16" s="43">
        <f>H16+I16</f>
        <v>16132920.899999999</v>
      </c>
      <c r="H16" s="414">
        <v>16132920.899999999</v>
      </c>
      <c r="I16" s="414">
        <v>0</v>
      </c>
    </row>
    <row r="17" spans="1:9" ht="16.5" x14ac:dyDescent="0.35">
      <c r="A17" s="51"/>
      <c r="B17" s="111"/>
      <c r="C17" s="111"/>
      <c r="D17" s="111"/>
      <c r="E17" s="111"/>
      <c r="F17" s="111"/>
      <c r="G17" s="112"/>
      <c r="H17" s="180"/>
      <c r="I17" s="180"/>
    </row>
    <row r="18" spans="1:9" ht="19.5" x14ac:dyDescent="0.4">
      <c r="A18" s="45" t="s">
        <v>32</v>
      </c>
      <c r="B18" s="41"/>
      <c r="C18" s="41"/>
      <c r="D18" s="41"/>
      <c r="E18" s="412">
        <v>14390000</v>
      </c>
      <c r="F18" s="413">
        <v>15554000</v>
      </c>
      <c r="G18" s="43">
        <f>H18+I18</f>
        <v>16136987.01</v>
      </c>
      <c r="H18" s="414">
        <v>16136987.01</v>
      </c>
      <c r="I18" s="414">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412">
        <v>0</v>
      </c>
      <c r="I22" s="412">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4066.11</v>
      </c>
      <c r="H24" s="36">
        <f>H18-H16-H22</f>
        <v>4066.1100000012666</v>
      </c>
      <c r="I24" s="36">
        <f>I18-I16-I22</f>
        <v>0</v>
      </c>
    </row>
    <row r="26" spans="1:9" x14ac:dyDescent="0.2">
      <c r="H26" s="109"/>
    </row>
    <row r="28" spans="1:9" ht="19.5" x14ac:dyDescent="0.4">
      <c r="A28" s="16" t="s">
        <v>28</v>
      </c>
      <c r="B28" s="16" t="s">
        <v>27</v>
      </c>
      <c r="C28" s="16"/>
      <c r="D28" s="28"/>
      <c r="E28" s="28"/>
      <c r="F28" s="72"/>
      <c r="G28" s="478">
        <v>4066.11</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4066.11</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8344000</v>
      </c>
      <c r="G37" s="106">
        <v>8419003</v>
      </c>
      <c r="H37" s="105"/>
      <c r="I37" s="104">
        <f>IF(F37=0,"nerozp.",G37/F37)</f>
        <v>1.0089888542665388</v>
      </c>
      <c r="K37" s="192"/>
    </row>
    <row r="38" spans="1:11" ht="16.5" x14ac:dyDescent="0.35">
      <c r="A38" s="107" t="s">
        <v>17</v>
      </c>
      <c r="B38" s="23"/>
      <c r="C38" s="22"/>
      <c r="D38" s="24"/>
      <c r="E38" s="24"/>
      <c r="F38" s="106">
        <v>335000</v>
      </c>
      <c r="G38" s="106">
        <v>333329</v>
      </c>
      <c r="H38" s="105"/>
      <c r="I38" s="104">
        <f>IF(F38=0,"nerozp.",G38/F38)</f>
        <v>0.99501194029850748</v>
      </c>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269000</v>
      </c>
      <c r="G40" s="106">
        <v>269000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422" t="s">
        <v>269</v>
      </c>
      <c r="C42" s="423"/>
      <c r="D42" s="424"/>
      <c r="E42" s="424"/>
      <c r="F42" s="425"/>
      <c r="G42" s="425"/>
      <c r="H42" s="426"/>
      <c r="I42" s="427"/>
    </row>
    <row r="43" spans="1:11" ht="25.5" customHeight="1" x14ac:dyDescent="0.2">
      <c r="A43" s="102"/>
      <c r="B43" s="553" t="s">
        <v>273</v>
      </c>
      <c r="C43" s="554"/>
      <c r="D43" s="554"/>
      <c r="E43" s="554"/>
      <c r="F43" s="554"/>
      <c r="G43" s="554"/>
      <c r="H43" s="554"/>
      <c r="I43" s="554"/>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48600</v>
      </c>
      <c r="F49" s="82">
        <v>0</v>
      </c>
      <c r="G49" s="81">
        <v>0</v>
      </c>
      <c r="H49" s="81">
        <f>E49+F49-G49</f>
        <v>48600</v>
      </c>
      <c r="I49" s="80">
        <v>48600</v>
      </c>
    </row>
    <row r="50" spans="1:9" x14ac:dyDescent="0.2">
      <c r="A50" s="79"/>
      <c r="B50" s="78"/>
      <c r="C50" s="78" t="s">
        <v>3</v>
      </c>
      <c r="D50" s="78"/>
      <c r="E50" s="77">
        <v>163357.62</v>
      </c>
      <c r="F50" s="76">
        <v>83770</v>
      </c>
      <c r="G50" s="75">
        <v>161324</v>
      </c>
      <c r="H50" s="75">
        <f>E50+F50-G50</f>
        <v>85803.62</v>
      </c>
      <c r="I50" s="74">
        <v>54010.62</v>
      </c>
    </row>
    <row r="51" spans="1:9" x14ac:dyDescent="0.2">
      <c r="A51" s="79"/>
      <c r="B51" s="78"/>
      <c r="C51" s="78" t="s">
        <v>2</v>
      </c>
      <c r="D51" s="78"/>
      <c r="E51" s="77">
        <v>157684.76</v>
      </c>
      <c r="F51" s="76">
        <v>503226.55</v>
      </c>
      <c r="G51" s="75">
        <v>657000</v>
      </c>
      <c r="H51" s="75">
        <f>E51+F51-G51</f>
        <v>3911.3100000000559</v>
      </c>
      <c r="I51" s="74">
        <v>3911.31</v>
      </c>
    </row>
    <row r="52" spans="1:9" x14ac:dyDescent="0.2">
      <c r="A52" s="79"/>
      <c r="B52" s="78"/>
      <c r="C52" s="78" t="s">
        <v>1</v>
      </c>
      <c r="D52" s="78"/>
      <c r="E52" s="77">
        <v>115914.8</v>
      </c>
      <c r="F52" s="76">
        <v>859329</v>
      </c>
      <c r="G52" s="75">
        <v>903629</v>
      </c>
      <c r="H52" s="75">
        <f>E52+F52-G52</f>
        <v>71614.800000000047</v>
      </c>
      <c r="I52" s="74">
        <v>71614.8</v>
      </c>
    </row>
    <row r="53" spans="1:9" ht="18.75" thickBot="1" x14ac:dyDescent="0.4">
      <c r="A53" s="11" t="s">
        <v>0</v>
      </c>
      <c r="B53" s="10"/>
      <c r="C53" s="10"/>
      <c r="D53" s="10"/>
      <c r="E53" s="9">
        <f>SUM(E49:E52)</f>
        <v>485557.18</v>
      </c>
      <c r="F53" s="8">
        <f>SUM(F49:F52)</f>
        <v>1446325.55</v>
      </c>
      <c r="G53" s="8">
        <f>SUM(G49:G52)</f>
        <v>1721953</v>
      </c>
      <c r="H53" s="8">
        <f>SUM(H49:H52)</f>
        <v>209929.7300000001</v>
      </c>
      <c r="I53" s="7">
        <f>SUM(I49:I52)</f>
        <v>178136.72999999998</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H24">
    <cfRule type="cellIs" dxfId="353" priority="6" stopIfTrue="1" operator="notEqual">
      <formula>$H$18-$H$16-$H$22</formula>
    </cfRule>
  </conditionalFormatting>
  <conditionalFormatting sqref="G28">
    <cfRule type="cellIs" dxfId="352" priority="7" stopIfTrue="1" operator="notEqual">
      <formula>$G$29+$G$30+$G$31</formula>
    </cfRule>
  </conditionalFormatting>
  <conditionalFormatting sqref="H49:H52">
    <cfRule type="cellIs" dxfId="351" priority="8" stopIfTrue="1" operator="notEqual">
      <formula>E49+F49-G49</formula>
    </cfRule>
  </conditionalFormatting>
  <conditionalFormatting sqref="I53">
    <cfRule type="cellIs" dxfId="350" priority="9" stopIfTrue="1" operator="notEqual">
      <formula>$I$49+$I$50+$I$51+$I$52</formula>
    </cfRule>
  </conditionalFormatting>
  <conditionalFormatting sqref="H53">
    <cfRule type="cellIs" dxfId="349" priority="10" stopIfTrue="1" operator="notEqual">
      <formula>E53+F53-G53</formula>
    </cfRule>
    <cfRule type="cellIs" dxfId="348" priority="11" stopIfTrue="1" operator="notEqual">
      <formula>SUM($H$49:$H$52)</formula>
    </cfRule>
  </conditionalFormatting>
  <conditionalFormatting sqref="G18 G16">
    <cfRule type="cellIs" dxfId="347" priority="12" stopIfTrue="1" operator="notEqual">
      <formula>H16+I16</formula>
    </cfRule>
  </conditionalFormatting>
  <conditionalFormatting sqref="I24">
    <cfRule type="cellIs" dxfId="346" priority="13" stopIfTrue="1" operator="notEqual">
      <formula>I18-I16-I22</formula>
    </cfRule>
  </conditionalFormatting>
  <conditionalFormatting sqref="G24">
    <cfRule type="cellIs" dxfId="345" priority="14" stopIfTrue="1" operator="notEqual">
      <formula>ROUND(H24+I24,2)</formula>
    </cfRule>
  </conditionalFormatting>
  <conditionalFormatting sqref="I42">
    <cfRule type="cellIs" dxfId="344" priority="1" stopIfTrue="1" operator="greaterThan">
      <formula>1</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0.85546875" style="1" customWidth="1"/>
    <col min="12" max="16384" width="9.140625" style="1"/>
  </cols>
  <sheetData>
    <row r="1" spans="1:11" ht="19.5" x14ac:dyDescent="0.4">
      <c r="A1" s="67" t="s">
        <v>49</v>
      </c>
      <c r="B1" s="66"/>
      <c r="C1" s="66"/>
      <c r="D1" s="66"/>
    </row>
    <row r="2" spans="1:11" ht="19.5" x14ac:dyDescent="0.4">
      <c r="A2" s="541" t="s">
        <v>48</v>
      </c>
      <c r="B2" s="541"/>
      <c r="C2" s="541"/>
      <c r="D2" s="541"/>
      <c r="E2" s="543" t="s">
        <v>314</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205</v>
      </c>
      <c r="F4" s="545"/>
      <c r="G4" s="545"/>
      <c r="H4" s="545"/>
      <c r="I4" s="545"/>
    </row>
    <row r="5" spans="1:11" ht="9" customHeight="1" x14ac:dyDescent="0.25">
      <c r="A5" s="64"/>
      <c r="E5" s="542" t="s">
        <v>46</v>
      </c>
      <c r="F5" s="542"/>
      <c r="G5" s="542"/>
      <c r="H5" s="542"/>
      <c r="I5" s="542"/>
    </row>
    <row r="6" spans="1:11" ht="19.5" x14ac:dyDescent="0.4">
      <c r="A6" s="63" t="s">
        <v>45</v>
      </c>
      <c r="E6" s="544" t="s">
        <v>206</v>
      </c>
      <c r="F6" s="544"/>
      <c r="G6" s="544"/>
      <c r="H6" s="63" t="s">
        <v>44</v>
      </c>
      <c r="I6" s="117" t="s">
        <v>207</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26819000</v>
      </c>
      <c r="F16" s="413">
        <v>26837000</v>
      </c>
      <c r="G16" s="43">
        <f>H16+I16</f>
        <v>27320294.960000001</v>
      </c>
      <c r="H16" s="412">
        <v>27320294.960000001</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24584000</v>
      </c>
      <c r="F18" s="413">
        <v>26837000</v>
      </c>
      <c r="G18" s="43">
        <f>H18+I18</f>
        <v>27322438.75</v>
      </c>
      <c r="H18" s="412">
        <v>27322438.75</v>
      </c>
      <c r="I18" s="412">
        <v>0</v>
      </c>
    </row>
    <row r="19" spans="1:9" ht="18" x14ac:dyDescent="0.35">
      <c r="A19" s="51"/>
      <c r="B19" s="41"/>
      <c r="C19" s="41"/>
      <c r="D19" s="41"/>
      <c r="E19" s="43"/>
      <c r="F19" s="50"/>
      <c r="G19" s="43"/>
      <c r="H19" s="49"/>
      <c r="I19" s="49"/>
    </row>
    <row r="20" spans="1:9" ht="9.75" customHeight="1"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2143.79</v>
      </c>
      <c r="H24" s="36">
        <f>H18-H16-H22</f>
        <v>2143.7899999991059</v>
      </c>
      <c r="I24" s="36">
        <f>I18-I16-I22</f>
        <v>0</v>
      </c>
    </row>
    <row r="26" spans="1:9" x14ac:dyDescent="0.2">
      <c r="H26" s="109"/>
    </row>
    <row r="28" spans="1:9" ht="19.5" x14ac:dyDescent="0.4">
      <c r="A28" s="16" t="s">
        <v>28</v>
      </c>
      <c r="B28" s="16" t="s">
        <v>27</v>
      </c>
      <c r="C28" s="16"/>
      <c r="D28" s="28"/>
      <c r="E28" s="28"/>
      <c r="F28" s="72"/>
      <c r="G28" s="478">
        <v>2143.79</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2143.79</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14455000</v>
      </c>
      <c r="G37" s="106">
        <v>14794939</v>
      </c>
      <c r="H37" s="105"/>
      <c r="I37" s="104">
        <f>IF(F37=0,"nerozp.",G37/F37)</f>
        <v>1.0235170529228641</v>
      </c>
      <c r="K37" s="192"/>
    </row>
    <row r="38" spans="1:11" ht="16.5" x14ac:dyDescent="0.35">
      <c r="A38" s="107" t="s">
        <v>17</v>
      </c>
      <c r="B38" s="23"/>
      <c r="C38" s="22"/>
      <c r="D38" s="24"/>
      <c r="E38" s="24"/>
      <c r="F38" s="106">
        <v>313480</v>
      </c>
      <c r="G38" s="106">
        <v>316027</v>
      </c>
      <c r="H38" s="105"/>
      <c r="I38" s="104">
        <f>IF(F38=0,"nerozp.",G38/F38)</f>
        <v>1.0081249202500957</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250480</v>
      </c>
      <c r="G40" s="106">
        <v>250480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270</v>
      </c>
      <c r="C42" s="20"/>
      <c r="D42" s="17"/>
      <c r="E42" s="17"/>
      <c r="F42" s="101"/>
      <c r="G42" s="101"/>
      <c r="H42" s="100"/>
      <c r="I42" s="99"/>
    </row>
    <row r="43" spans="1:11" ht="37.5" customHeight="1" x14ac:dyDescent="0.2">
      <c r="A43" s="102"/>
      <c r="B43" s="555" t="s">
        <v>271</v>
      </c>
      <c r="C43" s="556"/>
      <c r="D43" s="556"/>
      <c r="E43" s="556"/>
      <c r="F43" s="556"/>
      <c r="G43" s="556"/>
      <c r="H43" s="556"/>
      <c r="I43" s="556"/>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59270</v>
      </c>
      <c r="F49" s="82">
        <v>0</v>
      </c>
      <c r="G49" s="81">
        <v>0</v>
      </c>
      <c r="H49" s="81">
        <f>E49+F49-G49</f>
        <v>59270</v>
      </c>
      <c r="I49" s="80">
        <v>59270</v>
      </c>
    </row>
    <row r="50" spans="1:9" x14ac:dyDescent="0.2">
      <c r="A50" s="79"/>
      <c r="B50" s="78"/>
      <c r="C50" s="78" t="s">
        <v>3</v>
      </c>
      <c r="D50" s="78"/>
      <c r="E50" s="77">
        <v>137041.62</v>
      </c>
      <c r="F50" s="76">
        <f>0.32+151600</f>
        <v>151600.32000000001</v>
      </c>
      <c r="G50" s="75">
        <v>207294</v>
      </c>
      <c r="H50" s="75">
        <f>E50+F50-G50</f>
        <v>81347.94</v>
      </c>
      <c r="I50" s="74">
        <v>41647.94</v>
      </c>
    </row>
    <row r="51" spans="1:9" x14ac:dyDescent="0.2">
      <c r="A51" s="79"/>
      <c r="B51" s="78"/>
      <c r="C51" s="78" t="s">
        <v>2</v>
      </c>
      <c r="D51" s="78"/>
      <c r="E51" s="77">
        <v>86534.93</v>
      </c>
      <c r="F51" s="76">
        <v>63095.150000000009</v>
      </c>
      <c r="G51" s="75">
        <v>92821</v>
      </c>
      <c r="H51" s="75">
        <f>E51+F51-G51</f>
        <v>56809.080000000016</v>
      </c>
      <c r="I51" s="74">
        <v>56809.08</v>
      </c>
    </row>
    <row r="52" spans="1:9" x14ac:dyDescent="0.2">
      <c r="A52" s="79"/>
      <c r="B52" s="78"/>
      <c r="C52" s="78" t="s">
        <v>1</v>
      </c>
      <c r="D52" s="78"/>
      <c r="E52" s="77">
        <v>474254</v>
      </c>
      <c r="F52" s="76">
        <v>1664477</v>
      </c>
      <c r="G52" s="75">
        <v>1659251</v>
      </c>
      <c r="H52" s="75">
        <f>E52+F52-G52</f>
        <v>479480</v>
      </c>
      <c r="I52" s="74">
        <v>646980</v>
      </c>
    </row>
    <row r="53" spans="1:9" ht="18.75" thickBot="1" x14ac:dyDescent="0.4">
      <c r="A53" s="11" t="s">
        <v>0</v>
      </c>
      <c r="B53" s="10"/>
      <c r="C53" s="10"/>
      <c r="D53" s="10"/>
      <c r="E53" s="9">
        <f>SUM(E49:E52)</f>
        <v>757100.55</v>
      </c>
      <c r="F53" s="8">
        <f>SUM(F49:F52)</f>
        <v>1879172.47</v>
      </c>
      <c r="G53" s="8">
        <f>SUM(G49:G52)</f>
        <v>1959366</v>
      </c>
      <c r="H53" s="8">
        <f>SUM(H49:H52)</f>
        <v>676907.02</v>
      </c>
      <c r="I53" s="7">
        <f>SUM(I49:I52)</f>
        <v>804707.02</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343" priority="2" stopIfTrue="1" operator="greaterThan">
      <formula>1</formula>
    </cfRule>
  </conditionalFormatting>
  <conditionalFormatting sqref="H24">
    <cfRule type="cellIs" dxfId="342" priority="5" stopIfTrue="1" operator="notEqual">
      <formula>$H$18-$H$16-$H$22</formula>
    </cfRule>
  </conditionalFormatting>
  <conditionalFormatting sqref="G28">
    <cfRule type="cellIs" dxfId="341" priority="6" stopIfTrue="1" operator="notEqual">
      <formula>$G$29+$G$30+$G$31</formula>
    </cfRule>
  </conditionalFormatting>
  <conditionalFormatting sqref="H49:H52">
    <cfRule type="cellIs" dxfId="340" priority="7" stopIfTrue="1" operator="notEqual">
      <formula>E49+F49-G49</formula>
    </cfRule>
  </conditionalFormatting>
  <conditionalFormatting sqref="I53">
    <cfRule type="cellIs" dxfId="339" priority="8" stopIfTrue="1" operator="notEqual">
      <formula>$I$49+$I$50+$I$51+$I$52</formula>
    </cfRule>
  </conditionalFormatting>
  <conditionalFormatting sqref="H53">
    <cfRule type="cellIs" dxfId="338" priority="9" stopIfTrue="1" operator="notEqual">
      <formula>E53+F53-G53</formula>
    </cfRule>
    <cfRule type="cellIs" dxfId="337" priority="10" stopIfTrue="1" operator="notEqual">
      <formula>SUM($H$49:$H$52)</formula>
    </cfRule>
  </conditionalFormatting>
  <conditionalFormatting sqref="G18 G16">
    <cfRule type="cellIs" dxfId="336" priority="11" stopIfTrue="1" operator="notEqual">
      <formula>H16+I16</formula>
    </cfRule>
  </conditionalFormatting>
  <conditionalFormatting sqref="I24">
    <cfRule type="cellIs" dxfId="335" priority="12" stopIfTrue="1" operator="notEqual">
      <formula>I18-I16-I22</formula>
    </cfRule>
  </conditionalFormatting>
  <conditionalFormatting sqref="G24">
    <cfRule type="cellIs" dxfId="33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1.7109375" style="1" customWidth="1"/>
    <col min="12" max="16384" width="9.140625" style="1"/>
  </cols>
  <sheetData>
    <row r="1" spans="1:11" ht="19.5" x14ac:dyDescent="0.4">
      <c r="A1" s="67" t="s">
        <v>49</v>
      </c>
      <c r="B1" s="66"/>
      <c r="C1" s="66"/>
      <c r="D1" s="66"/>
    </row>
    <row r="2" spans="1:11" ht="19.5" x14ac:dyDescent="0.4">
      <c r="A2" s="541" t="s">
        <v>48</v>
      </c>
      <c r="B2" s="541"/>
      <c r="C2" s="541"/>
      <c r="D2" s="541"/>
      <c r="E2" s="543" t="s">
        <v>150</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236</v>
      </c>
      <c r="F4" s="545"/>
      <c r="G4" s="545"/>
      <c r="H4" s="545"/>
      <c r="I4" s="545"/>
    </row>
    <row r="5" spans="1:11" ht="9" customHeight="1" x14ac:dyDescent="0.25">
      <c r="A5" s="64"/>
      <c r="E5" s="542" t="s">
        <v>46</v>
      </c>
      <c r="F5" s="542"/>
      <c r="G5" s="542"/>
      <c r="H5" s="542"/>
      <c r="I5" s="542"/>
    </row>
    <row r="6" spans="1:11" ht="19.5" x14ac:dyDescent="0.4">
      <c r="A6" s="63" t="s">
        <v>45</v>
      </c>
      <c r="E6" s="544" t="s">
        <v>237</v>
      </c>
      <c r="F6" s="544"/>
      <c r="G6" s="544"/>
      <c r="H6" s="63" t="s">
        <v>44</v>
      </c>
      <c r="I6" s="117" t="s">
        <v>238</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29065000</v>
      </c>
      <c r="F16" s="413">
        <v>28966014</v>
      </c>
      <c r="G16" s="43">
        <f>H16+I16</f>
        <v>29342093.049999993</v>
      </c>
      <c r="H16" s="412">
        <v>29342093.049999993</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27161000</v>
      </c>
      <c r="F18" s="413">
        <v>28966014</v>
      </c>
      <c r="G18" s="43">
        <f>H18+I18</f>
        <v>29351970.509999998</v>
      </c>
      <c r="H18" s="412">
        <v>29351970.509999998</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9877.4599999999991</v>
      </c>
      <c r="H24" s="36">
        <f>H18-H16-H22</f>
        <v>9877.4600000046194</v>
      </c>
      <c r="I24" s="36">
        <f>I18-I16-I22</f>
        <v>0</v>
      </c>
    </row>
    <row r="26" spans="1:9" x14ac:dyDescent="0.2">
      <c r="H26" s="109"/>
    </row>
    <row r="28" spans="1:9" ht="19.5" x14ac:dyDescent="0.4">
      <c r="A28" s="16" t="s">
        <v>28</v>
      </c>
      <c r="B28" s="16" t="s">
        <v>27</v>
      </c>
      <c r="C28" s="16"/>
      <c r="D28" s="28"/>
      <c r="E28" s="28"/>
      <c r="F28" s="72"/>
      <c r="G28" s="478">
        <v>9877.4599999999991</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9877.4599999999991</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15160000</v>
      </c>
      <c r="G37" s="106">
        <v>15295243</v>
      </c>
      <c r="H37" s="105"/>
      <c r="I37" s="104">
        <f>IF(F37=0,"nerozp.",G37/F37)</f>
        <v>1.0089210422163588</v>
      </c>
      <c r="K37" s="192"/>
    </row>
    <row r="38" spans="1:11" ht="16.5" x14ac:dyDescent="0.35">
      <c r="A38" s="107" t="s">
        <v>17</v>
      </c>
      <c r="B38" s="23"/>
      <c r="C38" s="22"/>
      <c r="D38" s="24"/>
      <c r="E38" s="24"/>
      <c r="F38" s="106">
        <v>933458</v>
      </c>
      <c r="G38" s="106">
        <v>948551</v>
      </c>
      <c r="H38" s="105"/>
      <c r="I38" s="104">
        <f>IF(F38=0,"nerozp.",G38/F38)</f>
        <v>1.0161689117239341</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703458</v>
      </c>
      <c r="G40" s="106">
        <v>703458</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272</v>
      </c>
      <c r="C42" s="20"/>
      <c r="D42" s="17"/>
      <c r="E42" s="17"/>
      <c r="F42" s="101"/>
      <c r="G42" s="101"/>
      <c r="H42" s="100"/>
      <c r="I42" s="99"/>
    </row>
    <row r="43" spans="1:11" ht="27.75" customHeight="1" x14ac:dyDescent="0.2">
      <c r="A43" s="102"/>
      <c r="B43" s="553" t="s">
        <v>275</v>
      </c>
      <c r="C43" s="554"/>
      <c r="D43" s="554"/>
      <c r="E43" s="554"/>
      <c r="F43" s="554"/>
      <c r="G43" s="554"/>
      <c r="H43" s="554"/>
      <c r="I43" s="554"/>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2000.95</v>
      </c>
      <c r="F49" s="82">
        <v>0</v>
      </c>
      <c r="G49" s="81">
        <v>0</v>
      </c>
      <c r="H49" s="81">
        <f>E49+F49-G49</f>
        <v>2000.95</v>
      </c>
      <c r="I49" s="80">
        <v>2000.95</v>
      </c>
    </row>
    <row r="50" spans="1:9" x14ac:dyDescent="0.2">
      <c r="A50" s="79"/>
      <c r="B50" s="78"/>
      <c r="C50" s="78" t="s">
        <v>3</v>
      </c>
      <c r="D50" s="78"/>
      <c r="E50" s="77">
        <v>82054.44</v>
      </c>
      <c r="F50" s="76">
        <v>152667</v>
      </c>
      <c r="G50" s="75">
        <v>191369.35</v>
      </c>
      <c r="H50" s="75">
        <f>E50+F50-G50</f>
        <v>43352.09</v>
      </c>
      <c r="I50" s="74">
        <v>43352.09</v>
      </c>
    </row>
    <row r="51" spans="1:9" x14ac:dyDescent="0.2">
      <c r="A51" s="79"/>
      <c r="B51" s="78"/>
      <c r="C51" s="78" t="s">
        <v>2</v>
      </c>
      <c r="D51" s="78"/>
      <c r="E51" s="77">
        <v>139264.5</v>
      </c>
      <c r="F51" s="76">
        <v>951144.55</v>
      </c>
      <c r="G51" s="75">
        <v>956723</v>
      </c>
      <c r="H51" s="75">
        <f>E51+F51-G51</f>
        <v>133686.05000000005</v>
      </c>
      <c r="I51" s="74">
        <v>133686.05000000002</v>
      </c>
    </row>
    <row r="52" spans="1:9" x14ac:dyDescent="0.2">
      <c r="A52" s="79"/>
      <c r="B52" s="78"/>
      <c r="C52" s="78" t="s">
        <v>1</v>
      </c>
      <c r="D52" s="78"/>
      <c r="E52" s="77">
        <v>250230.6</v>
      </c>
      <c r="F52" s="76">
        <v>2052551</v>
      </c>
      <c r="G52" s="75">
        <v>2287461</v>
      </c>
      <c r="H52" s="75">
        <f>E52+F52-G52</f>
        <v>15320.600000000093</v>
      </c>
      <c r="I52" s="74">
        <v>15320.6</v>
      </c>
    </row>
    <row r="53" spans="1:9" ht="18.75" thickBot="1" x14ac:dyDescent="0.4">
      <c r="A53" s="11" t="s">
        <v>0</v>
      </c>
      <c r="B53" s="10"/>
      <c r="C53" s="10"/>
      <c r="D53" s="10"/>
      <c r="E53" s="9">
        <f>SUM(E49:E52)</f>
        <v>473550.49</v>
      </c>
      <c r="F53" s="8">
        <f>SUM(F49:F52)</f>
        <v>3156362.55</v>
      </c>
      <c r="G53" s="8">
        <f>SUM(G49:G52)</f>
        <v>3435553.35</v>
      </c>
      <c r="H53" s="8">
        <f>SUM(H49:H52)</f>
        <v>194359.69000000012</v>
      </c>
      <c r="I53" s="7">
        <f>SUM(I49:I52)</f>
        <v>194359.69000000003</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333" priority="2" stopIfTrue="1" operator="greaterThan">
      <formula>1</formula>
    </cfRule>
  </conditionalFormatting>
  <conditionalFormatting sqref="H24">
    <cfRule type="cellIs" dxfId="332" priority="5" stopIfTrue="1" operator="notEqual">
      <formula>$H$18-$H$16-$H$22</formula>
    </cfRule>
  </conditionalFormatting>
  <conditionalFormatting sqref="G28">
    <cfRule type="cellIs" dxfId="331" priority="6" stopIfTrue="1" operator="notEqual">
      <formula>$G$29+$G$30+$G$31</formula>
    </cfRule>
  </conditionalFormatting>
  <conditionalFormatting sqref="H49:H52">
    <cfRule type="cellIs" dxfId="330" priority="7" stopIfTrue="1" operator="notEqual">
      <formula>E49+F49-G49</formula>
    </cfRule>
  </conditionalFormatting>
  <conditionalFormatting sqref="I53">
    <cfRule type="cellIs" dxfId="329" priority="8" stopIfTrue="1" operator="notEqual">
      <formula>$I$49+$I$50+$I$51+$I$52</formula>
    </cfRule>
  </conditionalFormatting>
  <conditionalFormatting sqref="H53">
    <cfRule type="cellIs" dxfId="328" priority="9" stopIfTrue="1" operator="notEqual">
      <formula>E53+F53-G53</formula>
    </cfRule>
    <cfRule type="cellIs" dxfId="327" priority="10" stopIfTrue="1" operator="notEqual">
      <formula>SUM($H$49:$H$52)</formula>
    </cfRule>
  </conditionalFormatting>
  <conditionalFormatting sqref="G18 G16">
    <cfRule type="cellIs" dxfId="326" priority="11" stopIfTrue="1" operator="notEqual">
      <formula>H16+I16</formula>
    </cfRule>
  </conditionalFormatting>
  <conditionalFormatting sqref="I24">
    <cfRule type="cellIs" dxfId="325" priority="12" stopIfTrue="1" operator="notEqual">
      <formula>I18-I16-I22</formula>
    </cfRule>
  </conditionalFormatting>
  <conditionalFormatting sqref="G24">
    <cfRule type="cellIs" dxfId="32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1.85546875" style="1" customWidth="1"/>
    <col min="12" max="16384" width="9.140625" style="1"/>
  </cols>
  <sheetData>
    <row r="1" spans="1:11" ht="19.5" x14ac:dyDescent="0.4">
      <c r="A1" s="67" t="s">
        <v>49</v>
      </c>
      <c r="B1" s="66"/>
      <c r="C1" s="66"/>
      <c r="D1" s="66"/>
    </row>
    <row r="2" spans="1:11" ht="19.5" x14ac:dyDescent="0.4">
      <c r="A2" s="541" t="s">
        <v>48</v>
      </c>
      <c r="B2" s="541"/>
      <c r="C2" s="541"/>
      <c r="D2" s="541"/>
      <c r="E2" s="543" t="s">
        <v>316</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248</v>
      </c>
      <c r="F4" s="545"/>
      <c r="G4" s="545"/>
      <c r="H4" s="545"/>
      <c r="I4" s="545"/>
    </row>
    <row r="5" spans="1:11" ht="9" customHeight="1" x14ac:dyDescent="0.25">
      <c r="A5" s="64"/>
      <c r="E5" s="542" t="s">
        <v>46</v>
      </c>
      <c r="F5" s="542"/>
      <c r="G5" s="542"/>
      <c r="H5" s="542"/>
      <c r="I5" s="542"/>
    </row>
    <row r="6" spans="1:11" ht="19.5" x14ac:dyDescent="0.4">
      <c r="A6" s="63" t="s">
        <v>45</v>
      </c>
      <c r="E6" s="544" t="s">
        <v>249</v>
      </c>
      <c r="F6" s="544"/>
      <c r="G6" s="544"/>
      <c r="H6" s="63" t="s">
        <v>44</v>
      </c>
      <c r="I6" s="117" t="s">
        <v>250</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4262000</v>
      </c>
      <c r="F16" s="413">
        <v>4258021.9999999991</v>
      </c>
      <c r="G16" s="43">
        <f>H16+I16</f>
        <v>4237850.8599999994</v>
      </c>
      <c r="H16" s="412">
        <v>4237850.8599999994</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4262000</v>
      </c>
      <c r="F18" s="413">
        <v>4258022</v>
      </c>
      <c r="G18" s="43">
        <f>H18+I18</f>
        <v>4506850.87</v>
      </c>
      <c r="H18" s="412">
        <v>4506850.87</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269000.01</v>
      </c>
      <c r="H24" s="36">
        <f>H18-H16-H22</f>
        <v>269000.01000000071</v>
      </c>
      <c r="I24" s="415">
        <f>I18-I16-I22</f>
        <v>0</v>
      </c>
    </row>
    <row r="26" spans="1:9" x14ac:dyDescent="0.2">
      <c r="H26" s="109"/>
    </row>
    <row r="28" spans="1:9" ht="19.5" x14ac:dyDescent="0.4">
      <c r="A28" s="16" t="s">
        <v>28</v>
      </c>
      <c r="B28" s="16" t="s">
        <v>27</v>
      </c>
      <c r="C28" s="16"/>
      <c r="D28" s="28"/>
      <c r="E28" s="28"/>
      <c r="F28" s="72"/>
      <c r="G28" s="478">
        <v>269000.01</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269000.01</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2334000</v>
      </c>
      <c r="G37" s="106">
        <v>2387470</v>
      </c>
      <c r="H37" s="105"/>
      <c r="I37" s="104">
        <f>IF(F37=0,"nerozp.",G37/F37)</f>
        <v>1.0229091688089118</v>
      </c>
      <c r="K37" s="192"/>
    </row>
    <row r="38" spans="1:11" ht="16.5" x14ac:dyDescent="0.35">
      <c r="A38" s="107" t="s">
        <v>17</v>
      </c>
      <c r="B38" s="23"/>
      <c r="C38" s="22"/>
      <c r="D38" s="24"/>
      <c r="E38" s="24"/>
      <c r="F38" s="106">
        <v>112000</v>
      </c>
      <c r="G38" s="106">
        <v>120623.1</v>
      </c>
      <c r="H38" s="105"/>
      <c r="I38" s="104">
        <f>IF(F38=0,"nerozp.",G38/F38)</f>
        <v>1.0769919642857144</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84500</v>
      </c>
      <c r="G40" s="106">
        <v>84500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274</v>
      </c>
      <c r="C42" s="20"/>
      <c r="D42" s="17"/>
      <c r="E42" s="17"/>
      <c r="F42" s="101"/>
      <c r="G42" s="101"/>
      <c r="H42" s="100"/>
      <c r="I42" s="99"/>
    </row>
    <row r="43" spans="1:11" ht="25.5" customHeight="1" x14ac:dyDescent="0.2">
      <c r="A43" s="102"/>
      <c r="B43" s="557" t="s">
        <v>276</v>
      </c>
      <c r="C43" s="558"/>
      <c r="D43" s="558"/>
      <c r="E43" s="558"/>
      <c r="F43" s="558"/>
      <c r="G43" s="558"/>
      <c r="H43" s="558"/>
      <c r="I43" s="558"/>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59620</v>
      </c>
      <c r="F49" s="82">
        <v>0</v>
      </c>
      <c r="G49" s="81">
        <v>341</v>
      </c>
      <c r="H49" s="81">
        <f>E49+F49-G49</f>
        <v>59279</v>
      </c>
      <c r="I49" s="80">
        <v>59279</v>
      </c>
    </row>
    <row r="50" spans="1:9" x14ac:dyDescent="0.2">
      <c r="A50" s="79"/>
      <c r="B50" s="78"/>
      <c r="C50" s="78" t="s">
        <v>3</v>
      </c>
      <c r="D50" s="78"/>
      <c r="E50" s="480">
        <v>14506.4</v>
      </c>
      <c r="F50" s="76">
        <v>23974</v>
      </c>
      <c r="G50" s="75">
        <v>28508</v>
      </c>
      <c r="H50" s="75">
        <f>E50+F50-G50</f>
        <v>9972.4000000000015</v>
      </c>
      <c r="I50" s="74">
        <v>7332.52</v>
      </c>
    </row>
    <row r="51" spans="1:9" x14ac:dyDescent="0.2">
      <c r="A51" s="79"/>
      <c r="B51" s="78"/>
      <c r="C51" s="78" t="s">
        <v>2</v>
      </c>
      <c r="D51" s="78"/>
      <c r="E51" s="77">
        <v>122875.23999999999</v>
      </c>
      <c r="F51" s="76">
        <v>110767.53</v>
      </c>
      <c r="G51" s="75">
        <v>36090</v>
      </c>
      <c r="H51" s="75">
        <f>E51+F51-G51</f>
        <v>197552.77</v>
      </c>
      <c r="I51" s="74">
        <v>197552.77</v>
      </c>
    </row>
    <row r="52" spans="1:9" x14ac:dyDescent="0.2">
      <c r="A52" s="79"/>
      <c r="B52" s="78"/>
      <c r="C52" s="78" t="s">
        <v>1</v>
      </c>
      <c r="D52" s="78"/>
      <c r="E52" s="77">
        <v>103643.5</v>
      </c>
      <c r="F52" s="76">
        <v>120623.09999999998</v>
      </c>
      <c r="G52" s="75">
        <v>157819</v>
      </c>
      <c r="H52" s="75">
        <f>E52+F52-G52</f>
        <v>66447.599999999977</v>
      </c>
      <c r="I52" s="74">
        <v>66447.600000000006</v>
      </c>
    </row>
    <row r="53" spans="1:9" ht="18.75" thickBot="1" x14ac:dyDescent="0.4">
      <c r="A53" s="11" t="s">
        <v>0</v>
      </c>
      <c r="B53" s="10"/>
      <c r="C53" s="10"/>
      <c r="D53" s="10"/>
      <c r="E53" s="9">
        <f>SUM(E49:E52)</f>
        <v>300645.14</v>
      </c>
      <c r="F53" s="8">
        <f>SUM(F49:F52)</f>
        <v>255364.62999999998</v>
      </c>
      <c r="G53" s="8">
        <f>SUM(G49:G52)</f>
        <v>222758</v>
      </c>
      <c r="H53" s="8">
        <f>SUM(H49:H52)</f>
        <v>333251.76999999996</v>
      </c>
      <c r="I53" s="7">
        <f>SUM(I49:I52)</f>
        <v>330611.89</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323" priority="2" stopIfTrue="1" operator="greaterThan">
      <formula>1</formula>
    </cfRule>
  </conditionalFormatting>
  <conditionalFormatting sqref="H24">
    <cfRule type="cellIs" dxfId="322" priority="5" stopIfTrue="1" operator="notEqual">
      <formula>$H$18-$H$16-$H$22</formula>
    </cfRule>
  </conditionalFormatting>
  <conditionalFormatting sqref="G28">
    <cfRule type="cellIs" dxfId="321" priority="6" stopIfTrue="1" operator="notEqual">
      <formula>$G$29+$G$30+$G$31</formula>
    </cfRule>
  </conditionalFormatting>
  <conditionalFormatting sqref="H49:H52">
    <cfRule type="cellIs" dxfId="320" priority="7" stopIfTrue="1" operator="notEqual">
      <formula>E49+F49-G49</formula>
    </cfRule>
  </conditionalFormatting>
  <conditionalFormatting sqref="I53">
    <cfRule type="cellIs" dxfId="319" priority="8" stopIfTrue="1" operator="notEqual">
      <formula>$I$49+$I$50+$I$51+$I$52</formula>
    </cfRule>
  </conditionalFormatting>
  <conditionalFormatting sqref="H53">
    <cfRule type="cellIs" dxfId="318" priority="9" stopIfTrue="1" operator="notEqual">
      <formula>E53+F53-G53</formula>
    </cfRule>
    <cfRule type="cellIs" dxfId="317" priority="10" stopIfTrue="1" operator="notEqual">
      <formula>SUM($H$49:$H$52)</formula>
    </cfRule>
  </conditionalFormatting>
  <conditionalFormatting sqref="G18 G16">
    <cfRule type="cellIs" dxfId="316" priority="11" stopIfTrue="1" operator="notEqual">
      <formula>H16+I16</formula>
    </cfRule>
  </conditionalFormatting>
  <conditionalFormatting sqref="I24">
    <cfRule type="cellIs" dxfId="315" priority="12" stopIfTrue="1" operator="notEqual">
      <formula>I18-I16-I22</formula>
    </cfRule>
  </conditionalFormatting>
  <conditionalFormatting sqref="G24">
    <cfRule type="cellIs" dxfId="31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147</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251</v>
      </c>
      <c r="F4" s="545"/>
      <c r="G4" s="545"/>
      <c r="H4" s="545"/>
      <c r="I4" s="545"/>
    </row>
    <row r="5" spans="1:11" ht="9" customHeight="1" x14ac:dyDescent="0.25">
      <c r="A5" s="64"/>
      <c r="E5" s="542" t="s">
        <v>46</v>
      </c>
      <c r="F5" s="542"/>
      <c r="G5" s="542"/>
      <c r="H5" s="542"/>
      <c r="I5" s="542"/>
    </row>
    <row r="6" spans="1:11" ht="19.5" x14ac:dyDescent="0.4">
      <c r="A6" s="63" t="s">
        <v>45</v>
      </c>
      <c r="E6" s="544" t="s">
        <v>252</v>
      </c>
      <c r="F6" s="544"/>
      <c r="G6" s="544"/>
      <c r="H6" s="63" t="s">
        <v>44</v>
      </c>
      <c r="I6" s="117" t="s">
        <v>253</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48773000</v>
      </c>
      <c r="F16" s="413">
        <v>49496497.82</v>
      </c>
      <c r="G16" s="43">
        <f>H16+I16</f>
        <v>49496497.82</v>
      </c>
      <c r="H16" s="412">
        <v>49496497.82</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47140000</v>
      </c>
      <c r="F18" s="413">
        <v>49496497.820000008</v>
      </c>
      <c r="G18" s="43">
        <f>H18+I18</f>
        <v>49496497.820000008</v>
      </c>
      <c r="H18" s="412">
        <v>49496497.820000008</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0</v>
      </c>
      <c r="H24" s="36">
        <f>H18-H16-H22</f>
        <v>7.4505805969238281E-9</v>
      </c>
      <c r="I24" s="36">
        <f>I18-I16-I22</f>
        <v>0</v>
      </c>
    </row>
    <row r="26" spans="1:9" x14ac:dyDescent="0.2">
      <c r="H26" s="109"/>
    </row>
    <row r="28" spans="1:9" ht="19.5" x14ac:dyDescent="0.4">
      <c r="A28" s="16" t="s">
        <v>28</v>
      </c>
      <c r="B28" s="16" t="s">
        <v>27</v>
      </c>
      <c r="C28" s="16"/>
      <c r="D28" s="28"/>
      <c r="E28" s="28"/>
      <c r="F28" s="72"/>
      <c r="G28" s="478">
        <v>0</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0</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22274000</v>
      </c>
      <c r="G37" s="106">
        <v>22274000</v>
      </c>
      <c r="H37" s="105"/>
      <c r="I37" s="104">
        <f>IF(F37=0,"nerozp.",G37/F37)</f>
        <v>1</v>
      </c>
      <c r="K37" s="192"/>
    </row>
    <row r="38" spans="1:11" ht="16.5" x14ac:dyDescent="0.35">
      <c r="A38" s="107" t="s">
        <v>17</v>
      </c>
      <c r="B38" s="23"/>
      <c r="C38" s="22"/>
      <c r="D38" s="24"/>
      <c r="E38" s="24"/>
      <c r="F38" s="106">
        <v>826314</v>
      </c>
      <c r="G38" s="106">
        <v>841658</v>
      </c>
      <c r="H38" s="105"/>
      <c r="I38" s="104">
        <f>IF(F38=0,"nerozp.",G38/F38)</f>
        <v>1.0185692121881029</v>
      </c>
      <c r="K38" s="201"/>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647314</v>
      </c>
      <c r="G40" s="106">
        <v>647314</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277</v>
      </c>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1420</v>
      </c>
      <c r="F49" s="82">
        <v>0</v>
      </c>
      <c r="G49" s="81">
        <v>0</v>
      </c>
      <c r="H49" s="81">
        <f>E49+F49-G49</f>
        <v>1420</v>
      </c>
      <c r="I49" s="80">
        <v>1420</v>
      </c>
    </row>
    <row r="50" spans="1:9" x14ac:dyDescent="0.2">
      <c r="A50" s="79"/>
      <c r="B50" s="78"/>
      <c r="C50" s="78" t="s">
        <v>3</v>
      </c>
      <c r="D50" s="78"/>
      <c r="E50" s="77">
        <v>343367.32</v>
      </c>
      <c r="F50" s="76">
        <v>224176.00000000006</v>
      </c>
      <c r="G50" s="75">
        <v>257372</v>
      </c>
      <c r="H50" s="75">
        <f>E50+F50-G50</f>
        <v>310171.32000000007</v>
      </c>
      <c r="I50" s="74">
        <v>303445.58</v>
      </c>
    </row>
    <row r="51" spans="1:9" x14ac:dyDescent="0.2">
      <c r="A51" s="79"/>
      <c r="B51" s="78"/>
      <c r="C51" s="78" t="s">
        <v>2</v>
      </c>
      <c r="D51" s="78"/>
      <c r="E51" s="77">
        <v>15586</v>
      </c>
      <c r="F51" s="76">
        <v>12000</v>
      </c>
      <c r="G51" s="75">
        <v>17291.5</v>
      </c>
      <c r="H51" s="75">
        <f>E51+F51-G51</f>
        <v>10294.5</v>
      </c>
      <c r="I51" s="74">
        <v>10294.5</v>
      </c>
    </row>
    <row r="52" spans="1:9" x14ac:dyDescent="0.2">
      <c r="A52" s="79"/>
      <c r="B52" s="78"/>
      <c r="C52" s="78" t="s">
        <v>1</v>
      </c>
      <c r="D52" s="78"/>
      <c r="E52" s="77">
        <v>2163.2399999999998</v>
      </c>
      <c r="F52" s="76">
        <v>1221708.0000000002</v>
      </c>
      <c r="G52" s="75">
        <v>1223564</v>
      </c>
      <c r="H52" s="75">
        <f>E52+F52-G52</f>
        <v>307.24000000022352</v>
      </c>
      <c r="I52" s="74">
        <v>307.24</v>
      </c>
    </row>
    <row r="53" spans="1:9" ht="18.75" thickBot="1" x14ac:dyDescent="0.4">
      <c r="A53" s="11" t="s">
        <v>0</v>
      </c>
      <c r="B53" s="10"/>
      <c r="C53" s="10"/>
      <c r="D53" s="10"/>
      <c r="E53" s="9">
        <f>SUM(E49:E52)</f>
        <v>362536.56</v>
      </c>
      <c r="F53" s="8">
        <f>SUM(F49:F52)</f>
        <v>1457884.0000000002</v>
      </c>
      <c r="G53" s="8">
        <f>SUM(G49:G52)</f>
        <v>1498227.5</v>
      </c>
      <c r="H53" s="8">
        <f>SUM(H49:H52)</f>
        <v>322193.06000000029</v>
      </c>
      <c r="I53" s="7">
        <f>SUM(I49:I52)</f>
        <v>315467.32</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A2:D2"/>
    <mergeCell ref="E3:I3"/>
    <mergeCell ref="E2:I2"/>
    <mergeCell ref="E5:I5"/>
    <mergeCell ref="E4:I4"/>
    <mergeCell ref="F46:F47"/>
    <mergeCell ref="E6:G6"/>
    <mergeCell ref="A32:I34"/>
    <mergeCell ref="E7:I7"/>
    <mergeCell ref="H13:I13"/>
    <mergeCell ref="H44:I44"/>
  </mergeCells>
  <conditionalFormatting sqref="I42:I43">
    <cfRule type="cellIs" dxfId="313" priority="2" stopIfTrue="1" operator="greaterThan">
      <formula>1</formula>
    </cfRule>
  </conditionalFormatting>
  <conditionalFormatting sqref="H24">
    <cfRule type="cellIs" dxfId="312" priority="5" stopIfTrue="1" operator="notEqual">
      <formula>$H$18-$H$16-$H$22</formula>
    </cfRule>
  </conditionalFormatting>
  <conditionalFormatting sqref="G28">
    <cfRule type="cellIs" dxfId="311" priority="6" stopIfTrue="1" operator="notEqual">
      <formula>$G$29+$G$30+$G$31</formula>
    </cfRule>
  </conditionalFormatting>
  <conditionalFormatting sqref="H49:H52">
    <cfRule type="cellIs" dxfId="310" priority="7" stopIfTrue="1" operator="notEqual">
      <formula>E49+F49-G49</formula>
    </cfRule>
  </conditionalFormatting>
  <conditionalFormatting sqref="I53">
    <cfRule type="cellIs" dxfId="309" priority="8" stopIfTrue="1" operator="notEqual">
      <formula>$I$49+$I$50+$I$51+$I$52</formula>
    </cfRule>
  </conditionalFormatting>
  <conditionalFormatting sqref="H53">
    <cfRule type="cellIs" dxfId="308" priority="9" stopIfTrue="1" operator="notEqual">
      <formula>E53+F53-G53</formula>
    </cfRule>
    <cfRule type="cellIs" dxfId="307" priority="10" stopIfTrue="1" operator="notEqual">
      <formula>SUM($H$49:$H$52)</formula>
    </cfRule>
  </conditionalFormatting>
  <conditionalFormatting sqref="G18 G16">
    <cfRule type="cellIs" dxfId="306" priority="11" stopIfTrue="1" operator="notEqual">
      <formula>H16+I16</formula>
    </cfRule>
  </conditionalFormatting>
  <conditionalFormatting sqref="I24">
    <cfRule type="cellIs" dxfId="305" priority="12" stopIfTrue="1" operator="notEqual">
      <formula>I18-I16-I22</formula>
    </cfRule>
  </conditionalFormatting>
  <conditionalFormatting sqref="G24">
    <cfRule type="cellIs" dxfId="30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315</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254</v>
      </c>
      <c r="F4" s="545"/>
      <c r="G4" s="545"/>
      <c r="H4" s="545"/>
      <c r="I4" s="545"/>
    </row>
    <row r="5" spans="1:11" ht="9" customHeight="1" x14ac:dyDescent="0.25">
      <c r="A5" s="64"/>
      <c r="E5" s="542" t="s">
        <v>46</v>
      </c>
      <c r="F5" s="542"/>
      <c r="G5" s="542"/>
      <c r="H5" s="542"/>
      <c r="I5" s="542"/>
    </row>
    <row r="6" spans="1:11" ht="19.5" x14ac:dyDescent="0.4">
      <c r="A6" s="63" t="s">
        <v>45</v>
      </c>
      <c r="E6" s="544" t="s">
        <v>255</v>
      </c>
      <c r="F6" s="544"/>
      <c r="G6" s="544"/>
      <c r="H6" s="63" t="s">
        <v>44</v>
      </c>
      <c r="I6" s="117" t="s">
        <v>256</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10768000</v>
      </c>
      <c r="F16" s="413">
        <v>10744101.949999999</v>
      </c>
      <c r="G16" s="43">
        <f>H16+I16</f>
        <v>10744101.949999999</v>
      </c>
      <c r="H16" s="412">
        <v>10744101.949999999</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10288000</v>
      </c>
      <c r="F18" s="413">
        <v>10781778.289999999</v>
      </c>
      <c r="G18" s="43">
        <f>H18+I18</f>
        <v>10781778.289999999</v>
      </c>
      <c r="H18" s="412">
        <v>10781778.289999999</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37676.339999999997</v>
      </c>
      <c r="H24" s="36">
        <f>H18-H16-H22</f>
        <v>37676.339999999851</v>
      </c>
      <c r="I24" s="36">
        <f>I18-I16-I22</f>
        <v>0</v>
      </c>
    </row>
    <row r="26" spans="1:9" x14ac:dyDescent="0.2">
      <c r="H26" s="109"/>
    </row>
    <row r="28" spans="1:9" ht="19.5" x14ac:dyDescent="0.4">
      <c r="A28" s="16" t="s">
        <v>28</v>
      </c>
      <c r="B28" s="16" t="s">
        <v>27</v>
      </c>
      <c r="C28" s="16"/>
      <c r="D28" s="28"/>
      <c r="E28" s="28"/>
      <c r="F28" s="72"/>
      <c r="G28" s="478">
        <v>37676.339999999997</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37676.339999999997</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9" x14ac:dyDescent="0.2">
      <c r="A33" s="548"/>
      <c r="B33" s="548"/>
      <c r="C33" s="548"/>
      <c r="D33" s="548"/>
      <c r="E33" s="548"/>
      <c r="F33" s="548"/>
      <c r="G33" s="548"/>
      <c r="H33" s="548"/>
      <c r="I33" s="548"/>
    </row>
    <row r="34" spans="1:9" x14ac:dyDescent="0.2">
      <c r="A34" s="548"/>
      <c r="B34" s="548"/>
      <c r="C34" s="548"/>
      <c r="D34" s="548"/>
      <c r="E34" s="548"/>
      <c r="F34" s="548"/>
      <c r="G34" s="548"/>
      <c r="H34" s="548"/>
      <c r="I34" s="548"/>
    </row>
    <row r="35" spans="1:9" ht="19.5" x14ac:dyDescent="0.4">
      <c r="A35" s="16" t="s">
        <v>23</v>
      </c>
      <c r="B35" s="16" t="s">
        <v>22</v>
      </c>
      <c r="C35" s="16"/>
      <c r="D35" s="26"/>
      <c r="E35" s="2"/>
      <c r="F35" s="28"/>
      <c r="G35" s="27"/>
      <c r="H35" s="72"/>
      <c r="I35" s="72"/>
    </row>
    <row r="36" spans="1:9" ht="18.75" x14ac:dyDescent="0.4">
      <c r="A36" s="16"/>
      <c r="B36" s="16"/>
      <c r="C36" s="16"/>
      <c r="D36" s="26"/>
      <c r="F36" s="73" t="s">
        <v>21</v>
      </c>
      <c r="G36" s="25" t="s">
        <v>20</v>
      </c>
      <c r="H36" s="72"/>
      <c r="I36" s="108" t="s">
        <v>19</v>
      </c>
    </row>
    <row r="37" spans="1:9" ht="16.5" x14ac:dyDescent="0.35">
      <c r="A37" s="107" t="s">
        <v>18</v>
      </c>
      <c r="B37" s="23"/>
      <c r="C37" s="22"/>
      <c r="D37" s="23"/>
      <c r="E37" s="2"/>
      <c r="F37" s="106">
        <v>5590000</v>
      </c>
      <c r="G37" s="106">
        <v>5590000</v>
      </c>
      <c r="H37" s="105"/>
      <c r="I37" s="104">
        <f>IF(F37=0,"nerozp.",G37/F37)</f>
        <v>1</v>
      </c>
    </row>
    <row r="38" spans="1:9" ht="16.5" x14ac:dyDescent="0.35">
      <c r="A38" s="107" t="s">
        <v>17</v>
      </c>
      <c r="B38" s="23"/>
      <c r="C38" s="22"/>
      <c r="D38" s="24"/>
      <c r="E38" s="24"/>
      <c r="F38" s="106">
        <v>130563</v>
      </c>
      <c r="G38" s="106">
        <v>130563</v>
      </c>
      <c r="H38" s="105"/>
      <c r="I38" s="104">
        <f>IF(F38=0,"nerozp.",G38/F38)</f>
        <v>1</v>
      </c>
    </row>
    <row r="39" spans="1:9" ht="16.5" x14ac:dyDescent="0.35">
      <c r="A39" s="107" t="s">
        <v>16</v>
      </c>
      <c r="B39" s="23"/>
      <c r="C39" s="22"/>
      <c r="D39" s="24"/>
      <c r="E39" s="24"/>
      <c r="F39" s="106">
        <v>0</v>
      </c>
      <c r="G39" s="106">
        <v>0</v>
      </c>
      <c r="H39" s="105"/>
      <c r="I39" s="104" t="str">
        <f>IF(F39=0,"nerozp.",G39/F39)</f>
        <v>nerozp.</v>
      </c>
    </row>
    <row r="40" spans="1:9" ht="16.5" x14ac:dyDescent="0.35">
      <c r="A40" s="107" t="s">
        <v>15</v>
      </c>
      <c r="B40" s="23"/>
      <c r="C40" s="22"/>
      <c r="D40" s="2"/>
      <c r="E40" s="2"/>
      <c r="F40" s="106">
        <v>97923</v>
      </c>
      <c r="G40" s="106">
        <v>97923</v>
      </c>
      <c r="H40" s="105"/>
      <c r="I40" s="104">
        <f>IF(F40=0,"nerozp.",G40/F40)</f>
        <v>1</v>
      </c>
    </row>
    <row r="41" spans="1:9" ht="16.5" x14ac:dyDescent="0.35">
      <c r="A41" s="107" t="s">
        <v>14</v>
      </c>
      <c r="B41" s="23"/>
      <c r="C41" s="22"/>
      <c r="D41" s="2"/>
      <c r="E41" s="2"/>
      <c r="F41" s="106">
        <v>0</v>
      </c>
      <c r="G41" s="106">
        <v>0</v>
      </c>
      <c r="H41" s="105"/>
      <c r="I41" s="104" t="str">
        <f>IF(F41=0,"nerozp.",G41/F41)</f>
        <v>nerozp.</v>
      </c>
    </row>
    <row r="42" spans="1:9" ht="14.25" x14ac:dyDescent="0.2">
      <c r="A42" s="103" t="s">
        <v>13</v>
      </c>
      <c r="B42" s="21"/>
      <c r="C42" s="20"/>
      <c r="D42" s="17"/>
      <c r="E42" s="17"/>
      <c r="F42" s="101"/>
      <c r="G42" s="101"/>
      <c r="H42" s="100"/>
      <c r="I42" s="99"/>
    </row>
    <row r="43" spans="1:9" ht="16.5" x14ac:dyDescent="0.35">
      <c r="A43" s="102"/>
      <c r="B43" s="19"/>
      <c r="C43" s="18"/>
      <c r="D43" s="17"/>
      <c r="E43" s="17"/>
      <c r="F43" s="101"/>
      <c r="G43" s="101"/>
      <c r="H43" s="100"/>
      <c r="I43" s="99"/>
    </row>
    <row r="44" spans="1:9" ht="19.5" thickBot="1" x14ac:dyDescent="0.45">
      <c r="A44" s="16" t="s">
        <v>12</v>
      </c>
      <c r="B44" s="16" t="s">
        <v>11</v>
      </c>
      <c r="C44" s="15"/>
      <c r="D44" s="2"/>
      <c r="E44" s="2"/>
      <c r="F44" s="72"/>
      <c r="G44" s="6"/>
      <c r="H44" s="551" t="s">
        <v>10</v>
      </c>
      <c r="I44" s="552"/>
    </row>
    <row r="45" spans="1:9" ht="18.75" thickTop="1" x14ac:dyDescent="0.35">
      <c r="A45" s="14"/>
      <c r="B45" s="98"/>
      <c r="C45" s="13"/>
      <c r="D45" s="98"/>
      <c r="E45" s="12" t="s">
        <v>313</v>
      </c>
      <c r="F45" s="97" t="s">
        <v>8</v>
      </c>
      <c r="G45" s="97" t="s">
        <v>7</v>
      </c>
      <c r="H45" s="96" t="s">
        <v>6</v>
      </c>
      <c r="I45" s="95" t="s">
        <v>5</v>
      </c>
    </row>
    <row r="46" spans="1:9" x14ac:dyDescent="0.2">
      <c r="A46" s="91"/>
      <c r="B46" s="72"/>
      <c r="C46" s="72"/>
      <c r="D46" s="72"/>
      <c r="E46" s="91"/>
      <c r="F46" s="546"/>
      <c r="G46" s="94"/>
      <c r="H46" s="93">
        <v>40908</v>
      </c>
      <c r="I46" s="92">
        <v>40908</v>
      </c>
    </row>
    <row r="47" spans="1:9" x14ac:dyDescent="0.2">
      <c r="A47" s="91"/>
      <c r="B47" s="72"/>
      <c r="C47" s="72"/>
      <c r="D47" s="72"/>
      <c r="E47" s="91"/>
      <c r="F47" s="546"/>
      <c r="G47" s="90"/>
      <c r="H47" s="90"/>
      <c r="I47" s="89"/>
    </row>
    <row r="48" spans="1:9" ht="13.5" thickBot="1" x14ac:dyDescent="0.25">
      <c r="A48" s="87"/>
      <c r="B48" s="88"/>
      <c r="C48" s="88"/>
      <c r="D48" s="88"/>
      <c r="E48" s="87"/>
      <c r="F48" s="86"/>
      <c r="G48" s="86"/>
      <c r="H48" s="86"/>
      <c r="I48" s="85"/>
    </row>
    <row r="49" spans="1:9" ht="13.5" thickTop="1" x14ac:dyDescent="0.2">
      <c r="A49" s="84"/>
      <c r="B49" s="83"/>
      <c r="C49" s="83" t="s">
        <v>4</v>
      </c>
      <c r="D49" s="83"/>
      <c r="E49" s="479">
        <v>1556</v>
      </c>
      <c r="F49" s="82">
        <v>0</v>
      </c>
      <c r="G49" s="81">
        <v>0</v>
      </c>
      <c r="H49" s="81">
        <f>E49+F49-G49</f>
        <v>1556</v>
      </c>
      <c r="I49" s="80">
        <v>1556</v>
      </c>
    </row>
    <row r="50" spans="1:9" x14ac:dyDescent="0.2">
      <c r="A50" s="79"/>
      <c r="B50" s="78"/>
      <c r="C50" s="78" t="s">
        <v>3</v>
      </c>
      <c r="D50" s="78"/>
      <c r="E50" s="77">
        <v>63632.77</v>
      </c>
      <c r="F50" s="76">
        <v>55947.999999999993</v>
      </c>
      <c r="G50" s="75">
        <v>82302</v>
      </c>
      <c r="H50" s="75">
        <f>E50+F50-G50</f>
        <v>37278.76999999999</v>
      </c>
      <c r="I50" s="74">
        <v>35246.400000000001</v>
      </c>
    </row>
    <row r="51" spans="1:9" x14ac:dyDescent="0.2">
      <c r="A51" s="79"/>
      <c r="B51" s="78"/>
      <c r="C51" s="78" t="s">
        <v>2</v>
      </c>
      <c r="D51" s="78"/>
      <c r="E51" s="77">
        <v>154718.81</v>
      </c>
      <c r="F51" s="76">
        <v>185322.08000000002</v>
      </c>
      <c r="G51" s="75">
        <v>307843</v>
      </c>
      <c r="H51" s="75">
        <f>E51+F51-G51</f>
        <v>32197.890000000014</v>
      </c>
      <c r="I51" s="74">
        <v>32197.89</v>
      </c>
    </row>
    <row r="52" spans="1:9" x14ac:dyDescent="0.2">
      <c r="A52" s="79"/>
      <c r="B52" s="78"/>
      <c r="C52" s="78" t="s">
        <v>1</v>
      </c>
      <c r="D52" s="78"/>
      <c r="E52" s="77">
        <v>48948.7</v>
      </c>
      <c r="F52" s="76">
        <v>471562.99999999994</v>
      </c>
      <c r="G52" s="75">
        <v>350823</v>
      </c>
      <c r="H52" s="75">
        <f>E52+F52-G52</f>
        <v>169688.69999999995</v>
      </c>
      <c r="I52" s="74">
        <v>169688.7</v>
      </c>
    </row>
    <row r="53" spans="1:9" ht="18.75" thickBot="1" x14ac:dyDescent="0.4">
      <c r="A53" s="11" t="s">
        <v>0</v>
      </c>
      <c r="B53" s="10"/>
      <c r="C53" s="10"/>
      <c r="D53" s="10"/>
      <c r="E53" s="9">
        <f>SUM(E49:E52)</f>
        <v>268856.27999999997</v>
      </c>
      <c r="F53" s="8">
        <f>SUM(F49:F52)</f>
        <v>712833.08</v>
      </c>
      <c r="G53" s="8">
        <f>SUM(G49:G52)</f>
        <v>740968</v>
      </c>
      <c r="H53" s="8">
        <f>SUM(H49:H52)</f>
        <v>240721.35999999996</v>
      </c>
      <c r="I53" s="7">
        <f>SUM(I49:I52)</f>
        <v>238688.99000000002</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A2:D2"/>
    <mergeCell ref="E3:I3"/>
    <mergeCell ref="E2:I2"/>
    <mergeCell ref="E5:I5"/>
    <mergeCell ref="E4:I4"/>
    <mergeCell ref="F46:F47"/>
    <mergeCell ref="E6:G6"/>
    <mergeCell ref="A32:I34"/>
    <mergeCell ref="E7:I7"/>
    <mergeCell ref="H13:I13"/>
    <mergeCell ref="H44:I44"/>
  </mergeCells>
  <conditionalFormatting sqref="I42:I43">
    <cfRule type="cellIs" dxfId="303" priority="2" stopIfTrue="1" operator="greaterThan">
      <formula>1</formula>
    </cfRule>
  </conditionalFormatting>
  <conditionalFormatting sqref="H24">
    <cfRule type="cellIs" dxfId="302" priority="5" stopIfTrue="1" operator="notEqual">
      <formula>$H$18-$H$16-$H$22</formula>
    </cfRule>
  </conditionalFormatting>
  <conditionalFormatting sqref="G28">
    <cfRule type="cellIs" dxfId="301" priority="6" stopIfTrue="1" operator="notEqual">
      <formula>$G$29+$G$30+$G$31</formula>
    </cfRule>
  </conditionalFormatting>
  <conditionalFormatting sqref="H49:H52">
    <cfRule type="cellIs" dxfId="300" priority="7" stopIfTrue="1" operator="notEqual">
      <formula>E49+F49-G49</formula>
    </cfRule>
  </conditionalFormatting>
  <conditionalFormatting sqref="I53">
    <cfRule type="cellIs" dxfId="299" priority="8" stopIfTrue="1" operator="notEqual">
      <formula>$I$49+$I$50+$I$51+$I$52</formula>
    </cfRule>
  </conditionalFormatting>
  <conditionalFormatting sqref="H53">
    <cfRule type="cellIs" dxfId="298" priority="9" stopIfTrue="1" operator="notEqual">
      <formula>E53+F53-G53</formula>
    </cfRule>
    <cfRule type="cellIs" dxfId="297" priority="10" stopIfTrue="1" operator="notEqual">
      <formula>SUM($H$49:$H$52)</formula>
    </cfRule>
  </conditionalFormatting>
  <conditionalFormatting sqref="G18 G16">
    <cfRule type="cellIs" dxfId="296" priority="11" stopIfTrue="1" operator="notEqual">
      <formula>H16+I16</formula>
    </cfRule>
  </conditionalFormatting>
  <conditionalFormatting sqref="I24">
    <cfRule type="cellIs" dxfId="295" priority="12" stopIfTrue="1" operator="notEqual">
      <formula>I18-I16-I22</formula>
    </cfRule>
  </conditionalFormatting>
  <conditionalFormatting sqref="G24">
    <cfRule type="cellIs" dxfId="29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1.85546875" style="1" customWidth="1"/>
    <col min="12" max="16384" width="9.140625" style="1"/>
  </cols>
  <sheetData>
    <row r="1" spans="1:11" ht="19.5" x14ac:dyDescent="0.4">
      <c r="A1" s="67" t="s">
        <v>49</v>
      </c>
      <c r="B1" s="66"/>
      <c r="C1" s="66"/>
      <c r="D1" s="66"/>
    </row>
    <row r="2" spans="1:11" ht="19.5" x14ac:dyDescent="0.4">
      <c r="A2" s="541" t="s">
        <v>48</v>
      </c>
      <c r="B2" s="541"/>
      <c r="C2" s="541"/>
      <c r="D2" s="541"/>
      <c r="E2" s="543" t="s">
        <v>257</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258</v>
      </c>
      <c r="F4" s="545"/>
      <c r="G4" s="545"/>
      <c r="H4" s="545"/>
      <c r="I4" s="545"/>
    </row>
    <row r="5" spans="1:11" ht="9" customHeight="1" x14ac:dyDescent="0.25">
      <c r="A5" s="64"/>
      <c r="E5" s="542" t="s">
        <v>46</v>
      </c>
      <c r="F5" s="542"/>
      <c r="G5" s="542"/>
      <c r="H5" s="542"/>
      <c r="I5" s="542"/>
    </row>
    <row r="6" spans="1:11" ht="19.5" x14ac:dyDescent="0.4">
      <c r="A6" s="63" t="s">
        <v>45</v>
      </c>
      <c r="E6" s="544" t="s">
        <v>259</v>
      </c>
      <c r="F6" s="544"/>
      <c r="G6" s="544"/>
      <c r="H6" s="63" t="s">
        <v>44</v>
      </c>
      <c r="I6" s="117" t="s">
        <v>260</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23892000</v>
      </c>
      <c r="F16" s="413">
        <v>24659973.18</v>
      </c>
      <c r="G16" s="43">
        <f>H16+I16</f>
        <v>24812973.18</v>
      </c>
      <c r="H16" s="412">
        <v>24812973.18</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21045000</v>
      </c>
      <c r="F18" s="413">
        <v>24680547.700000003</v>
      </c>
      <c r="G18" s="43">
        <f>H18+I18</f>
        <v>24833547.700000003</v>
      </c>
      <c r="H18" s="412">
        <v>24833547.700000003</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20574.52</v>
      </c>
      <c r="H24" s="36">
        <f>H18-H16-H22</f>
        <v>20574.520000003278</v>
      </c>
      <c r="I24" s="36">
        <f>I18-I16-I22</f>
        <v>0</v>
      </c>
    </row>
    <row r="26" spans="1:9" x14ac:dyDescent="0.2">
      <c r="H26" s="109"/>
    </row>
    <row r="28" spans="1:9" ht="19.5" x14ac:dyDescent="0.4">
      <c r="A28" s="16" t="s">
        <v>28</v>
      </c>
      <c r="B28" s="16" t="s">
        <v>27</v>
      </c>
      <c r="C28" s="16"/>
      <c r="D28" s="28"/>
      <c r="E28" s="28"/>
      <c r="F28" s="72"/>
      <c r="G28" s="478">
        <v>20574.52</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20574.52</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11856000</v>
      </c>
      <c r="G37" s="106">
        <v>12009000</v>
      </c>
      <c r="H37" s="105"/>
      <c r="I37" s="104">
        <f>IF(F37=0,"nerozp.",G37/F37)</f>
        <v>1.0129048582995952</v>
      </c>
      <c r="K37" s="192"/>
    </row>
    <row r="38" spans="1:11" ht="16.5" x14ac:dyDescent="0.35">
      <c r="A38" s="107" t="s">
        <v>17</v>
      </c>
      <c r="B38" s="23"/>
      <c r="C38" s="22"/>
      <c r="D38" s="24"/>
      <c r="E38" s="24"/>
      <c r="F38" s="106">
        <v>867570</v>
      </c>
      <c r="G38" s="106">
        <v>903676</v>
      </c>
      <c r="H38" s="105"/>
      <c r="I38" s="104">
        <f>IF(F38=0,"nerozp.",G38/F38)</f>
        <v>1.041617391103888</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675570</v>
      </c>
      <c r="G40" s="106">
        <v>675570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278</v>
      </c>
      <c r="C42" s="20"/>
      <c r="D42" s="17"/>
      <c r="E42" s="17"/>
      <c r="F42" s="101"/>
      <c r="G42" s="101"/>
      <c r="H42" s="100"/>
      <c r="I42" s="99"/>
    </row>
    <row r="43" spans="1:11" ht="27" customHeight="1" x14ac:dyDescent="0.2">
      <c r="A43" s="102"/>
      <c r="B43" s="559" t="s">
        <v>279</v>
      </c>
      <c r="C43" s="560"/>
      <c r="D43" s="560"/>
      <c r="E43" s="560"/>
      <c r="F43" s="560"/>
      <c r="G43" s="560"/>
      <c r="H43" s="560"/>
      <c r="I43" s="560"/>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9960</v>
      </c>
      <c r="F49" s="82">
        <v>0</v>
      </c>
      <c r="G49" s="81">
        <v>0</v>
      </c>
      <c r="H49" s="81">
        <f>E49+F49-G49</f>
        <v>9960</v>
      </c>
      <c r="I49" s="80">
        <v>9960</v>
      </c>
    </row>
    <row r="50" spans="1:9" x14ac:dyDescent="0.2">
      <c r="A50" s="79"/>
      <c r="B50" s="78"/>
      <c r="C50" s="78" t="s">
        <v>3</v>
      </c>
      <c r="D50" s="78"/>
      <c r="E50" s="77">
        <v>642036.29</v>
      </c>
      <c r="F50" s="76">
        <v>329781</v>
      </c>
      <c r="G50" s="75">
        <v>421132</v>
      </c>
      <c r="H50" s="75">
        <f>E50+F50-G50</f>
        <v>550685.29</v>
      </c>
      <c r="I50" s="74">
        <v>239370.07</v>
      </c>
    </row>
    <row r="51" spans="1:9" x14ac:dyDescent="0.2">
      <c r="A51" s="79"/>
      <c r="B51" s="78"/>
      <c r="C51" s="78" t="s">
        <v>2</v>
      </c>
      <c r="D51" s="78"/>
      <c r="E51" s="77">
        <v>69041.7</v>
      </c>
      <c r="F51" s="76">
        <v>118053.15</v>
      </c>
      <c r="G51" s="75">
        <v>12704</v>
      </c>
      <c r="H51" s="75">
        <f>E51+F51-G51</f>
        <v>174390.84999999998</v>
      </c>
      <c r="I51" s="74">
        <v>174390.84999999998</v>
      </c>
    </row>
    <row r="52" spans="1:9" x14ac:dyDescent="0.2">
      <c r="A52" s="79"/>
      <c r="B52" s="78"/>
      <c r="C52" s="78" t="s">
        <v>1</v>
      </c>
      <c r="D52" s="78"/>
      <c r="E52" s="77">
        <f>192700.3+0.4</f>
        <v>192700.69999999998</v>
      </c>
      <c r="F52" s="76">
        <f>5644543</f>
        <v>5644543</v>
      </c>
      <c r="G52" s="75">
        <v>5516337</v>
      </c>
      <c r="H52" s="75">
        <f>E52+F52-G52</f>
        <v>320906.70000000019</v>
      </c>
      <c r="I52" s="74">
        <v>320906.7</v>
      </c>
    </row>
    <row r="53" spans="1:9" ht="18.75" thickBot="1" x14ac:dyDescent="0.4">
      <c r="A53" s="11" t="s">
        <v>0</v>
      </c>
      <c r="B53" s="10"/>
      <c r="C53" s="10"/>
      <c r="D53" s="10"/>
      <c r="E53" s="9">
        <f>SUM(E49:E52)</f>
        <v>913738.69</v>
      </c>
      <c r="F53" s="8">
        <f>SUM(F49:F52)</f>
        <v>6092377.1500000004</v>
      </c>
      <c r="G53" s="8">
        <f>SUM(G49:G52)</f>
        <v>5950173</v>
      </c>
      <c r="H53" s="8">
        <f>SUM(H49:H52)</f>
        <v>1055942.8400000003</v>
      </c>
      <c r="I53" s="7">
        <f>SUM(I49:I52)</f>
        <v>744627.62</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A2:D2"/>
    <mergeCell ref="E3:I3"/>
    <mergeCell ref="E2:I2"/>
    <mergeCell ref="E5:I5"/>
    <mergeCell ref="E4:I4"/>
    <mergeCell ref="F46:F47"/>
    <mergeCell ref="E6:G6"/>
    <mergeCell ref="A32:I34"/>
    <mergeCell ref="E7:I7"/>
    <mergeCell ref="H13:I13"/>
    <mergeCell ref="H44:I44"/>
    <mergeCell ref="B43:I43"/>
  </mergeCells>
  <conditionalFormatting sqref="I42">
    <cfRule type="cellIs" dxfId="293" priority="2" stopIfTrue="1" operator="greaterThan">
      <formula>1</formula>
    </cfRule>
  </conditionalFormatting>
  <conditionalFormatting sqref="H24">
    <cfRule type="cellIs" dxfId="292" priority="5" stopIfTrue="1" operator="notEqual">
      <formula>$H$18-$H$16-$H$22</formula>
    </cfRule>
  </conditionalFormatting>
  <conditionalFormatting sqref="G28">
    <cfRule type="cellIs" dxfId="291" priority="6" stopIfTrue="1" operator="notEqual">
      <formula>$G$29+$G$30+$G$31</formula>
    </cfRule>
  </conditionalFormatting>
  <conditionalFormatting sqref="H49:H52">
    <cfRule type="cellIs" dxfId="290" priority="7" stopIfTrue="1" operator="notEqual">
      <formula>E49+F49-G49</formula>
    </cfRule>
  </conditionalFormatting>
  <conditionalFormatting sqref="I53">
    <cfRule type="cellIs" dxfId="289" priority="8" stopIfTrue="1" operator="notEqual">
      <formula>$I$49+$I$50+$I$51+$I$52</formula>
    </cfRule>
  </conditionalFormatting>
  <conditionalFormatting sqref="H53">
    <cfRule type="cellIs" dxfId="288" priority="9" stopIfTrue="1" operator="notEqual">
      <formula>E53+F53-G53</formula>
    </cfRule>
    <cfRule type="cellIs" dxfId="287" priority="10" stopIfTrue="1" operator="notEqual">
      <formula>SUM($H$49:$H$52)</formula>
    </cfRule>
  </conditionalFormatting>
  <conditionalFormatting sqref="G18 G16">
    <cfRule type="cellIs" dxfId="286" priority="11" stopIfTrue="1" operator="notEqual">
      <formula>H16+I16</formula>
    </cfRule>
  </conditionalFormatting>
  <conditionalFormatting sqref="I24">
    <cfRule type="cellIs" dxfId="285" priority="12" stopIfTrue="1" operator="notEqual">
      <formula>I18-I16-I22</formula>
    </cfRule>
  </conditionalFormatting>
  <conditionalFormatting sqref="G24">
    <cfRule type="cellIs" dxfId="28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1" style="1" customWidth="1"/>
    <col min="12" max="16384" width="9.140625" style="1"/>
  </cols>
  <sheetData>
    <row r="1" spans="1:11" ht="19.5" x14ac:dyDescent="0.4">
      <c r="A1" s="67" t="s">
        <v>49</v>
      </c>
      <c r="B1" s="66"/>
      <c r="C1" s="66"/>
      <c r="D1" s="66"/>
    </row>
    <row r="2" spans="1:11" ht="19.5" x14ac:dyDescent="0.4">
      <c r="A2" s="541" t="s">
        <v>48</v>
      </c>
      <c r="B2" s="541"/>
      <c r="C2" s="541"/>
      <c r="D2" s="541"/>
      <c r="E2" s="543" t="s">
        <v>139</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261</v>
      </c>
      <c r="F4" s="545"/>
      <c r="G4" s="545"/>
      <c r="H4" s="545"/>
      <c r="I4" s="545"/>
    </row>
    <row r="5" spans="1:11" ht="9" customHeight="1" x14ac:dyDescent="0.25">
      <c r="A5" s="64"/>
      <c r="E5" s="542" t="s">
        <v>46</v>
      </c>
      <c r="F5" s="542"/>
      <c r="G5" s="542"/>
      <c r="H5" s="542"/>
      <c r="I5" s="542"/>
    </row>
    <row r="6" spans="1:11" ht="19.5" x14ac:dyDescent="0.4">
      <c r="A6" s="63" t="s">
        <v>45</v>
      </c>
      <c r="E6" s="544" t="s">
        <v>262</v>
      </c>
      <c r="F6" s="544"/>
      <c r="G6" s="544"/>
      <c r="H6" s="63" t="s">
        <v>44</v>
      </c>
      <c r="I6" s="117" t="s">
        <v>263</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87530000</v>
      </c>
      <c r="F16" s="413">
        <v>82462847</v>
      </c>
      <c r="G16" s="43">
        <f>H16+I16</f>
        <v>83241855.349999994</v>
      </c>
      <c r="H16" s="412">
        <v>83241855.349999994</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80720000</v>
      </c>
      <c r="F18" s="413">
        <v>82462847</v>
      </c>
      <c r="G18" s="43">
        <f>H18+I18</f>
        <v>83251441.199999988</v>
      </c>
      <c r="H18" s="412">
        <v>83251441.199999988</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9585.85</v>
      </c>
      <c r="H24" s="36">
        <f>H18-H16-H22</f>
        <v>9585.8499999940395</v>
      </c>
      <c r="I24" s="36">
        <f>I18-I16-I22</f>
        <v>0</v>
      </c>
    </row>
    <row r="26" spans="1:9" x14ac:dyDescent="0.2">
      <c r="H26" s="109"/>
    </row>
    <row r="28" spans="1:9" ht="19.5" x14ac:dyDescent="0.4">
      <c r="A28" s="16" t="s">
        <v>28</v>
      </c>
      <c r="B28" s="16" t="s">
        <v>27</v>
      </c>
      <c r="C28" s="16"/>
      <c r="D28" s="28"/>
      <c r="E28" s="28"/>
      <c r="F28" s="72"/>
      <c r="G28" s="478">
        <v>9585.85</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9585.85</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41203000</v>
      </c>
      <c r="G37" s="106">
        <v>41203000</v>
      </c>
      <c r="H37" s="105"/>
      <c r="I37" s="104">
        <f>IF(F37=0,"nerozp.",G37/F37)</f>
        <v>1</v>
      </c>
      <c r="K37" s="192"/>
    </row>
    <row r="38" spans="1:11" ht="16.5" x14ac:dyDescent="0.35">
      <c r="A38" s="107" t="s">
        <v>17</v>
      </c>
      <c r="B38" s="23"/>
      <c r="C38" s="22"/>
      <c r="D38" s="24"/>
      <c r="E38" s="24"/>
      <c r="F38" s="106">
        <v>1216000</v>
      </c>
      <c r="G38" s="106">
        <v>1374890</v>
      </c>
      <c r="H38" s="105"/>
      <c r="I38" s="104">
        <f>IF(F38=0,"nerozp.",G38/F38)</f>
        <v>1.1306661184210527</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980000</v>
      </c>
      <c r="G40" s="106">
        <v>980000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280</v>
      </c>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29950</v>
      </c>
      <c r="F49" s="82">
        <v>0</v>
      </c>
      <c r="G49" s="81">
        <v>0</v>
      </c>
      <c r="H49" s="81">
        <f>E49+F49-G49</f>
        <v>29950</v>
      </c>
      <c r="I49" s="80">
        <v>29950</v>
      </c>
    </row>
    <row r="50" spans="1:9" x14ac:dyDescent="0.2">
      <c r="A50" s="79"/>
      <c r="B50" s="78"/>
      <c r="C50" s="78" t="s">
        <v>3</v>
      </c>
      <c r="D50" s="78"/>
      <c r="E50" s="77">
        <v>113656.79</v>
      </c>
      <c r="F50" s="76">
        <v>412375.00000000006</v>
      </c>
      <c r="G50" s="75">
        <v>450035</v>
      </c>
      <c r="H50" s="75">
        <f>E50+F50-G50</f>
        <v>75996.790000000037</v>
      </c>
      <c r="I50" s="74">
        <v>46679.37</v>
      </c>
    </row>
    <row r="51" spans="1:9" x14ac:dyDescent="0.2">
      <c r="A51" s="79"/>
      <c r="B51" s="78"/>
      <c r="C51" s="78" t="s">
        <v>2</v>
      </c>
      <c r="D51" s="78"/>
      <c r="E51" s="77">
        <v>32082.85</v>
      </c>
      <c r="F51" s="76">
        <v>22416.940000000002</v>
      </c>
      <c r="G51" s="75">
        <v>1000</v>
      </c>
      <c r="H51" s="75">
        <f>E51+F51-G51</f>
        <v>53499.79</v>
      </c>
      <c r="I51" s="74">
        <v>53499.79</v>
      </c>
    </row>
    <row r="52" spans="1:9" x14ac:dyDescent="0.2">
      <c r="A52" s="79"/>
      <c r="B52" s="78"/>
      <c r="C52" s="78" t="s">
        <v>1</v>
      </c>
      <c r="D52" s="78"/>
      <c r="E52" s="77">
        <v>287954.5</v>
      </c>
      <c r="F52" s="76">
        <v>1821390</v>
      </c>
      <c r="G52" s="75">
        <v>1613095.4</v>
      </c>
      <c r="H52" s="75">
        <f>E52+F52-G52</f>
        <v>496249.10000000009</v>
      </c>
      <c r="I52" s="74">
        <v>176249.1</v>
      </c>
    </row>
    <row r="53" spans="1:9" ht="18.75" thickBot="1" x14ac:dyDescent="0.4">
      <c r="A53" s="11" t="s">
        <v>0</v>
      </c>
      <c r="B53" s="10"/>
      <c r="C53" s="10"/>
      <c r="D53" s="10"/>
      <c r="E53" s="9">
        <f>SUM(E49:E52)</f>
        <v>463644.14</v>
      </c>
      <c r="F53" s="8">
        <f>SUM(F49:F52)</f>
        <v>2256181.94</v>
      </c>
      <c r="G53" s="8">
        <f>SUM(G49:G52)</f>
        <v>2064130.4</v>
      </c>
      <c r="H53" s="8">
        <f>SUM(H49:H52)</f>
        <v>655695.68000000017</v>
      </c>
      <c r="I53" s="7">
        <f>SUM(I49:I52)</f>
        <v>306378.26</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A2:D2"/>
    <mergeCell ref="E3:I3"/>
    <mergeCell ref="E2:I2"/>
    <mergeCell ref="E5:I5"/>
    <mergeCell ref="E4:I4"/>
    <mergeCell ref="F46:F47"/>
    <mergeCell ref="E6:G6"/>
    <mergeCell ref="A32:I34"/>
    <mergeCell ref="E7:I7"/>
    <mergeCell ref="H13:I13"/>
    <mergeCell ref="H44:I44"/>
  </mergeCells>
  <conditionalFormatting sqref="I42:I43">
    <cfRule type="cellIs" dxfId="283" priority="2" stopIfTrue="1" operator="greaterThan">
      <formula>1</formula>
    </cfRule>
  </conditionalFormatting>
  <conditionalFormatting sqref="H24">
    <cfRule type="cellIs" dxfId="282" priority="5" stopIfTrue="1" operator="notEqual">
      <formula>$H$18-$H$16-$H$22</formula>
    </cfRule>
  </conditionalFormatting>
  <conditionalFormatting sqref="G28">
    <cfRule type="cellIs" dxfId="281" priority="6" stopIfTrue="1" operator="notEqual">
      <formula>$G$29+$G$30+$G$31</formula>
    </cfRule>
  </conditionalFormatting>
  <conditionalFormatting sqref="H49:H52">
    <cfRule type="cellIs" dxfId="280" priority="7" stopIfTrue="1" operator="notEqual">
      <formula>E49+F49-G49</formula>
    </cfRule>
  </conditionalFormatting>
  <conditionalFormatting sqref="I53">
    <cfRule type="cellIs" dxfId="279" priority="8" stopIfTrue="1" operator="notEqual">
      <formula>$I$49+$I$50+$I$51+$I$52</formula>
    </cfRule>
  </conditionalFormatting>
  <conditionalFormatting sqref="H53">
    <cfRule type="cellIs" dxfId="278" priority="9" stopIfTrue="1" operator="notEqual">
      <formula>E53+F53-G53</formula>
    </cfRule>
    <cfRule type="cellIs" dxfId="277" priority="10" stopIfTrue="1" operator="notEqual">
      <formula>SUM($H$49:$H$52)</formula>
    </cfRule>
  </conditionalFormatting>
  <conditionalFormatting sqref="G18 G16">
    <cfRule type="cellIs" dxfId="276" priority="11" stopIfTrue="1" operator="notEqual">
      <formula>H16+I16</formula>
    </cfRule>
  </conditionalFormatting>
  <conditionalFormatting sqref="I24">
    <cfRule type="cellIs" dxfId="275" priority="12" stopIfTrue="1" operator="notEqual">
      <formula>I18-I16-I22</formula>
    </cfRule>
  </conditionalFormatting>
  <conditionalFormatting sqref="G24">
    <cfRule type="cellIs" dxfId="27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317</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264</v>
      </c>
      <c r="F4" s="545"/>
      <c r="G4" s="545"/>
      <c r="H4" s="545"/>
      <c r="I4" s="545"/>
    </row>
    <row r="5" spans="1:11" ht="9" customHeight="1" x14ac:dyDescent="0.25">
      <c r="A5" s="64"/>
      <c r="E5" s="542" t="s">
        <v>46</v>
      </c>
      <c r="F5" s="542"/>
      <c r="G5" s="542"/>
      <c r="H5" s="542"/>
      <c r="I5" s="542"/>
    </row>
    <row r="6" spans="1:11" ht="19.5" x14ac:dyDescent="0.4">
      <c r="A6" s="63" t="s">
        <v>45</v>
      </c>
      <c r="E6" s="544" t="s">
        <v>265</v>
      </c>
      <c r="F6" s="544"/>
      <c r="G6" s="544"/>
      <c r="H6" s="63" t="s">
        <v>44</v>
      </c>
      <c r="I6" s="117" t="s">
        <v>266</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55730000</v>
      </c>
      <c r="F16" s="413">
        <v>56533269</v>
      </c>
      <c r="G16" s="43">
        <f>H16+I16</f>
        <v>56329181.670000009</v>
      </c>
      <c r="H16" s="412">
        <v>56329181.670000009</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52127000</v>
      </c>
      <c r="F18" s="413">
        <v>56533269</v>
      </c>
      <c r="G18" s="43">
        <f>H18+I18</f>
        <v>56330774.469999999</v>
      </c>
      <c r="H18" s="412">
        <v>56330774.469999999</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1592.8</v>
      </c>
      <c r="H24" s="36">
        <f>H18-H16-H22</f>
        <v>1592.7999999895692</v>
      </c>
      <c r="I24" s="36">
        <f>I18-I16-I22</f>
        <v>0</v>
      </c>
    </row>
    <row r="26" spans="1:9" x14ac:dyDescent="0.2">
      <c r="H26" s="109"/>
    </row>
    <row r="28" spans="1:9" ht="19.5" x14ac:dyDescent="0.4">
      <c r="A28" s="16" t="s">
        <v>28</v>
      </c>
      <c r="B28" s="16" t="s">
        <v>27</v>
      </c>
      <c r="C28" s="16"/>
      <c r="D28" s="28"/>
      <c r="E28" s="28"/>
      <c r="F28" s="72"/>
      <c r="G28" s="478">
        <v>1592.8</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1592.8</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9" x14ac:dyDescent="0.2">
      <c r="A33" s="548"/>
      <c r="B33" s="548"/>
      <c r="C33" s="548"/>
      <c r="D33" s="548"/>
      <c r="E33" s="548"/>
      <c r="F33" s="548"/>
      <c r="G33" s="548"/>
      <c r="H33" s="548"/>
      <c r="I33" s="548"/>
    </row>
    <row r="34" spans="1:9" x14ac:dyDescent="0.2">
      <c r="A34" s="548"/>
      <c r="B34" s="548"/>
      <c r="C34" s="548"/>
      <c r="D34" s="548"/>
      <c r="E34" s="548"/>
      <c r="F34" s="548"/>
      <c r="G34" s="548"/>
      <c r="H34" s="548"/>
      <c r="I34" s="548"/>
    </row>
    <row r="35" spans="1:9" ht="19.5" x14ac:dyDescent="0.4">
      <c r="A35" s="16" t="s">
        <v>23</v>
      </c>
      <c r="B35" s="16" t="s">
        <v>22</v>
      </c>
      <c r="C35" s="16"/>
      <c r="D35" s="26"/>
      <c r="E35" s="2"/>
      <c r="F35" s="28"/>
      <c r="G35" s="27"/>
      <c r="H35" s="72"/>
      <c r="I35" s="72"/>
    </row>
    <row r="36" spans="1:9" ht="18.75" x14ac:dyDescent="0.4">
      <c r="A36" s="16"/>
      <c r="B36" s="16"/>
      <c r="C36" s="16"/>
      <c r="D36" s="26"/>
      <c r="F36" s="73" t="s">
        <v>21</v>
      </c>
      <c r="G36" s="25" t="s">
        <v>20</v>
      </c>
      <c r="H36" s="72"/>
      <c r="I36" s="108" t="s">
        <v>19</v>
      </c>
    </row>
    <row r="37" spans="1:9" ht="16.5" x14ac:dyDescent="0.35">
      <c r="A37" s="107" t="s">
        <v>18</v>
      </c>
      <c r="B37" s="23"/>
      <c r="C37" s="22"/>
      <c r="D37" s="23"/>
      <c r="E37" s="2"/>
      <c r="F37" s="106">
        <v>27096000</v>
      </c>
      <c r="G37" s="106">
        <v>27096000</v>
      </c>
      <c r="H37" s="105"/>
      <c r="I37" s="104">
        <f>IF(F37=0,"nerozp.",G37/F37)</f>
        <v>1</v>
      </c>
    </row>
    <row r="38" spans="1:9" ht="16.5" x14ac:dyDescent="0.35">
      <c r="A38" s="107" t="s">
        <v>17</v>
      </c>
      <c r="B38" s="23"/>
      <c r="C38" s="22"/>
      <c r="D38" s="24"/>
      <c r="E38" s="24"/>
      <c r="F38" s="106">
        <v>1458105</v>
      </c>
      <c r="G38" s="106">
        <v>1458105</v>
      </c>
      <c r="H38" s="105"/>
      <c r="I38" s="104">
        <f>IF(F38=0,"nerozp.",G38/F38)</f>
        <v>1</v>
      </c>
    </row>
    <row r="39" spans="1:9" ht="16.5" x14ac:dyDescent="0.35">
      <c r="A39" s="107" t="s">
        <v>16</v>
      </c>
      <c r="B39" s="23"/>
      <c r="C39" s="22"/>
      <c r="D39" s="24"/>
      <c r="E39" s="24"/>
      <c r="F39" s="106">
        <v>0</v>
      </c>
      <c r="G39" s="106">
        <v>0</v>
      </c>
      <c r="H39" s="105"/>
      <c r="I39" s="104" t="str">
        <f>IF(F39=0,"nerozp.",G39/F39)</f>
        <v>nerozp.</v>
      </c>
    </row>
    <row r="40" spans="1:9" ht="16.5" x14ac:dyDescent="0.35">
      <c r="A40" s="107" t="s">
        <v>15</v>
      </c>
      <c r="B40" s="23"/>
      <c r="C40" s="22"/>
      <c r="D40" s="2"/>
      <c r="E40" s="2"/>
      <c r="F40" s="106">
        <v>1168105</v>
      </c>
      <c r="G40" s="106">
        <v>1168105</v>
      </c>
      <c r="H40" s="105"/>
      <c r="I40" s="104">
        <f>IF(F40=0,"nerozp.",G40/F40)</f>
        <v>1</v>
      </c>
    </row>
    <row r="41" spans="1:9" ht="16.5" x14ac:dyDescent="0.35">
      <c r="A41" s="107" t="s">
        <v>14</v>
      </c>
      <c r="B41" s="23"/>
      <c r="C41" s="22"/>
      <c r="D41" s="2"/>
      <c r="E41" s="2"/>
      <c r="F41" s="106">
        <v>0</v>
      </c>
      <c r="G41" s="106">
        <v>0</v>
      </c>
      <c r="H41" s="105"/>
      <c r="I41" s="104" t="str">
        <f>IF(F41=0,"nerozp.",G41/F41)</f>
        <v>nerozp.</v>
      </c>
    </row>
    <row r="42" spans="1:9" ht="14.25" x14ac:dyDescent="0.2">
      <c r="A42" s="103" t="s">
        <v>13</v>
      </c>
      <c r="B42" s="21"/>
      <c r="C42" s="20"/>
      <c r="D42" s="17"/>
      <c r="E42" s="17"/>
      <c r="F42" s="101"/>
      <c r="G42" s="101"/>
      <c r="H42" s="100"/>
      <c r="I42" s="99"/>
    </row>
    <row r="43" spans="1:9" ht="16.5" x14ac:dyDescent="0.35">
      <c r="A43" s="102"/>
      <c r="B43" s="19"/>
      <c r="C43" s="18"/>
      <c r="D43" s="17"/>
      <c r="E43" s="17"/>
      <c r="F43" s="101"/>
      <c r="G43" s="101"/>
      <c r="H43" s="100"/>
      <c r="I43" s="99"/>
    </row>
    <row r="44" spans="1:9" ht="19.5" thickBot="1" x14ac:dyDescent="0.45">
      <c r="A44" s="16" t="s">
        <v>12</v>
      </c>
      <c r="B44" s="16" t="s">
        <v>11</v>
      </c>
      <c r="C44" s="15"/>
      <c r="D44" s="2"/>
      <c r="E44" s="2"/>
      <c r="F44" s="72"/>
      <c r="G44" s="6"/>
      <c r="H44" s="551" t="s">
        <v>10</v>
      </c>
      <c r="I44" s="552"/>
    </row>
    <row r="45" spans="1:9" ht="18.75" thickTop="1" x14ac:dyDescent="0.35">
      <c r="A45" s="14"/>
      <c r="B45" s="98"/>
      <c r="C45" s="13"/>
      <c r="D45" s="98"/>
      <c r="E45" s="12" t="s">
        <v>313</v>
      </c>
      <c r="F45" s="97" t="s">
        <v>8</v>
      </c>
      <c r="G45" s="97" t="s">
        <v>7</v>
      </c>
      <c r="H45" s="96" t="s">
        <v>6</v>
      </c>
      <c r="I45" s="95" t="s">
        <v>5</v>
      </c>
    </row>
    <row r="46" spans="1:9" x14ac:dyDescent="0.2">
      <c r="A46" s="91"/>
      <c r="B46" s="72"/>
      <c r="C46" s="72"/>
      <c r="D46" s="72"/>
      <c r="E46" s="91"/>
      <c r="F46" s="546"/>
      <c r="G46" s="94"/>
      <c r="H46" s="93">
        <v>40908</v>
      </c>
      <c r="I46" s="92">
        <v>40908</v>
      </c>
    </row>
    <row r="47" spans="1:9" x14ac:dyDescent="0.2">
      <c r="A47" s="91"/>
      <c r="B47" s="72"/>
      <c r="C47" s="72"/>
      <c r="D47" s="72"/>
      <c r="E47" s="91"/>
      <c r="F47" s="546"/>
      <c r="G47" s="90"/>
      <c r="H47" s="90"/>
      <c r="I47" s="89"/>
    </row>
    <row r="48" spans="1:9" ht="13.5" thickBot="1" x14ac:dyDescent="0.25">
      <c r="A48" s="87"/>
      <c r="B48" s="88"/>
      <c r="C48" s="88"/>
      <c r="D48" s="88"/>
      <c r="E48" s="87"/>
      <c r="F48" s="86"/>
      <c r="G48" s="86"/>
      <c r="H48" s="86"/>
      <c r="I48" s="85"/>
    </row>
    <row r="49" spans="1:9" ht="13.5" thickTop="1" x14ac:dyDescent="0.2">
      <c r="A49" s="84"/>
      <c r="B49" s="83"/>
      <c r="C49" s="83" t="s">
        <v>4</v>
      </c>
      <c r="D49" s="83"/>
      <c r="E49" s="479">
        <v>2565</v>
      </c>
      <c r="F49" s="82">
        <v>0</v>
      </c>
      <c r="G49" s="81">
        <v>0</v>
      </c>
      <c r="H49" s="81">
        <f>E49+F49-G49</f>
        <v>2565</v>
      </c>
      <c r="I49" s="80">
        <v>2565</v>
      </c>
    </row>
    <row r="50" spans="1:9" x14ac:dyDescent="0.2">
      <c r="A50" s="79"/>
      <c r="B50" s="78"/>
      <c r="C50" s="78" t="s">
        <v>3</v>
      </c>
      <c r="D50" s="78"/>
      <c r="E50" s="77">
        <v>55938.17</v>
      </c>
      <c r="F50" s="76">
        <v>267903</v>
      </c>
      <c r="G50" s="75">
        <v>249222</v>
      </c>
      <c r="H50" s="75">
        <f>E50+F50-G50</f>
        <v>74619.169999999984</v>
      </c>
      <c r="I50" s="74">
        <v>60927.11</v>
      </c>
    </row>
    <row r="51" spans="1:9" x14ac:dyDescent="0.2">
      <c r="A51" s="79"/>
      <c r="B51" s="78"/>
      <c r="C51" s="78" t="s">
        <v>2</v>
      </c>
      <c r="D51" s="78"/>
      <c r="E51" s="77">
        <v>7142.43</v>
      </c>
      <c r="F51" s="76">
        <v>16227.01</v>
      </c>
      <c r="G51" s="75">
        <v>16000</v>
      </c>
      <c r="H51" s="75">
        <f>E51+F51-G51</f>
        <v>7369.4400000000023</v>
      </c>
      <c r="I51" s="74">
        <v>7369.44</v>
      </c>
    </row>
    <row r="52" spans="1:9" x14ac:dyDescent="0.2">
      <c r="A52" s="79"/>
      <c r="B52" s="78"/>
      <c r="C52" s="78" t="s">
        <v>1</v>
      </c>
      <c r="D52" s="78"/>
      <c r="E52" s="77">
        <v>144613</v>
      </c>
      <c r="F52" s="76">
        <v>2735105</v>
      </c>
      <c r="G52" s="75">
        <v>2723409.4</v>
      </c>
      <c r="H52" s="75">
        <f>E52+F52-G52</f>
        <v>156308.60000000009</v>
      </c>
      <c r="I52" s="74">
        <v>156308.6</v>
      </c>
    </row>
    <row r="53" spans="1:9" ht="18.75" thickBot="1" x14ac:dyDescent="0.4">
      <c r="A53" s="11" t="s">
        <v>0</v>
      </c>
      <c r="B53" s="10"/>
      <c r="C53" s="10"/>
      <c r="D53" s="10"/>
      <c r="E53" s="9">
        <f>SUM(E49:E52)</f>
        <v>210258.6</v>
      </c>
      <c r="F53" s="8">
        <f>SUM(F49:F52)</f>
        <v>3019235.01</v>
      </c>
      <c r="G53" s="8">
        <f>SUM(G49:G52)</f>
        <v>2988631.4</v>
      </c>
      <c r="H53" s="8">
        <f>SUM(H49:H52)</f>
        <v>240862.21000000008</v>
      </c>
      <c r="I53" s="7">
        <f>SUM(I49:I52)</f>
        <v>227170.15000000002</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2:I43">
    <cfRule type="cellIs" dxfId="273" priority="2" stopIfTrue="1" operator="greaterThan">
      <formula>1</formula>
    </cfRule>
  </conditionalFormatting>
  <conditionalFormatting sqref="H24">
    <cfRule type="cellIs" dxfId="272" priority="5" stopIfTrue="1" operator="notEqual">
      <formula>$H$18-$H$16-$H$22</formula>
    </cfRule>
  </conditionalFormatting>
  <conditionalFormatting sqref="G28">
    <cfRule type="cellIs" dxfId="271" priority="6" stopIfTrue="1" operator="notEqual">
      <formula>$G$29+$G$30+$G$31</formula>
    </cfRule>
  </conditionalFormatting>
  <conditionalFormatting sqref="H49:H52">
    <cfRule type="cellIs" dxfId="270" priority="7" stopIfTrue="1" operator="notEqual">
      <formula>E49+F49-G49</formula>
    </cfRule>
  </conditionalFormatting>
  <conditionalFormatting sqref="I53">
    <cfRule type="cellIs" dxfId="269" priority="8" stopIfTrue="1" operator="notEqual">
      <formula>$I$49+$I$50+$I$51+$I$52</formula>
    </cfRule>
  </conditionalFormatting>
  <conditionalFormatting sqref="H53">
    <cfRule type="cellIs" dxfId="268" priority="9" stopIfTrue="1" operator="notEqual">
      <formula>E53+F53-G53</formula>
    </cfRule>
    <cfRule type="cellIs" dxfId="267" priority="10" stopIfTrue="1" operator="notEqual">
      <formula>SUM($H$49:$H$52)</formula>
    </cfRule>
  </conditionalFormatting>
  <conditionalFormatting sqref="G18 G16">
    <cfRule type="cellIs" dxfId="266" priority="11" stopIfTrue="1" operator="notEqual">
      <formula>H16+I16</formula>
    </cfRule>
  </conditionalFormatting>
  <conditionalFormatting sqref="I24">
    <cfRule type="cellIs" dxfId="265" priority="12" stopIfTrue="1" operator="notEqual">
      <formula>I18-I16-I22</formula>
    </cfRule>
  </conditionalFormatting>
  <conditionalFormatting sqref="G24">
    <cfRule type="cellIs" dxfId="26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1" style="1" customWidth="1"/>
    <col min="12" max="16384" width="9.140625" style="1"/>
  </cols>
  <sheetData>
    <row r="1" spans="1:11" ht="19.5" x14ac:dyDescent="0.4">
      <c r="A1" s="67" t="s">
        <v>49</v>
      </c>
      <c r="B1" s="66"/>
      <c r="C1" s="66"/>
      <c r="D1" s="66"/>
    </row>
    <row r="2" spans="1:11" ht="19.5" x14ac:dyDescent="0.4">
      <c r="A2" s="541" t="s">
        <v>48</v>
      </c>
      <c r="B2" s="541"/>
      <c r="C2" s="541"/>
      <c r="D2" s="541"/>
      <c r="E2" s="543" t="s">
        <v>318</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176</v>
      </c>
      <c r="F4" s="545"/>
      <c r="G4" s="545"/>
      <c r="H4" s="545"/>
      <c r="I4" s="545"/>
    </row>
    <row r="5" spans="1:11" ht="9" customHeight="1" x14ac:dyDescent="0.25">
      <c r="A5" s="64"/>
      <c r="E5" s="542" t="s">
        <v>46</v>
      </c>
      <c r="F5" s="542"/>
      <c r="G5" s="542"/>
      <c r="H5" s="542"/>
      <c r="I5" s="542"/>
    </row>
    <row r="6" spans="1:11" ht="19.5" x14ac:dyDescent="0.4">
      <c r="A6" s="63" t="s">
        <v>45</v>
      </c>
      <c r="E6" s="544" t="s">
        <v>177</v>
      </c>
      <c r="F6" s="544"/>
      <c r="G6" s="544"/>
      <c r="H6" s="63" t="s">
        <v>44</v>
      </c>
      <c r="I6" s="117" t="s">
        <v>178</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82428000</v>
      </c>
      <c r="F16" s="413">
        <v>81906102</v>
      </c>
      <c r="G16" s="43">
        <f>H16+I16</f>
        <v>81992887.88000001</v>
      </c>
      <c r="H16" s="412">
        <v>81992887.88000001</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74971000</v>
      </c>
      <c r="F18" s="413">
        <v>81906102</v>
      </c>
      <c r="G18" s="43">
        <f>H18+I18</f>
        <v>81993106.719999999</v>
      </c>
      <c r="H18" s="412">
        <v>81993106.719999999</v>
      </c>
      <c r="I18" s="412">
        <v>0</v>
      </c>
    </row>
    <row r="19" spans="1:9" ht="18" x14ac:dyDescent="0.35">
      <c r="A19" s="51"/>
      <c r="B19" s="41"/>
      <c r="C19" s="41"/>
      <c r="D19" s="41"/>
      <c r="E19" s="43"/>
      <c r="F19" s="50"/>
      <c r="G19" s="43"/>
      <c r="H19" s="49"/>
      <c r="I19" s="49"/>
    </row>
    <row r="20" spans="1:9" ht="18" hidden="1"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218.84</v>
      </c>
      <c r="H24" s="36">
        <f>H18-H16-H22</f>
        <v>218.83999998867512</v>
      </c>
      <c r="I24" s="36">
        <f>I18-I16-I22</f>
        <v>0</v>
      </c>
    </row>
    <row r="26" spans="1:9" x14ac:dyDescent="0.2">
      <c r="H26" s="109"/>
    </row>
    <row r="28" spans="1:9" ht="19.5" x14ac:dyDescent="0.4">
      <c r="A28" s="16" t="s">
        <v>28</v>
      </c>
      <c r="B28" s="16" t="s">
        <v>27</v>
      </c>
      <c r="C28" s="16"/>
      <c r="D28" s="28"/>
      <c r="E28" s="28"/>
      <c r="F28" s="72"/>
      <c r="G28" s="478">
        <v>218.84</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218.84</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42941000</v>
      </c>
      <c r="G37" s="106">
        <v>43904570</v>
      </c>
      <c r="H37" s="105"/>
      <c r="I37" s="104">
        <f>IF(F37=0,"nerozp.",G37/F37)</f>
        <v>1.022439393586549</v>
      </c>
      <c r="K37" s="192"/>
    </row>
    <row r="38" spans="1:11" ht="16.5" x14ac:dyDescent="0.35">
      <c r="A38" s="107" t="s">
        <v>17</v>
      </c>
      <c r="B38" s="23"/>
      <c r="C38" s="22"/>
      <c r="D38" s="24"/>
      <c r="E38" s="24"/>
      <c r="F38" s="106">
        <v>944102</v>
      </c>
      <c r="G38" s="106">
        <v>944102</v>
      </c>
      <c r="H38" s="105"/>
      <c r="I38" s="104">
        <f>IF(F38=0,"nerozp.",G38/F38)</f>
        <v>1</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730102</v>
      </c>
      <c r="G40" s="106">
        <v>730102</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c r="C42" s="20"/>
      <c r="D42" s="17"/>
      <c r="E42" s="17"/>
      <c r="F42" s="101"/>
      <c r="G42" s="101"/>
      <c r="H42" s="100"/>
      <c r="I42" s="99"/>
    </row>
    <row r="43" spans="1:11" ht="39.75" customHeight="1" x14ac:dyDescent="0.2">
      <c r="A43" s="102"/>
      <c r="B43" s="561" t="s">
        <v>281</v>
      </c>
      <c r="C43" s="562"/>
      <c r="D43" s="562"/>
      <c r="E43" s="562"/>
      <c r="F43" s="562"/>
      <c r="G43" s="562"/>
      <c r="H43" s="562"/>
      <c r="I43" s="562"/>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22806</v>
      </c>
      <c r="F49" s="82">
        <v>0</v>
      </c>
      <c r="G49" s="81">
        <v>3522</v>
      </c>
      <c r="H49" s="81">
        <f>E49+F49-G49</f>
        <v>19284</v>
      </c>
      <c r="I49" s="80">
        <v>19284</v>
      </c>
    </row>
    <row r="50" spans="1:9" x14ac:dyDescent="0.2">
      <c r="A50" s="79"/>
      <c r="B50" s="78"/>
      <c r="C50" s="78" t="s">
        <v>3</v>
      </c>
      <c r="D50" s="78"/>
      <c r="E50" s="77">
        <v>317753.67</v>
      </c>
      <c r="F50" s="76">
        <v>440194.86000000004</v>
      </c>
      <c r="G50" s="75">
        <v>655588</v>
      </c>
      <c r="H50" s="75">
        <f>E50+F50-G50</f>
        <v>102360.53000000003</v>
      </c>
      <c r="I50" s="74">
        <v>120289.05</v>
      </c>
    </row>
    <row r="51" spans="1:9" x14ac:dyDescent="0.2">
      <c r="A51" s="79"/>
      <c r="B51" s="78"/>
      <c r="C51" s="78" t="s">
        <v>2</v>
      </c>
      <c r="D51" s="78"/>
      <c r="E51" s="77">
        <v>579344.6100000001</v>
      </c>
      <c r="F51" s="76">
        <v>10077.450000000001</v>
      </c>
      <c r="G51" s="75">
        <v>443828.19</v>
      </c>
      <c r="H51" s="75">
        <f>E51+F51-G51</f>
        <v>145593.87000000005</v>
      </c>
      <c r="I51" s="74">
        <v>145593.87</v>
      </c>
    </row>
    <row r="52" spans="1:9" x14ac:dyDescent="0.2">
      <c r="A52" s="79"/>
      <c r="B52" s="78"/>
      <c r="C52" s="78" t="s">
        <v>1</v>
      </c>
      <c r="D52" s="78"/>
      <c r="E52" s="77">
        <v>166085.4</v>
      </c>
      <c r="F52" s="76">
        <v>1445350</v>
      </c>
      <c r="G52" s="75">
        <v>1144102</v>
      </c>
      <c r="H52" s="75">
        <f>E52+F52-G52</f>
        <v>467333.39999999991</v>
      </c>
      <c r="I52" s="74">
        <v>467333.4</v>
      </c>
    </row>
    <row r="53" spans="1:9" ht="18.75" thickBot="1" x14ac:dyDescent="0.4">
      <c r="A53" s="11" t="s">
        <v>0</v>
      </c>
      <c r="B53" s="10"/>
      <c r="C53" s="10"/>
      <c r="D53" s="10"/>
      <c r="E53" s="9">
        <f>SUM(E49:E52)</f>
        <v>1085989.68</v>
      </c>
      <c r="F53" s="8">
        <f>SUM(F49:F52)</f>
        <v>1895622.31</v>
      </c>
      <c r="G53" s="8">
        <f>SUM(G49:G52)</f>
        <v>2247040.19</v>
      </c>
      <c r="H53" s="8">
        <f>SUM(H49:H52)</f>
        <v>734571.8</v>
      </c>
      <c r="I53" s="7">
        <f>SUM(I49:I52)</f>
        <v>752500.32000000007</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263" priority="2" stopIfTrue="1" operator="greaterThan">
      <formula>1</formula>
    </cfRule>
  </conditionalFormatting>
  <conditionalFormatting sqref="H24">
    <cfRule type="cellIs" dxfId="262" priority="5" stopIfTrue="1" operator="notEqual">
      <formula>$H$18-$H$16-$H$22</formula>
    </cfRule>
  </conditionalFormatting>
  <conditionalFormatting sqref="G28">
    <cfRule type="cellIs" dxfId="261" priority="6" stopIfTrue="1" operator="notEqual">
      <formula>$G$29+$G$30+$G$31</formula>
    </cfRule>
  </conditionalFormatting>
  <conditionalFormatting sqref="H49:H52">
    <cfRule type="cellIs" dxfId="260" priority="7" stopIfTrue="1" operator="notEqual">
      <formula>E49+F49-G49</formula>
    </cfRule>
  </conditionalFormatting>
  <conditionalFormatting sqref="I53">
    <cfRule type="cellIs" dxfId="259" priority="8" stopIfTrue="1" operator="notEqual">
      <formula>$I$49+$I$50+$I$51+$I$52</formula>
    </cfRule>
  </conditionalFormatting>
  <conditionalFormatting sqref="H53">
    <cfRule type="cellIs" dxfId="258" priority="9" stopIfTrue="1" operator="notEqual">
      <formula>E53+F53-G53</formula>
    </cfRule>
    <cfRule type="cellIs" dxfId="257" priority="10" stopIfTrue="1" operator="notEqual">
      <formula>SUM($H$49:$H$52)</formula>
    </cfRule>
  </conditionalFormatting>
  <conditionalFormatting sqref="G18 G16">
    <cfRule type="cellIs" dxfId="256" priority="11" stopIfTrue="1" operator="notEqual">
      <formula>H16+I16</formula>
    </cfRule>
  </conditionalFormatting>
  <conditionalFormatting sqref="I24">
    <cfRule type="cellIs" dxfId="255" priority="12" stopIfTrue="1" operator="notEqual">
      <formula>I18-I16-I22</formula>
    </cfRule>
  </conditionalFormatting>
  <conditionalFormatting sqref="G24">
    <cfRule type="cellIs" dxfId="25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3" style="1" customWidth="1"/>
    <col min="12" max="16384" width="9.140625" style="1"/>
  </cols>
  <sheetData>
    <row r="1" spans="1:11" ht="19.5" x14ac:dyDescent="0.4">
      <c r="A1" s="67" t="s">
        <v>49</v>
      </c>
      <c r="B1" s="66"/>
      <c r="C1" s="66"/>
      <c r="D1" s="66"/>
    </row>
    <row r="2" spans="1:11" ht="19.5" x14ac:dyDescent="0.4">
      <c r="A2" s="541" t="s">
        <v>48</v>
      </c>
      <c r="B2" s="541"/>
      <c r="C2" s="541"/>
      <c r="D2" s="541"/>
      <c r="E2" s="543" t="s">
        <v>334</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179</v>
      </c>
      <c r="F4" s="545"/>
      <c r="G4" s="545"/>
      <c r="H4" s="545"/>
      <c r="I4" s="545"/>
    </row>
    <row r="5" spans="1:11" ht="9" customHeight="1" x14ac:dyDescent="0.25">
      <c r="A5" s="64"/>
      <c r="E5" s="542" t="s">
        <v>46</v>
      </c>
      <c r="F5" s="542"/>
      <c r="G5" s="542"/>
      <c r="H5" s="542"/>
      <c r="I5" s="542"/>
    </row>
    <row r="6" spans="1:11" ht="19.5" x14ac:dyDescent="0.4">
      <c r="A6" s="63" t="s">
        <v>45</v>
      </c>
      <c r="E6" s="544" t="s">
        <v>180</v>
      </c>
      <c r="F6" s="544"/>
      <c r="G6" s="544"/>
      <c r="H6" s="63" t="s">
        <v>44</v>
      </c>
      <c r="I6" s="117" t="s">
        <v>181</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23284000</v>
      </c>
      <c r="F16" s="413">
        <v>23107369</v>
      </c>
      <c r="G16" s="43">
        <f>H16+I16</f>
        <v>23331168.639999997</v>
      </c>
      <c r="H16" s="412">
        <v>23331168.639999997</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20954000</v>
      </c>
      <c r="F18" s="413">
        <v>22527118</v>
      </c>
      <c r="G18" s="43">
        <f>H18+I18</f>
        <v>23331555.530000001</v>
      </c>
      <c r="H18" s="412">
        <v>23331555.530000001</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386.89</v>
      </c>
      <c r="H24" s="36">
        <f>H18-H16-H22</f>
        <v>386.89000000432134</v>
      </c>
      <c r="I24" s="36">
        <f>I18-I16-I22</f>
        <v>0</v>
      </c>
    </row>
    <row r="26" spans="1:9" x14ac:dyDescent="0.2">
      <c r="H26" s="109"/>
    </row>
    <row r="28" spans="1:9" ht="19.5" x14ac:dyDescent="0.4">
      <c r="A28" s="16" t="s">
        <v>28</v>
      </c>
      <c r="B28" s="16" t="s">
        <v>27</v>
      </c>
      <c r="C28" s="16"/>
      <c r="D28" s="28"/>
      <c r="E28" s="28"/>
      <c r="F28" s="72"/>
      <c r="G28" s="478">
        <v>386.89</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386.89</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ht="6" customHeight="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12865000</v>
      </c>
      <c r="G37" s="106">
        <v>12898254</v>
      </c>
      <c r="H37" s="105"/>
      <c r="I37" s="104">
        <f>IF(F37=0,"nerozp.",G37/F37)</f>
        <v>1.0025848425961912</v>
      </c>
      <c r="K37" s="192"/>
    </row>
    <row r="38" spans="1:11" ht="16.5" x14ac:dyDescent="0.35">
      <c r="A38" s="107" t="s">
        <v>17</v>
      </c>
      <c r="B38" s="23"/>
      <c r="C38" s="22"/>
      <c r="D38" s="24"/>
      <c r="E38" s="24"/>
      <c r="F38" s="106">
        <v>672369</v>
      </c>
      <c r="G38" s="106">
        <v>674495</v>
      </c>
      <c r="H38" s="105"/>
      <c r="I38" s="104">
        <f>IF(F38=0,"nerozp.",G38/F38)</f>
        <v>1.0031619542245405</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506369</v>
      </c>
      <c r="G40" s="106">
        <v>506369</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282</v>
      </c>
      <c r="C42" s="20"/>
      <c r="D42" s="17"/>
      <c r="E42" s="17"/>
      <c r="F42" s="101"/>
      <c r="G42" s="101"/>
      <c r="H42" s="100"/>
      <c r="I42" s="99"/>
    </row>
    <row r="43" spans="1:11" ht="38.25" customHeight="1" x14ac:dyDescent="0.2">
      <c r="A43" s="102"/>
      <c r="B43" s="561" t="s">
        <v>312</v>
      </c>
      <c r="C43" s="562"/>
      <c r="D43" s="562"/>
      <c r="E43" s="562"/>
      <c r="F43" s="562"/>
      <c r="G43" s="562"/>
      <c r="H43" s="562"/>
      <c r="I43" s="562"/>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14270</v>
      </c>
      <c r="F49" s="82">
        <v>0</v>
      </c>
      <c r="G49" s="81">
        <v>0</v>
      </c>
      <c r="H49" s="81">
        <f>E49+F49-G49</f>
        <v>14270</v>
      </c>
      <c r="I49" s="80">
        <v>14270</v>
      </c>
    </row>
    <row r="50" spans="1:9" x14ac:dyDescent="0.2">
      <c r="A50" s="79"/>
      <c r="B50" s="78"/>
      <c r="C50" s="78" t="s">
        <v>3</v>
      </c>
      <c r="D50" s="78"/>
      <c r="E50" s="77">
        <v>226043.89</v>
      </c>
      <c r="F50" s="76">
        <v>128611</v>
      </c>
      <c r="G50" s="75">
        <v>178027</v>
      </c>
      <c r="H50" s="75">
        <f>E50+F50-G50</f>
        <v>176627.89</v>
      </c>
      <c r="I50" s="74">
        <v>170765.7</v>
      </c>
    </row>
    <row r="51" spans="1:9" x14ac:dyDescent="0.2">
      <c r="A51" s="79"/>
      <c r="B51" s="78"/>
      <c r="C51" s="78" t="s">
        <v>2</v>
      </c>
      <c r="D51" s="78"/>
      <c r="E51" s="77">
        <v>333475.44999999995</v>
      </c>
      <c r="F51" s="76">
        <v>363312.29999999993</v>
      </c>
      <c r="G51" s="75">
        <v>111275</v>
      </c>
      <c r="H51" s="75">
        <f>E51+F51-G51</f>
        <v>585512.74999999988</v>
      </c>
      <c r="I51" s="74">
        <v>585512.75</v>
      </c>
    </row>
    <row r="52" spans="1:9" x14ac:dyDescent="0.2">
      <c r="A52" s="79"/>
      <c r="B52" s="78"/>
      <c r="C52" s="78" t="s">
        <v>1</v>
      </c>
      <c r="D52" s="78"/>
      <c r="E52" s="77">
        <v>207425.8</v>
      </c>
      <c r="F52" s="76">
        <v>1996179.9999999998</v>
      </c>
      <c r="G52" s="75">
        <v>1863027</v>
      </c>
      <c r="H52" s="75">
        <f>E52+F52-G52</f>
        <v>340578.79999999981</v>
      </c>
      <c r="I52" s="74">
        <v>340578.8</v>
      </c>
    </row>
    <row r="53" spans="1:9" ht="18.75" thickBot="1" x14ac:dyDescent="0.4">
      <c r="A53" s="11" t="s">
        <v>0</v>
      </c>
      <c r="B53" s="10"/>
      <c r="C53" s="10"/>
      <c r="D53" s="10"/>
      <c r="E53" s="9">
        <f>SUM(E49:E52)</f>
        <v>781215.1399999999</v>
      </c>
      <c r="F53" s="8">
        <f>SUM(F49:F52)</f>
        <v>2488103.2999999998</v>
      </c>
      <c r="G53" s="8">
        <f>SUM(G49:G52)</f>
        <v>2152329</v>
      </c>
      <c r="H53" s="8">
        <f>SUM(H49:H52)</f>
        <v>1116989.4399999997</v>
      </c>
      <c r="I53" s="7">
        <f>SUM(I49:I52)</f>
        <v>1111127.25</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253" priority="2" stopIfTrue="1" operator="greaterThan">
      <formula>1</formula>
    </cfRule>
  </conditionalFormatting>
  <conditionalFormatting sqref="H24">
    <cfRule type="cellIs" dxfId="252" priority="5" stopIfTrue="1" operator="notEqual">
      <formula>$H$18-$H$16-$H$22</formula>
    </cfRule>
  </conditionalFormatting>
  <conditionalFormatting sqref="G28">
    <cfRule type="cellIs" dxfId="251" priority="6" stopIfTrue="1" operator="notEqual">
      <formula>$G$29+$G$30+$G$31</formula>
    </cfRule>
  </conditionalFormatting>
  <conditionalFormatting sqref="H49:H52">
    <cfRule type="cellIs" dxfId="250" priority="7" stopIfTrue="1" operator="notEqual">
      <formula>E49+F49-G49</formula>
    </cfRule>
  </conditionalFormatting>
  <conditionalFormatting sqref="I53">
    <cfRule type="cellIs" dxfId="249" priority="8" stopIfTrue="1" operator="notEqual">
      <formula>$I$49+$I$50+$I$51+$I$52</formula>
    </cfRule>
  </conditionalFormatting>
  <conditionalFormatting sqref="H53">
    <cfRule type="cellIs" dxfId="248" priority="9" stopIfTrue="1" operator="notEqual">
      <formula>E53+F53-G53</formula>
    </cfRule>
    <cfRule type="cellIs" dxfId="247" priority="10" stopIfTrue="1" operator="notEqual">
      <formula>SUM($H$49:$H$52)</formula>
    </cfRule>
  </conditionalFormatting>
  <conditionalFormatting sqref="G18 G16">
    <cfRule type="cellIs" dxfId="246" priority="11" stopIfTrue="1" operator="notEqual">
      <formula>H16+I16</formula>
    </cfRule>
  </conditionalFormatting>
  <conditionalFormatting sqref="I24">
    <cfRule type="cellIs" dxfId="245" priority="12" stopIfTrue="1" operator="notEqual">
      <formula>I18-I16-I22</formula>
    </cfRule>
  </conditionalFormatting>
  <conditionalFormatting sqref="G24">
    <cfRule type="cellIs" dxfId="24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319</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182</v>
      </c>
      <c r="F4" s="545"/>
      <c r="G4" s="545"/>
      <c r="H4" s="545"/>
      <c r="I4" s="545"/>
    </row>
    <row r="5" spans="1:11" ht="9" customHeight="1" x14ac:dyDescent="0.25">
      <c r="A5" s="64"/>
      <c r="E5" s="542" t="s">
        <v>46</v>
      </c>
      <c r="F5" s="542"/>
      <c r="G5" s="542"/>
      <c r="H5" s="542"/>
      <c r="I5" s="542"/>
    </row>
    <row r="6" spans="1:11" ht="19.5" x14ac:dyDescent="0.4">
      <c r="A6" s="63" t="s">
        <v>45</v>
      </c>
      <c r="E6" s="544">
        <v>70890871</v>
      </c>
      <c r="F6" s="544"/>
      <c r="G6" s="544"/>
      <c r="H6" s="63" t="s">
        <v>44</v>
      </c>
      <c r="I6" s="117">
        <v>1642</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69351000</v>
      </c>
      <c r="F16" s="413">
        <v>68077683.879999995</v>
      </c>
      <c r="G16" s="43">
        <f>H16+I16</f>
        <v>68077683.880000025</v>
      </c>
      <c r="H16" s="412">
        <v>68077683.880000025</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63191000</v>
      </c>
      <c r="F18" s="413">
        <v>68077683.879999995</v>
      </c>
      <c r="G18" s="43">
        <f>H18+I18</f>
        <v>68077683.879999995</v>
      </c>
      <c r="H18" s="412">
        <v>68077683.879999995</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0</v>
      </c>
      <c r="H24" s="36">
        <f>H18-H16-H22</f>
        <v>-2.9802322387695313E-8</v>
      </c>
      <c r="I24" s="36">
        <f>I18-I16-I22</f>
        <v>0</v>
      </c>
    </row>
    <row r="26" spans="1:9" x14ac:dyDescent="0.2">
      <c r="H26" s="109"/>
    </row>
    <row r="28" spans="1:9" ht="19.5" x14ac:dyDescent="0.4">
      <c r="A28" s="16" t="s">
        <v>28</v>
      </c>
      <c r="B28" s="16" t="s">
        <v>27</v>
      </c>
      <c r="C28" s="16"/>
      <c r="D28" s="28"/>
      <c r="E28" s="28"/>
      <c r="F28" s="72"/>
      <c r="G28" s="478">
        <v>0</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0</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35128000</v>
      </c>
      <c r="G37" s="106">
        <v>35128000</v>
      </c>
      <c r="H37" s="105"/>
      <c r="I37" s="104">
        <f>IF(F37=0,"nerozp.",G37/F37)</f>
        <v>1</v>
      </c>
      <c r="K37" s="192"/>
    </row>
    <row r="38" spans="1:11" ht="16.5" x14ac:dyDescent="0.35">
      <c r="A38" s="107" t="s">
        <v>17</v>
      </c>
      <c r="B38" s="23"/>
      <c r="C38" s="22"/>
      <c r="D38" s="24"/>
      <c r="E38" s="24"/>
      <c r="F38" s="106">
        <v>2004664</v>
      </c>
      <c r="G38" s="106">
        <v>2004728.8</v>
      </c>
      <c r="H38" s="105"/>
      <c r="I38" s="104">
        <f>IF(F38=0,"nerozp.",G38/F38)</f>
        <v>1.0000323246189886</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1544664</v>
      </c>
      <c r="G40" s="106">
        <v>1544664</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283</v>
      </c>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52000</v>
      </c>
      <c r="F49" s="82">
        <v>0</v>
      </c>
      <c r="G49" s="81">
        <v>0</v>
      </c>
      <c r="H49" s="81">
        <f>E49+F49-G49</f>
        <v>52000</v>
      </c>
      <c r="I49" s="80">
        <v>52000</v>
      </c>
    </row>
    <row r="50" spans="1:9" x14ac:dyDescent="0.2">
      <c r="A50" s="79"/>
      <c r="B50" s="78"/>
      <c r="C50" s="78" t="s">
        <v>3</v>
      </c>
      <c r="D50" s="78"/>
      <c r="E50" s="77">
        <v>1202456.29</v>
      </c>
      <c r="F50" s="76">
        <v>350510</v>
      </c>
      <c r="G50" s="75">
        <v>521801</v>
      </c>
      <c r="H50" s="75">
        <f>E50+F50-G50</f>
        <v>1031165.29</v>
      </c>
      <c r="I50" s="74">
        <v>954934.33</v>
      </c>
    </row>
    <row r="51" spans="1:9" x14ac:dyDescent="0.2">
      <c r="A51" s="79"/>
      <c r="B51" s="78"/>
      <c r="C51" s="78" t="s">
        <v>2</v>
      </c>
      <c r="D51" s="78"/>
      <c r="E51" s="77">
        <v>105465.33</v>
      </c>
      <c r="F51" s="76">
        <v>144308.85999999999</v>
      </c>
      <c r="G51" s="75">
        <v>111069.28</v>
      </c>
      <c r="H51" s="75">
        <f>E51+F51-G51</f>
        <v>138704.91</v>
      </c>
      <c r="I51" s="74">
        <v>138704.91</v>
      </c>
    </row>
    <row r="52" spans="1:9" x14ac:dyDescent="0.2">
      <c r="A52" s="79"/>
      <c r="B52" s="78"/>
      <c r="C52" s="78" t="s">
        <v>1</v>
      </c>
      <c r="D52" s="78"/>
      <c r="E52" s="77">
        <v>218533.58</v>
      </c>
      <c r="F52" s="76">
        <v>2603107.7999999998</v>
      </c>
      <c r="G52" s="75">
        <v>2792529</v>
      </c>
      <c r="H52" s="75">
        <f>E52+F52-G52</f>
        <v>29112.379999999888</v>
      </c>
      <c r="I52" s="74">
        <v>29112.38</v>
      </c>
    </row>
    <row r="53" spans="1:9" ht="18.75" thickBot="1" x14ac:dyDescent="0.4">
      <c r="A53" s="11" t="s">
        <v>0</v>
      </c>
      <c r="B53" s="10"/>
      <c r="C53" s="10"/>
      <c r="D53" s="10"/>
      <c r="E53" s="9">
        <f>SUM(E49:E52)</f>
        <v>1578455.2000000002</v>
      </c>
      <c r="F53" s="8">
        <f>SUM(F49:F52)</f>
        <v>3097926.6599999997</v>
      </c>
      <c r="G53" s="8">
        <f>SUM(G49:G52)</f>
        <v>3425399.2800000003</v>
      </c>
      <c r="H53" s="8">
        <f>SUM(H49:H52)</f>
        <v>1250982.5799999998</v>
      </c>
      <c r="I53" s="7">
        <f>SUM(I49:I52)</f>
        <v>1174751.6199999999</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2:I43">
    <cfRule type="cellIs" dxfId="243" priority="2" stopIfTrue="1" operator="greaterThan">
      <formula>1</formula>
    </cfRule>
  </conditionalFormatting>
  <conditionalFormatting sqref="H24">
    <cfRule type="cellIs" dxfId="242" priority="5" stopIfTrue="1" operator="notEqual">
      <formula>$H$18-$H$16-$H$22</formula>
    </cfRule>
  </conditionalFormatting>
  <conditionalFormatting sqref="G28">
    <cfRule type="cellIs" dxfId="241" priority="6" stopIfTrue="1" operator="notEqual">
      <formula>$G$29+$G$30+$G$31</formula>
    </cfRule>
  </conditionalFormatting>
  <conditionalFormatting sqref="H49:H52">
    <cfRule type="cellIs" dxfId="240" priority="7" stopIfTrue="1" operator="notEqual">
      <formula>E49+F49-G49</formula>
    </cfRule>
  </conditionalFormatting>
  <conditionalFormatting sqref="I53">
    <cfRule type="cellIs" dxfId="239" priority="8" stopIfTrue="1" operator="notEqual">
      <formula>$I$49+$I$50+$I$51+$I$52</formula>
    </cfRule>
  </conditionalFormatting>
  <conditionalFormatting sqref="H53">
    <cfRule type="cellIs" dxfId="238" priority="9" stopIfTrue="1" operator="notEqual">
      <formula>E53+F53-G53</formula>
    </cfRule>
    <cfRule type="cellIs" dxfId="237" priority="10" stopIfTrue="1" operator="notEqual">
      <formula>SUM($H$49:$H$52)</formula>
    </cfRule>
  </conditionalFormatting>
  <conditionalFormatting sqref="G18 G16">
    <cfRule type="cellIs" dxfId="236" priority="11" stopIfTrue="1" operator="notEqual">
      <formula>H16+I16</formula>
    </cfRule>
  </conditionalFormatting>
  <conditionalFormatting sqref="I24">
    <cfRule type="cellIs" dxfId="235" priority="12" stopIfTrue="1" operator="notEqual">
      <formula>I18-I16-I22</formula>
    </cfRule>
  </conditionalFormatting>
  <conditionalFormatting sqref="G24">
    <cfRule type="cellIs" dxfId="23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2.42578125" style="1" customWidth="1"/>
    <col min="12" max="16384" width="9.140625" style="1"/>
  </cols>
  <sheetData>
    <row r="1" spans="1:11" ht="19.5" x14ac:dyDescent="0.4">
      <c r="A1" s="67" t="s">
        <v>49</v>
      </c>
      <c r="B1" s="66"/>
      <c r="C1" s="66"/>
      <c r="D1" s="66"/>
    </row>
    <row r="2" spans="1:11" ht="19.5" x14ac:dyDescent="0.4">
      <c r="A2" s="541" t="s">
        <v>48</v>
      </c>
      <c r="B2" s="541"/>
      <c r="C2" s="541"/>
      <c r="D2" s="541"/>
      <c r="E2" s="543" t="s">
        <v>320</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183</v>
      </c>
      <c r="F4" s="545"/>
      <c r="G4" s="545"/>
      <c r="H4" s="545"/>
      <c r="I4" s="545"/>
    </row>
    <row r="5" spans="1:11" ht="9" customHeight="1" x14ac:dyDescent="0.25">
      <c r="A5" s="64"/>
      <c r="E5" s="542" t="s">
        <v>46</v>
      </c>
      <c r="F5" s="542"/>
      <c r="G5" s="542"/>
      <c r="H5" s="542"/>
      <c r="I5" s="542"/>
    </row>
    <row r="6" spans="1:11" ht="19.5" x14ac:dyDescent="0.4">
      <c r="A6" s="63" t="s">
        <v>45</v>
      </c>
      <c r="E6" s="544" t="s">
        <v>184</v>
      </c>
      <c r="F6" s="544"/>
      <c r="G6" s="544"/>
      <c r="H6" s="63" t="s">
        <v>44</v>
      </c>
      <c r="I6" s="117" t="s">
        <v>185</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23097000</v>
      </c>
      <c r="F16" s="413">
        <v>20398009</v>
      </c>
      <c r="G16" s="43">
        <f>H16+I16</f>
        <v>19368443.389999997</v>
      </c>
      <c r="H16" s="412">
        <v>19368443.389999997</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20916000</v>
      </c>
      <c r="F18" s="413">
        <v>20405229</v>
      </c>
      <c r="G18" s="43">
        <f>H18+I18</f>
        <v>19664875.129999999</v>
      </c>
      <c r="H18" s="412">
        <v>19664875.129999999</v>
      </c>
      <c r="I18" s="412">
        <v>0</v>
      </c>
    </row>
    <row r="19" spans="1:9" ht="18" x14ac:dyDescent="0.35">
      <c r="A19" s="51"/>
      <c r="B19" s="41"/>
      <c r="C19" s="41"/>
      <c r="D19" s="41"/>
      <c r="E19" s="43"/>
      <c r="F19" s="50"/>
      <c r="G19" s="43"/>
      <c r="H19" s="49"/>
      <c r="I19" s="49"/>
    </row>
    <row r="20" spans="1:9" ht="6" customHeight="1"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7220</v>
      </c>
      <c r="H22" s="34">
        <v>7220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289211.74</v>
      </c>
      <c r="H24" s="36">
        <f>H18-H16-H22</f>
        <v>289211.74000000209</v>
      </c>
      <c r="I24" s="36">
        <f>I18-I16-I22</f>
        <v>0</v>
      </c>
    </row>
    <row r="26" spans="1:9" x14ac:dyDescent="0.2">
      <c r="H26" s="109"/>
    </row>
    <row r="28" spans="1:9" ht="19.5" x14ac:dyDescent="0.4">
      <c r="A28" s="16" t="s">
        <v>28</v>
      </c>
      <c r="B28" s="16" t="s">
        <v>27</v>
      </c>
      <c r="C28" s="16"/>
      <c r="D28" s="28"/>
      <c r="E28" s="28"/>
      <c r="F28" s="72"/>
      <c r="G28" s="478">
        <v>289211.74</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289211.74</v>
      </c>
      <c r="H30" s="105"/>
      <c r="I30" s="109"/>
    </row>
    <row r="31" spans="1:9" ht="18.75" x14ac:dyDescent="0.4">
      <c r="A31" s="33"/>
      <c r="B31" s="33"/>
      <c r="C31" s="32" t="s">
        <v>25</v>
      </c>
      <c r="D31" s="31"/>
      <c r="E31" s="30"/>
      <c r="F31" s="109" t="s">
        <v>24</v>
      </c>
      <c r="G31" s="29">
        <v>0</v>
      </c>
      <c r="H31" s="105"/>
      <c r="I31" s="109"/>
    </row>
    <row r="32" spans="1:9" ht="7.5" customHeight="1"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ht="0.75" customHeight="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13416000</v>
      </c>
      <c r="G37" s="106">
        <v>11266392</v>
      </c>
      <c r="H37" s="105"/>
      <c r="I37" s="104">
        <f>IF(F37=0,"nerozp.",G37/F37)</f>
        <v>0.83977280858676207</v>
      </c>
      <c r="K37" s="192"/>
    </row>
    <row r="38" spans="1:11" ht="16.5" x14ac:dyDescent="0.35">
      <c r="A38" s="107" t="s">
        <v>17</v>
      </c>
      <c r="B38" s="23"/>
      <c r="C38" s="22"/>
      <c r="D38" s="24"/>
      <c r="E38" s="24"/>
      <c r="F38" s="106">
        <v>159490</v>
      </c>
      <c r="G38" s="106">
        <v>159639</v>
      </c>
      <c r="H38" s="105"/>
      <c r="I38" s="104">
        <f>IF(F38=0,"nerozp.",G38/F38)</f>
        <v>1.0009342278512758</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130490</v>
      </c>
      <c r="G40" s="106">
        <v>130490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284</v>
      </c>
      <c r="C42" s="20"/>
      <c r="D42" s="17"/>
      <c r="E42" s="17"/>
      <c r="F42" s="101"/>
      <c r="G42" s="101"/>
      <c r="H42" s="100"/>
      <c r="I42" s="99"/>
    </row>
    <row r="43" spans="1:11" ht="61.5" customHeight="1" x14ac:dyDescent="0.2">
      <c r="A43" s="102"/>
      <c r="B43" s="563" t="s">
        <v>285</v>
      </c>
      <c r="C43" s="564"/>
      <c r="D43" s="564"/>
      <c r="E43" s="564"/>
      <c r="F43" s="564"/>
      <c r="G43" s="564"/>
      <c r="H43" s="564"/>
      <c r="I43" s="564"/>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7200</v>
      </c>
      <c r="F49" s="82">
        <v>0</v>
      </c>
      <c r="G49" s="81">
        <v>0</v>
      </c>
      <c r="H49" s="81">
        <f>E49+F49-G49</f>
        <v>7200</v>
      </c>
      <c r="I49" s="80">
        <v>7200</v>
      </c>
    </row>
    <row r="50" spans="1:9" x14ac:dyDescent="0.2">
      <c r="A50" s="79"/>
      <c r="B50" s="78"/>
      <c r="C50" s="78" t="s">
        <v>3</v>
      </c>
      <c r="D50" s="78"/>
      <c r="E50" s="77">
        <v>138111.20000000001</v>
      </c>
      <c r="F50" s="76">
        <v>91547</v>
      </c>
      <c r="G50" s="75">
        <v>149625</v>
      </c>
      <c r="H50" s="75">
        <f>E50+F50-G50</f>
        <v>80033.200000000012</v>
      </c>
      <c r="I50" s="74">
        <v>70857.440000000002</v>
      </c>
    </row>
    <row r="51" spans="1:9" x14ac:dyDescent="0.2">
      <c r="A51" s="79"/>
      <c r="B51" s="78"/>
      <c r="C51" s="78" t="s">
        <v>2</v>
      </c>
      <c r="D51" s="78"/>
      <c r="E51" s="77">
        <v>785471.76</v>
      </c>
      <c r="F51" s="76">
        <v>437186.3</v>
      </c>
      <c r="G51" s="75">
        <v>490000</v>
      </c>
      <c r="H51" s="75">
        <f>E51+F51-G51</f>
        <v>732658.06</v>
      </c>
      <c r="I51" s="74">
        <v>732658.06</v>
      </c>
    </row>
    <row r="52" spans="1:9" x14ac:dyDescent="0.2">
      <c r="A52" s="79"/>
      <c r="B52" s="78"/>
      <c r="C52" s="78" t="s">
        <v>1</v>
      </c>
      <c r="D52" s="78"/>
      <c r="E52" s="77">
        <v>38630.730000000003</v>
      </c>
      <c r="F52" s="76">
        <v>649639</v>
      </c>
      <c r="G52" s="75">
        <v>608331</v>
      </c>
      <c r="H52" s="75">
        <f>E52+F52-G52</f>
        <v>79938.729999999981</v>
      </c>
      <c r="I52" s="74">
        <v>126621.73</v>
      </c>
    </row>
    <row r="53" spans="1:9" ht="18.75" thickBot="1" x14ac:dyDescent="0.4">
      <c r="A53" s="11" t="s">
        <v>0</v>
      </c>
      <c r="B53" s="10"/>
      <c r="C53" s="10"/>
      <c r="D53" s="10"/>
      <c r="E53" s="9">
        <f>SUM(E49:E52)</f>
        <v>969413.69</v>
      </c>
      <c r="F53" s="8">
        <f>SUM(F49:F52)</f>
        <v>1178372.3</v>
      </c>
      <c r="G53" s="8">
        <f>SUM(G49:G52)</f>
        <v>1247956</v>
      </c>
      <c r="H53" s="8">
        <f>SUM(H49:H52)</f>
        <v>899829.99</v>
      </c>
      <c r="I53" s="7">
        <f>SUM(I49:I52)</f>
        <v>937337.23</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233" priority="2" stopIfTrue="1" operator="greaterThan">
      <formula>1</formula>
    </cfRule>
  </conditionalFormatting>
  <conditionalFormatting sqref="H24">
    <cfRule type="cellIs" dxfId="232" priority="5" stopIfTrue="1" operator="notEqual">
      <formula>$H$18-$H$16-$H$22</formula>
    </cfRule>
  </conditionalFormatting>
  <conditionalFormatting sqref="G28">
    <cfRule type="cellIs" dxfId="231" priority="6" stopIfTrue="1" operator="notEqual">
      <formula>$G$29+$G$30+$G$31</formula>
    </cfRule>
  </conditionalFormatting>
  <conditionalFormatting sqref="H49:H52">
    <cfRule type="cellIs" dxfId="230" priority="7" stopIfTrue="1" operator="notEqual">
      <formula>E49+F49-G49</formula>
    </cfRule>
  </conditionalFormatting>
  <conditionalFormatting sqref="I53">
    <cfRule type="cellIs" dxfId="229" priority="8" stopIfTrue="1" operator="notEqual">
      <formula>$I$49+$I$50+$I$51+$I$52</formula>
    </cfRule>
  </conditionalFormatting>
  <conditionalFormatting sqref="H53">
    <cfRule type="cellIs" dxfId="228" priority="9" stopIfTrue="1" operator="notEqual">
      <formula>E53+F53-G53</formula>
    </cfRule>
    <cfRule type="cellIs" dxfId="227" priority="10" stopIfTrue="1" operator="notEqual">
      <formula>SUM($H$49:$H$52)</formula>
    </cfRule>
  </conditionalFormatting>
  <conditionalFormatting sqref="G18 G16">
    <cfRule type="cellIs" dxfId="226" priority="11" stopIfTrue="1" operator="notEqual">
      <formula>H16+I16</formula>
    </cfRule>
  </conditionalFormatting>
  <conditionalFormatting sqref="I24">
    <cfRule type="cellIs" dxfId="225" priority="12" stopIfTrue="1" operator="notEqual">
      <formula>I18-I16-I22</formula>
    </cfRule>
  </conditionalFormatting>
  <conditionalFormatting sqref="G24">
    <cfRule type="cellIs" dxfId="22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1" style="1" customWidth="1"/>
    <col min="12" max="16384" width="9.140625" style="1"/>
  </cols>
  <sheetData>
    <row r="1" spans="1:11" ht="19.5" x14ac:dyDescent="0.4">
      <c r="A1" s="67" t="s">
        <v>49</v>
      </c>
      <c r="B1" s="66"/>
      <c r="C1" s="66"/>
      <c r="D1" s="66"/>
    </row>
    <row r="2" spans="1:11" ht="19.5" x14ac:dyDescent="0.4">
      <c r="A2" s="541" t="s">
        <v>48</v>
      </c>
      <c r="B2" s="541"/>
      <c r="C2" s="541"/>
      <c r="D2" s="541"/>
      <c r="E2" s="543" t="s">
        <v>186</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187</v>
      </c>
      <c r="F4" s="545"/>
      <c r="G4" s="545"/>
      <c r="H4" s="545"/>
      <c r="I4" s="545"/>
    </row>
    <row r="5" spans="1:11" ht="9" customHeight="1" x14ac:dyDescent="0.25">
      <c r="A5" s="64"/>
      <c r="E5" s="542" t="s">
        <v>46</v>
      </c>
      <c r="F5" s="542"/>
      <c r="G5" s="542"/>
      <c r="H5" s="542"/>
      <c r="I5" s="542"/>
    </row>
    <row r="6" spans="1:11" ht="19.5" x14ac:dyDescent="0.4">
      <c r="A6" s="63" t="s">
        <v>45</v>
      </c>
      <c r="E6" s="544" t="s">
        <v>188</v>
      </c>
      <c r="F6" s="544"/>
      <c r="G6" s="544"/>
      <c r="H6" s="63" t="s">
        <v>44</v>
      </c>
      <c r="I6" s="117" t="s">
        <v>189</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58858000</v>
      </c>
      <c r="F16" s="413">
        <v>57264001</v>
      </c>
      <c r="G16" s="43">
        <f>H16+I16</f>
        <v>57599557.900000006</v>
      </c>
      <c r="H16" s="412">
        <v>57599557.900000006</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55417000</v>
      </c>
      <c r="F18" s="413">
        <v>57264001</v>
      </c>
      <c r="G18" s="43">
        <f>H18+I18</f>
        <v>57637252.579999998</v>
      </c>
      <c r="H18" s="412">
        <v>57637252.579999998</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37694.68</v>
      </c>
      <c r="H24" s="36">
        <f>H18-H16-H22</f>
        <v>37694.679999992251</v>
      </c>
      <c r="I24" s="36">
        <f>I18-I16-I22</f>
        <v>0</v>
      </c>
    </row>
    <row r="26" spans="1:9" x14ac:dyDescent="0.2">
      <c r="H26" s="109"/>
    </row>
    <row r="28" spans="1:9" ht="19.5" x14ac:dyDescent="0.4">
      <c r="A28" s="16" t="s">
        <v>28</v>
      </c>
      <c r="B28" s="16" t="s">
        <v>27</v>
      </c>
      <c r="C28" s="16"/>
      <c r="D28" s="28"/>
      <c r="E28" s="28"/>
      <c r="F28" s="72"/>
      <c r="G28" s="478">
        <v>37694.68</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37694.68</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29850000</v>
      </c>
      <c r="G37" s="106">
        <v>28952929</v>
      </c>
      <c r="H37" s="105"/>
      <c r="I37" s="104">
        <f>IF(F37=0,"nerozp.",G37/F37)</f>
        <v>0.96994737018425459</v>
      </c>
      <c r="K37" s="192"/>
    </row>
    <row r="38" spans="1:11" ht="16.5" x14ac:dyDescent="0.35">
      <c r="A38" s="107" t="s">
        <v>17</v>
      </c>
      <c r="B38" s="23"/>
      <c r="C38" s="22"/>
      <c r="D38" s="24"/>
      <c r="E38" s="24"/>
      <c r="F38" s="106">
        <v>1389000</v>
      </c>
      <c r="G38" s="106">
        <v>1423075.14</v>
      </c>
      <c r="H38" s="105"/>
      <c r="I38" s="104">
        <f>IF(F38=0,"nerozp.",G38/F38)</f>
        <v>1.0245321382289416</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1070000</v>
      </c>
      <c r="G40" s="106">
        <v>1070000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286</v>
      </c>
      <c r="C42" s="20"/>
      <c r="D42" s="17"/>
      <c r="E42" s="17"/>
      <c r="F42" s="101"/>
      <c r="G42" s="101"/>
      <c r="H42" s="100"/>
      <c r="I42" s="99"/>
    </row>
    <row r="43" spans="1:11" ht="25.5" customHeight="1" x14ac:dyDescent="0.2">
      <c r="A43" s="102"/>
      <c r="B43" s="563" t="s">
        <v>287</v>
      </c>
      <c r="C43" s="564"/>
      <c r="D43" s="564"/>
      <c r="E43" s="564"/>
      <c r="F43" s="564"/>
      <c r="G43" s="564"/>
      <c r="H43" s="564"/>
      <c r="I43" s="564"/>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116200</v>
      </c>
      <c r="F49" s="82">
        <v>0</v>
      </c>
      <c r="G49" s="81">
        <v>0</v>
      </c>
      <c r="H49" s="81">
        <f>E49+F49-G49</f>
        <v>116200</v>
      </c>
      <c r="I49" s="80">
        <v>116200</v>
      </c>
    </row>
    <row r="50" spans="1:9" x14ac:dyDescent="0.2">
      <c r="A50" s="79"/>
      <c r="B50" s="78"/>
      <c r="C50" s="78" t="s">
        <v>3</v>
      </c>
      <c r="D50" s="78"/>
      <c r="E50" s="77">
        <v>962382.33</v>
      </c>
      <c r="F50" s="76">
        <v>291504.00000000012</v>
      </c>
      <c r="G50" s="75">
        <v>393883</v>
      </c>
      <c r="H50" s="75">
        <f>E50+F50-G50</f>
        <v>860003.33000000007</v>
      </c>
      <c r="I50" s="74">
        <v>670572.55000000005</v>
      </c>
    </row>
    <row r="51" spans="1:9" x14ac:dyDescent="0.2">
      <c r="A51" s="79"/>
      <c r="B51" s="78"/>
      <c r="C51" s="78" t="s">
        <v>2</v>
      </c>
      <c r="D51" s="78"/>
      <c r="E51" s="77">
        <v>169898.28</v>
      </c>
      <c r="F51" s="76">
        <v>14589.23</v>
      </c>
      <c r="G51" s="75">
        <v>0</v>
      </c>
      <c r="H51" s="75">
        <f>E51+F51-G51</f>
        <v>184487.51</v>
      </c>
      <c r="I51" s="74">
        <v>184487.51</v>
      </c>
    </row>
    <row r="52" spans="1:9" x14ac:dyDescent="0.2">
      <c r="A52" s="79"/>
      <c r="B52" s="78"/>
      <c r="C52" s="78" t="s">
        <v>1</v>
      </c>
      <c r="D52" s="78"/>
      <c r="E52" s="77">
        <v>297323.76</v>
      </c>
      <c r="F52" s="76">
        <v>3654964.1400000006</v>
      </c>
      <c r="G52" s="75">
        <v>3849185.6</v>
      </c>
      <c r="H52" s="75">
        <f>E52+F52-G52</f>
        <v>103102.30000000028</v>
      </c>
      <c r="I52" s="74">
        <v>103102.3</v>
      </c>
    </row>
    <row r="53" spans="1:9" ht="18.75" thickBot="1" x14ac:dyDescent="0.4">
      <c r="A53" s="11" t="s">
        <v>0</v>
      </c>
      <c r="B53" s="10"/>
      <c r="C53" s="10"/>
      <c r="D53" s="10"/>
      <c r="E53" s="9">
        <f>SUM(E49:E52)</f>
        <v>1545804.37</v>
      </c>
      <c r="F53" s="8">
        <f>SUM(F49:F52)</f>
        <v>3961057.3700000006</v>
      </c>
      <c r="G53" s="8">
        <f>SUM(G49:G52)</f>
        <v>4243068.5999999996</v>
      </c>
      <c r="H53" s="8">
        <f>SUM(H49:H52)</f>
        <v>1263793.1400000004</v>
      </c>
      <c r="I53" s="7">
        <f>SUM(I49:I52)</f>
        <v>1074362.3600000001</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223" priority="2" stopIfTrue="1" operator="greaterThan">
      <formula>1</formula>
    </cfRule>
  </conditionalFormatting>
  <conditionalFormatting sqref="H24">
    <cfRule type="cellIs" dxfId="222" priority="5" stopIfTrue="1" operator="notEqual">
      <formula>$H$18-$H$16-$H$22</formula>
    </cfRule>
  </conditionalFormatting>
  <conditionalFormatting sqref="G28">
    <cfRule type="cellIs" dxfId="221" priority="6" stopIfTrue="1" operator="notEqual">
      <formula>$G$29+$G$30+$G$31</formula>
    </cfRule>
  </conditionalFormatting>
  <conditionalFormatting sqref="H49:H52">
    <cfRule type="cellIs" dxfId="220" priority="7" stopIfTrue="1" operator="notEqual">
      <formula>E49+F49-G49</formula>
    </cfRule>
  </conditionalFormatting>
  <conditionalFormatting sqref="I53">
    <cfRule type="cellIs" dxfId="219" priority="8" stopIfTrue="1" operator="notEqual">
      <formula>$I$49+$I$50+$I$51+$I$52</formula>
    </cfRule>
  </conditionalFormatting>
  <conditionalFormatting sqref="H53">
    <cfRule type="cellIs" dxfId="218" priority="9" stopIfTrue="1" operator="notEqual">
      <formula>E53+F53-G53</formula>
    </cfRule>
    <cfRule type="cellIs" dxfId="217" priority="10" stopIfTrue="1" operator="notEqual">
      <formula>SUM($H$49:$H$52)</formula>
    </cfRule>
  </conditionalFormatting>
  <conditionalFormatting sqref="G18 G16">
    <cfRule type="cellIs" dxfId="216" priority="11" stopIfTrue="1" operator="notEqual">
      <formula>H16+I16</formula>
    </cfRule>
  </conditionalFormatting>
  <conditionalFormatting sqref="I24">
    <cfRule type="cellIs" dxfId="215" priority="12" stopIfTrue="1" operator="notEqual">
      <formula>I18-I16-I22</formula>
    </cfRule>
  </conditionalFormatting>
  <conditionalFormatting sqref="G24">
    <cfRule type="cellIs" dxfId="21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4" width="8.42578125" style="70" customWidth="1"/>
    <col min="5" max="5" width="14.5703125" style="70" customWidth="1"/>
    <col min="6" max="6" width="15.5703125" style="70" customWidth="1"/>
    <col min="7" max="9" width="14.5703125" style="70" customWidth="1"/>
    <col min="10" max="16384" width="9.140625" style="1"/>
  </cols>
  <sheetData>
    <row r="1" spans="1:11" ht="19.5" x14ac:dyDescent="0.4">
      <c r="A1" s="67" t="s">
        <v>49</v>
      </c>
      <c r="B1" s="66"/>
      <c r="C1" s="66"/>
      <c r="D1" s="66"/>
    </row>
    <row r="2" spans="1:11" ht="19.5" x14ac:dyDescent="0.4">
      <c r="A2" s="541" t="s">
        <v>48</v>
      </c>
      <c r="B2" s="541"/>
      <c r="C2" s="541"/>
      <c r="D2" s="541"/>
      <c r="E2" s="543" t="s">
        <v>120</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190</v>
      </c>
      <c r="F4" s="545"/>
      <c r="G4" s="545"/>
      <c r="H4" s="545"/>
      <c r="I4" s="545"/>
    </row>
    <row r="5" spans="1:11" ht="9" customHeight="1" x14ac:dyDescent="0.25">
      <c r="A5" s="64"/>
      <c r="E5" s="542" t="s">
        <v>46</v>
      </c>
      <c r="F5" s="542"/>
      <c r="G5" s="542"/>
      <c r="H5" s="542"/>
      <c r="I5" s="542"/>
    </row>
    <row r="6" spans="1:11" ht="19.5" x14ac:dyDescent="0.4">
      <c r="A6" s="63" t="s">
        <v>45</v>
      </c>
      <c r="E6" s="544" t="s">
        <v>191</v>
      </c>
      <c r="F6" s="544"/>
      <c r="G6" s="544"/>
      <c r="H6" s="63" t="s">
        <v>44</v>
      </c>
      <c r="I6" s="117" t="s">
        <v>192</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22109000</v>
      </c>
      <c r="F16" s="413">
        <v>22255061</v>
      </c>
      <c r="G16" s="43">
        <f>H16+I16</f>
        <v>22111559.259999998</v>
      </c>
      <c r="H16" s="412">
        <v>22111559.259999998</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20105000</v>
      </c>
      <c r="F18" s="413">
        <v>22255061</v>
      </c>
      <c r="G18" s="43">
        <f>H18+I18</f>
        <v>22140596.93</v>
      </c>
      <c r="H18" s="412">
        <v>22140596.93</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29037.67</v>
      </c>
      <c r="H24" s="36">
        <f>H18-H16-H22</f>
        <v>29037.670000001788</v>
      </c>
      <c r="I24" s="36">
        <f>I18-I16-I22</f>
        <v>0</v>
      </c>
    </row>
    <row r="26" spans="1:9" x14ac:dyDescent="0.2">
      <c r="H26" s="109"/>
    </row>
    <row r="28" spans="1:9" ht="19.5" x14ac:dyDescent="0.4">
      <c r="A28" s="16" t="s">
        <v>28</v>
      </c>
      <c r="B28" s="16" t="s">
        <v>27</v>
      </c>
      <c r="C28" s="16"/>
      <c r="D28" s="28"/>
      <c r="E28" s="28"/>
      <c r="F28" s="72"/>
      <c r="G28" s="478">
        <v>29037.67</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29037.67</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10477000</v>
      </c>
      <c r="G37" s="106">
        <v>10477000</v>
      </c>
      <c r="H37" s="105"/>
      <c r="I37" s="104">
        <f>IF(F37=0,"nerozp.",G37/F37)</f>
        <v>1</v>
      </c>
      <c r="K37" s="192"/>
    </row>
    <row r="38" spans="1:11" ht="16.5" x14ac:dyDescent="0.35">
      <c r="A38" s="107" t="s">
        <v>17</v>
      </c>
      <c r="B38" s="23"/>
      <c r="C38" s="22"/>
      <c r="D38" s="24"/>
      <c r="E38" s="24"/>
      <c r="F38" s="106">
        <v>160879</v>
      </c>
      <c r="G38" s="106">
        <v>160879.14000000001</v>
      </c>
      <c r="H38" s="105"/>
      <c r="I38" s="104">
        <f>IF(F38=0,"nerozp.",G38/F38)</f>
        <v>1.0000008702192331</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124879</v>
      </c>
      <c r="G40" s="106">
        <v>124879</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288</v>
      </c>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25000</v>
      </c>
      <c r="F49" s="82">
        <v>0</v>
      </c>
      <c r="G49" s="81">
        <v>0</v>
      </c>
      <c r="H49" s="81">
        <f>E49+F49-G49</f>
        <v>25000</v>
      </c>
      <c r="I49" s="80">
        <v>25000</v>
      </c>
    </row>
    <row r="50" spans="1:9" x14ac:dyDescent="0.2">
      <c r="A50" s="79"/>
      <c r="B50" s="78"/>
      <c r="C50" s="78" t="s">
        <v>3</v>
      </c>
      <c r="D50" s="78"/>
      <c r="E50" s="77">
        <v>222306.09</v>
      </c>
      <c r="F50" s="76">
        <v>105206.92000000001</v>
      </c>
      <c r="G50" s="75">
        <v>165040</v>
      </c>
      <c r="H50" s="75">
        <f>E50+F50-G50</f>
        <v>162473.01</v>
      </c>
      <c r="I50" s="74">
        <v>158453.74</v>
      </c>
    </row>
    <row r="51" spans="1:9" x14ac:dyDescent="0.2">
      <c r="A51" s="79"/>
      <c r="B51" s="78"/>
      <c r="C51" s="78" t="s">
        <v>2</v>
      </c>
      <c r="D51" s="78"/>
      <c r="E51" s="77">
        <v>52936.59</v>
      </c>
      <c r="F51" s="76">
        <v>213618.13999999998</v>
      </c>
      <c r="G51" s="75">
        <v>100000</v>
      </c>
      <c r="H51" s="75">
        <f>E51+F51-G51</f>
        <v>166554.72999999998</v>
      </c>
      <c r="I51" s="74">
        <v>166554.73000000001</v>
      </c>
    </row>
    <row r="52" spans="1:9" x14ac:dyDescent="0.2">
      <c r="A52" s="79"/>
      <c r="B52" s="78"/>
      <c r="C52" s="78" t="s">
        <v>1</v>
      </c>
      <c r="D52" s="78"/>
      <c r="E52" s="77">
        <v>43178.94</v>
      </c>
      <c r="F52" s="76">
        <v>500569.14000000007</v>
      </c>
      <c r="G52" s="75">
        <v>471985</v>
      </c>
      <c r="H52" s="75">
        <f>E52+F52-G52</f>
        <v>71763.080000000075</v>
      </c>
      <c r="I52" s="74">
        <v>71763.08</v>
      </c>
    </row>
    <row r="53" spans="1:9" ht="18.75" thickBot="1" x14ac:dyDescent="0.4">
      <c r="A53" s="11" t="s">
        <v>0</v>
      </c>
      <c r="B53" s="10"/>
      <c r="C53" s="10"/>
      <c r="D53" s="10"/>
      <c r="E53" s="9">
        <f>SUM(E49:E52)</f>
        <v>343421.62</v>
      </c>
      <c r="F53" s="8">
        <f>SUM(F49:F52)</f>
        <v>819394.20000000007</v>
      </c>
      <c r="G53" s="8">
        <f>SUM(G49:G52)</f>
        <v>737025</v>
      </c>
      <c r="H53" s="8">
        <f>SUM(H49:H52)</f>
        <v>425790.82000000007</v>
      </c>
      <c r="I53" s="7">
        <f>SUM(I49:I52)</f>
        <v>421771.55</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2:I43">
    <cfRule type="cellIs" dxfId="213" priority="2" stopIfTrue="1" operator="greaterThan">
      <formula>1</formula>
    </cfRule>
  </conditionalFormatting>
  <conditionalFormatting sqref="H24">
    <cfRule type="cellIs" dxfId="212" priority="5" stopIfTrue="1" operator="notEqual">
      <formula>$H$18-$H$16-$H$22</formula>
    </cfRule>
  </conditionalFormatting>
  <conditionalFormatting sqref="G28">
    <cfRule type="cellIs" dxfId="211" priority="6" stopIfTrue="1" operator="notEqual">
      <formula>$G$29+$G$30+$G$31</formula>
    </cfRule>
  </conditionalFormatting>
  <conditionalFormatting sqref="H49:H52">
    <cfRule type="cellIs" dxfId="210" priority="7" stopIfTrue="1" operator="notEqual">
      <formula>E49+F49-G49</formula>
    </cfRule>
  </conditionalFormatting>
  <conditionalFormatting sqref="I53">
    <cfRule type="cellIs" dxfId="209" priority="8" stopIfTrue="1" operator="notEqual">
      <formula>$I$49+$I$50+$I$51+$I$52</formula>
    </cfRule>
  </conditionalFormatting>
  <conditionalFormatting sqref="H53">
    <cfRule type="cellIs" dxfId="208" priority="9" stopIfTrue="1" operator="notEqual">
      <formula>E53+F53-G53</formula>
    </cfRule>
    <cfRule type="cellIs" dxfId="207" priority="10" stopIfTrue="1" operator="notEqual">
      <formula>SUM($H$49:$H$52)</formula>
    </cfRule>
  </conditionalFormatting>
  <conditionalFormatting sqref="G18 G16">
    <cfRule type="cellIs" dxfId="206" priority="11" stopIfTrue="1" operator="notEqual">
      <formula>H16+I16</formula>
    </cfRule>
  </conditionalFormatting>
  <conditionalFormatting sqref="I24">
    <cfRule type="cellIs" dxfId="205" priority="12" stopIfTrue="1" operator="notEqual">
      <formula>I18-I16-I22</formula>
    </cfRule>
  </conditionalFormatting>
  <conditionalFormatting sqref="G24">
    <cfRule type="cellIs" dxfId="20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1.85546875" style="1" customWidth="1"/>
    <col min="12" max="16384" width="9.140625" style="1"/>
  </cols>
  <sheetData>
    <row r="1" spans="1:11" ht="19.5" x14ac:dyDescent="0.4">
      <c r="A1" s="67" t="s">
        <v>49</v>
      </c>
      <c r="B1" s="66"/>
      <c r="C1" s="66"/>
      <c r="D1" s="66"/>
    </row>
    <row r="2" spans="1:11" ht="19.5" x14ac:dyDescent="0.4">
      <c r="A2" s="541" t="s">
        <v>48</v>
      </c>
      <c r="B2" s="541"/>
      <c r="C2" s="541"/>
      <c r="D2" s="541"/>
      <c r="E2" s="543" t="s">
        <v>117</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193</v>
      </c>
      <c r="F4" s="545"/>
      <c r="G4" s="545"/>
      <c r="H4" s="545"/>
      <c r="I4" s="545"/>
    </row>
    <row r="5" spans="1:11" ht="9" customHeight="1" x14ac:dyDescent="0.25">
      <c r="A5" s="64"/>
      <c r="E5" s="542" t="s">
        <v>46</v>
      </c>
      <c r="F5" s="542"/>
      <c r="G5" s="542"/>
      <c r="H5" s="542"/>
      <c r="I5" s="542"/>
    </row>
    <row r="6" spans="1:11" ht="19.5" x14ac:dyDescent="0.4">
      <c r="A6" s="63" t="s">
        <v>45</v>
      </c>
      <c r="E6" s="544" t="s">
        <v>194</v>
      </c>
      <c r="F6" s="544"/>
      <c r="G6" s="544"/>
      <c r="H6" s="63" t="s">
        <v>44</v>
      </c>
      <c r="I6" s="117" t="s">
        <v>195</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40536000</v>
      </c>
      <c r="F16" s="413">
        <v>40468357</v>
      </c>
      <c r="G16" s="43">
        <f>H16+I16</f>
        <v>40238609</v>
      </c>
      <c r="H16" s="412">
        <v>40238609</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37288000</v>
      </c>
      <c r="F18" s="413">
        <v>40468357</v>
      </c>
      <c r="G18" s="43">
        <f>H18+I18</f>
        <v>40238609</v>
      </c>
      <c r="H18" s="412">
        <v>40238609</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0</v>
      </c>
      <c r="H24" s="36">
        <f>H18-H16-H22</f>
        <v>0</v>
      </c>
      <c r="I24" s="36">
        <f>I18-I16-I22</f>
        <v>0</v>
      </c>
    </row>
    <row r="26" spans="1:9" x14ac:dyDescent="0.2">
      <c r="H26" s="109"/>
    </row>
    <row r="28" spans="1:9" ht="19.5" x14ac:dyDescent="0.4">
      <c r="A28" s="16" t="s">
        <v>28</v>
      </c>
      <c r="B28" s="16" t="s">
        <v>27</v>
      </c>
      <c r="C28" s="16"/>
      <c r="D28" s="28"/>
      <c r="E28" s="28"/>
      <c r="F28" s="72"/>
      <c r="G28" s="478">
        <v>0</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0</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21630000</v>
      </c>
      <c r="G37" s="106">
        <v>21630000</v>
      </c>
      <c r="H37" s="105"/>
      <c r="I37" s="104">
        <f>IF(F37=0,"nerozp.",G37/F37)</f>
        <v>1</v>
      </c>
      <c r="K37" s="192"/>
    </row>
    <row r="38" spans="1:11" ht="16.5" x14ac:dyDescent="0.35">
      <c r="A38" s="107" t="s">
        <v>17</v>
      </c>
      <c r="B38" s="23"/>
      <c r="C38" s="22"/>
      <c r="D38" s="24"/>
      <c r="E38" s="24"/>
      <c r="F38" s="106">
        <v>1049230</v>
      </c>
      <c r="G38" s="106">
        <v>1062990.8</v>
      </c>
      <c r="H38" s="105"/>
      <c r="I38" s="104">
        <f>IF(F38=0,"nerozp.",G38/F38)</f>
        <v>1.0131151415800159</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786923</v>
      </c>
      <c r="G40" s="106">
        <v>786923</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289</v>
      </c>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25800</v>
      </c>
      <c r="F49" s="82">
        <v>0</v>
      </c>
      <c r="G49" s="81">
        <v>0</v>
      </c>
      <c r="H49" s="81">
        <f>E49+F49-G49</f>
        <v>25800</v>
      </c>
      <c r="I49" s="80">
        <v>25800</v>
      </c>
    </row>
    <row r="50" spans="1:9" x14ac:dyDescent="0.2">
      <c r="A50" s="79"/>
      <c r="B50" s="78"/>
      <c r="C50" s="78" t="s">
        <v>3</v>
      </c>
      <c r="D50" s="78"/>
      <c r="E50" s="77">
        <v>52328.89</v>
      </c>
      <c r="F50" s="76">
        <v>209712</v>
      </c>
      <c r="G50" s="75">
        <v>212088</v>
      </c>
      <c r="H50" s="75">
        <f>E50+F50-G50</f>
        <v>49952.890000000014</v>
      </c>
      <c r="I50" s="74">
        <v>43698.89</v>
      </c>
    </row>
    <row r="51" spans="1:9" x14ac:dyDescent="0.2">
      <c r="A51" s="79"/>
      <c r="B51" s="78"/>
      <c r="C51" s="78" t="s">
        <v>2</v>
      </c>
      <c r="D51" s="78"/>
      <c r="E51" s="77">
        <v>176515.25</v>
      </c>
      <c r="F51" s="76">
        <v>84399.59</v>
      </c>
      <c r="G51" s="75">
        <v>158405.44</v>
      </c>
      <c r="H51" s="75">
        <f>E51+F51-G51</f>
        <v>102509.4</v>
      </c>
      <c r="I51" s="74">
        <v>102509.4</v>
      </c>
    </row>
    <row r="52" spans="1:9" x14ac:dyDescent="0.2">
      <c r="A52" s="79"/>
      <c r="B52" s="78"/>
      <c r="C52" s="78" t="s">
        <v>1</v>
      </c>
      <c r="D52" s="78"/>
      <c r="E52" s="77">
        <v>156237.5</v>
      </c>
      <c r="F52" s="76">
        <v>1062990.8</v>
      </c>
      <c r="G52" s="75">
        <v>1086301</v>
      </c>
      <c r="H52" s="75">
        <f>E52+F52-G52</f>
        <v>132927.30000000005</v>
      </c>
      <c r="I52" s="74">
        <v>132927.29999999999</v>
      </c>
    </row>
    <row r="53" spans="1:9" ht="18.75" thickBot="1" x14ac:dyDescent="0.4">
      <c r="A53" s="11" t="s">
        <v>0</v>
      </c>
      <c r="B53" s="10"/>
      <c r="C53" s="10"/>
      <c r="D53" s="10"/>
      <c r="E53" s="9">
        <f>SUM(E49:E52)</f>
        <v>410881.64</v>
      </c>
      <c r="F53" s="8">
        <f>SUM(F49:F52)</f>
        <v>1357102.3900000001</v>
      </c>
      <c r="G53" s="8">
        <f>SUM(G49:G52)</f>
        <v>1456794.44</v>
      </c>
      <c r="H53" s="8">
        <f>SUM(H49:H52)</f>
        <v>311189.59000000008</v>
      </c>
      <c r="I53" s="7">
        <f>SUM(I49:I52)</f>
        <v>304935.58999999997</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2:I43">
    <cfRule type="cellIs" dxfId="203" priority="2" stopIfTrue="1" operator="greaterThan">
      <formula>1</formula>
    </cfRule>
  </conditionalFormatting>
  <conditionalFormatting sqref="H24">
    <cfRule type="cellIs" dxfId="202" priority="5" stopIfTrue="1" operator="notEqual">
      <formula>$H$18-$H$16-$H$22</formula>
    </cfRule>
  </conditionalFormatting>
  <conditionalFormatting sqref="G28">
    <cfRule type="cellIs" dxfId="201" priority="6" stopIfTrue="1" operator="notEqual">
      <formula>$G$29+$G$30+$G$31</formula>
    </cfRule>
  </conditionalFormatting>
  <conditionalFormatting sqref="H49:H52">
    <cfRule type="cellIs" dxfId="200" priority="7" stopIfTrue="1" operator="notEqual">
      <formula>E49+F49-G49</formula>
    </cfRule>
  </conditionalFormatting>
  <conditionalFormatting sqref="I53">
    <cfRule type="cellIs" dxfId="199" priority="8" stopIfTrue="1" operator="notEqual">
      <formula>$I$49+$I$50+$I$51+$I$52</formula>
    </cfRule>
  </conditionalFormatting>
  <conditionalFormatting sqref="H53">
    <cfRule type="cellIs" dxfId="198" priority="9" stopIfTrue="1" operator="notEqual">
      <formula>E53+F53-G53</formula>
    </cfRule>
    <cfRule type="cellIs" dxfId="197" priority="10" stopIfTrue="1" operator="notEqual">
      <formula>SUM($H$49:$H$52)</formula>
    </cfRule>
  </conditionalFormatting>
  <conditionalFormatting sqref="G18 G16">
    <cfRule type="cellIs" dxfId="196" priority="11" stopIfTrue="1" operator="notEqual">
      <formula>H16+I16</formula>
    </cfRule>
  </conditionalFormatting>
  <conditionalFormatting sqref="I24">
    <cfRule type="cellIs" dxfId="195" priority="12" stopIfTrue="1" operator="notEqual">
      <formula>I18-I16-I22</formula>
    </cfRule>
  </conditionalFormatting>
  <conditionalFormatting sqref="G24">
    <cfRule type="cellIs" dxfId="19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114</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196</v>
      </c>
      <c r="F4" s="545"/>
      <c r="G4" s="545"/>
      <c r="H4" s="545"/>
      <c r="I4" s="545"/>
    </row>
    <row r="5" spans="1:11" ht="9" customHeight="1" x14ac:dyDescent="0.25">
      <c r="A5" s="64"/>
      <c r="E5" s="542" t="s">
        <v>46</v>
      </c>
      <c r="F5" s="542"/>
      <c r="G5" s="542"/>
      <c r="H5" s="542"/>
      <c r="I5" s="542"/>
    </row>
    <row r="6" spans="1:11" ht="19.5" x14ac:dyDescent="0.4">
      <c r="A6" s="63" t="s">
        <v>45</v>
      </c>
      <c r="E6" s="544" t="s">
        <v>197</v>
      </c>
      <c r="F6" s="544"/>
      <c r="G6" s="544"/>
      <c r="H6" s="63" t="s">
        <v>44</v>
      </c>
      <c r="I6" s="117" t="s">
        <v>198</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13798000</v>
      </c>
      <c r="F16" s="413">
        <v>13996337</v>
      </c>
      <c r="G16" s="43">
        <f>H16+I16</f>
        <v>14072342.499999998</v>
      </c>
      <c r="H16" s="412">
        <v>14072342.499999998</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12522000</v>
      </c>
      <c r="F18" s="413">
        <v>13996337</v>
      </c>
      <c r="G18" s="43">
        <f>H18+I18</f>
        <v>14072342.5</v>
      </c>
      <c r="H18" s="412">
        <v>14072342.5</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0</v>
      </c>
      <c r="H24" s="36">
        <f>H18-H16-H22</f>
        <v>1.862645149230957E-9</v>
      </c>
      <c r="I24" s="36">
        <f>I18-I16-I22</f>
        <v>0</v>
      </c>
    </row>
    <row r="26" spans="1:9" x14ac:dyDescent="0.2">
      <c r="H26" s="109"/>
    </row>
    <row r="28" spans="1:9" ht="19.5" x14ac:dyDescent="0.4">
      <c r="A28" s="16" t="s">
        <v>28</v>
      </c>
      <c r="B28" s="16" t="s">
        <v>27</v>
      </c>
      <c r="C28" s="16"/>
      <c r="D28" s="28"/>
      <c r="E28" s="28"/>
      <c r="F28" s="72"/>
      <c r="G28" s="478">
        <v>0</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0</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7174000</v>
      </c>
      <c r="G37" s="106">
        <v>7125184</v>
      </c>
      <c r="H37" s="105"/>
      <c r="I37" s="104">
        <f>IF(F37=0,"nerozp.",G37/F37)</f>
        <v>0.9931954279342069</v>
      </c>
      <c r="K37" s="192"/>
    </row>
    <row r="38" spans="1:11" ht="16.5" x14ac:dyDescent="0.35">
      <c r="A38" s="107" t="s">
        <v>17</v>
      </c>
      <c r="B38" s="23"/>
      <c r="C38" s="22"/>
      <c r="D38" s="24"/>
      <c r="E38" s="24"/>
      <c r="F38" s="106">
        <v>206369</v>
      </c>
      <c r="G38" s="106">
        <v>209390</v>
      </c>
      <c r="H38" s="105"/>
      <c r="I38" s="104">
        <f>IF(F38=0,"nerozp.",G38/F38)</f>
        <v>1.0146388265679438</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154527</v>
      </c>
      <c r="G40" s="106">
        <v>154527</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290</v>
      </c>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5600</v>
      </c>
      <c r="F49" s="82">
        <v>0</v>
      </c>
      <c r="G49" s="81">
        <v>0</v>
      </c>
      <c r="H49" s="81">
        <f>E49+F49-G49</f>
        <v>5600</v>
      </c>
      <c r="I49" s="80">
        <v>5600</v>
      </c>
    </row>
    <row r="50" spans="1:9" x14ac:dyDescent="0.2">
      <c r="A50" s="79"/>
      <c r="B50" s="78"/>
      <c r="C50" s="78" t="s">
        <v>3</v>
      </c>
      <c r="D50" s="78"/>
      <c r="E50" s="77">
        <v>125486.44</v>
      </c>
      <c r="F50" s="76">
        <v>67736</v>
      </c>
      <c r="G50" s="75">
        <v>108770</v>
      </c>
      <c r="H50" s="75">
        <f>E50+F50-G50</f>
        <v>84452.44</v>
      </c>
      <c r="I50" s="74">
        <v>87115.91</v>
      </c>
    </row>
    <row r="51" spans="1:9" x14ac:dyDescent="0.2">
      <c r="A51" s="79"/>
      <c r="B51" s="78"/>
      <c r="C51" s="78" t="s">
        <v>2</v>
      </c>
      <c r="D51" s="78"/>
      <c r="E51" s="77">
        <v>141165.14000000001</v>
      </c>
      <c r="F51" s="76">
        <v>132768.76999999999</v>
      </c>
      <c r="G51" s="75">
        <v>88915.38</v>
      </c>
      <c r="H51" s="75">
        <f>E51+F51-G51</f>
        <v>185018.53000000003</v>
      </c>
      <c r="I51" s="74">
        <v>185018.53</v>
      </c>
    </row>
    <row r="52" spans="1:9" x14ac:dyDescent="0.2">
      <c r="A52" s="79"/>
      <c r="B52" s="78"/>
      <c r="C52" s="78" t="s">
        <v>1</v>
      </c>
      <c r="D52" s="78"/>
      <c r="E52" s="77">
        <v>68962.070000000007</v>
      </c>
      <c r="F52" s="76">
        <v>840965</v>
      </c>
      <c r="G52" s="75">
        <v>154527</v>
      </c>
      <c r="H52" s="75">
        <f>E52+F52-G52</f>
        <v>755400.07000000007</v>
      </c>
      <c r="I52" s="74">
        <v>755400.07</v>
      </c>
    </row>
    <row r="53" spans="1:9" ht="18.75" thickBot="1" x14ac:dyDescent="0.4">
      <c r="A53" s="11" t="s">
        <v>0</v>
      </c>
      <c r="B53" s="10"/>
      <c r="C53" s="10"/>
      <c r="D53" s="10"/>
      <c r="E53" s="9">
        <f>SUM(E49:E52)</f>
        <v>341213.65</v>
      </c>
      <c r="F53" s="8">
        <f>SUM(F49:F52)</f>
        <v>1041469.77</v>
      </c>
      <c r="G53" s="8">
        <f>SUM(G49:G52)</f>
        <v>352212.38</v>
      </c>
      <c r="H53" s="8">
        <f>SUM(H49:H52)</f>
        <v>1030471.04</v>
      </c>
      <c r="I53" s="7">
        <f>SUM(I49:I52)</f>
        <v>1033134.51</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2:I43">
    <cfRule type="cellIs" dxfId="193" priority="2" stopIfTrue="1" operator="greaterThan">
      <formula>1</formula>
    </cfRule>
  </conditionalFormatting>
  <conditionalFormatting sqref="H24">
    <cfRule type="cellIs" dxfId="192" priority="5" stopIfTrue="1" operator="notEqual">
      <formula>$H$18-$H$16-$H$22</formula>
    </cfRule>
  </conditionalFormatting>
  <conditionalFormatting sqref="G28">
    <cfRule type="cellIs" dxfId="191" priority="6" stopIfTrue="1" operator="notEqual">
      <formula>$G$29+$G$30+$G$31</formula>
    </cfRule>
  </conditionalFormatting>
  <conditionalFormatting sqref="H49:H52">
    <cfRule type="cellIs" dxfId="190" priority="7" stopIfTrue="1" operator="notEqual">
      <formula>E49+F49-G49</formula>
    </cfRule>
  </conditionalFormatting>
  <conditionalFormatting sqref="I53">
    <cfRule type="cellIs" dxfId="189" priority="8" stopIfTrue="1" operator="notEqual">
      <formula>$I$49+$I$50+$I$51+$I$52</formula>
    </cfRule>
  </conditionalFormatting>
  <conditionalFormatting sqref="H53">
    <cfRule type="cellIs" dxfId="188" priority="9" stopIfTrue="1" operator="notEqual">
      <formula>E53+F53-G53</formula>
    </cfRule>
    <cfRule type="cellIs" dxfId="187" priority="10" stopIfTrue="1" operator="notEqual">
      <formula>SUM($H$49:$H$52)</formula>
    </cfRule>
  </conditionalFormatting>
  <conditionalFormatting sqref="G18 G16">
    <cfRule type="cellIs" dxfId="186" priority="11" stopIfTrue="1" operator="notEqual">
      <formula>H16+I16</formula>
    </cfRule>
  </conditionalFormatting>
  <conditionalFormatting sqref="I24">
    <cfRule type="cellIs" dxfId="185" priority="12" stopIfTrue="1" operator="notEqual">
      <formula>I18-I16-I22</formula>
    </cfRule>
  </conditionalFormatting>
  <conditionalFormatting sqref="G24">
    <cfRule type="cellIs" dxfId="18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111</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199</v>
      </c>
      <c r="F4" s="545"/>
      <c r="G4" s="545"/>
      <c r="H4" s="545"/>
      <c r="I4" s="545"/>
    </row>
    <row r="5" spans="1:11" ht="9" customHeight="1" x14ac:dyDescent="0.25">
      <c r="A5" s="64"/>
      <c r="E5" s="542" t="s">
        <v>46</v>
      </c>
      <c r="F5" s="542"/>
      <c r="G5" s="542"/>
      <c r="H5" s="542"/>
      <c r="I5" s="542"/>
    </row>
    <row r="6" spans="1:11" ht="19.5" x14ac:dyDescent="0.4">
      <c r="A6" s="63" t="s">
        <v>45</v>
      </c>
      <c r="E6" s="544" t="s">
        <v>200</v>
      </c>
      <c r="F6" s="544"/>
      <c r="G6" s="544"/>
      <c r="H6" s="63" t="s">
        <v>44</v>
      </c>
      <c r="I6" s="117" t="s">
        <v>201</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5015000</v>
      </c>
      <c r="F16" s="413">
        <v>4666974</v>
      </c>
      <c r="G16" s="43">
        <f>H16+I16</f>
        <v>4850356.49</v>
      </c>
      <c r="H16" s="412">
        <v>4850356.49</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4663000</v>
      </c>
      <c r="F18" s="413">
        <v>4666974</v>
      </c>
      <c r="G18" s="43">
        <f>H18+I18</f>
        <v>4850356.49</v>
      </c>
      <c r="H18" s="412">
        <v>4850356.49</v>
      </c>
      <c r="I18" s="412">
        <v>0</v>
      </c>
    </row>
    <row r="19" spans="1:9" ht="18" x14ac:dyDescent="0.35">
      <c r="A19" s="51"/>
      <c r="B19" s="41"/>
      <c r="C19" s="41"/>
      <c r="D19" s="41"/>
      <c r="E19" s="43"/>
      <c r="F19" s="50"/>
      <c r="G19" s="43"/>
      <c r="H19" s="49"/>
      <c r="I19" s="49"/>
    </row>
    <row r="20" spans="1:9" ht="18" hidden="1"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0</v>
      </c>
      <c r="H24" s="36">
        <f>H18-H16-H22</f>
        <v>0</v>
      </c>
      <c r="I24" s="36">
        <f>I18-I16-I22</f>
        <v>0</v>
      </c>
    </row>
    <row r="26" spans="1:9" x14ac:dyDescent="0.2">
      <c r="H26" s="109"/>
    </row>
    <row r="28" spans="1:9" ht="19.5" x14ac:dyDescent="0.4">
      <c r="A28" s="16" t="s">
        <v>28</v>
      </c>
      <c r="B28" s="16" t="s">
        <v>27</v>
      </c>
      <c r="C28" s="16"/>
      <c r="D28" s="28"/>
      <c r="E28" s="28"/>
      <c r="F28" s="72"/>
      <c r="G28" s="478">
        <v>0</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0</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2076000</v>
      </c>
      <c r="G37" s="106">
        <v>2048589</v>
      </c>
      <c r="H37" s="105"/>
      <c r="I37" s="104">
        <f>IF(F37=0,"nerozp.",G37/F37)</f>
        <v>0.98679624277456646</v>
      </c>
      <c r="K37" s="192"/>
    </row>
    <row r="38" spans="1:11" ht="16.5" x14ac:dyDescent="0.35">
      <c r="A38" s="107" t="s">
        <v>17</v>
      </c>
      <c r="B38" s="23"/>
      <c r="C38" s="22"/>
      <c r="D38" s="24"/>
      <c r="E38" s="24"/>
      <c r="F38" s="106">
        <v>211246</v>
      </c>
      <c r="G38" s="106">
        <v>218678</v>
      </c>
      <c r="H38" s="105"/>
      <c r="I38" s="104">
        <f>IF(F38=0,"nerozp.",G38/F38)</f>
        <v>1.035181731251716</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160246</v>
      </c>
      <c r="G40" s="106">
        <v>160246</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291</v>
      </c>
      <c r="C42" s="20"/>
      <c r="D42" s="17"/>
      <c r="E42" s="17"/>
      <c r="F42" s="101"/>
      <c r="G42" s="101"/>
      <c r="H42" s="100"/>
      <c r="I42" s="99"/>
    </row>
    <row r="43" spans="1:11" ht="41.25" customHeight="1" x14ac:dyDescent="0.2">
      <c r="A43" s="102"/>
      <c r="B43" s="563" t="s">
        <v>292</v>
      </c>
      <c r="C43" s="565"/>
      <c r="D43" s="565"/>
      <c r="E43" s="565"/>
      <c r="F43" s="565"/>
      <c r="G43" s="565"/>
      <c r="H43" s="565"/>
      <c r="I43" s="565"/>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2000</v>
      </c>
      <c r="F49" s="82">
        <v>0</v>
      </c>
      <c r="G49" s="81">
        <v>0</v>
      </c>
      <c r="H49" s="81">
        <f>E49+F49-G49</f>
        <v>2000</v>
      </c>
      <c r="I49" s="80">
        <v>2000</v>
      </c>
    </row>
    <row r="50" spans="1:9" x14ac:dyDescent="0.2">
      <c r="A50" s="79"/>
      <c r="B50" s="78"/>
      <c r="C50" s="78" t="s">
        <v>3</v>
      </c>
      <c r="D50" s="78"/>
      <c r="E50" s="77">
        <v>26574.43</v>
      </c>
      <c r="F50" s="76">
        <v>20311</v>
      </c>
      <c r="G50" s="75">
        <v>35755</v>
      </c>
      <c r="H50" s="75">
        <f>E50+F50-G50</f>
        <v>11130.43</v>
      </c>
      <c r="I50" s="74">
        <v>6784.43</v>
      </c>
    </row>
    <row r="51" spans="1:9" x14ac:dyDescent="0.2">
      <c r="A51" s="79"/>
      <c r="B51" s="78"/>
      <c r="C51" s="78" t="s">
        <v>2</v>
      </c>
      <c r="D51" s="78"/>
      <c r="E51" s="77">
        <v>15512</v>
      </c>
      <c r="F51" s="76">
        <v>386.05</v>
      </c>
      <c r="G51" s="75">
        <v>0</v>
      </c>
      <c r="H51" s="75">
        <f>E51+F51-G51</f>
        <v>15898.05</v>
      </c>
      <c r="I51" s="74">
        <v>15898.05</v>
      </c>
    </row>
    <row r="52" spans="1:9" x14ac:dyDescent="0.2">
      <c r="A52" s="79"/>
      <c r="B52" s="78"/>
      <c r="C52" s="78" t="s">
        <v>1</v>
      </c>
      <c r="D52" s="78"/>
      <c r="E52" s="77">
        <v>53389</v>
      </c>
      <c r="F52" s="76">
        <v>368278</v>
      </c>
      <c r="G52" s="75">
        <v>309846</v>
      </c>
      <c r="H52" s="75">
        <f>E52+F52-G52</f>
        <v>111821</v>
      </c>
      <c r="I52" s="74">
        <v>111821</v>
      </c>
    </row>
    <row r="53" spans="1:9" ht="18.75" thickBot="1" x14ac:dyDescent="0.4">
      <c r="A53" s="11" t="s">
        <v>0</v>
      </c>
      <c r="B53" s="10"/>
      <c r="C53" s="10"/>
      <c r="D53" s="10"/>
      <c r="E53" s="9">
        <f>SUM(E49:E52)</f>
        <v>97475.43</v>
      </c>
      <c r="F53" s="8">
        <f>SUM(F49:F52)</f>
        <v>388975.05</v>
      </c>
      <c r="G53" s="8">
        <f>SUM(G49:G52)</f>
        <v>345601</v>
      </c>
      <c r="H53" s="8">
        <f>SUM(H49:H52)</f>
        <v>140849.48000000001</v>
      </c>
      <c r="I53" s="7">
        <f>SUM(I49:I52)</f>
        <v>136503.48000000001</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183" priority="2" stopIfTrue="1" operator="greaterThan">
      <formula>1</formula>
    </cfRule>
  </conditionalFormatting>
  <conditionalFormatting sqref="H24">
    <cfRule type="cellIs" dxfId="182" priority="5" stopIfTrue="1" operator="notEqual">
      <formula>$H$18-$H$16-$H$22</formula>
    </cfRule>
  </conditionalFormatting>
  <conditionalFormatting sqref="G28">
    <cfRule type="cellIs" dxfId="181" priority="6" stopIfTrue="1" operator="notEqual">
      <formula>$G$29+$G$30+$G$31</formula>
    </cfRule>
  </conditionalFormatting>
  <conditionalFormatting sqref="H49:H52">
    <cfRule type="cellIs" dxfId="180" priority="7" stopIfTrue="1" operator="notEqual">
      <formula>E49+F49-G49</formula>
    </cfRule>
  </conditionalFormatting>
  <conditionalFormatting sqref="I53">
    <cfRule type="cellIs" dxfId="179" priority="8" stopIfTrue="1" operator="notEqual">
      <formula>$I$49+$I$50+$I$51+$I$52</formula>
    </cfRule>
  </conditionalFormatting>
  <conditionalFormatting sqref="H53">
    <cfRule type="cellIs" dxfId="178" priority="9" stopIfTrue="1" operator="notEqual">
      <formula>E53+F53-G53</formula>
    </cfRule>
    <cfRule type="cellIs" dxfId="177" priority="10" stopIfTrue="1" operator="notEqual">
      <formula>SUM($H$49:$H$52)</formula>
    </cfRule>
  </conditionalFormatting>
  <conditionalFormatting sqref="G18 G16">
    <cfRule type="cellIs" dxfId="176" priority="11" stopIfTrue="1" operator="notEqual">
      <formula>H16+I16</formula>
    </cfRule>
  </conditionalFormatting>
  <conditionalFormatting sqref="I24">
    <cfRule type="cellIs" dxfId="175" priority="12" stopIfTrue="1" operator="notEqual">
      <formula>I18-I16-I22</formula>
    </cfRule>
  </conditionalFormatting>
  <conditionalFormatting sqref="G24">
    <cfRule type="cellIs" dxfId="17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108</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202</v>
      </c>
      <c r="F4" s="545"/>
      <c r="G4" s="545"/>
      <c r="H4" s="545"/>
      <c r="I4" s="545"/>
    </row>
    <row r="5" spans="1:11" ht="9" customHeight="1" x14ac:dyDescent="0.25">
      <c r="A5" s="64"/>
      <c r="E5" s="542" t="s">
        <v>46</v>
      </c>
      <c r="F5" s="542"/>
      <c r="G5" s="542"/>
      <c r="H5" s="542"/>
      <c r="I5" s="542"/>
    </row>
    <row r="6" spans="1:11" ht="19.5" x14ac:dyDescent="0.4">
      <c r="A6" s="63" t="s">
        <v>45</v>
      </c>
      <c r="E6" s="544" t="s">
        <v>203</v>
      </c>
      <c r="F6" s="544"/>
      <c r="G6" s="544"/>
      <c r="H6" s="63" t="s">
        <v>44</v>
      </c>
      <c r="I6" s="117" t="s">
        <v>204</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21466000</v>
      </c>
      <c r="F16" s="413">
        <v>21472022</v>
      </c>
      <c r="G16" s="43">
        <f>H16+I16</f>
        <v>21790828.109999999</v>
      </c>
      <c r="H16" s="412">
        <v>21790828.109999999</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19841000</v>
      </c>
      <c r="F18" s="413">
        <v>21472022</v>
      </c>
      <c r="G18" s="43">
        <f>H18+I18</f>
        <v>21798323.699999999</v>
      </c>
      <c r="H18" s="412">
        <v>21798323.699999999</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7495.59</v>
      </c>
      <c r="H24" s="36">
        <f>H18-H16-H22</f>
        <v>7495.589999999851</v>
      </c>
      <c r="I24" s="36">
        <f>I18-I16-I22</f>
        <v>0</v>
      </c>
    </row>
    <row r="26" spans="1:9" x14ac:dyDescent="0.2">
      <c r="H26" s="109"/>
    </row>
    <row r="28" spans="1:9" ht="19.5" x14ac:dyDescent="0.4">
      <c r="A28" s="16" t="s">
        <v>28</v>
      </c>
      <c r="B28" s="16" t="s">
        <v>27</v>
      </c>
      <c r="C28" s="16"/>
      <c r="D28" s="28"/>
      <c r="E28" s="28"/>
      <c r="F28" s="72"/>
      <c r="G28" s="478">
        <v>7495.59</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7495.59</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10871000</v>
      </c>
      <c r="G37" s="106">
        <v>10871000</v>
      </c>
      <c r="H37" s="105"/>
      <c r="I37" s="104">
        <f>IF(F37=0,"nerozp.",G37/F37)</f>
        <v>1</v>
      </c>
      <c r="K37" s="192"/>
    </row>
    <row r="38" spans="1:11" ht="16.5" x14ac:dyDescent="0.35">
      <c r="A38" s="107" t="s">
        <v>17</v>
      </c>
      <c r="B38" s="23"/>
      <c r="C38" s="22"/>
      <c r="D38" s="24"/>
      <c r="E38" s="24"/>
      <c r="F38" s="106">
        <v>335460</v>
      </c>
      <c r="G38" s="106">
        <v>335460</v>
      </c>
      <c r="H38" s="105"/>
      <c r="I38" s="104">
        <f>IF(F38=0,"nerozp.",G38/F38)</f>
        <v>1</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255460</v>
      </c>
      <c r="G40" s="106">
        <v>255460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3200</v>
      </c>
      <c r="F49" s="82">
        <v>0</v>
      </c>
      <c r="G49" s="81">
        <v>0</v>
      </c>
      <c r="H49" s="81">
        <f>E49+F49-G49</f>
        <v>3200</v>
      </c>
      <c r="I49" s="80">
        <v>3200</v>
      </c>
    </row>
    <row r="50" spans="1:9" x14ac:dyDescent="0.2">
      <c r="A50" s="79"/>
      <c r="B50" s="78"/>
      <c r="C50" s="78" t="s">
        <v>3</v>
      </c>
      <c r="D50" s="78"/>
      <c r="E50" s="77">
        <v>341980.57</v>
      </c>
      <c r="F50" s="76">
        <v>109435</v>
      </c>
      <c r="G50" s="75">
        <v>178870</v>
      </c>
      <c r="H50" s="75">
        <f>E50+F50-G50</f>
        <v>272545.57</v>
      </c>
      <c r="I50" s="74">
        <v>263114.98</v>
      </c>
    </row>
    <row r="51" spans="1:9" x14ac:dyDescent="0.2">
      <c r="A51" s="79"/>
      <c r="B51" s="78"/>
      <c r="C51" s="78" t="s">
        <v>2</v>
      </c>
      <c r="D51" s="78"/>
      <c r="E51" s="77">
        <v>51602.729999999996</v>
      </c>
      <c r="F51" s="76">
        <v>218497.09</v>
      </c>
      <c r="G51" s="75">
        <v>39068</v>
      </c>
      <c r="H51" s="75">
        <f>E51+F51-G51</f>
        <v>231031.82</v>
      </c>
      <c r="I51" s="74">
        <v>231031.81999999998</v>
      </c>
    </row>
    <row r="52" spans="1:9" x14ac:dyDescent="0.2">
      <c r="A52" s="79"/>
      <c r="B52" s="78"/>
      <c r="C52" s="78" t="s">
        <v>1</v>
      </c>
      <c r="D52" s="78"/>
      <c r="E52" s="77">
        <v>99815</v>
      </c>
      <c r="F52" s="76">
        <v>456460</v>
      </c>
      <c r="G52" s="75">
        <v>376460</v>
      </c>
      <c r="H52" s="75">
        <f>E52+F52-G52</f>
        <v>179815</v>
      </c>
      <c r="I52" s="74">
        <v>179815</v>
      </c>
    </row>
    <row r="53" spans="1:9" ht="18.75" thickBot="1" x14ac:dyDescent="0.4">
      <c r="A53" s="11" t="s">
        <v>0</v>
      </c>
      <c r="B53" s="10"/>
      <c r="C53" s="10"/>
      <c r="D53" s="10"/>
      <c r="E53" s="9">
        <f>SUM(E49:E52)</f>
        <v>496598.3</v>
      </c>
      <c r="F53" s="8">
        <f>SUM(F49:F52)</f>
        <v>784392.09</v>
      </c>
      <c r="G53" s="8">
        <f>SUM(G49:G52)</f>
        <v>594398</v>
      </c>
      <c r="H53" s="8">
        <f>SUM(H49:H52)</f>
        <v>686592.39</v>
      </c>
      <c r="I53" s="7">
        <f>SUM(I49:I52)</f>
        <v>677161.79999999993</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2:I43">
    <cfRule type="cellIs" dxfId="173" priority="2" stopIfTrue="1" operator="greaterThan">
      <formula>1</formula>
    </cfRule>
  </conditionalFormatting>
  <conditionalFormatting sqref="H24">
    <cfRule type="cellIs" dxfId="172" priority="5" stopIfTrue="1" operator="notEqual">
      <formula>$H$18-$H$16-$H$22</formula>
    </cfRule>
  </conditionalFormatting>
  <conditionalFormatting sqref="G28">
    <cfRule type="cellIs" dxfId="171" priority="6" stopIfTrue="1" operator="notEqual">
      <formula>$G$29+$G$30+$G$31</formula>
    </cfRule>
  </conditionalFormatting>
  <conditionalFormatting sqref="H49:H52">
    <cfRule type="cellIs" dxfId="170" priority="7" stopIfTrue="1" operator="notEqual">
      <formula>E49+F49-G49</formula>
    </cfRule>
  </conditionalFormatting>
  <conditionalFormatting sqref="I53">
    <cfRule type="cellIs" dxfId="169" priority="8" stopIfTrue="1" operator="notEqual">
      <formula>$I$49+$I$50+$I$51+$I$52</formula>
    </cfRule>
  </conditionalFormatting>
  <conditionalFormatting sqref="H53">
    <cfRule type="cellIs" dxfId="168" priority="9" stopIfTrue="1" operator="notEqual">
      <formula>E53+F53-G53</formula>
    </cfRule>
    <cfRule type="cellIs" dxfId="167" priority="10" stopIfTrue="1" operator="notEqual">
      <formula>SUM($H$49:$H$52)</formula>
    </cfRule>
  </conditionalFormatting>
  <conditionalFormatting sqref="G18 G16">
    <cfRule type="cellIs" dxfId="166" priority="11" stopIfTrue="1" operator="notEqual">
      <formula>H16+I16</formula>
    </cfRule>
  </conditionalFormatting>
  <conditionalFormatting sqref="I24">
    <cfRule type="cellIs" dxfId="165" priority="12" stopIfTrue="1" operator="notEqual">
      <formula>I18-I16-I22</formula>
    </cfRule>
  </conditionalFormatting>
  <conditionalFormatting sqref="G24">
    <cfRule type="cellIs" dxfId="16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K57"/>
  <sheetViews>
    <sheetView showGridLines="0" zoomScaleNormal="100" workbookViewId="0">
      <selection activeCell="A35" sqref="A35"/>
    </sheetView>
  </sheetViews>
  <sheetFormatPr defaultColWidth="8.7109375" defaultRowHeight="12.75" customHeight="1" x14ac:dyDescent="0.25"/>
  <cols>
    <col min="1" max="1" width="7.5703125" style="481" customWidth="1"/>
    <col min="2" max="2" width="2.5703125" style="481" customWidth="1"/>
    <col min="3" max="3" width="8.42578125" style="481" customWidth="1"/>
    <col min="4" max="4" width="8.28515625" style="481" customWidth="1"/>
    <col min="5" max="5" width="14.7109375" style="481" customWidth="1"/>
    <col min="6" max="6" width="15.5703125" style="481" customWidth="1"/>
    <col min="7" max="9" width="14.7109375" style="481" customWidth="1"/>
    <col min="10" max="10" width="8.7109375" style="118"/>
    <col min="11" max="11" width="10.85546875" style="118" customWidth="1"/>
    <col min="12" max="16384" width="8.7109375" style="118"/>
  </cols>
  <sheetData>
    <row r="1" spans="1:11" ht="19.5" customHeight="1" x14ac:dyDescent="0.4">
      <c r="A1" s="178" t="s">
        <v>49</v>
      </c>
      <c r="B1" s="177"/>
      <c r="C1" s="177"/>
      <c r="D1" s="177"/>
    </row>
    <row r="2" spans="1:11" ht="19.5" customHeight="1" x14ac:dyDescent="0.4">
      <c r="A2" s="566" t="s">
        <v>48</v>
      </c>
      <c r="B2" s="566"/>
      <c r="C2" s="566"/>
      <c r="D2" s="566"/>
      <c r="E2" s="567" t="s">
        <v>336</v>
      </c>
      <c r="F2" s="567"/>
      <c r="G2" s="567"/>
      <c r="H2" s="567"/>
      <c r="I2" s="567"/>
      <c r="J2" s="176"/>
      <c r="K2" s="176"/>
    </row>
    <row r="3" spans="1:11" ht="12" customHeight="1" x14ac:dyDescent="0.4">
      <c r="A3" s="175"/>
      <c r="B3" s="175"/>
      <c r="C3" s="175"/>
      <c r="D3" s="175"/>
      <c r="E3" s="568" t="s">
        <v>46</v>
      </c>
      <c r="F3" s="568"/>
      <c r="G3" s="568"/>
      <c r="H3" s="568"/>
      <c r="I3" s="568"/>
    </row>
    <row r="4" spans="1:11" ht="15.75" customHeight="1" x14ac:dyDescent="0.25">
      <c r="A4" s="174" t="s">
        <v>47</v>
      </c>
      <c r="E4" s="569" t="s">
        <v>208</v>
      </c>
      <c r="F4" s="569"/>
      <c r="G4" s="569"/>
      <c r="H4" s="569"/>
      <c r="I4" s="569"/>
    </row>
    <row r="5" spans="1:11" ht="9" customHeight="1" x14ac:dyDescent="0.25">
      <c r="A5" s="174"/>
      <c r="E5" s="568" t="s">
        <v>46</v>
      </c>
      <c r="F5" s="568"/>
      <c r="G5" s="568"/>
      <c r="H5" s="568"/>
      <c r="I5" s="568"/>
    </row>
    <row r="6" spans="1:11" ht="19.5" customHeight="1" x14ac:dyDescent="0.4">
      <c r="A6" s="173" t="s">
        <v>45</v>
      </c>
      <c r="E6" s="572" t="s">
        <v>209</v>
      </c>
      <c r="F6" s="572"/>
      <c r="G6" s="572"/>
      <c r="H6" s="173" t="s">
        <v>44</v>
      </c>
      <c r="I6" s="482" t="s">
        <v>210</v>
      </c>
    </row>
    <row r="7" spans="1:11" ht="9.75" customHeight="1" x14ac:dyDescent="0.4">
      <c r="A7" s="173"/>
      <c r="E7" s="568" t="s">
        <v>43</v>
      </c>
      <c r="F7" s="568"/>
      <c r="G7" s="568"/>
      <c r="H7" s="568"/>
      <c r="I7" s="568"/>
    </row>
    <row r="8" spans="1:11" ht="19.5" customHeight="1" x14ac:dyDescent="0.4">
      <c r="A8" s="173"/>
      <c r="E8" s="483"/>
      <c r="F8" s="483"/>
      <c r="G8" s="483"/>
      <c r="H8" s="172"/>
      <c r="I8" s="483"/>
    </row>
    <row r="9" spans="1:11" ht="19.5" customHeight="1" x14ac:dyDescent="0.4">
      <c r="A9" s="173"/>
      <c r="E9" s="483"/>
      <c r="F9" s="483"/>
      <c r="G9" s="483"/>
      <c r="H9" s="172"/>
      <c r="I9" s="483"/>
    </row>
    <row r="11" spans="1:11" ht="18.75" customHeight="1" x14ac:dyDescent="0.4">
      <c r="A11" s="171"/>
      <c r="B11" s="416"/>
      <c r="C11" s="416"/>
      <c r="D11" s="416"/>
      <c r="E11" s="167" t="s">
        <v>42</v>
      </c>
      <c r="F11" s="167" t="s">
        <v>41</v>
      </c>
      <c r="G11" s="169" t="s">
        <v>20</v>
      </c>
      <c r="H11" s="484" t="s">
        <v>40</v>
      </c>
      <c r="I11" s="170"/>
    </row>
    <row r="12" spans="1:11" ht="18.75" customHeight="1" x14ac:dyDescent="0.4">
      <c r="A12" s="485"/>
      <c r="B12" s="485"/>
      <c r="C12" s="485"/>
      <c r="D12" s="485"/>
      <c r="E12" s="167" t="s">
        <v>39</v>
      </c>
      <c r="F12" s="167" t="s">
        <v>39</v>
      </c>
      <c r="G12" s="169" t="s">
        <v>38</v>
      </c>
      <c r="H12" s="168" t="s">
        <v>37</v>
      </c>
      <c r="I12" s="486" t="s">
        <v>36</v>
      </c>
    </row>
    <row r="13" spans="1:11" ht="15" customHeight="1" x14ac:dyDescent="0.25">
      <c r="A13" s="485"/>
      <c r="B13" s="485"/>
      <c r="C13" s="485"/>
      <c r="D13" s="485"/>
      <c r="E13" s="167" t="s">
        <v>0</v>
      </c>
      <c r="F13" s="167" t="s">
        <v>0</v>
      </c>
      <c r="G13" s="166"/>
      <c r="H13" s="573" t="s">
        <v>35</v>
      </c>
      <c r="I13" s="573"/>
    </row>
    <row r="14" spans="1:11" ht="15" customHeight="1" x14ac:dyDescent="0.25">
      <c r="A14" s="485"/>
      <c r="B14" s="485"/>
      <c r="C14" s="485"/>
      <c r="D14" s="485"/>
      <c r="E14" s="167"/>
      <c r="F14" s="167"/>
      <c r="G14" s="166"/>
      <c r="H14" s="487"/>
      <c r="I14" s="488"/>
    </row>
    <row r="15" spans="1:11" ht="18.75" customHeight="1" x14ac:dyDescent="0.4">
      <c r="A15" s="143" t="s">
        <v>34</v>
      </c>
      <c r="B15" s="143"/>
      <c r="C15" s="163"/>
      <c r="D15" s="162"/>
      <c r="E15" s="165"/>
      <c r="F15" s="165"/>
      <c r="G15" s="164"/>
      <c r="H15" s="485"/>
      <c r="I15" s="485"/>
    </row>
    <row r="16" spans="1:11" ht="19.5" customHeight="1" x14ac:dyDescent="0.4">
      <c r="A16" s="155" t="s">
        <v>33</v>
      </c>
      <c r="B16" s="143"/>
      <c r="C16" s="163"/>
      <c r="D16" s="162"/>
      <c r="E16" s="417">
        <v>5848000</v>
      </c>
      <c r="F16" s="418">
        <v>5845972</v>
      </c>
      <c r="G16" s="153">
        <f>H16+I16</f>
        <v>5632424.6899999995</v>
      </c>
      <c r="H16" s="417">
        <v>5632424.6899999995</v>
      </c>
      <c r="I16" s="417">
        <v>0</v>
      </c>
    </row>
    <row r="17" spans="1:9" ht="16.5" customHeight="1" x14ac:dyDescent="0.35">
      <c r="A17" s="161"/>
      <c r="B17" s="416"/>
      <c r="C17" s="416"/>
      <c r="D17" s="416"/>
      <c r="E17" s="419"/>
      <c r="F17" s="419"/>
      <c r="G17" s="489"/>
      <c r="H17" s="416"/>
      <c r="I17" s="416"/>
    </row>
    <row r="18" spans="1:9" ht="19.5" customHeight="1" x14ac:dyDescent="0.4">
      <c r="A18" s="155" t="s">
        <v>32</v>
      </c>
      <c r="B18" s="151"/>
      <c r="C18" s="151"/>
      <c r="D18" s="151"/>
      <c r="E18" s="417">
        <v>4953000</v>
      </c>
      <c r="F18" s="418">
        <v>5845972</v>
      </c>
      <c r="G18" s="153">
        <f>H18+I18</f>
        <v>5632424.6899999995</v>
      </c>
      <c r="H18" s="417">
        <v>5632424.6899999995</v>
      </c>
      <c r="I18" s="417">
        <v>0</v>
      </c>
    </row>
    <row r="19" spans="1:9" ht="18" customHeight="1" x14ac:dyDescent="0.35">
      <c r="A19" s="161"/>
      <c r="B19" s="151"/>
      <c r="C19" s="151"/>
      <c r="D19" s="151"/>
      <c r="E19" s="153"/>
      <c r="F19" s="160"/>
      <c r="G19" s="153"/>
      <c r="H19" s="159"/>
      <c r="I19" s="159"/>
    </row>
    <row r="20" spans="1:9" ht="18" customHeight="1" x14ac:dyDescent="0.35">
      <c r="A20" s="158"/>
      <c r="B20" s="157"/>
      <c r="C20" s="157"/>
      <c r="D20" s="157"/>
      <c r="E20" s="151"/>
      <c r="F20" s="151"/>
      <c r="G20" s="151"/>
      <c r="H20" s="156"/>
      <c r="I20" s="156"/>
    </row>
    <row r="21" spans="1:9" ht="19.5" customHeight="1" x14ac:dyDescent="0.4">
      <c r="A21" s="155" t="s">
        <v>31</v>
      </c>
      <c r="B21" s="151"/>
      <c r="C21" s="151"/>
      <c r="D21" s="151"/>
      <c r="E21" s="151"/>
      <c r="F21" s="151"/>
      <c r="G21" s="154"/>
      <c r="H21" s="151"/>
      <c r="I21" s="151"/>
    </row>
    <row r="22" spans="1:9" ht="18" customHeight="1" x14ac:dyDescent="0.35">
      <c r="A22" s="151"/>
      <c r="B22" s="151"/>
      <c r="C22" s="152" t="s">
        <v>30</v>
      </c>
      <c r="D22" s="151"/>
      <c r="E22" s="151"/>
      <c r="F22" s="151"/>
      <c r="G22" s="153">
        <f>H22+I22</f>
        <v>0</v>
      </c>
      <c r="H22" s="144">
        <v>0</v>
      </c>
      <c r="I22" s="144">
        <v>0</v>
      </c>
    </row>
    <row r="23" spans="1:9" ht="18" customHeight="1" x14ac:dyDescent="0.35">
      <c r="A23" s="151"/>
      <c r="B23" s="151"/>
      <c r="C23" s="152"/>
      <c r="D23" s="151"/>
      <c r="E23" s="151"/>
      <c r="F23" s="151"/>
      <c r="G23" s="150"/>
      <c r="H23" s="144"/>
      <c r="I23" s="144"/>
    </row>
    <row r="24" spans="1:9" ht="22.5" customHeight="1" x14ac:dyDescent="0.45">
      <c r="A24" s="148" t="s">
        <v>29</v>
      </c>
      <c r="B24" s="148"/>
      <c r="C24" s="149"/>
      <c r="D24" s="148"/>
      <c r="E24" s="148"/>
      <c r="F24" s="148"/>
      <c r="G24" s="147">
        <f>ROUND(G18-G16-G22,2)</f>
        <v>0</v>
      </c>
      <c r="H24" s="146">
        <f>H18-H16-H22</f>
        <v>0</v>
      </c>
      <c r="I24" s="146">
        <f>I18-I16-I22</f>
        <v>0</v>
      </c>
    </row>
    <row r="26" spans="1:9" ht="12.75" customHeight="1" x14ac:dyDescent="0.25">
      <c r="H26" s="485"/>
    </row>
    <row r="28" spans="1:9" ht="19.5" customHeight="1" x14ac:dyDescent="0.4">
      <c r="A28" s="128" t="s">
        <v>28</v>
      </c>
      <c r="B28" s="128" t="s">
        <v>27</v>
      </c>
      <c r="C28" s="128"/>
      <c r="D28" s="138"/>
      <c r="E28" s="138"/>
      <c r="F28" s="490"/>
      <c r="G28" s="491">
        <v>0</v>
      </c>
      <c r="H28" s="492"/>
      <c r="I28" s="490"/>
    </row>
    <row r="29" spans="1:9" ht="18.75" customHeight="1" x14ac:dyDescent="0.4">
      <c r="A29" s="143"/>
      <c r="B29" s="143"/>
      <c r="C29" s="142" t="s">
        <v>26</v>
      </c>
      <c r="D29" s="141"/>
      <c r="E29" s="140"/>
      <c r="F29" s="485" t="s">
        <v>4</v>
      </c>
      <c r="G29" s="145">
        <v>0</v>
      </c>
      <c r="H29" s="492"/>
      <c r="I29" s="485"/>
    </row>
    <row r="30" spans="1:9" ht="18.75" customHeight="1" x14ac:dyDescent="0.4">
      <c r="A30" s="143"/>
      <c r="B30" s="143"/>
      <c r="C30" s="142"/>
      <c r="D30" s="141"/>
      <c r="E30" s="140"/>
      <c r="F30" s="493" t="s">
        <v>2</v>
      </c>
      <c r="G30" s="144">
        <v>0</v>
      </c>
      <c r="H30" s="492"/>
      <c r="I30" s="485"/>
    </row>
    <row r="31" spans="1:9" ht="18.75" customHeight="1" x14ac:dyDescent="0.4">
      <c r="A31" s="143"/>
      <c r="B31" s="143"/>
      <c r="C31" s="142" t="s">
        <v>25</v>
      </c>
      <c r="D31" s="141"/>
      <c r="E31" s="140"/>
      <c r="F31" s="485" t="s">
        <v>24</v>
      </c>
      <c r="G31" s="139">
        <v>0</v>
      </c>
      <c r="H31" s="492"/>
      <c r="I31" s="485"/>
    </row>
    <row r="32" spans="1:9" ht="12.75" customHeight="1" x14ac:dyDescent="0.2">
      <c r="A32" s="570"/>
      <c r="B32" s="570"/>
      <c r="C32" s="570"/>
      <c r="D32" s="570"/>
      <c r="E32" s="570"/>
      <c r="F32" s="570"/>
      <c r="G32" s="570"/>
      <c r="H32" s="570"/>
      <c r="I32" s="570"/>
    </row>
    <row r="33" spans="1:11" ht="12.75" customHeight="1" x14ac:dyDescent="0.2">
      <c r="A33" s="570"/>
      <c r="B33" s="570"/>
      <c r="C33" s="570"/>
      <c r="D33" s="570"/>
      <c r="E33" s="570"/>
      <c r="F33" s="570"/>
      <c r="G33" s="570"/>
      <c r="H33" s="570"/>
      <c r="I33" s="570"/>
    </row>
    <row r="34" spans="1:11" ht="12.75" customHeight="1" x14ac:dyDescent="0.2">
      <c r="A34" s="570"/>
      <c r="B34" s="570"/>
      <c r="C34" s="570"/>
      <c r="D34" s="570"/>
      <c r="E34" s="570"/>
      <c r="F34" s="570"/>
      <c r="G34" s="570"/>
      <c r="H34" s="570"/>
      <c r="I34" s="570"/>
    </row>
    <row r="35" spans="1:11" ht="19.5" customHeight="1" x14ac:dyDescent="0.4">
      <c r="A35" s="128" t="s">
        <v>23</v>
      </c>
      <c r="B35" s="128" t="s">
        <v>22</v>
      </c>
      <c r="C35" s="128"/>
      <c r="D35" s="136"/>
      <c r="E35" s="119"/>
      <c r="F35" s="138"/>
      <c r="G35" s="137"/>
      <c r="H35" s="490"/>
      <c r="I35" s="490"/>
    </row>
    <row r="36" spans="1:11" ht="18.75" customHeight="1" x14ac:dyDescent="0.4">
      <c r="A36" s="128"/>
      <c r="B36" s="128"/>
      <c r="C36" s="128"/>
      <c r="D36" s="136"/>
      <c r="F36" s="494" t="s">
        <v>21</v>
      </c>
      <c r="G36" s="135" t="s">
        <v>20</v>
      </c>
      <c r="H36" s="490"/>
      <c r="I36" s="495" t="s">
        <v>19</v>
      </c>
    </row>
    <row r="37" spans="1:11" ht="16.5" customHeight="1" x14ac:dyDescent="0.35">
      <c r="A37" s="496" t="s">
        <v>18</v>
      </c>
      <c r="B37" s="133"/>
      <c r="C37" s="132"/>
      <c r="D37" s="133"/>
      <c r="E37" s="119"/>
      <c r="F37" s="497">
        <v>3365000</v>
      </c>
      <c r="G37" s="497">
        <v>3222866</v>
      </c>
      <c r="H37" s="492"/>
      <c r="I37" s="498">
        <f>IF(F37=0,"nerozp.",G37/F37)</f>
        <v>0.95776106983655274</v>
      </c>
      <c r="K37" s="192"/>
    </row>
    <row r="38" spans="1:11" ht="16.5" customHeight="1" x14ac:dyDescent="0.35">
      <c r="A38" s="496" t="s">
        <v>17</v>
      </c>
      <c r="B38" s="133"/>
      <c r="C38" s="132"/>
      <c r="D38" s="134"/>
      <c r="E38" s="134"/>
      <c r="F38" s="497">
        <v>87937</v>
      </c>
      <c r="G38" s="497">
        <v>87937</v>
      </c>
      <c r="H38" s="492"/>
      <c r="I38" s="498">
        <f>IF(F38=0,"nerozp.",G38/F38)</f>
        <v>1</v>
      </c>
      <c r="K38" s="192"/>
    </row>
    <row r="39" spans="1:11" ht="16.5" customHeight="1" x14ac:dyDescent="0.35">
      <c r="A39" s="496" t="s">
        <v>16</v>
      </c>
      <c r="B39" s="133"/>
      <c r="C39" s="132"/>
      <c r="D39" s="134"/>
      <c r="E39" s="134"/>
      <c r="F39" s="497">
        <v>0</v>
      </c>
      <c r="G39" s="497">
        <v>0</v>
      </c>
      <c r="H39" s="492"/>
      <c r="I39" s="498" t="str">
        <f>IF(F39=0,"nerozp.",G39/F39)</f>
        <v>nerozp.</v>
      </c>
    </row>
    <row r="40" spans="1:11" ht="16.5" customHeight="1" x14ac:dyDescent="0.35">
      <c r="A40" s="496" t="s">
        <v>15</v>
      </c>
      <c r="B40" s="133"/>
      <c r="C40" s="132"/>
      <c r="D40" s="119"/>
      <c r="E40" s="119"/>
      <c r="F40" s="497">
        <v>66203</v>
      </c>
      <c r="G40" s="497">
        <v>66203</v>
      </c>
      <c r="H40" s="492"/>
      <c r="I40" s="498">
        <f>IF(F40=0,"nerozp.",G40/F40)</f>
        <v>1</v>
      </c>
    </row>
    <row r="41" spans="1:11" ht="16.5" customHeight="1" x14ac:dyDescent="0.35">
      <c r="A41" s="496" t="s">
        <v>14</v>
      </c>
      <c r="B41" s="133"/>
      <c r="C41" s="132"/>
      <c r="D41" s="119"/>
      <c r="E41" s="119"/>
      <c r="F41" s="497">
        <v>0</v>
      </c>
      <c r="G41" s="497">
        <v>0</v>
      </c>
      <c r="H41" s="492"/>
      <c r="I41" s="498" t="str">
        <f>IF(F41=0,"nerozp.",G41/F41)</f>
        <v>nerozp.</v>
      </c>
    </row>
    <row r="42" spans="1:11" ht="14.25" customHeight="1" x14ac:dyDescent="0.25">
      <c r="A42" s="499" t="s">
        <v>13</v>
      </c>
      <c r="B42" s="131"/>
      <c r="C42" s="130"/>
      <c r="D42" s="129"/>
      <c r="E42" s="129"/>
      <c r="F42" s="500"/>
      <c r="G42" s="500"/>
      <c r="H42" s="501"/>
      <c r="I42" s="502"/>
    </row>
    <row r="43" spans="1:11" ht="28.5" customHeight="1" x14ac:dyDescent="0.25">
      <c r="A43" s="503"/>
      <c r="B43" s="575" t="s">
        <v>293</v>
      </c>
      <c r="C43" s="565"/>
      <c r="D43" s="565"/>
      <c r="E43" s="565"/>
      <c r="F43" s="565"/>
      <c r="G43" s="565"/>
      <c r="H43" s="565"/>
      <c r="I43" s="565"/>
    </row>
    <row r="44" spans="1:11" ht="19.5" customHeight="1" thickBot="1" x14ac:dyDescent="0.45">
      <c r="A44" s="128" t="s">
        <v>12</v>
      </c>
      <c r="B44" s="128" t="s">
        <v>11</v>
      </c>
      <c r="C44" s="127"/>
      <c r="D44" s="119"/>
      <c r="E44" s="119"/>
      <c r="F44" s="490"/>
      <c r="G44" s="123"/>
      <c r="H44" s="574" t="s">
        <v>10</v>
      </c>
      <c r="I44" s="574"/>
    </row>
    <row r="45" spans="1:11" ht="18.75" customHeight="1" thickTop="1" x14ac:dyDescent="0.2">
      <c r="A45" s="444"/>
      <c r="B45" s="445"/>
      <c r="C45" s="446"/>
      <c r="D45" s="445"/>
      <c r="E45" s="447" t="s">
        <v>313</v>
      </c>
      <c r="F45" s="448" t="s">
        <v>8</v>
      </c>
      <c r="G45" s="448" t="s">
        <v>7</v>
      </c>
      <c r="H45" s="449" t="s">
        <v>6</v>
      </c>
      <c r="I45" s="450" t="s">
        <v>5</v>
      </c>
    </row>
    <row r="46" spans="1:11" ht="12.75" customHeight="1" x14ac:dyDescent="0.2">
      <c r="A46" s="451"/>
      <c r="B46" s="452"/>
      <c r="C46" s="452"/>
      <c r="D46" s="452"/>
      <c r="E46" s="451"/>
      <c r="F46" s="571"/>
      <c r="G46" s="453"/>
      <c r="H46" s="454">
        <v>40908</v>
      </c>
      <c r="I46" s="455">
        <v>40908</v>
      </c>
    </row>
    <row r="47" spans="1:11" ht="12.75" customHeight="1" x14ac:dyDescent="0.2">
      <c r="A47" s="451"/>
      <c r="B47" s="452"/>
      <c r="C47" s="452"/>
      <c r="D47" s="452"/>
      <c r="E47" s="451"/>
      <c r="F47" s="571"/>
      <c r="G47" s="456"/>
      <c r="H47" s="456"/>
      <c r="I47" s="457"/>
    </row>
    <row r="48" spans="1:11" ht="13.5" customHeight="1" thickBot="1" x14ac:dyDescent="0.25">
      <c r="A48" s="458"/>
      <c r="B48" s="459"/>
      <c r="C48" s="459"/>
      <c r="D48" s="459"/>
      <c r="E48" s="458"/>
      <c r="F48" s="460"/>
      <c r="G48" s="460"/>
      <c r="H48" s="460"/>
      <c r="I48" s="461"/>
    </row>
    <row r="49" spans="1:9" ht="13.5" customHeight="1" thickTop="1" x14ac:dyDescent="0.2">
      <c r="A49" s="462"/>
      <c r="B49" s="463"/>
      <c r="C49" s="463" t="s">
        <v>4</v>
      </c>
      <c r="D49" s="463"/>
      <c r="E49" s="504">
        <v>33195</v>
      </c>
      <c r="F49" s="464">
        <v>0</v>
      </c>
      <c r="G49" s="465">
        <v>0</v>
      </c>
      <c r="H49" s="465">
        <f>E49+F49-G49</f>
        <v>33195</v>
      </c>
      <c r="I49" s="466">
        <v>33195</v>
      </c>
    </row>
    <row r="50" spans="1:9" ht="12.75" customHeight="1" x14ac:dyDescent="0.2">
      <c r="A50" s="467"/>
      <c r="B50" s="468"/>
      <c r="C50" s="468" t="s">
        <v>3</v>
      </c>
      <c r="D50" s="468"/>
      <c r="E50" s="505">
        <v>34510.550000000003</v>
      </c>
      <c r="F50" s="469">
        <v>32772</v>
      </c>
      <c r="G50" s="470">
        <v>51423.6</v>
      </c>
      <c r="H50" s="470">
        <f>E50+F50-G50</f>
        <v>15858.950000000004</v>
      </c>
      <c r="I50" s="471">
        <v>14964.2</v>
      </c>
    </row>
    <row r="51" spans="1:9" ht="12.75" customHeight="1" x14ac:dyDescent="0.2">
      <c r="A51" s="467"/>
      <c r="B51" s="468"/>
      <c r="C51" s="468" t="s">
        <v>2</v>
      </c>
      <c r="D51" s="468"/>
      <c r="E51" s="505">
        <v>129351.65</v>
      </c>
      <c r="F51" s="469">
        <v>10214.25</v>
      </c>
      <c r="G51" s="470">
        <v>45925.23</v>
      </c>
      <c r="H51" s="470">
        <f>E51+F51-G51</f>
        <v>93640.669999999984</v>
      </c>
      <c r="I51" s="471">
        <v>93640.67</v>
      </c>
    </row>
    <row r="52" spans="1:9" ht="12.75" customHeight="1" x14ac:dyDescent="0.2">
      <c r="A52" s="467"/>
      <c r="B52" s="468"/>
      <c r="C52" s="468" t="s">
        <v>1</v>
      </c>
      <c r="D52" s="468"/>
      <c r="E52" s="505">
        <v>22516.53</v>
      </c>
      <c r="F52" s="469">
        <v>87937</v>
      </c>
      <c r="G52" s="470">
        <v>66203</v>
      </c>
      <c r="H52" s="470">
        <f>E52+F52-G52</f>
        <v>44250.53</v>
      </c>
      <c r="I52" s="471">
        <v>44250.53</v>
      </c>
    </row>
    <row r="53" spans="1:9" s="472" customFormat="1" ht="18.75" customHeight="1" thickBot="1" x14ac:dyDescent="0.3">
      <c r="A53" s="443" t="s">
        <v>0</v>
      </c>
      <c r="B53" s="126"/>
      <c r="C53" s="126"/>
      <c r="D53" s="126"/>
      <c r="E53" s="506">
        <f>SUM(E49:E52)</f>
        <v>219573.73</v>
      </c>
      <c r="F53" s="125">
        <f>SUM(F49:F52)</f>
        <v>130923.25</v>
      </c>
      <c r="G53" s="125">
        <f>SUM(G49:G52)</f>
        <v>163551.83000000002</v>
      </c>
      <c r="H53" s="125">
        <f>SUM(H49:H52)</f>
        <v>186945.15</v>
      </c>
      <c r="I53" s="124">
        <f>SUM(I49:I52)</f>
        <v>186050.4</v>
      </c>
    </row>
    <row r="54" spans="1:9" ht="18.75" customHeight="1" thickTop="1" x14ac:dyDescent="0.35">
      <c r="A54" s="121"/>
      <c r="B54" s="120"/>
      <c r="C54" s="120"/>
      <c r="D54" s="119"/>
      <c r="E54" s="119"/>
      <c r="F54" s="490"/>
      <c r="G54" s="123"/>
      <c r="H54" s="494"/>
      <c r="I54" s="494"/>
    </row>
    <row r="55" spans="1:9" ht="18" customHeight="1" x14ac:dyDescent="0.35">
      <c r="A55" s="121"/>
      <c r="B55" s="120"/>
      <c r="C55" s="120"/>
      <c r="D55" s="119"/>
      <c r="E55" s="119"/>
      <c r="F55" s="490"/>
      <c r="G55" s="122"/>
      <c r="H55" s="490"/>
      <c r="I55" s="490"/>
    </row>
    <row r="56" spans="1:9" ht="18" customHeight="1" x14ac:dyDescent="0.35">
      <c r="A56" s="121"/>
      <c r="B56" s="120"/>
      <c r="C56" s="120"/>
      <c r="D56" s="119"/>
      <c r="E56" s="119"/>
      <c r="F56" s="490"/>
      <c r="G56" s="490"/>
      <c r="H56" s="490"/>
      <c r="I56" s="490"/>
    </row>
    <row r="57" spans="1:9" ht="12.75" customHeight="1" x14ac:dyDescent="0.25">
      <c r="A57" s="507"/>
      <c r="B57" s="507"/>
      <c r="C57" s="507"/>
      <c r="D57" s="507"/>
      <c r="E57" s="507"/>
      <c r="F57" s="507"/>
      <c r="G57" s="507"/>
      <c r="H57" s="507"/>
      <c r="I57" s="507"/>
    </row>
  </sheetData>
  <mergeCells count="12">
    <mergeCell ref="F46:F47"/>
    <mergeCell ref="E5:I5"/>
    <mergeCell ref="E6:G6"/>
    <mergeCell ref="E7:I7"/>
    <mergeCell ref="H13:I13"/>
    <mergeCell ref="H44:I44"/>
    <mergeCell ref="B43:I43"/>
    <mergeCell ref="A2:D2"/>
    <mergeCell ref="E2:I2"/>
    <mergeCell ref="E3:I3"/>
    <mergeCell ref="E4:I4"/>
    <mergeCell ref="A32:I34"/>
  </mergeCells>
  <conditionalFormatting sqref="I42">
    <cfRule type="cellIs" dxfId="163" priority="2" stopIfTrue="1" operator="greaterThan">
      <formula>1</formula>
    </cfRule>
  </conditionalFormatting>
  <conditionalFormatting sqref="H24">
    <cfRule type="cellIs" dxfId="162" priority="5" stopIfTrue="1" operator="notEqual">
      <formula>$H$18-$H$16-$H$22</formula>
    </cfRule>
  </conditionalFormatting>
  <conditionalFormatting sqref="G28">
    <cfRule type="cellIs" dxfId="161" priority="6" stopIfTrue="1" operator="notEqual">
      <formula>$G$29+$G$30+$G$31</formula>
    </cfRule>
  </conditionalFormatting>
  <conditionalFormatting sqref="H49:H52">
    <cfRule type="cellIs" dxfId="160" priority="7" stopIfTrue="1" operator="notEqual">
      <formula>E49+F49-G49</formula>
    </cfRule>
  </conditionalFormatting>
  <conditionalFormatting sqref="I53">
    <cfRule type="cellIs" dxfId="159" priority="8" stopIfTrue="1" operator="notEqual">
      <formula>$I$49+$I$50+$I$51+$I$52</formula>
    </cfRule>
  </conditionalFormatting>
  <conditionalFormatting sqref="H53">
    <cfRule type="cellIs" dxfId="158" priority="9" stopIfTrue="1" operator="notEqual">
      <formula>E53+F53-G53</formula>
    </cfRule>
    <cfRule type="cellIs" dxfId="157" priority="10" stopIfTrue="1" operator="notEqual">
      <formula>SUM($H$49:$H$52)</formula>
    </cfRule>
  </conditionalFormatting>
  <conditionalFormatting sqref="G16 G18">
    <cfRule type="cellIs" dxfId="156" priority="11" stopIfTrue="1" operator="notEqual">
      <formula>$H$16+$I$16</formula>
    </cfRule>
  </conditionalFormatting>
  <conditionalFormatting sqref="I24">
    <cfRule type="cellIs" dxfId="155" priority="12" stopIfTrue="1" operator="notEqual">
      <formula>I18-I16-I22</formula>
    </cfRule>
  </conditionalFormatting>
  <conditionalFormatting sqref="G24">
    <cfRule type="cellIs" dxfId="15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firstPageNumber="0"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L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2.140625" style="1" customWidth="1"/>
    <col min="12" max="12" width="11.7109375" style="1" bestFit="1" customWidth="1"/>
    <col min="13" max="16384" width="9.140625" style="1"/>
  </cols>
  <sheetData>
    <row r="1" spans="1:11" ht="19.5" x14ac:dyDescent="0.4">
      <c r="A1" s="67" t="s">
        <v>49</v>
      </c>
      <c r="B1" s="66"/>
      <c r="C1" s="66"/>
      <c r="D1" s="66"/>
    </row>
    <row r="2" spans="1:11" ht="19.5" x14ac:dyDescent="0.4">
      <c r="A2" s="541" t="s">
        <v>48</v>
      </c>
      <c r="B2" s="541"/>
      <c r="C2" s="541"/>
      <c r="D2" s="541"/>
      <c r="E2" s="543" t="s">
        <v>102</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337</v>
      </c>
      <c r="F4" s="545"/>
      <c r="G4" s="545"/>
      <c r="H4" s="545"/>
      <c r="I4" s="545"/>
    </row>
    <row r="5" spans="1:11" ht="9" customHeight="1" x14ac:dyDescent="0.25">
      <c r="A5" s="64"/>
      <c r="E5" s="542" t="s">
        <v>46</v>
      </c>
      <c r="F5" s="542"/>
      <c r="G5" s="542"/>
      <c r="H5" s="542"/>
      <c r="I5" s="542"/>
    </row>
    <row r="6" spans="1:11" ht="19.5" x14ac:dyDescent="0.4">
      <c r="A6" s="63" t="s">
        <v>45</v>
      </c>
      <c r="E6" s="544" t="s">
        <v>211</v>
      </c>
      <c r="F6" s="544"/>
      <c r="G6" s="544"/>
      <c r="H6" s="63" t="s">
        <v>44</v>
      </c>
      <c r="I6" s="117" t="s">
        <v>212</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56829000</v>
      </c>
      <c r="F16" s="420">
        <v>56708872</v>
      </c>
      <c r="G16" s="43">
        <f>H16+I16</f>
        <v>56740073.219999991</v>
      </c>
      <c r="H16" s="412">
        <v>56740073.219999991</v>
      </c>
      <c r="I16" s="412">
        <v>0</v>
      </c>
    </row>
    <row r="17" spans="1:12" ht="16.5" x14ac:dyDescent="0.35">
      <c r="A17" s="51"/>
      <c r="B17" s="111"/>
      <c r="C17" s="111"/>
      <c r="D17" s="111"/>
      <c r="E17" s="111"/>
      <c r="F17" s="180"/>
      <c r="G17" s="112"/>
      <c r="H17" s="111"/>
      <c r="I17" s="111"/>
    </row>
    <row r="18" spans="1:12" ht="19.5" x14ac:dyDescent="0.4">
      <c r="A18" s="45" t="s">
        <v>32</v>
      </c>
      <c r="B18" s="41"/>
      <c r="C18" s="41"/>
      <c r="D18" s="41"/>
      <c r="E18" s="412">
        <v>50750000</v>
      </c>
      <c r="F18" s="420">
        <v>56503872</v>
      </c>
      <c r="G18" s="43">
        <f>H18+I18</f>
        <v>56691365.25</v>
      </c>
      <c r="H18" s="412">
        <v>56691365.25</v>
      </c>
      <c r="I18" s="412">
        <v>0</v>
      </c>
    </row>
    <row r="19" spans="1:12" ht="18" x14ac:dyDescent="0.35">
      <c r="A19" s="51"/>
      <c r="B19" s="41"/>
      <c r="C19" s="41"/>
      <c r="D19" s="41"/>
      <c r="E19" s="43"/>
      <c r="F19" s="50"/>
      <c r="G19" s="43"/>
      <c r="H19" s="412"/>
      <c r="I19" s="412"/>
    </row>
    <row r="20" spans="1:12" ht="18" x14ac:dyDescent="0.35">
      <c r="A20" s="48"/>
      <c r="B20" s="47"/>
      <c r="C20" s="47"/>
      <c r="D20" s="47"/>
      <c r="E20" s="41"/>
      <c r="F20" s="41"/>
      <c r="G20" s="41"/>
      <c r="H20" s="46"/>
      <c r="I20" s="46"/>
    </row>
    <row r="21" spans="1:12" ht="19.5" x14ac:dyDescent="0.4">
      <c r="A21" s="45" t="s">
        <v>31</v>
      </c>
      <c r="B21" s="41"/>
      <c r="C21" s="41"/>
      <c r="D21" s="41"/>
      <c r="E21" s="41"/>
      <c r="F21" s="41"/>
      <c r="G21" s="44"/>
      <c r="H21" s="41"/>
      <c r="I21" s="41"/>
    </row>
    <row r="22" spans="1:12" ht="18" x14ac:dyDescent="0.35">
      <c r="A22" s="41"/>
      <c r="B22" s="41"/>
      <c r="C22" s="42" t="s">
        <v>30</v>
      </c>
      <c r="D22" s="41"/>
      <c r="E22" s="41"/>
      <c r="F22" s="41"/>
      <c r="G22" s="43">
        <f>H22+I22</f>
        <v>-204810</v>
      </c>
      <c r="H22" s="34">
        <v>-204810</v>
      </c>
      <c r="I22" s="34">
        <v>0</v>
      </c>
    </row>
    <row r="23" spans="1:12" ht="18" x14ac:dyDescent="0.35">
      <c r="A23" s="41"/>
      <c r="B23" s="41"/>
      <c r="C23" s="42"/>
      <c r="D23" s="41"/>
      <c r="E23" s="41"/>
      <c r="F23" s="41"/>
      <c r="G23" s="40"/>
      <c r="H23" s="34"/>
      <c r="I23" s="34"/>
    </row>
    <row r="24" spans="1:12" ht="22.5" x14ac:dyDescent="0.45">
      <c r="A24" s="38" t="s">
        <v>29</v>
      </c>
      <c r="B24" s="38"/>
      <c r="C24" s="39"/>
      <c r="D24" s="38"/>
      <c r="E24" s="38"/>
      <c r="F24" s="38"/>
      <c r="G24" s="37">
        <f>ROUND(G18-G16-G22,2)</f>
        <v>156102.03</v>
      </c>
      <c r="H24" s="36">
        <f>H18-H16-H22</f>
        <v>156102.03000000864</v>
      </c>
      <c r="I24" s="36">
        <f>I18-I16-I22</f>
        <v>0</v>
      </c>
    </row>
    <row r="26" spans="1:12" x14ac:dyDescent="0.2">
      <c r="H26" s="109"/>
    </row>
    <row r="28" spans="1:12" ht="19.5" x14ac:dyDescent="0.4">
      <c r="A28" s="16" t="s">
        <v>28</v>
      </c>
      <c r="B28" s="16" t="s">
        <v>27</v>
      </c>
      <c r="C28" s="16"/>
      <c r="D28" s="28"/>
      <c r="E28" s="28"/>
      <c r="F28" s="72"/>
      <c r="G28" s="478">
        <f>G29+G30+G31</f>
        <v>156102.03</v>
      </c>
      <c r="H28" s="105"/>
      <c r="I28" s="72"/>
    </row>
    <row r="29" spans="1:12" ht="18.75" x14ac:dyDescent="0.4">
      <c r="A29" s="33"/>
      <c r="B29" s="33"/>
      <c r="C29" s="32" t="s">
        <v>26</v>
      </c>
      <c r="D29" s="31"/>
      <c r="E29" s="30"/>
      <c r="F29" s="109" t="s">
        <v>4</v>
      </c>
      <c r="G29" s="35">
        <v>0</v>
      </c>
      <c r="H29" s="105"/>
      <c r="I29" s="109"/>
      <c r="L29" s="192"/>
    </row>
    <row r="30" spans="1:12" ht="18.75" x14ac:dyDescent="0.4">
      <c r="A30" s="33"/>
      <c r="B30" s="33"/>
      <c r="C30" s="32"/>
      <c r="D30" s="31"/>
      <c r="E30" s="30"/>
      <c r="F30" s="110" t="s">
        <v>2</v>
      </c>
      <c r="G30" s="34">
        <v>0</v>
      </c>
      <c r="H30" s="105"/>
      <c r="I30" s="109"/>
    </row>
    <row r="31" spans="1:12" ht="18.75" x14ac:dyDescent="0.4">
      <c r="A31" s="33"/>
      <c r="B31" s="33"/>
      <c r="C31" s="32" t="s">
        <v>25</v>
      </c>
      <c r="D31" s="31"/>
      <c r="E31" s="30"/>
      <c r="F31" s="109" t="s">
        <v>24</v>
      </c>
      <c r="G31" s="29">
        <v>156102.03</v>
      </c>
      <c r="H31" s="105"/>
      <c r="I31" s="109"/>
      <c r="L31" s="192"/>
    </row>
    <row r="32" spans="1:12" ht="18.75" customHeight="1" x14ac:dyDescent="0.2">
      <c r="A32" s="576" t="s">
        <v>339</v>
      </c>
      <c r="B32" s="577"/>
      <c r="C32" s="577"/>
      <c r="D32" s="577"/>
      <c r="E32" s="577"/>
      <c r="F32" s="577"/>
      <c r="G32" s="577"/>
      <c r="H32" s="577"/>
      <c r="I32" s="577"/>
    </row>
    <row r="33" spans="1:11" ht="16.5" customHeight="1" x14ac:dyDescent="0.2">
      <c r="A33" s="577"/>
      <c r="B33" s="577"/>
      <c r="C33" s="577"/>
      <c r="D33" s="577"/>
      <c r="E33" s="577"/>
      <c r="F33" s="577"/>
      <c r="G33" s="577"/>
      <c r="H33" s="577"/>
      <c r="I33" s="577"/>
    </row>
    <row r="34" spans="1:11" ht="16.5" hidden="1" customHeight="1" x14ac:dyDescent="0.2">
      <c r="A34" s="519"/>
      <c r="B34" s="519"/>
      <c r="C34" s="519"/>
      <c r="D34" s="519"/>
      <c r="E34" s="519"/>
      <c r="F34" s="519"/>
      <c r="G34" s="519"/>
      <c r="H34" s="519"/>
      <c r="I34" s="519"/>
    </row>
    <row r="35" spans="1:11" ht="19.5" x14ac:dyDescent="0.4">
      <c r="A35" s="16" t="s">
        <v>23</v>
      </c>
      <c r="B35" s="16" t="s">
        <v>22</v>
      </c>
      <c r="C35" s="16"/>
      <c r="D35" s="26"/>
      <c r="E35" s="2"/>
      <c r="F35" s="28"/>
      <c r="G35" s="27"/>
      <c r="H35" s="72"/>
      <c r="I35" s="72"/>
      <c r="K35" s="19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27282000</v>
      </c>
      <c r="G37" s="106">
        <v>27206100</v>
      </c>
      <c r="H37" s="105"/>
      <c r="I37" s="104">
        <f>IF(F37=0,"nerozp.",G37/F37)</f>
        <v>0.99721794589839452</v>
      </c>
      <c r="K37" s="192"/>
    </row>
    <row r="38" spans="1:11" ht="16.5" x14ac:dyDescent="0.35">
      <c r="A38" s="107" t="s">
        <v>17</v>
      </c>
      <c r="B38" s="23"/>
      <c r="C38" s="22"/>
      <c r="D38" s="24"/>
      <c r="E38" s="24"/>
      <c r="F38" s="106">
        <v>642046</v>
      </c>
      <c r="G38" s="106">
        <v>658938.30000000005</v>
      </c>
      <c r="H38" s="105"/>
      <c r="I38" s="104">
        <f>IF(F38=0,"nerozp.",G38/F38)</f>
        <v>1.0263101086215007</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506046</v>
      </c>
      <c r="G40" s="106">
        <v>506046</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294</v>
      </c>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256627</v>
      </c>
      <c r="F49" s="82">
        <v>0</v>
      </c>
      <c r="G49" s="81">
        <v>0</v>
      </c>
      <c r="H49" s="81">
        <f>E49+F49-G49</f>
        <v>256627</v>
      </c>
      <c r="I49" s="80">
        <v>256627</v>
      </c>
    </row>
    <row r="50" spans="1:9" x14ac:dyDescent="0.2">
      <c r="A50" s="79"/>
      <c r="B50" s="78"/>
      <c r="C50" s="78" t="s">
        <v>3</v>
      </c>
      <c r="D50" s="78"/>
      <c r="E50" s="77">
        <v>147760.32000000001</v>
      </c>
      <c r="F50" s="76">
        <v>269590</v>
      </c>
      <c r="G50" s="75">
        <v>164097</v>
      </c>
      <c r="H50" s="75">
        <f>E50+F50-G50</f>
        <v>253253.32</v>
      </c>
      <c r="I50" s="74">
        <v>208561.8</v>
      </c>
    </row>
    <row r="51" spans="1:9" x14ac:dyDescent="0.2">
      <c r="A51" s="79"/>
      <c r="B51" s="78"/>
      <c r="C51" s="78" t="s">
        <v>2</v>
      </c>
      <c r="D51" s="78"/>
      <c r="E51" s="77">
        <v>781927.55</v>
      </c>
      <c r="F51" s="76">
        <v>49242</v>
      </c>
      <c r="G51" s="75">
        <v>39237.129999999997</v>
      </c>
      <c r="H51" s="75">
        <f>E51+F51-G51</f>
        <v>791932.42</v>
      </c>
      <c r="I51" s="74">
        <v>791932.42</v>
      </c>
    </row>
    <row r="52" spans="1:9" x14ac:dyDescent="0.2">
      <c r="A52" s="79"/>
      <c r="B52" s="78"/>
      <c r="C52" s="78" t="s">
        <v>1</v>
      </c>
      <c r="D52" s="78"/>
      <c r="E52" s="77">
        <v>138318.1</v>
      </c>
      <c r="F52" s="76">
        <v>2593430.2999999998</v>
      </c>
      <c r="G52" s="75">
        <v>2534038</v>
      </c>
      <c r="H52" s="75">
        <f>E52+F52-G52</f>
        <v>197710.39999999991</v>
      </c>
      <c r="I52" s="74">
        <v>197710.4</v>
      </c>
    </row>
    <row r="53" spans="1:9" ht="18.75" thickBot="1" x14ac:dyDescent="0.4">
      <c r="A53" s="11" t="s">
        <v>0</v>
      </c>
      <c r="B53" s="10"/>
      <c r="C53" s="10"/>
      <c r="D53" s="10"/>
      <c r="E53" s="9">
        <f>SUM(E49:E52)</f>
        <v>1324632.9700000002</v>
      </c>
      <c r="F53" s="8">
        <f>SUM(F49:F52)</f>
        <v>2912262.3</v>
      </c>
      <c r="G53" s="8">
        <f>SUM(G49:G52)</f>
        <v>2737372.13</v>
      </c>
      <c r="H53" s="8">
        <f>SUM(H49:H52)</f>
        <v>1499523.14</v>
      </c>
      <c r="I53" s="7">
        <f>SUM(I49:I52)</f>
        <v>1454831.6199999999</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3"/>
    <mergeCell ref="E7:I7"/>
    <mergeCell ref="H13:I13"/>
    <mergeCell ref="H44:I44"/>
    <mergeCell ref="A2:D2"/>
    <mergeCell ref="E3:I3"/>
    <mergeCell ref="E2:I2"/>
    <mergeCell ref="E5:I5"/>
    <mergeCell ref="E4:I4"/>
  </mergeCells>
  <conditionalFormatting sqref="I42:I43">
    <cfRule type="cellIs" dxfId="153" priority="2" stopIfTrue="1" operator="greaterThan">
      <formula>1</formula>
    </cfRule>
  </conditionalFormatting>
  <conditionalFormatting sqref="H24">
    <cfRule type="cellIs" dxfId="152" priority="5" stopIfTrue="1" operator="notEqual">
      <formula>$H$18-$H$16-$H$22</formula>
    </cfRule>
  </conditionalFormatting>
  <conditionalFormatting sqref="G28">
    <cfRule type="cellIs" dxfId="151" priority="6" stopIfTrue="1" operator="notEqual">
      <formula>$G$29+$G$30+$G$31</formula>
    </cfRule>
  </conditionalFormatting>
  <conditionalFormatting sqref="H49:H52">
    <cfRule type="cellIs" dxfId="150" priority="7" stopIfTrue="1" operator="notEqual">
      <formula>E49+F49-G49</formula>
    </cfRule>
  </conditionalFormatting>
  <conditionalFormatting sqref="I53">
    <cfRule type="cellIs" dxfId="149" priority="8" stopIfTrue="1" operator="notEqual">
      <formula>$I$49+$I$50+$I$51+$I$52</formula>
    </cfRule>
  </conditionalFormatting>
  <conditionalFormatting sqref="H53">
    <cfRule type="cellIs" dxfId="148" priority="9" stopIfTrue="1" operator="notEqual">
      <formula>E53+F53-G53</formula>
    </cfRule>
    <cfRule type="cellIs" dxfId="147" priority="10" stopIfTrue="1" operator="notEqual">
      <formula>SUM($H$49:$H$52)</formula>
    </cfRule>
  </conditionalFormatting>
  <conditionalFormatting sqref="G18 G16">
    <cfRule type="cellIs" dxfId="146" priority="11" stopIfTrue="1" operator="notEqual">
      <formula>H16+I16</formula>
    </cfRule>
  </conditionalFormatting>
  <conditionalFormatting sqref="I24">
    <cfRule type="cellIs" dxfId="145" priority="12" stopIfTrue="1" operator="notEqual">
      <formula>I18-I16-I22</formula>
    </cfRule>
  </conditionalFormatting>
  <conditionalFormatting sqref="G24">
    <cfRule type="cellIs" dxfId="14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firstPageNumber="442"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213</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214</v>
      </c>
      <c r="F4" s="545"/>
      <c r="G4" s="545"/>
      <c r="H4" s="545"/>
      <c r="I4" s="545"/>
    </row>
    <row r="5" spans="1:11" ht="9" customHeight="1" x14ac:dyDescent="0.25">
      <c r="A5" s="64"/>
      <c r="E5" s="542" t="s">
        <v>46</v>
      </c>
      <c r="F5" s="542"/>
      <c r="G5" s="542"/>
      <c r="H5" s="542"/>
      <c r="I5" s="542"/>
    </row>
    <row r="6" spans="1:11" ht="19.5" x14ac:dyDescent="0.4">
      <c r="A6" s="63" t="s">
        <v>45</v>
      </c>
      <c r="E6" s="544" t="s">
        <v>215</v>
      </c>
      <c r="F6" s="544"/>
      <c r="G6" s="544"/>
      <c r="H6" s="63" t="s">
        <v>44</v>
      </c>
      <c r="I6" s="117" t="s">
        <v>216</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20243000</v>
      </c>
      <c r="F16" s="413">
        <v>20381533.569999997</v>
      </c>
      <c r="G16" s="43">
        <f>H16+I16</f>
        <v>20381956.569999997</v>
      </c>
      <c r="H16" s="412">
        <v>20381956.569999997</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18902000</v>
      </c>
      <c r="F18" s="413">
        <v>20453948.440000001</v>
      </c>
      <c r="G18" s="43">
        <f>H18+I18</f>
        <v>20453948.440000001</v>
      </c>
      <c r="H18" s="412">
        <v>20453948.440000001</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71991.87</v>
      </c>
      <c r="H24" s="36">
        <f>H18-H16-H22</f>
        <v>71991.870000004768</v>
      </c>
      <c r="I24" s="36">
        <f>I18-I16-I22</f>
        <v>0</v>
      </c>
    </row>
    <row r="26" spans="1:9" x14ac:dyDescent="0.2">
      <c r="H26" s="109"/>
    </row>
    <row r="28" spans="1:9" ht="19.5" x14ac:dyDescent="0.4">
      <c r="A28" s="16" t="s">
        <v>28</v>
      </c>
      <c r="B28" s="16" t="s">
        <v>27</v>
      </c>
      <c r="C28" s="16"/>
      <c r="D28" s="28"/>
      <c r="E28" s="28"/>
      <c r="F28" s="72"/>
      <c r="G28" s="478">
        <v>71991.87</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71991.87</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9647000</v>
      </c>
      <c r="G37" s="106">
        <v>9647000</v>
      </c>
      <c r="H37" s="105"/>
      <c r="I37" s="104">
        <f>IF(F37=0,"nerozp.",G37/F37)</f>
        <v>1</v>
      </c>
      <c r="K37" s="192"/>
    </row>
    <row r="38" spans="1:11" ht="16.5" x14ac:dyDescent="0.35">
      <c r="A38" s="107" t="s">
        <v>17</v>
      </c>
      <c r="B38" s="23"/>
      <c r="C38" s="22"/>
      <c r="D38" s="24"/>
      <c r="E38" s="24"/>
      <c r="F38" s="106">
        <v>178340</v>
      </c>
      <c r="G38" s="106">
        <v>178763</v>
      </c>
      <c r="H38" s="105"/>
      <c r="I38" s="104">
        <f>IF(F38=0,"nerozp.",G38/F38)</f>
        <v>1.0023718739486374</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135340</v>
      </c>
      <c r="G40" s="106">
        <v>135340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295</v>
      </c>
      <c r="C42" s="20"/>
      <c r="D42" s="17"/>
      <c r="E42" s="17"/>
      <c r="F42" s="101"/>
      <c r="G42" s="101"/>
      <c r="H42" s="100"/>
      <c r="I42" s="99"/>
    </row>
    <row r="43" spans="1:11" ht="14.25" customHeight="1"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84101</v>
      </c>
      <c r="F49" s="82">
        <v>0</v>
      </c>
      <c r="G49" s="81">
        <v>0</v>
      </c>
      <c r="H49" s="81">
        <f>E49+F49-G49</f>
        <v>84101</v>
      </c>
      <c r="I49" s="80">
        <v>84101</v>
      </c>
    </row>
    <row r="50" spans="1:9" x14ac:dyDescent="0.2">
      <c r="A50" s="79"/>
      <c r="B50" s="78"/>
      <c r="C50" s="78" t="s">
        <v>3</v>
      </c>
      <c r="D50" s="78"/>
      <c r="E50" s="77">
        <v>27293.15</v>
      </c>
      <c r="F50" s="76">
        <v>96292</v>
      </c>
      <c r="G50" s="75">
        <v>91292</v>
      </c>
      <c r="H50" s="75">
        <f>E50+F50-G50</f>
        <v>32293.149999999994</v>
      </c>
      <c r="I50" s="74">
        <v>31091.58</v>
      </c>
    </row>
    <row r="51" spans="1:9" x14ac:dyDescent="0.2">
      <c r="A51" s="79"/>
      <c r="B51" s="78"/>
      <c r="C51" s="78" t="s">
        <v>2</v>
      </c>
      <c r="D51" s="78"/>
      <c r="E51" s="77">
        <v>466617.09</v>
      </c>
      <c r="F51" s="76">
        <v>172299.41999999998</v>
      </c>
      <c r="G51" s="75">
        <v>136114</v>
      </c>
      <c r="H51" s="75">
        <f>E51+F51-G51</f>
        <v>502802.51</v>
      </c>
      <c r="I51" s="74">
        <v>502802.51</v>
      </c>
    </row>
    <row r="52" spans="1:9" x14ac:dyDescent="0.2">
      <c r="A52" s="79"/>
      <c r="B52" s="78"/>
      <c r="C52" s="78" t="s">
        <v>1</v>
      </c>
      <c r="D52" s="78"/>
      <c r="E52" s="77">
        <v>67147.7</v>
      </c>
      <c r="F52" s="76">
        <v>909571</v>
      </c>
      <c r="G52" s="75">
        <v>908148</v>
      </c>
      <c r="H52" s="75">
        <f>E52+F52-G52</f>
        <v>68570.699999999953</v>
      </c>
      <c r="I52" s="74">
        <v>68570.7</v>
      </c>
    </row>
    <row r="53" spans="1:9" ht="18.75" thickBot="1" x14ac:dyDescent="0.4">
      <c r="A53" s="11" t="s">
        <v>0</v>
      </c>
      <c r="B53" s="10"/>
      <c r="C53" s="10"/>
      <c r="D53" s="10"/>
      <c r="E53" s="9">
        <f>SUM(E49:E52)</f>
        <v>645158.93999999994</v>
      </c>
      <c r="F53" s="8">
        <f>SUM(F49:F52)</f>
        <v>1178162.42</v>
      </c>
      <c r="G53" s="8">
        <f>SUM(G49:G52)</f>
        <v>1135554</v>
      </c>
      <c r="H53" s="8">
        <f>SUM(H49:H52)</f>
        <v>687767.36</v>
      </c>
      <c r="I53" s="7">
        <f>SUM(I49:I52)</f>
        <v>686565.78999999992</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2:I43">
    <cfRule type="cellIs" dxfId="143" priority="2" stopIfTrue="1" operator="greaterThan">
      <formula>1</formula>
    </cfRule>
  </conditionalFormatting>
  <conditionalFormatting sqref="H24">
    <cfRule type="cellIs" dxfId="142" priority="5" stopIfTrue="1" operator="notEqual">
      <formula>$H$18-$H$16-$H$22</formula>
    </cfRule>
  </conditionalFormatting>
  <conditionalFormatting sqref="G28">
    <cfRule type="cellIs" dxfId="141" priority="6" stopIfTrue="1" operator="notEqual">
      <formula>$G$29+$G$30+$G$31</formula>
    </cfRule>
  </conditionalFormatting>
  <conditionalFormatting sqref="H49:H52">
    <cfRule type="cellIs" dxfId="140" priority="7" stopIfTrue="1" operator="notEqual">
      <formula>E49+F49-G49</formula>
    </cfRule>
  </conditionalFormatting>
  <conditionalFormatting sqref="I53">
    <cfRule type="cellIs" dxfId="139" priority="8" stopIfTrue="1" operator="notEqual">
      <formula>$I$49+$I$50+$I$51+$I$52</formula>
    </cfRule>
  </conditionalFormatting>
  <conditionalFormatting sqref="H53">
    <cfRule type="cellIs" dxfId="138" priority="9" stopIfTrue="1" operator="notEqual">
      <formula>E53+F53-G53</formula>
    </cfRule>
    <cfRule type="cellIs" dxfId="137" priority="10" stopIfTrue="1" operator="notEqual">
      <formula>SUM($H$49:$H$52)</formula>
    </cfRule>
  </conditionalFormatting>
  <conditionalFormatting sqref="G18 G16">
    <cfRule type="cellIs" dxfId="136" priority="11" stopIfTrue="1" operator="notEqual">
      <formula>H16+I16</formula>
    </cfRule>
  </conditionalFormatting>
  <conditionalFormatting sqref="I24">
    <cfRule type="cellIs" dxfId="135" priority="12" stopIfTrue="1" operator="notEqual">
      <formula>I18-I16-I22</formula>
    </cfRule>
  </conditionalFormatting>
  <conditionalFormatting sqref="G24">
    <cfRule type="cellIs" dxfId="13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2.140625" style="1" customWidth="1"/>
    <col min="12" max="16384" width="9.140625" style="1"/>
  </cols>
  <sheetData>
    <row r="1" spans="1:11" ht="19.5" x14ac:dyDescent="0.4">
      <c r="A1" s="67" t="s">
        <v>49</v>
      </c>
      <c r="B1" s="66"/>
      <c r="C1" s="66"/>
      <c r="D1" s="66"/>
    </row>
    <row r="2" spans="1:11" ht="19.5" x14ac:dyDescent="0.4">
      <c r="A2" s="541" t="s">
        <v>48</v>
      </c>
      <c r="B2" s="541"/>
      <c r="C2" s="541"/>
      <c r="D2" s="541"/>
      <c r="E2" s="543" t="s">
        <v>98</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338</v>
      </c>
      <c r="F4" s="545"/>
      <c r="G4" s="545"/>
      <c r="H4" s="545"/>
      <c r="I4" s="545"/>
    </row>
    <row r="5" spans="1:11" ht="9" customHeight="1" x14ac:dyDescent="0.25">
      <c r="A5" s="64"/>
      <c r="E5" s="542" t="s">
        <v>46</v>
      </c>
      <c r="F5" s="542"/>
      <c r="G5" s="542"/>
      <c r="H5" s="542"/>
      <c r="I5" s="542"/>
    </row>
    <row r="6" spans="1:11" ht="19.5" x14ac:dyDescent="0.4">
      <c r="A6" s="63" t="s">
        <v>45</v>
      </c>
      <c r="E6" s="544" t="s">
        <v>217</v>
      </c>
      <c r="F6" s="544"/>
      <c r="G6" s="544"/>
      <c r="H6" s="63" t="s">
        <v>44</v>
      </c>
      <c r="I6" s="117" t="s">
        <v>218</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39166000</v>
      </c>
      <c r="F16" s="413">
        <v>39602933</v>
      </c>
      <c r="G16" s="43">
        <f>H16+I16</f>
        <v>39623812.160000004</v>
      </c>
      <c r="H16" s="412">
        <v>39623812.160000004</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36071000</v>
      </c>
      <c r="F18" s="413">
        <v>39602933</v>
      </c>
      <c r="G18" s="43">
        <f>H18+I18</f>
        <v>39630803.5</v>
      </c>
      <c r="H18" s="412">
        <v>39630803.5</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6991.34</v>
      </c>
      <c r="H24" s="36">
        <f>H18-H16-H22</f>
        <v>6991.3399999961257</v>
      </c>
      <c r="I24" s="36">
        <f>I18-I16-I22</f>
        <v>0</v>
      </c>
    </row>
    <row r="26" spans="1:9" x14ac:dyDescent="0.2">
      <c r="H26" s="109"/>
    </row>
    <row r="28" spans="1:9" ht="19.5" x14ac:dyDescent="0.4">
      <c r="A28" s="16" t="s">
        <v>28</v>
      </c>
      <c r="B28" s="16" t="s">
        <v>27</v>
      </c>
      <c r="C28" s="16"/>
      <c r="D28" s="28"/>
      <c r="E28" s="28"/>
      <c r="F28" s="72"/>
      <c r="G28" s="478">
        <v>6991.34</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6991.34</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18615000</v>
      </c>
      <c r="G37" s="106">
        <v>18654805</v>
      </c>
      <c r="H37" s="105"/>
      <c r="I37" s="104">
        <f>IF(F37=0,"nerozp.",G37/F37)</f>
        <v>1.0021383293043244</v>
      </c>
      <c r="K37" s="192"/>
    </row>
    <row r="38" spans="1:11" ht="16.5" x14ac:dyDescent="0.35">
      <c r="A38" s="107" t="s">
        <v>17</v>
      </c>
      <c r="B38" s="23"/>
      <c r="C38" s="22"/>
      <c r="D38" s="24"/>
      <c r="E38" s="24"/>
      <c r="F38" s="106">
        <v>1028568</v>
      </c>
      <c r="G38" s="106">
        <v>1028568</v>
      </c>
      <c r="H38" s="105"/>
      <c r="I38" s="104">
        <f>IF(F38=0,"nerozp.",G38/F38)</f>
        <v>1</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771926</v>
      </c>
      <c r="G40" s="106">
        <v>771926</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c r="C42" s="20"/>
      <c r="D42" s="17"/>
      <c r="E42" s="17"/>
      <c r="F42" s="101"/>
      <c r="G42" s="101"/>
      <c r="H42" s="100"/>
      <c r="I42" s="99"/>
    </row>
    <row r="43" spans="1:11" ht="30" customHeight="1" x14ac:dyDescent="0.2">
      <c r="A43" s="102"/>
      <c r="B43" s="553" t="s">
        <v>296</v>
      </c>
      <c r="C43" s="554"/>
      <c r="D43" s="554"/>
      <c r="E43" s="554"/>
      <c r="F43" s="554"/>
      <c r="G43" s="554"/>
      <c r="H43" s="554"/>
      <c r="I43" s="554"/>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158839</v>
      </c>
      <c r="F49" s="82">
        <v>0</v>
      </c>
      <c r="G49" s="81">
        <v>0</v>
      </c>
      <c r="H49" s="81">
        <f>E49+F49-G49</f>
        <v>158839</v>
      </c>
      <c r="I49" s="80">
        <v>158839</v>
      </c>
    </row>
    <row r="50" spans="1:9" x14ac:dyDescent="0.2">
      <c r="A50" s="79"/>
      <c r="B50" s="78"/>
      <c r="C50" s="78" t="s">
        <v>3</v>
      </c>
      <c r="D50" s="78"/>
      <c r="E50" s="77">
        <v>94709.97</v>
      </c>
      <c r="F50" s="76">
        <v>186832.99999999997</v>
      </c>
      <c r="G50" s="75">
        <v>195769</v>
      </c>
      <c r="H50" s="75">
        <f>E50+F50-G50</f>
        <v>85773.969999999972</v>
      </c>
      <c r="I50" s="74">
        <v>49784.41</v>
      </c>
    </row>
    <row r="51" spans="1:9" x14ac:dyDescent="0.2">
      <c r="A51" s="79"/>
      <c r="B51" s="78"/>
      <c r="C51" s="78" t="s">
        <v>2</v>
      </c>
      <c r="D51" s="78"/>
      <c r="E51" s="77">
        <v>121844.89</v>
      </c>
      <c r="F51" s="76">
        <v>25250.87</v>
      </c>
      <c r="G51" s="75">
        <v>116424.02</v>
      </c>
      <c r="H51" s="75">
        <f>E51+F51-G51</f>
        <v>30671.740000000005</v>
      </c>
      <c r="I51" s="74">
        <v>30671.74</v>
      </c>
    </row>
    <row r="52" spans="1:9" x14ac:dyDescent="0.2">
      <c r="A52" s="79"/>
      <c r="B52" s="78"/>
      <c r="C52" s="78" t="s">
        <v>1</v>
      </c>
      <c r="D52" s="78"/>
      <c r="E52" s="77">
        <v>339195.93</v>
      </c>
      <c r="F52" s="76">
        <v>1043567.9999999998</v>
      </c>
      <c r="G52" s="75">
        <v>771926</v>
      </c>
      <c r="H52" s="75">
        <f>E52+F52-G52</f>
        <v>610837.9299999997</v>
      </c>
      <c r="I52" s="74">
        <v>610837.93000000005</v>
      </c>
    </row>
    <row r="53" spans="1:9" ht="18.75" thickBot="1" x14ac:dyDescent="0.4">
      <c r="A53" s="11" t="s">
        <v>0</v>
      </c>
      <c r="B53" s="10"/>
      <c r="C53" s="10"/>
      <c r="D53" s="10"/>
      <c r="E53" s="9">
        <f>SUM(E49:E52)</f>
        <v>714589.79</v>
      </c>
      <c r="F53" s="8">
        <f>SUM(F49:F52)</f>
        <v>1255651.8699999996</v>
      </c>
      <c r="G53" s="8">
        <f>SUM(G49:G52)</f>
        <v>1084119.02</v>
      </c>
      <c r="H53" s="8">
        <f>SUM(H49:H52)</f>
        <v>886122.63999999966</v>
      </c>
      <c r="I53" s="7">
        <f>SUM(I49:I52)</f>
        <v>850133.08000000007</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133" priority="2" stopIfTrue="1" operator="greaterThan">
      <formula>1</formula>
    </cfRule>
  </conditionalFormatting>
  <conditionalFormatting sqref="H24">
    <cfRule type="cellIs" dxfId="132" priority="5" stopIfTrue="1" operator="notEqual">
      <formula>$H$18-$H$16-$H$22</formula>
    </cfRule>
  </conditionalFormatting>
  <conditionalFormatting sqref="G28">
    <cfRule type="cellIs" dxfId="131" priority="6" stopIfTrue="1" operator="notEqual">
      <formula>$G$29+$G$30+$G$31</formula>
    </cfRule>
  </conditionalFormatting>
  <conditionalFormatting sqref="H49:H52">
    <cfRule type="cellIs" dxfId="130" priority="7" stopIfTrue="1" operator="notEqual">
      <formula>E49+F49-G49</formula>
    </cfRule>
  </conditionalFormatting>
  <conditionalFormatting sqref="I53">
    <cfRule type="cellIs" dxfId="129" priority="8" stopIfTrue="1" operator="notEqual">
      <formula>$I$49+$I$50+$I$51+$I$52</formula>
    </cfRule>
  </conditionalFormatting>
  <conditionalFormatting sqref="H53">
    <cfRule type="cellIs" dxfId="128" priority="9" stopIfTrue="1" operator="notEqual">
      <formula>E53+F53-G53</formula>
    </cfRule>
    <cfRule type="cellIs" dxfId="127" priority="10" stopIfTrue="1" operator="notEqual">
      <formula>SUM($H$49:$H$52)</formula>
    </cfRule>
  </conditionalFormatting>
  <conditionalFormatting sqref="G18 G16">
    <cfRule type="cellIs" dxfId="126" priority="11" stopIfTrue="1" operator="notEqual">
      <formula>H16+I16</formula>
    </cfRule>
  </conditionalFormatting>
  <conditionalFormatting sqref="I24">
    <cfRule type="cellIs" dxfId="125" priority="12" stopIfTrue="1" operator="notEqual">
      <formula>I18-I16-I22</formula>
    </cfRule>
  </conditionalFormatting>
  <conditionalFormatting sqref="G24">
    <cfRule type="cellIs" dxfId="12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K57"/>
  <sheetViews>
    <sheetView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321</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219</v>
      </c>
      <c r="F4" s="545"/>
      <c r="G4" s="545"/>
      <c r="H4" s="545"/>
      <c r="I4" s="545"/>
    </row>
    <row r="5" spans="1:11" ht="9" customHeight="1" x14ac:dyDescent="0.25">
      <c r="A5" s="64"/>
      <c r="E5" s="542" t="s">
        <v>46</v>
      </c>
      <c r="F5" s="542"/>
      <c r="G5" s="542"/>
      <c r="H5" s="542"/>
      <c r="I5" s="542"/>
    </row>
    <row r="6" spans="1:11" ht="19.5" x14ac:dyDescent="0.4">
      <c r="A6" s="63" t="s">
        <v>45</v>
      </c>
      <c r="E6" s="544" t="s">
        <v>220</v>
      </c>
      <c r="F6" s="544"/>
      <c r="G6" s="544"/>
      <c r="H6" s="63" t="s">
        <v>44</v>
      </c>
      <c r="I6" s="117" t="s">
        <v>221</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10581000</v>
      </c>
      <c r="F16" s="413">
        <v>10356158</v>
      </c>
      <c r="G16" s="43">
        <f>H16+I16</f>
        <v>10348380.820000002</v>
      </c>
      <c r="H16" s="412">
        <v>10348380.820000002</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9870000</v>
      </c>
      <c r="F18" s="413">
        <v>10356158</v>
      </c>
      <c r="G18" s="43">
        <f>H18+I18</f>
        <v>10348380.82</v>
      </c>
      <c r="H18" s="412">
        <v>10348380.82</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0</v>
      </c>
      <c r="H24" s="36">
        <f>H18-H16-H22</f>
        <v>-1.862645149230957E-9</v>
      </c>
      <c r="I24" s="36">
        <f>I18-I16-I22</f>
        <v>0</v>
      </c>
    </row>
    <row r="26" spans="1:9" x14ac:dyDescent="0.2">
      <c r="H26" s="109"/>
    </row>
    <row r="28" spans="1:9" ht="19.5" x14ac:dyDescent="0.4">
      <c r="A28" s="16" t="s">
        <v>28</v>
      </c>
      <c r="B28" s="16" t="s">
        <v>27</v>
      </c>
      <c r="C28" s="16"/>
      <c r="D28" s="28"/>
      <c r="E28" s="28"/>
      <c r="F28" s="72"/>
      <c r="G28" s="478">
        <f>G29+G30+G31</f>
        <v>0</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0</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5930000</v>
      </c>
      <c r="G37" s="106">
        <v>5930000</v>
      </c>
      <c r="H37" s="105"/>
      <c r="I37" s="104">
        <f>IF(F37=0,"nerozp.",G37/F37)</f>
        <v>1</v>
      </c>
      <c r="K37" s="192"/>
    </row>
    <row r="38" spans="1:11" ht="16.5" x14ac:dyDescent="0.35">
      <c r="A38" s="107" t="s">
        <v>17</v>
      </c>
      <c r="B38" s="23"/>
      <c r="C38" s="22"/>
      <c r="D38" s="24"/>
      <c r="E38" s="24"/>
      <c r="F38" s="106">
        <v>194000</v>
      </c>
      <c r="G38" s="106">
        <v>193158</v>
      </c>
      <c r="H38" s="105"/>
      <c r="I38" s="104">
        <f>IF(F38=0,"nerozp.",G38/F38)</f>
        <v>0.99565979381443304</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145250</v>
      </c>
      <c r="G40" s="106">
        <v>145250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422" t="s">
        <v>297</v>
      </c>
      <c r="C42" s="423"/>
      <c r="D42" s="424"/>
      <c r="E42" s="424"/>
      <c r="F42" s="425"/>
      <c r="G42" s="425"/>
      <c r="H42" s="426"/>
      <c r="I42" s="427"/>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13445</v>
      </c>
      <c r="F49" s="82">
        <v>0</v>
      </c>
      <c r="G49" s="81">
        <v>0</v>
      </c>
      <c r="H49" s="81">
        <f>E49+F49-G49</f>
        <v>13445</v>
      </c>
      <c r="I49" s="80">
        <v>13445</v>
      </c>
    </row>
    <row r="50" spans="1:9" x14ac:dyDescent="0.2">
      <c r="A50" s="79"/>
      <c r="B50" s="78"/>
      <c r="C50" s="78" t="s">
        <v>3</v>
      </c>
      <c r="D50" s="78"/>
      <c r="E50" s="77">
        <v>77288.899999999994</v>
      </c>
      <c r="F50" s="76">
        <v>58773.699999999983</v>
      </c>
      <c r="G50" s="75">
        <v>76906</v>
      </c>
      <c r="H50" s="75">
        <f>E50+F50-G50</f>
        <v>59156.599999999977</v>
      </c>
      <c r="I50" s="74">
        <v>63227.56</v>
      </c>
    </row>
    <row r="51" spans="1:9" x14ac:dyDescent="0.2">
      <c r="A51" s="79"/>
      <c r="B51" s="78"/>
      <c r="C51" s="78" t="s">
        <v>2</v>
      </c>
      <c r="D51" s="78"/>
      <c r="E51" s="77">
        <v>217949.64</v>
      </c>
      <c r="F51" s="76">
        <v>215526.86</v>
      </c>
      <c r="G51" s="75">
        <v>154939.26</v>
      </c>
      <c r="H51" s="75">
        <f>E51+F51-G51</f>
        <v>278537.24</v>
      </c>
      <c r="I51" s="74">
        <v>278537.24</v>
      </c>
    </row>
    <row r="52" spans="1:9" x14ac:dyDescent="0.2">
      <c r="A52" s="79"/>
      <c r="B52" s="78"/>
      <c r="C52" s="78" t="s">
        <v>1</v>
      </c>
      <c r="D52" s="78"/>
      <c r="E52" s="77">
        <v>36880.300000000003</v>
      </c>
      <c r="F52" s="76">
        <v>198158</v>
      </c>
      <c r="G52" s="75">
        <v>145535</v>
      </c>
      <c r="H52" s="75">
        <f>E52+F52-G52</f>
        <v>89503.299999999988</v>
      </c>
      <c r="I52" s="74">
        <v>89503.3</v>
      </c>
    </row>
    <row r="53" spans="1:9" ht="18.75" thickBot="1" x14ac:dyDescent="0.4">
      <c r="A53" s="11" t="s">
        <v>0</v>
      </c>
      <c r="B53" s="10"/>
      <c r="C53" s="10"/>
      <c r="D53" s="10"/>
      <c r="E53" s="9">
        <f>SUM(E49:E52)</f>
        <v>345563.84</v>
      </c>
      <c r="F53" s="8">
        <f>SUM(F49:F52)</f>
        <v>472458.55999999994</v>
      </c>
      <c r="G53" s="8">
        <f>SUM(G49:G52)</f>
        <v>377380.26</v>
      </c>
      <c r="H53" s="8">
        <f>SUM(H49:H52)</f>
        <v>440642.13999999996</v>
      </c>
      <c r="I53" s="7">
        <f>SUM(I49:I52)</f>
        <v>444713.1</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3">
    <cfRule type="cellIs" dxfId="123" priority="3" stopIfTrue="1" operator="greaterThan">
      <formula>1</formula>
    </cfRule>
  </conditionalFormatting>
  <conditionalFormatting sqref="H24">
    <cfRule type="cellIs" dxfId="122" priority="6" stopIfTrue="1" operator="notEqual">
      <formula>$H$18-$H$16-$H$22</formula>
    </cfRule>
  </conditionalFormatting>
  <conditionalFormatting sqref="G28">
    <cfRule type="cellIs" dxfId="121" priority="7" stopIfTrue="1" operator="notEqual">
      <formula>$G$29+$G$30+$G$31</formula>
    </cfRule>
  </conditionalFormatting>
  <conditionalFormatting sqref="H49:H52">
    <cfRule type="cellIs" dxfId="120" priority="8" stopIfTrue="1" operator="notEqual">
      <formula>E49+F49-G49</formula>
    </cfRule>
  </conditionalFormatting>
  <conditionalFormatting sqref="I53">
    <cfRule type="cellIs" dxfId="119" priority="9" stopIfTrue="1" operator="notEqual">
      <formula>$I$49+$I$50+$I$51+$I$52</formula>
    </cfRule>
  </conditionalFormatting>
  <conditionalFormatting sqref="H53">
    <cfRule type="cellIs" dxfId="118" priority="10" stopIfTrue="1" operator="notEqual">
      <formula>E53+F53-G53</formula>
    </cfRule>
    <cfRule type="cellIs" dxfId="117" priority="11" stopIfTrue="1" operator="notEqual">
      <formula>SUM($H$49:$H$52)</formula>
    </cfRule>
  </conditionalFormatting>
  <conditionalFormatting sqref="G18 G16">
    <cfRule type="cellIs" dxfId="116" priority="12" stopIfTrue="1" operator="notEqual">
      <formula>H16+I16</formula>
    </cfRule>
  </conditionalFormatting>
  <conditionalFormatting sqref="I24">
    <cfRule type="cellIs" dxfId="115" priority="13" stopIfTrue="1" operator="notEqual">
      <formula>I18-I16-I22</formula>
    </cfRule>
  </conditionalFormatting>
  <conditionalFormatting sqref="G24">
    <cfRule type="cellIs" dxfId="114" priority="14" stopIfTrue="1" operator="notEqual">
      <formula>ROUND(H24+I24,2)</formula>
    </cfRule>
  </conditionalFormatting>
  <conditionalFormatting sqref="I42">
    <cfRule type="cellIs" dxfId="113" priority="1" stopIfTrue="1" operator="greaterThan">
      <formula>1</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322</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222</v>
      </c>
      <c r="F4" s="545"/>
      <c r="G4" s="545"/>
      <c r="H4" s="545"/>
      <c r="I4" s="545"/>
    </row>
    <row r="5" spans="1:11" ht="9" customHeight="1" x14ac:dyDescent="0.25">
      <c r="A5" s="64"/>
      <c r="E5" s="542" t="s">
        <v>46</v>
      </c>
      <c r="F5" s="542"/>
      <c r="G5" s="542"/>
      <c r="H5" s="542"/>
      <c r="I5" s="542"/>
    </row>
    <row r="6" spans="1:11" ht="19.5" x14ac:dyDescent="0.4">
      <c r="A6" s="63" t="s">
        <v>45</v>
      </c>
      <c r="E6" s="544" t="s">
        <v>223</v>
      </c>
      <c r="F6" s="544"/>
      <c r="G6" s="544"/>
      <c r="H6" s="63" t="s">
        <v>44</v>
      </c>
      <c r="I6" s="117" t="s">
        <v>224</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71809000</v>
      </c>
      <c r="F16" s="413">
        <v>69864356</v>
      </c>
      <c r="G16" s="43">
        <f>H16+I16</f>
        <v>69631424.219999999</v>
      </c>
      <c r="H16" s="412">
        <v>69631424.219999999</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67831000</v>
      </c>
      <c r="F18" s="413">
        <v>69864356</v>
      </c>
      <c r="G18" s="43">
        <f>H18+I18</f>
        <v>69678005.989999995</v>
      </c>
      <c r="H18" s="412">
        <v>69678005.989999995</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46581.77</v>
      </c>
      <c r="H24" s="36">
        <f>H18-H16-H22</f>
        <v>46581.769999995828</v>
      </c>
      <c r="I24" s="36">
        <f>I18-I16-I22</f>
        <v>0</v>
      </c>
    </row>
    <row r="26" spans="1:9" x14ac:dyDescent="0.2">
      <c r="H26" s="109"/>
    </row>
    <row r="28" spans="1:9" ht="19.5" x14ac:dyDescent="0.4">
      <c r="A28" s="16" t="s">
        <v>28</v>
      </c>
      <c r="B28" s="16" t="s">
        <v>27</v>
      </c>
      <c r="C28" s="16"/>
      <c r="D28" s="28"/>
      <c r="E28" s="28"/>
      <c r="F28" s="72"/>
      <c r="G28" s="478">
        <f>G29+G30+G31</f>
        <v>46581.77</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46581.77</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34327000</v>
      </c>
      <c r="G37" s="106">
        <v>34326911</v>
      </c>
      <c r="H37" s="105"/>
      <c r="I37" s="104">
        <f>IF(F37=0,"nerozp.",G37/F37)</f>
        <v>0.99999740728872322</v>
      </c>
      <c r="K37" s="192"/>
    </row>
    <row r="38" spans="1:11" ht="16.5" x14ac:dyDescent="0.35">
      <c r="A38" s="107" t="s">
        <v>17</v>
      </c>
      <c r="B38" s="23"/>
      <c r="C38" s="22"/>
      <c r="D38" s="24"/>
      <c r="E38" s="24"/>
      <c r="F38" s="106">
        <v>3900901</v>
      </c>
      <c r="G38" s="106">
        <v>3900901.1</v>
      </c>
      <c r="H38" s="105"/>
      <c r="I38" s="104">
        <f>IF(F38=0,"nerozp.",G38/F38)</f>
        <v>1.0000000256351034</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3006901</v>
      </c>
      <c r="G40" s="106">
        <v>3006901</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298</v>
      </c>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136705.60000000001</v>
      </c>
      <c r="F49" s="82">
        <v>0</v>
      </c>
      <c r="G49" s="81">
        <v>0</v>
      </c>
      <c r="H49" s="81">
        <f>E49+F49-G49</f>
        <v>136705.60000000001</v>
      </c>
      <c r="I49" s="80">
        <v>136705.60000000001</v>
      </c>
    </row>
    <row r="50" spans="1:9" x14ac:dyDescent="0.2">
      <c r="A50" s="79"/>
      <c r="B50" s="78"/>
      <c r="C50" s="78" t="s">
        <v>3</v>
      </c>
      <c r="D50" s="78"/>
      <c r="E50" s="77">
        <v>438373.29</v>
      </c>
      <c r="F50" s="76">
        <v>344541.92</v>
      </c>
      <c r="G50" s="75">
        <v>394089.05</v>
      </c>
      <c r="H50" s="75">
        <f>E50+F50-G50</f>
        <v>388826.16</v>
      </c>
      <c r="I50" s="74">
        <v>307693.38</v>
      </c>
    </row>
    <row r="51" spans="1:9" x14ac:dyDescent="0.2">
      <c r="A51" s="79"/>
      <c r="B51" s="78"/>
      <c r="C51" s="78" t="s">
        <v>2</v>
      </c>
      <c r="D51" s="78"/>
      <c r="E51" s="77">
        <v>94477.75</v>
      </c>
      <c r="F51" s="76">
        <v>118024.05</v>
      </c>
      <c r="G51" s="75">
        <v>54015.66</v>
      </c>
      <c r="H51" s="75">
        <f>E51+F51-G51</f>
        <v>158486.13999999998</v>
      </c>
      <c r="I51" s="74">
        <v>158486.14000000001</v>
      </c>
    </row>
    <row r="52" spans="1:9" x14ac:dyDescent="0.2">
      <c r="A52" s="79"/>
      <c r="B52" s="78"/>
      <c r="C52" s="78" t="s">
        <v>1</v>
      </c>
      <c r="D52" s="78"/>
      <c r="E52" s="77">
        <v>626404.35</v>
      </c>
      <c r="F52" s="76">
        <v>4454901.0999999996</v>
      </c>
      <c r="G52" s="75">
        <v>4162696</v>
      </c>
      <c r="H52" s="75">
        <f>E52+F52-G52</f>
        <v>918609.44999999925</v>
      </c>
      <c r="I52" s="74">
        <v>918609.45</v>
      </c>
    </row>
    <row r="53" spans="1:9" ht="18.75" thickBot="1" x14ac:dyDescent="0.4">
      <c r="A53" s="11" t="s">
        <v>0</v>
      </c>
      <c r="B53" s="10"/>
      <c r="C53" s="10"/>
      <c r="D53" s="10"/>
      <c r="E53" s="9">
        <f>SUM(E49:E52)</f>
        <v>1295960.99</v>
      </c>
      <c r="F53" s="8">
        <f>SUM(F49:F52)</f>
        <v>4917467.0699999994</v>
      </c>
      <c r="G53" s="8">
        <f>SUM(G49:G52)</f>
        <v>4610800.71</v>
      </c>
      <c r="H53" s="8">
        <f>SUM(H49:H52)</f>
        <v>1602627.3499999992</v>
      </c>
      <c r="I53" s="7">
        <f>SUM(I49:I52)</f>
        <v>1521494.5699999998</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2:I43">
    <cfRule type="cellIs" dxfId="112" priority="2" stopIfTrue="1" operator="greaterThan">
      <formula>1</formula>
    </cfRule>
  </conditionalFormatting>
  <conditionalFormatting sqref="H24">
    <cfRule type="cellIs" dxfId="111" priority="5" stopIfTrue="1" operator="notEqual">
      <formula>$H$18-$H$16-$H$22</formula>
    </cfRule>
  </conditionalFormatting>
  <conditionalFormatting sqref="G28">
    <cfRule type="cellIs" dxfId="110" priority="6" stopIfTrue="1" operator="notEqual">
      <formula>$G$29+$G$30+$G$31</formula>
    </cfRule>
  </conditionalFormatting>
  <conditionalFormatting sqref="H49:H52">
    <cfRule type="cellIs" dxfId="109" priority="7" stopIfTrue="1" operator="notEqual">
      <formula>E49+F49-G49</formula>
    </cfRule>
  </conditionalFormatting>
  <conditionalFormatting sqref="I53">
    <cfRule type="cellIs" dxfId="108" priority="8" stopIfTrue="1" operator="notEqual">
      <formula>$I$49+$I$50+$I$51+$I$52</formula>
    </cfRule>
  </conditionalFormatting>
  <conditionalFormatting sqref="H53">
    <cfRule type="cellIs" dxfId="107" priority="9" stopIfTrue="1" operator="notEqual">
      <formula>E53+F53-G53</formula>
    </cfRule>
    <cfRule type="cellIs" dxfId="106" priority="10" stopIfTrue="1" operator="notEqual">
      <formula>SUM($H$49:$H$52)</formula>
    </cfRule>
  </conditionalFormatting>
  <conditionalFormatting sqref="G18 G16">
    <cfRule type="cellIs" dxfId="105" priority="11" stopIfTrue="1" operator="notEqual">
      <formula>H16+I16</formula>
    </cfRule>
  </conditionalFormatting>
  <conditionalFormatting sqref="I24">
    <cfRule type="cellIs" dxfId="104" priority="12" stopIfTrue="1" operator="notEqual">
      <formula>I18-I16-I22</formula>
    </cfRule>
  </conditionalFormatting>
  <conditionalFormatting sqref="G24">
    <cfRule type="cellIs" dxfId="103"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M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1.5703125" style="1" customWidth="1"/>
    <col min="12" max="16384" width="9.140625" style="1"/>
  </cols>
  <sheetData>
    <row r="1" spans="1:11" ht="19.5" x14ac:dyDescent="0.4">
      <c r="A1" s="67" t="s">
        <v>49</v>
      </c>
      <c r="B1" s="66"/>
      <c r="C1" s="66"/>
      <c r="D1" s="66"/>
    </row>
    <row r="2" spans="1:11" ht="19.5" x14ac:dyDescent="0.4">
      <c r="A2" s="541" t="s">
        <v>48</v>
      </c>
      <c r="B2" s="541"/>
      <c r="C2" s="541"/>
      <c r="D2" s="541"/>
      <c r="E2" s="543" t="s">
        <v>323</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225</v>
      </c>
      <c r="F4" s="545"/>
      <c r="G4" s="545"/>
      <c r="H4" s="545"/>
      <c r="I4" s="545"/>
    </row>
    <row r="5" spans="1:11" ht="9" customHeight="1" x14ac:dyDescent="0.25">
      <c r="A5" s="64"/>
      <c r="E5" s="542" t="s">
        <v>46</v>
      </c>
      <c r="F5" s="542"/>
      <c r="G5" s="542"/>
      <c r="H5" s="542"/>
      <c r="I5" s="542"/>
    </row>
    <row r="6" spans="1:11" ht="19.5" x14ac:dyDescent="0.4">
      <c r="A6" s="63" t="s">
        <v>45</v>
      </c>
      <c r="E6" s="544" t="s">
        <v>226</v>
      </c>
      <c r="F6" s="544"/>
      <c r="G6" s="544"/>
      <c r="H6" s="63" t="s">
        <v>44</v>
      </c>
      <c r="I6" s="117" t="s">
        <v>227</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35300000</v>
      </c>
      <c r="F16" s="413">
        <v>36754775</v>
      </c>
      <c r="G16" s="43">
        <f>H16+I16</f>
        <v>36808860.800000004</v>
      </c>
      <c r="H16" s="412">
        <v>36808860.800000004</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33693000</v>
      </c>
      <c r="F18" s="413">
        <v>36754775</v>
      </c>
      <c r="G18" s="43">
        <f>H18+I18</f>
        <v>36811291.540000007</v>
      </c>
      <c r="H18" s="412">
        <v>36811291.540000007</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2430.7399999999998</v>
      </c>
      <c r="H24" s="36">
        <f>H18-H16-H22</f>
        <v>2430.7400000020862</v>
      </c>
      <c r="I24" s="36">
        <f>I18-I16-I22</f>
        <v>0</v>
      </c>
    </row>
    <row r="26" spans="1:9" x14ac:dyDescent="0.2">
      <c r="H26" s="109"/>
    </row>
    <row r="28" spans="1:9" ht="19.5" x14ac:dyDescent="0.4">
      <c r="A28" s="16" t="s">
        <v>28</v>
      </c>
      <c r="B28" s="16" t="s">
        <v>27</v>
      </c>
      <c r="C28" s="16"/>
      <c r="D28" s="28"/>
      <c r="E28" s="28"/>
      <c r="F28" s="72"/>
      <c r="G28" s="478">
        <v>2430.7399999999998</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2430.7399999999998</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3" x14ac:dyDescent="0.2">
      <c r="A33" s="548"/>
      <c r="B33" s="548"/>
      <c r="C33" s="548"/>
      <c r="D33" s="548"/>
      <c r="E33" s="548"/>
      <c r="F33" s="548"/>
      <c r="G33" s="548"/>
      <c r="H33" s="548"/>
      <c r="I33" s="548"/>
    </row>
    <row r="34" spans="1:13" ht="3.75" customHeight="1" x14ac:dyDescent="0.2">
      <c r="A34" s="548"/>
      <c r="B34" s="548"/>
      <c r="C34" s="548"/>
      <c r="D34" s="548"/>
      <c r="E34" s="548"/>
      <c r="F34" s="548"/>
      <c r="G34" s="548"/>
      <c r="H34" s="548"/>
      <c r="I34" s="548"/>
    </row>
    <row r="35" spans="1:13" ht="19.5" x14ac:dyDescent="0.4">
      <c r="A35" s="16" t="s">
        <v>23</v>
      </c>
      <c r="B35" s="16" t="s">
        <v>22</v>
      </c>
      <c r="C35" s="16"/>
      <c r="D35" s="26"/>
      <c r="E35" s="2"/>
      <c r="F35" s="28"/>
      <c r="G35" s="27"/>
      <c r="H35" s="72"/>
      <c r="I35" s="72"/>
    </row>
    <row r="36" spans="1:13" ht="18.75" x14ac:dyDescent="0.4">
      <c r="A36" s="16"/>
      <c r="B36" s="16"/>
      <c r="C36" s="16"/>
      <c r="D36" s="26"/>
      <c r="F36" s="73" t="s">
        <v>21</v>
      </c>
      <c r="G36" s="25" t="s">
        <v>20</v>
      </c>
      <c r="H36" s="72"/>
      <c r="I36" s="108" t="s">
        <v>19</v>
      </c>
    </row>
    <row r="37" spans="1:13" ht="16.5" x14ac:dyDescent="0.35">
      <c r="A37" s="107" t="s">
        <v>18</v>
      </c>
      <c r="B37" s="23"/>
      <c r="C37" s="22"/>
      <c r="D37" s="23"/>
      <c r="E37" s="2"/>
      <c r="F37" s="106">
        <v>17223000</v>
      </c>
      <c r="G37" s="106">
        <v>17275596</v>
      </c>
      <c r="H37" s="105"/>
      <c r="I37" s="104">
        <f>IF(F37=0,"nerozp.",G37/F37)</f>
        <v>1.0030538233757185</v>
      </c>
      <c r="K37" s="192"/>
      <c r="M37" s="192"/>
    </row>
    <row r="38" spans="1:13" ht="16.5" x14ac:dyDescent="0.35">
      <c r="A38" s="107" t="s">
        <v>17</v>
      </c>
      <c r="B38" s="23"/>
      <c r="C38" s="22"/>
      <c r="D38" s="24"/>
      <c r="E38" s="24"/>
      <c r="F38" s="106">
        <v>568022</v>
      </c>
      <c r="G38" s="106">
        <v>568034</v>
      </c>
      <c r="H38" s="105"/>
      <c r="I38" s="104">
        <f>IF(F38=0,"nerozp.",G38/F38)</f>
        <v>1.0000211259423051</v>
      </c>
      <c r="K38" s="192"/>
    </row>
    <row r="39" spans="1:13" ht="16.5" x14ac:dyDescent="0.35">
      <c r="A39" s="107" t="s">
        <v>16</v>
      </c>
      <c r="B39" s="23"/>
      <c r="C39" s="22"/>
      <c r="D39" s="24"/>
      <c r="E39" s="24"/>
      <c r="F39" s="106">
        <v>0</v>
      </c>
      <c r="G39" s="106">
        <v>0</v>
      </c>
      <c r="H39" s="105"/>
      <c r="I39" s="104" t="str">
        <f>IF(F39=0,"nerozp.",G39/F39)</f>
        <v>nerozp.</v>
      </c>
    </row>
    <row r="40" spans="1:13" ht="16.5" x14ac:dyDescent="0.35">
      <c r="A40" s="107" t="s">
        <v>15</v>
      </c>
      <c r="B40" s="23"/>
      <c r="C40" s="22"/>
      <c r="D40" s="2"/>
      <c r="E40" s="2"/>
      <c r="F40" s="106">
        <v>439022</v>
      </c>
      <c r="G40" s="106">
        <v>439022</v>
      </c>
      <c r="H40" s="105"/>
      <c r="I40" s="104">
        <f>IF(F40=0,"nerozp.",G40/F40)</f>
        <v>1</v>
      </c>
    </row>
    <row r="41" spans="1:13" ht="16.5" x14ac:dyDescent="0.35">
      <c r="A41" s="107" t="s">
        <v>14</v>
      </c>
      <c r="B41" s="23"/>
      <c r="C41" s="22"/>
      <c r="D41" s="2"/>
      <c r="E41" s="2"/>
      <c r="F41" s="106">
        <v>0</v>
      </c>
      <c r="G41" s="106">
        <v>0</v>
      </c>
      <c r="H41" s="105"/>
      <c r="I41" s="104" t="str">
        <f>IF(F41=0,"nerozp.",G41/F41)</f>
        <v>nerozp.</v>
      </c>
    </row>
    <row r="42" spans="1:13" ht="14.25" x14ac:dyDescent="0.2">
      <c r="A42" s="103" t="s">
        <v>13</v>
      </c>
      <c r="B42" s="21" t="s">
        <v>299</v>
      </c>
      <c r="C42" s="20"/>
      <c r="D42" s="17"/>
      <c r="E42" s="17"/>
      <c r="F42" s="101"/>
      <c r="G42" s="101"/>
      <c r="H42" s="100"/>
      <c r="I42" s="99"/>
    </row>
    <row r="43" spans="1:13" ht="25.5" customHeight="1" x14ac:dyDescent="0.2">
      <c r="A43" s="102"/>
      <c r="B43" s="553" t="s">
        <v>300</v>
      </c>
      <c r="C43" s="554"/>
      <c r="D43" s="554"/>
      <c r="E43" s="554"/>
      <c r="F43" s="554"/>
      <c r="G43" s="554"/>
      <c r="H43" s="554"/>
      <c r="I43" s="554"/>
    </row>
    <row r="44" spans="1:13" ht="19.5" thickBot="1" x14ac:dyDescent="0.45">
      <c r="A44" s="16" t="s">
        <v>12</v>
      </c>
      <c r="B44" s="16" t="s">
        <v>11</v>
      </c>
      <c r="C44" s="15"/>
      <c r="D44" s="2"/>
      <c r="E44" s="2"/>
      <c r="F44" s="72"/>
      <c r="G44" s="6"/>
      <c r="H44" s="551" t="s">
        <v>10</v>
      </c>
      <c r="I44" s="552"/>
    </row>
    <row r="45" spans="1:13" ht="18.75" thickTop="1" x14ac:dyDescent="0.35">
      <c r="A45" s="14"/>
      <c r="B45" s="98"/>
      <c r="C45" s="13"/>
      <c r="D45" s="98"/>
      <c r="E45" s="12" t="s">
        <v>313</v>
      </c>
      <c r="F45" s="97" t="s">
        <v>8</v>
      </c>
      <c r="G45" s="97" t="s">
        <v>7</v>
      </c>
      <c r="H45" s="96" t="s">
        <v>6</v>
      </c>
      <c r="I45" s="95" t="s">
        <v>5</v>
      </c>
    </row>
    <row r="46" spans="1:13" x14ac:dyDescent="0.2">
      <c r="A46" s="91"/>
      <c r="B46" s="72"/>
      <c r="C46" s="72"/>
      <c r="D46" s="72"/>
      <c r="E46" s="91"/>
      <c r="F46" s="546"/>
      <c r="G46" s="94"/>
      <c r="H46" s="93">
        <v>40908</v>
      </c>
      <c r="I46" s="92">
        <v>40908</v>
      </c>
    </row>
    <row r="47" spans="1:13" x14ac:dyDescent="0.2">
      <c r="A47" s="91"/>
      <c r="B47" s="72"/>
      <c r="C47" s="72"/>
      <c r="D47" s="72"/>
      <c r="E47" s="91"/>
      <c r="F47" s="546"/>
      <c r="G47" s="90"/>
      <c r="H47" s="90"/>
      <c r="I47" s="89"/>
    </row>
    <row r="48" spans="1:13" ht="13.5" thickBot="1" x14ac:dyDescent="0.25">
      <c r="A48" s="87"/>
      <c r="B48" s="88"/>
      <c r="C48" s="88"/>
      <c r="D48" s="88"/>
      <c r="E48" s="87"/>
      <c r="F48" s="86"/>
      <c r="G48" s="86"/>
      <c r="H48" s="86"/>
      <c r="I48" s="85"/>
    </row>
    <row r="49" spans="1:9" ht="13.5" thickTop="1" x14ac:dyDescent="0.2">
      <c r="A49" s="84"/>
      <c r="B49" s="83"/>
      <c r="C49" s="83" t="s">
        <v>4</v>
      </c>
      <c r="D49" s="83"/>
      <c r="E49" s="479">
        <v>19343</v>
      </c>
      <c r="F49" s="82">
        <v>0</v>
      </c>
      <c r="G49" s="81">
        <v>0</v>
      </c>
      <c r="H49" s="81">
        <f>E49+F49-G49</f>
        <v>19343</v>
      </c>
      <c r="I49" s="80">
        <v>19343</v>
      </c>
    </row>
    <row r="50" spans="1:9" x14ac:dyDescent="0.2">
      <c r="A50" s="79"/>
      <c r="B50" s="78"/>
      <c r="C50" s="78" t="s">
        <v>3</v>
      </c>
      <c r="D50" s="78"/>
      <c r="E50" s="77">
        <v>456125.98</v>
      </c>
      <c r="F50" s="76">
        <v>172480</v>
      </c>
      <c r="G50" s="75">
        <v>345061</v>
      </c>
      <c r="H50" s="75">
        <f>E50+F50-G50</f>
        <v>283544.98</v>
      </c>
      <c r="I50" s="74">
        <v>291081.98</v>
      </c>
    </row>
    <row r="51" spans="1:9" x14ac:dyDescent="0.2">
      <c r="A51" s="79"/>
      <c r="B51" s="78"/>
      <c r="C51" s="78" t="s">
        <v>2</v>
      </c>
      <c r="D51" s="78"/>
      <c r="E51" s="77">
        <v>327961.48</v>
      </c>
      <c r="F51" s="76">
        <v>87742.729999999967</v>
      </c>
      <c r="G51" s="75">
        <v>79200.33</v>
      </c>
      <c r="H51" s="75">
        <f>E51+F51-G51</f>
        <v>336503.87999999995</v>
      </c>
      <c r="I51" s="74">
        <v>336503.88</v>
      </c>
    </row>
    <row r="52" spans="1:9" x14ac:dyDescent="0.2">
      <c r="A52" s="79"/>
      <c r="B52" s="78"/>
      <c r="C52" s="78" t="s">
        <v>1</v>
      </c>
      <c r="D52" s="78"/>
      <c r="E52" s="77">
        <v>140060.56</v>
      </c>
      <c r="F52" s="76">
        <v>910081</v>
      </c>
      <c r="G52" s="75">
        <v>881069</v>
      </c>
      <c r="H52" s="75">
        <f>E52+F52-G52</f>
        <v>169072.56000000006</v>
      </c>
      <c r="I52" s="74">
        <v>169072.56</v>
      </c>
    </row>
    <row r="53" spans="1:9" ht="18.75" thickBot="1" x14ac:dyDescent="0.4">
      <c r="A53" s="11" t="s">
        <v>0</v>
      </c>
      <c r="B53" s="10"/>
      <c r="C53" s="10"/>
      <c r="D53" s="10"/>
      <c r="E53" s="9">
        <f>SUM(E49:E52)</f>
        <v>943491.02</v>
      </c>
      <c r="F53" s="8">
        <f>SUM(F49:F52)</f>
        <v>1170303.73</v>
      </c>
      <c r="G53" s="8">
        <f>SUM(G49:G52)</f>
        <v>1305330.33</v>
      </c>
      <c r="H53" s="8">
        <f>SUM(H49:H52)</f>
        <v>808464.41999999993</v>
      </c>
      <c r="I53" s="7">
        <f>SUM(I49:I52)</f>
        <v>816001.41999999993</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102" priority="2" stopIfTrue="1" operator="greaterThan">
      <formula>1</formula>
    </cfRule>
  </conditionalFormatting>
  <conditionalFormatting sqref="H24">
    <cfRule type="cellIs" dxfId="101" priority="5" stopIfTrue="1" operator="notEqual">
      <formula>$H$18-$H$16-$H$22</formula>
    </cfRule>
  </conditionalFormatting>
  <conditionalFormatting sqref="G28">
    <cfRule type="cellIs" dxfId="100" priority="6" stopIfTrue="1" operator="notEqual">
      <formula>$G$29+$G$30+$G$31</formula>
    </cfRule>
  </conditionalFormatting>
  <conditionalFormatting sqref="H49:H52">
    <cfRule type="cellIs" dxfId="99" priority="7" stopIfTrue="1" operator="notEqual">
      <formula>E49+F49-G49</formula>
    </cfRule>
  </conditionalFormatting>
  <conditionalFormatting sqref="I53">
    <cfRule type="cellIs" dxfId="98" priority="8" stopIfTrue="1" operator="notEqual">
      <formula>$I$49+$I$50+$I$51+$I$52</formula>
    </cfRule>
  </conditionalFormatting>
  <conditionalFormatting sqref="H53">
    <cfRule type="cellIs" dxfId="97" priority="9" stopIfTrue="1" operator="notEqual">
      <formula>E53+F53-G53</formula>
    </cfRule>
    <cfRule type="cellIs" dxfId="96" priority="10" stopIfTrue="1" operator="notEqual">
      <formula>SUM($H$49:$H$52)</formula>
    </cfRule>
  </conditionalFormatting>
  <conditionalFormatting sqref="G18 G16">
    <cfRule type="cellIs" dxfId="95" priority="11" stopIfTrue="1" operator="notEqual">
      <formula>H16+I16</formula>
    </cfRule>
  </conditionalFormatting>
  <conditionalFormatting sqref="I24">
    <cfRule type="cellIs" dxfId="94" priority="12" stopIfTrue="1" operator="notEqual">
      <formula>I18-I16-I22</formula>
    </cfRule>
  </conditionalFormatting>
  <conditionalFormatting sqref="G24">
    <cfRule type="cellIs" dxfId="93"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3.42578125" style="1" customWidth="1"/>
    <col min="12" max="16384" width="9.140625" style="1"/>
  </cols>
  <sheetData>
    <row r="1" spans="1:11" ht="19.5" x14ac:dyDescent="0.4">
      <c r="A1" s="67" t="s">
        <v>49</v>
      </c>
      <c r="B1" s="66"/>
      <c r="C1" s="66"/>
      <c r="D1" s="66"/>
    </row>
    <row r="2" spans="1:11" ht="19.5" x14ac:dyDescent="0.4">
      <c r="A2" s="541" t="s">
        <v>48</v>
      </c>
      <c r="B2" s="541"/>
      <c r="C2" s="541"/>
      <c r="D2" s="541"/>
      <c r="E2" s="543" t="s">
        <v>324</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228</v>
      </c>
      <c r="F4" s="545"/>
      <c r="G4" s="545"/>
      <c r="H4" s="545"/>
      <c r="I4" s="545"/>
    </row>
    <row r="5" spans="1:11" ht="9" customHeight="1" x14ac:dyDescent="0.25">
      <c r="A5" s="64"/>
      <c r="E5" s="542" t="s">
        <v>46</v>
      </c>
      <c r="F5" s="542"/>
      <c r="G5" s="542"/>
      <c r="H5" s="542"/>
      <c r="I5" s="542"/>
    </row>
    <row r="6" spans="1:11" ht="19.5" x14ac:dyDescent="0.4">
      <c r="A6" s="63" t="s">
        <v>45</v>
      </c>
      <c r="E6" s="544" t="s">
        <v>229</v>
      </c>
      <c r="F6" s="544"/>
      <c r="G6" s="544"/>
      <c r="H6" s="63" t="s">
        <v>44</v>
      </c>
      <c r="I6" s="117" t="s">
        <v>230</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41545000</v>
      </c>
      <c r="F16" s="413">
        <v>40102000</v>
      </c>
      <c r="G16" s="43">
        <f>H16+I16</f>
        <v>40035190.369999997</v>
      </c>
      <c r="H16" s="412">
        <v>40035190.369999997</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38067000</v>
      </c>
      <c r="F18" s="413">
        <v>40102000</v>
      </c>
      <c r="G18" s="43">
        <f>H18+I18</f>
        <v>40129007.189999998</v>
      </c>
      <c r="H18" s="412">
        <v>40129007.189999998</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93816.82</v>
      </c>
      <c r="H24" s="36">
        <f>H18-H16-H22</f>
        <v>93816.820000000298</v>
      </c>
      <c r="I24" s="36">
        <f>I18-I16-I22</f>
        <v>0</v>
      </c>
    </row>
    <row r="26" spans="1:9" x14ac:dyDescent="0.2">
      <c r="H26" s="109"/>
    </row>
    <row r="28" spans="1:9" ht="19.5" x14ac:dyDescent="0.4">
      <c r="A28" s="16" t="s">
        <v>28</v>
      </c>
      <c r="B28" s="16" t="s">
        <v>27</v>
      </c>
      <c r="C28" s="16"/>
      <c r="D28" s="28"/>
      <c r="E28" s="28"/>
      <c r="F28" s="72"/>
      <c r="G28" s="478">
        <v>93816.82</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93816.82</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21320000</v>
      </c>
      <c r="G37" s="106">
        <v>21466269</v>
      </c>
      <c r="H37" s="105"/>
      <c r="I37" s="104">
        <f>IF(F37=0,"nerozp.",G37/F37)</f>
        <v>1.0068606472795498</v>
      </c>
      <c r="K37" s="192"/>
    </row>
    <row r="38" spans="1:11" ht="16.5" x14ac:dyDescent="0.35">
      <c r="A38" s="107" t="s">
        <v>17</v>
      </c>
      <c r="B38" s="23"/>
      <c r="C38" s="22"/>
      <c r="D38" s="24"/>
      <c r="E38" s="24"/>
      <c r="F38" s="106">
        <v>383727</v>
      </c>
      <c r="G38" s="106">
        <v>384220</v>
      </c>
      <c r="H38" s="105"/>
      <c r="I38" s="104">
        <f>IF(F38=0,"nerozp.",G38/F38)</f>
        <v>1.0012847675561012</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292727</v>
      </c>
      <c r="G40" s="106">
        <v>292727</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301</v>
      </c>
      <c r="C42" s="20"/>
      <c r="D42" s="17"/>
      <c r="E42" s="17"/>
      <c r="F42" s="101"/>
      <c r="G42" s="101"/>
      <c r="H42" s="100"/>
      <c r="I42" s="99"/>
    </row>
    <row r="43" spans="1:11" ht="25.5" customHeight="1" x14ac:dyDescent="0.2">
      <c r="A43" s="102"/>
      <c r="B43" s="553" t="s">
        <v>302</v>
      </c>
      <c r="C43" s="554"/>
      <c r="D43" s="554"/>
      <c r="E43" s="554"/>
      <c r="F43" s="554"/>
      <c r="G43" s="554"/>
      <c r="H43" s="554"/>
      <c r="I43" s="554"/>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22928</v>
      </c>
      <c r="F49" s="82">
        <v>0</v>
      </c>
      <c r="G49" s="81">
        <v>0</v>
      </c>
      <c r="H49" s="81">
        <f>E49+F49-G49</f>
        <v>22928</v>
      </c>
      <c r="I49" s="80">
        <v>22928</v>
      </c>
    </row>
    <row r="50" spans="1:9" x14ac:dyDescent="0.2">
      <c r="A50" s="79"/>
      <c r="B50" s="78"/>
      <c r="C50" s="78" t="s">
        <v>3</v>
      </c>
      <c r="D50" s="78"/>
      <c r="E50" s="77">
        <v>253682.58</v>
      </c>
      <c r="F50" s="76">
        <v>247867.99999999997</v>
      </c>
      <c r="G50" s="75">
        <v>320250</v>
      </c>
      <c r="H50" s="75">
        <f>E50+F50-G50</f>
        <v>181300.57999999996</v>
      </c>
      <c r="I50" s="74">
        <v>160921.41</v>
      </c>
    </row>
    <row r="51" spans="1:9" x14ac:dyDescent="0.2">
      <c r="A51" s="79"/>
      <c r="B51" s="78"/>
      <c r="C51" s="78" t="s">
        <v>2</v>
      </c>
      <c r="D51" s="78"/>
      <c r="E51" s="77">
        <v>232879.54</v>
      </c>
      <c r="F51" s="76">
        <v>222977.82</v>
      </c>
      <c r="G51" s="75">
        <v>19451</v>
      </c>
      <c r="H51" s="75">
        <f>E51+F51-G51</f>
        <v>436406.36</v>
      </c>
      <c r="I51" s="74">
        <v>436406.36</v>
      </c>
    </row>
    <row r="52" spans="1:9" x14ac:dyDescent="0.2">
      <c r="A52" s="79"/>
      <c r="B52" s="78"/>
      <c r="C52" s="78" t="s">
        <v>1</v>
      </c>
      <c r="D52" s="78"/>
      <c r="E52" s="77">
        <v>100953.57</v>
      </c>
      <c r="F52" s="76">
        <v>1620390.0000000002</v>
      </c>
      <c r="G52" s="75">
        <v>1655257</v>
      </c>
      <c r="H52" s="75">
        <f>E52+F52-G52</f>
        <v>66086.570000000298</v>
      </c>
      <c r="I52" s="74">
        <v>66086.570000000007</v>
      </c>
    </row>
    <row r="53" spans="1:9" ht="18.75" thickBot="1" x14ac:dyDescent="0.4">
      <c r="A53" s="11" t="s">
        <v>0</v>
      </c>
      <c r="B53" s="10"/>
      <c r="C53" s="10"/>
      <c r="D53" s="10"/>
      <c r="E53" s="9">
        <f>SUM(E49:E52)</f>
        <v>610443.68999999994</v>
      </c>
      <c r="F53" s="8">
        <f>SUM(F49:F52)</f>
        <v>2091235.8200000003</v>
      </c>
      <c r="G53" s="8">
        <f>SUM(G49:G52)</f>
        <v>1994958</v>
      </c>
      <c r="H53" s="8">
        <f>SUM(H49:H52)</f>
        <v>706721.51000000024</v>
      </c>
      <c r="I53" s="7">
        <f>SUM(I49:I52)</f>
        <v>686342.34000000008</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92" priority="2" stopIfTrue="1" operator="greaterThan">
      <formula>1</formula>
    </cfRule>
  </conditionalFormatting>
  <conditionalFormatting sqref="H24">
    <cfRule type="cellIs" dxfId="91" priority="5" stopIfTrue="1" operator="notEqual">
      <formula>$H$18-$H$16-$H$22</formula>
    </cfRule>
  </conditionalFormatting>
  <conditionalFormatting sqref="G28">
    <cfRule type="cellIs" dxfId="90" priority="6" stopIfTrue="1" operator="notEqual">
      <formula>$G$29+$G$30+$G$31</formula>
    </cfRule>
  </conditionalFormatting>
  <conditionalFormatting sqref="H49:H52">
    <cfRule type="cellIs" dxfId="89" priority="7" stopIfTrue="1" operator="notEqual">
      <formula>E49+F49-G49</formula>
    </cfRule>
  </conditionalFormatting>
  <conditionalFormatting sqref="I53">
    <cfRule type="cellIs" dxfId="88" priority="8" stopIfTrue="1" operator="notEqual">
      <formula>$I$49+$I$50+$I$51+$I$52</formula>
    </cfRule>
  </conditionalFormatting>
  <conditionalFormatting sqref="H53">
    <cfRule type="cellIs" dxfId="87" priority="9" stopIfTrue="1" operator="notEqual">
      <formula>E53+F53-G53</formula>
    </cfRule>
    <cfRule type="cellIs" dxfId="86" priority="10" stopIfTrue="1" operator="notEqual">
      <formula>SUM($H$49:$H$52)</formula>
    </cfRule>
  </conditionalFormatting>
  <conditionalFormatting sqref="G18 G16">
    <cfRule type="cellIs" dxfId="85" priority="11" stopIfTrue="1" operator="notEqual">
      <formula>H16+I16</formula>
    </cfRule>
  </conditionalFormatting>
  <conditionalFormatting sqref="I24">
    <cfRule type="cellIs" dxfId="84" priority="12" stopIfTrue="1" operator="notEqual">
      <formula>I18-I16-I22</formula>
    </cfRule>
  </conditionalFormatting>
  <conditionalFormatting sqref="G24">
    <cfRule type="cellIs" dxfId="83"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K57"/>
  <sheetViews>
    <sheetView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0.85546875" style="1" customWidth="1"/>
    <col min="12" max="16384" width="9.140625" style="1"/>
  </cols>
  <sheetData>
    <row r="1" spans="1:11" ht="19.5" x14ac:dyDescent="0.4">
      <c r="A1" s="67" t="s">
        <v>49</v>
      </c>
      <c r="B1" s="66"/>
      <c r="C1" s="66"/>
      <c r="D1" s="66"/>
    </row>
    <row r="2" spans="1:11" ht="19.5" x14ac:dyDescent="0.4">
      <c r="A2" s="541" t="s">
        <v>48</v>
      </c>
      <c r="B2" s="541"/>
      <c r="C2" s="541"/>
      <c r="D2" s="541"/>
      <c r="E2" s="543" t="s">
        <v>85</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231</v>
      </c>
      <c r="F4" s="545"/>
      <c r="G4" s="545"/>
      <c r="H4" s="545"/>
      <c r="I4" s="545"/>
    </row>
    <row r="5" spans="1:11" ht="9" customHeight="1" x14ac:dyDescent="0.25">
      <c r="A5" s="64"/>
      <c r="E5" s="542" t="s">
        <v>46</v>
      </c>
      <c r="F5" s="542"/>
      <c r="G5" s="542"/>
      <c r="H5" s="542"/>
      <c r="I5" s="542"/>
    </row>
    <row r="6" spans="1:11" ht="19.5" x14ac:dyDescent="0.4">
      <c r="A6" s="63" t="s">
        <v>45</v>
      </c>
      <c r="E6" s="544" t="s">
        <v>232</v>
      </c>
      <c r="F6" s="544"/>
      <c r="G6" s="544"/>
      <c r="H6" s="63" t="s">
        <v>44</v>
      </c>
      <c r="I6" s="117" t="s">
        <v>233</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43075000</v>
      </c>
      <c r="F16" s="413">
        <v>45032000</v>
      </c>
      <c r="G16" s="43">
        <f>H16+I16</f>
        <v>45558602.879999988</v>
      </c>
      <c r="H16" s="412">
        <v>45558602.879999988</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40950000</v>
      </c>
      <c r="F18" s="413">
        <v>45032000</v>
      </c>
      <c r="G18" s="43">
        <f>H18+I18</f>
        <v>45562367.649999999</v>
      </c>
      <c r="H18" s="412">
        <v>45562367.649999999</v>
      </c>
      <c r="I18" s="412">
        <v>0</v>
      </c>
    </row>
    <row r="19" spans="1:9" ht="18" x14ac:dyDescent="0.35">
      <c r="A19" s="51"/>
      <c r="B19" s="41"/>
      <c r="C19" s="41"/>
      <c r="D19" s="41"/>
      <c r="E19" s="43"/>
      <c r="F19" s="50"/>
      <c r="G19" s="43"/>
      <c r="H19" s="49"/>
      <c r="I19" s="49"/>
    </row>
    <row r="20" spans="1:9" ht="18" hidden="1"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3764.77</v>
      </c>
      <c r="H24" s="36">
        <f>H18-H16-H22</f>
        <v>3764.7700000107288</v>
      </c>
      <c r="I24" s="36">
        <f>I18-I16-I22</f>
        <v>0</v>
      </c>
    </row>
    <row r="26" spans="1:9" x14ac:dyDescent="0.2">
      <c r="H26" s="109"/>
    </row>
    <row r="28" spans="1:9" ht="19.5" x14ac:dyDescent="0.4">
      <c r="A28" s="16" t="s">
        <v>28</v>
      </c>
      <c r="B28" s="16" t="s">
        <v>27</v>
      </c>
      <c r="C28" s="16"/>
      <c r="D28" s="28"/>
      <c r="E28" s="28"/>
      <c r="F28" s="72"/>
      <c r="G28" s="478">
        <v>3764.77</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3764.77</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20152000</v>
      </c>
      <c r="G37" s="106">
        <v>20628415</v>
      </c>
      <c r="H37" s="105"/>
      <c r="I37" s="104">
        <f>IF(F37=0,"nerozp.",G37/F37)</f>
        <v>1.0236410778086542</v>
      </c>
      <c r="K37" s="192"/>
    </row>
    <row r="38" spans="1:11" ht="16.5" x14ac:dyDescent="0.35">
      <c r="A38" s="107" t="s">
        <v>17</v>
      </c>
      <c r="B38" s="23"/>
      <c r="C38" s="22"/>
      <c r="D38" s="24"/>
      <c r="E38" s="24"/>
      <c r="F38" s="106">
        <v>2242980</v>
      </c>
      <c r="G38" s="106">
        <v>2242993</v>
      </c>
      <c r="H38" s="105"/>
      <c r="I38" s="104">
        <f>IF(F38=0,"nerozp.",G38/F38)</f>
        <v>1.0000057958608637</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1711980</v>
      </c>
      <c r="G40" s="106">
        <v>1711980</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303</v>
      </c>
      <c r="C42" s="20"/>
      <c r="D42" s="17"/>
      <c r="E42" s="17"/>
      <c r="F42" s="101"/>
      <c r="G42" s="101"/>
      <c r="H42" s="100"/>
      <c r="I42" s="99"/>
    </row>
    <row r="43" spans="1:11" ht="38.25" customHeight="1" x14ac:dyDescent="0.2">
      <c r="A43" s="102"/>
      <c r="B43" s="578" t="s">
        <v>304</v>
      </c>
      <c r="C43" s="579"/>
      <c r="D43" s="579"/>
      <c r="E43" s="579"/>
      <c r="F43" s="579"/>
      <c r="G43" s="579"/>
      <c r="H43" s="579"/>
      <c r="I43" s="57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18710</v>
      </c>
      <c r="F49" s="82">
        <v>0</v>
      </c>
      <c r="G49" s="81">
        <v>0</v>
      </c>
      <c r="H49" s="81">
        <f>E49+F49-G49</f>
        <v>18710</v>
      </c>
      <c r="I49" s="80">
        <v>18710</v>
      </c>
    </row>
    <row r="50" spans="1:9" x14ac:dyDescent="0.2">
      <c r="A50" s="79"/>
      <c r="B50" s="78"/>
      <c r="C50" s="78" t="s">
        <v>3</v>
      </c>
      <c r="D50" s="78"/>
      <c r="E50" s="77">
        <v>28035.5</v>
      </c>
      <c r="F50" s="76">
        <v>203444.44</v>
      </c>
      <c r="G50" s="75">
        <v>216645</v>
      </c>
      <c r="H50" s="75">
        <f>E50+F50-G50</f>
        <v>14834.940000000002</v>
      </c>
      <c r="I50" s="74">
        <v>9358.15</v>
      </c>
    </row>
    <row r="51" spans="1:9" x14ac:dyDescent="0.2">
      <c r="A51" s="79"/>
      <c r="B51" s="78"/>
      <c r="C51" s="78" t="s">
        <v>2</v>
      </c>
      <c r="D51" s="78"/>
      <c r="E51" s="77">
        <v>76110.009999999995</v>
      </c>
      <c r="F51" s="76">
        <v>111268.15</v>
      </c>
      <c r="G51" s="75">
        <v>187378.16</v>
      </c>
      <c r="H51" s="75">
        <f>E51+F51-G51</f>
        <v>0</v>
      </c>
      <c r="I51" s="74">
        <v>0</v>
      </c>
    </row>
    <row r="52" spans="1:9" x14ac:dyDescent="0.2">
      <c r="A52" s="79"/>
      <c r="B52" s="78"/>
      <c r="C52" s="78" t="s">
        <v>1</v>
      </c>
      <c r="D52" s="78"/>
      <c r="E52" s="77">
        <v>36528.339999999997</v>
      </c>
      <c r="F52" s="76">
        <v>3191793</v>
      </c>
      <c r="G52" s="75">
        <v>3166411</v>
      </c>
      <c r="H52" s="75">
        <f>E52+F52-G52</f>
        <v>61910.339999999851</v>
      </c>
      <c r="I52" s="74">
        <v>61910.34</v>
      </c>
    </row>
    <row r="53" spans="1:9" ht="18.75" thickBot="1" x14ac:dyDescent="0.4">
      <c r="A53" s="11" t="s">
        <v>0</v>
      </c>
      <c r="B53" s="10"/>
      <c r="C53" s="10"/>
      <c r="D53" s="10"/>
      <c r="E53" s="9">
        <f>SUM(E49:E52)</f>
        <v>159383.84999999998</v>
      </c>
      <c r="F53" s="8">
        <f>SUM(F49:F52)</f>
        <v>3506505.59</v>
      </c>
      <c r="G53" s="8">
        <f>SUM(G49:G52)</f>
        <v>3570434.16</v>
      </c>
      <c r="H53" s="8">
        <f>SUM(H49:H52)</f>
        <v>95455.279999999853</v>
      </c>
      <c r="I53" s="7">
        <f>SUM(I49:I52)</f>
        <v>89978.489999999991</v>
      </c>
    </row>
    <row r="54" spans="1:9" ht="18.75" thickTop="1" x14ac:dyDescent="0.35">
      <c r="A54" s="4"/>
      <c r="B54" s="3"/>
      <c r="C54" s="3"/>
      <c r="D54" s="2"/>
      <c r="E54" s="2"/>
      <c r="F54" s="72"/>
      <c r="G54" s="6"/>
      <c r="H54" s="73"/>
      <c r="I54" s="73"/>
    </row>
    <row r="55" spans="1:9" ht="18" x14ac:dyDescent="0.35">
      <c r="A55" s="4"/>
      <c r="B55" s="3"/>
      <c r="C55" s="3"/>
      <c r="D55" s="2"/>
      <c r="E55" s="2"/>
      <c r="F55" s="72"/>
      <c r="G55" s="5"/>
      <c r="H55" s="428"/>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82" priority="4" stopIfTrue="1" operator="greaterThan">
      <formula>1</formula>
    </cfRule>
  </conditionalFormatting>
  <conditionalFormatting sqref="H24">
    <cfRule type="cellIs" dxfId="81" priority="7" stopIfTrue="1" operator="notEqual">
      <formula>$H$18-$H$16-$H$22</formula>
    </cfRule>
  </conditionalFormatting>
  <conditionalFormatting sqref="G28">
    <cfRule type="cellIs" dxfId="80" priority="8" stopIfTrue="1" operator="notEqual">
      <formula>$G$29+$G$30+$G$31</formula>
    </cfRule>
  </conditionalFormatting>
  <conditionalFormatting sqref="H49:H52">
    <cfRule type="cellIs" dxfId="79" priority="9" stopIfTrue="1" operator="notEqual">
      <formula>E49+F49-G49</formula>
    </cfRule>
  </conditionalFormatting>
  <conditionalFormatting sqref="I53">
    <cfRule type="cellIs" dxfId="78" priority="10" stopIfTrue="1" operator="notEqual">
      <formula>$I$49+$I$50+$I$51+$I$52</formula>
    </cfRule>
  </conditionalFormatting>
  <conditionalFormatting sqref="G18 G16">
    <cfRule type="cellIs" dxfId="77" priority="13" stopIfTrue="1" operator="notEqual">
      <formula>H16+I16</formula>
    </cfRule>
  </conditionalFormatting>
  <conditionalFormatting sqref="I24">
    <cfRule type="cellIs" dxfId="76" priority="14" stopIfTrue="1" operator="notEqual">
      <formula>I18-I16-I22</formula>
    </cfRule>
  </conditionalFormatting>
  <conditionalFormatting sqref="G24">
    <cfRule type="cellIs" dxfId="75" priority="15" stopIfTrue="1" operator="notEqual">
      <formula>ROUND(H24+I24,2)</formula>
    </cfRule>
  </conditionalFormatting>
  <conditionalFormatting sqref="H53">
    <cfRule type="cellIs" dxfId="74" priority="2" stopIfTrue="1" operator="notEqual">
      <formula>SUM($H$49:$H$52)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6384" width="9.140625" style="1"/>
  </cols>
  <sheetData>
    <row r="1" spans="1:11" ht="19.5" x14ac:dyDescent="0.4">
      <c r="A1" s="67" t="s">
        <v>49</v>
      </c>
      <c r="B1" s="66"/>
      <c r="C1" s="66"/>
      <c r="D1" s="66"/>
    </row>
    <row r="2" spans="1:11" ht="19.5" x14ac:dyDescent="0.4">
      <c r="A2" s="541" t="s">
        <v>48</v>
      </c>
      <c r="B2" s="541"/>
      <c r="C2" s="541"/>
      <c r="D2" s="541"/>
      <c r="E2" s="543" t="s">
        <v>325</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81</v>
      </c>
      <c r="F4" s="545"/>
      <c r="G4" s="545"/>
      <c r="H4" s="545"/>
      <c r="I4" s="545"/>
    </row>
    <row r="5" spans="1:11" ht="9" customHeight="1" x14ac:dyDescent="0.25">
      <c r="A5" s="64"/>
      <c r="E5" s="542" t="s">
        <v>46</v>
      </c>
      <c r="F5" s="542"/>
      <c r="G5" s="542"/>
      <c r="H5" s="542"/>
      <c r="I5" s="542"/>
    </row>
    <row r="6" spans="1:11" ht="19.5" x14ac:dyDescent="0.4">
      <c r="A6" s="63" t="s">
        <v>45</v>
      </c>
      <c r="E6" s="544" t="s">
        <v>234</v>
      </c>
      <c r="F6" s="544"/>
      <c r="G6" s="544"/>
      <c r="H6" s="63" t="s">
        <v>44</v>
      </c>
      <c r="I6" s="117" t="s">
        <v>235</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25907000</v>
      </c>
      <c r="F16" s="413">
        <v>25547935</v>
      </c>
      <c r="G16" s="43">
        <f>H16+I16</f>
        <v>25857253.629999995</v>
      </c>
      <c r="H16" s="412">
        <v>25857253.629999995</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23892000</v>
      </c>
      <c r="F18" s="413">
        <v>25547935</v>
      </c>
      <c r="G18" s="43">
        <f>H18+I18</f>
        <v>25889004.350000001</v>
      </c>
      <c r="H18" s="412">
        <v>25889004.350000001</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31750.720000000001</v>
      </c>
      <c r="H24" s="36">
        <f>H18-H16-H22</f>
        <v>31750.720000006258</v>
      </c>
      <c r="I24" s="36">
        <f>I18-I16-I22</f>
        <v>0</v>
      </c>
    </row>
    <row r="26" spans="1:9" x14ac:dyDescent="0.2">
      <c r="H26" s="109"/>
    </row>
    <row r="28" spans="1:9" ht="19.5" x14ac:dyDescent="0.4">
      <c r="A28" s="16" t="s">
        <v>28</v>
      </c>
      <c r="B28" s="16" t="s">
        <v>27</v>
      </c>
      <c r="C28" s="16"/>
      <c r="D28" s="28"/>
      <c r="E28" s="28"/>
      <c r="F28" s="72"/>
      <c r="G28" s="478">
        <v>31750.720000000001</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31750.720000000001</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13274000</v>
      </c>
      <c r="G37" s="106">
        <v>13274000</v>
      </c>
      <c r="H37" s="105"/>
      <c r="I37" s="104">
        <f>IF(F37=0,"nerozp.",G37/F37)</f>
        <v>1</v>
      </c>
      <c r="K37" s="192"/>
    </row>
    <row r="38" spans="1:11" ht="16.5" x14ac:dyDescent="0.35">
      <c r="A38" s="107" t="s">
        <v>17</v>
      </c>
      <c r="B38" s="23"/>
      <c r="C38" s="22"/>
      <c r="D38" s="24"/>
      <c r="E38" s="24"/>
      <c r="F38" s="106">
        <v>417633</v>
      </c>
      <c r="G38" s="106">
        <v>417633</v>
      </c>
      <c r="H38" s="105"/>
      <c r="I38" s="104">
        <f>IF(F38=0,"nerozp.",G38/F38)</f>
        <v>1</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322633</v>
      </c>
      <c r="G40" s="106">
        <v>322633</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c r="B42" s="21"/>
      <c r="C42" s="20"/>
      <c r="D42" s="17"/>
      <c r="E42" s="17"/>
      <c r="F42" s="101"/>
      <c r="G42" s="101"/>
      <c r="H42" s="100"/>
      <c r="I42" s="99"/>
    </row>
    <row r="43" spans="1:11" ht="16.5" x14ac:dyDescent="0.35">
      <c r="A43" s="102"/>
      <c r="B43" s="19"/>
      <c r="C43" s="18"/>
      <c r="D43" s="17"/>
      <c r="E43" s="17"/>
      <c r="F43" s="101"/>
      <c r="G43" s="101"/>
      <c r="H43" s="100"/>
      <c r="I43" s="99"/>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12850</v>
      </c>
      <c r="F49" s="82">
        <v>0</v>
      </c>
      <c r="G49" s="81">
        <v>0</v>
      </c>
      <c r="H49" s="81">
        <f>E49+F49-G49</f>
        <v>12850</v>
      </c>
      <c r="I49" s="80">
        <v>12850</v>
      </c>
    </row>
    <row r="50" spans="1:9" x14ac:dyDescent="0.2">
      <c r="A50" s="79"/>
      <c r="B50" s="78"/>
      <c r="C50" s="78" t="s">
        <v>3</v>
      </c>
      <c r="D50" s="78"/>
      <c r="E50" s="77">
        <v>82623.929999999993</v>
      </c>
      <c r="F50" s="76">
        <v>133128</v>
      </c>
      <c r="G50" s="75">
        <v>178964.46</v>
      </c>
      <c r="H50" s="75">
        <f>E50+F50-G50</f>
        <v>36787.47</v>
      </c>
      <c r="I50" s="74">
        <v>31717.47</v>
      </c>
    </row>
    <row r="51" spans="1:9" x14ac:dyDescent="0.2">
      <c r="A51" s="79"/>
      <c r="B51" s="78"/>
      <c r="C51" s="78" t="s">
        <v>2</v>
      </c>
      <c r="D51" s="78"/>
      <c r="E51" s="77">
        <v>387037.79000000004</v>
      </c>
      <c r="F51" s="76">
        <v>181576.91999999998</v>
      </c>
      <c r="G51" s="75">
        <v>190933</v>
      </c>
      <c r="H51" s="75">
        <f>E51+F51-G51</f>
        <v>377681.70999999996</v>
      </c>
      <c r="I51" s="74">
        <v>377681.70999999996</v>
      </c>
    </row>
    <row r="52" spans="1:9" x14ac:dyDescent="0.2">
      <c r="A52" s="79"/>
      <c r="B52" s="78"/>
      <c r="C52" s="78" t="s">
        <v>1</v>
      </c>
      <c r="D52" s="78"/>
      <c r="E52" s="77">
        <v>42297.42</v>
      </c>
      <c r="F52" s="76">
        <v>890573.99999999988</v>
      </c>
      <c r="G52" s="75">
        <v>795574</v>
      </c>
      <c r="H52" s="75">
        <f>E52+F52-G52</f>
        <v>137297.41999999993</v>
      </c>
      <c r="I52" s="74">
        <v>137297.42000000001</v>
      </c>
    </row>
    <row r="53" spans="1:9" ht="18.75" thickBot="1" x14ac:dyDescent="0.4">
      <c r="A53" s="11" t="s">
        <v>0</v>
      </c>
      <c r="B53" s="10"/>
      <c r="C53" s="10"/>
      <c r="D53" s="10"/>
      <c r="E53" s="9">
        <f>SUM(E49:E52)</f>
        <v>524809.14</v>
      </c>
      <c r="F53" s="8">
        <f>SUM(F49:F52)</f>
        <v>1205278.92</v>
      </c>
      <c r="G53" s="8">
        <f>SUM(G49:G52)</f>
        <v>1165471.46</v>
      </c>
      <c r="H53" s="8">
        <f>SUM(H49:H52)</f>
        <v>564616.59999999986</v>
      </c>
      <c r="I53" s="7">
        <f>SUM(I49:I52)</f>
        <v>559546.6</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1">
    <mergeCell ref="F46:F47"/>
    <mergeCell ref="E6:G6"/>
    <mergeCell ref="A32:I34"/>
    <mergeCell ref="E7:I7"/>
    <mergeCell ref="H13:I13"/>
    <mergeCell ref="H44:I44"/>
    <mergeCell ref="A2:D2"/>
    <mergeCell ref="E3:I3"/>
    <mergeCell ref="E2:I2"/>
    <mergeCell ref="E5:I5"/>
    <mergeCell ref="E4:I4"/>
  </mergeCells>
  <conditionalFormatting sqref="I42:I43">
    <cfRule type="cellIs" dxfId="73" priority="2" stopIfTrue="1" operator="greaterThan">
      <formula>1</formula>
    </cfRule>
  </conditionalFormatting>
  <conditionalFormatting sqref="H24">
    <cfRule type="cellIs" dxfId="72" priority="5" stopIfTrue="1" operator="notEqual">
      <formula>$H$18-$H$16-$H$22</formula>
    </cfRule>
  </conditionalFormatting>
  <conditionalFormatting sqref="G28">
    <cfRule type="cellIs" dxfId="71" priority="6" stopIfTrue="1" operator="notEqual">
      <formula>$G$29+$G$30+$G$31</formula>
    </cfRule>
  </conditionalFormatting>
  <conditionalFormatting sqref="H49:H52">
    <cfRule type="cellIs" dxfId="70" priority="7" stopIfTrue="1" operator="notEqual">
      <formula>E49+F49-G49</formula>
    </cfRule>
  </conditionalFormatting>
  <conditionalFormatting sqref="I53">
    <cfRule type="cellIs" dxfId="69" priority="8" stopIfTrue="1" operator="notEqual">
      <formula>$I$49+$I$50+$I$51+$I$52</formula>
    </cfRule>
  </conditionalFormatting>
  <conditionalFormatting sqref="H53">
    <cfRule type="cellIs" dxfId="68" priority="9" stopIfTrue="1" operator="notEqual">
      <formula>E53+F53-G53</formula>
    </cfRule>
    <cfRule type="cellIs" dxfId="67" priority="10" stopIfTrue="1" operator="notEqual">
      <formula>SUM($H$49:$H$52)</formula>
    </cfRule>
  </conditionalFormatting>
  <conditionalFormatting sqref="G18 G16">
    <cfRule type="cellIs" dxfId="66" priority="11" stopIfTrue="1" operator="notEqual">
      <formula>H16+I16</formula>
    </cfRule>
  </conditionalFormatting>
  <conditionalFormatting sqref="I24">
    <cfRule type="cellIs" dxfId="65" priority="12" stopIfTrue="1" operator="notEqual">
      <formula>I18-I16-I22</formula>
    </cfRule>
  </conditionalFormatting>
  <conditionalFormatting sqref="G24">
    <cfRule type="cellIs" dxfId="6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4"/>
  </sheetPr>
  <dimension ref="A1:K57"/>
  <sheetViews>
    <sheetView zoomScaleNormal="100"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2.7109375" style="1" customWidth="1"/>
    <col min="12" max="16384" width="9.140625" style="1"/>
  </cols>
  <sheetData>
    <row r="1" spans="1:11" ht="19.5" x14ac:dyDescent="0.4">
      <c r="A1" s="67" t="s">
        <v>49</v>
      </c>
      <c r="B1" s="66"/>
      <c r="C1" s="66"/>
      <c r="D1" s="66"/>
    </row>
    <row r="2" spans="1:11" ht="19.5" x14ac:dyDescent="0.4">
      <c r="A2" s="541" t="s">
        <v>48</v>
      </c>
      <c r="B2" s="541"/>
      <c r="C2" s="541"/>
      <c r="D2" s="541"/>
      <c r="E2" s="543" t="s">
        <v>79</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239</v>
      </c>
      <c r="F4" s="545"/>
      <c r="G4" s="545"/>
      <c r="H4" s="545"/>
      <c r="I4" s="545"/>
    </row>
    <row r="5" spans="1:11" ht="9" customHeight="1" x14ac:dyDescent="0.25">
      <c r="A5" s="64"/>
      <c r="E5" s="542" t="s">
        <v>46</v>
      </c>
      <c r="F5" s="542"/>
      <c r="G5" s="542"/>
      <c r="H5" s="542"/>
      <c r="I5" s="542"/>
    </row>
    <row r="6" spans="1:11" ht="19.5" x14ac:dyDescent="0.4">
      <c r="A6" s="63" t="s">
        <v>45</v>
      </c>
      <c r="E6" s="544" t="s">
        <v>240</v>
      </c>
      <c r="F6" s="544"/>
      <c r="G6" s="544"/>
      <c r="H6" s="63" t="s">
        <v>44</v>
      </c>
      <c r="I6" s="117" t="s">
        <v>241</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25696000</v>
      </c>
      <c r="F16" s="413">
        <v>25776728</v>
      </c>
      <c r="G16" s="43">
        <f>H16+I16</f>
        <v>26323223.239999995</v>
      </c>
      <c r="H16" s="412">
        <v>26323223.239999995</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23700000</v>
      </c>
      <c r="F18" s="413">
        <v>25776728</v>
      </c>
      <c r="G18" s="43">
        <f>H18+I18</f>
        <v>26323397.229999997</v>
      </c>
      <c r="H18" s="412">
        <v>26323397.229999997</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173.99</v>
      </c>
      <c r="H24" s="36">
        <f>H18-H16-H22</f>
        <v>173.99000000208616</v>
      </c>
      <c r="I24" s="36">
        <f>I18-I16-I22</f>
        <v>0</v>
      </c>
    </row>
    <row r="26" spans="1:9" x14ac:dyDescent="0.2">
      <c r="H26" s="109"/>
    </row>
    <row r="28" spans="1:9" ht="19.5" x14ac:dyDescent="0.4">
      <c r="A28" s="16" t="s">
        <v>28</v>
      </c>
      <c r="B28" s="16" t="s">
        <v>27</v>
      </c>
      <c r="C28" s="16"/>
      <c r="D28" s="28"/>
      <c r="E28" s="28"/>
      <c r="F28" s="72"/>
      <c r="G28" s="478">
        <v>173.99</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173.99</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12496000</v>
      </c>
      <c r="G37" s="106">
        <v>12568388</v>
      </c>
      <c r="H37" s="105"/>
      <c r="I37" s="104">
        <f>IF(F37=0,"nerozp.",G37/F37)</f>
        <v>1.0057928937259923</v>
      </c>
      <c r="K37" s="192"/>
    </row>
    <row r="38" spans="1:11" ht="16.5" x14ac:dyDescent="0.35">
      <c r="A38" s="107" t="s">
        <v>17</v>
      </c>
      <c r="B38" s="23"/>
      <c r="C38" s="22"/>
      <c r="D38" s="24"/>
      <c r="E38" s="24"/>
      <c r="F38" s="106">
        <v>1174728</v>
      </c>
      <c r="G38" s="106">
        <v>1191719.5</v>
      </c>
      <c r="H38" s="105"/>
      <c r="I38" s="104">
        <f>IF(F38=0,"nerozp.",G38/F38)</f>
        <v>1.01446419937211</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903728</v>
      </c>
      <c r="G40" s="106">
        <v>903728</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305</v>
      </c>
      <c r="C42" s="20"/>
      <c r="D42" s="17"/>
      <c r="E42" s="17"/>
      <c r="F42" s="101"/>
      <c r="G42" s="101"/>
      <c r="H42" s="100"/>
      <c r="I42" s="99"/>
    </row>
    <row r="43" spans="1:11" ht="28.5" customHeight="1" x14ac:dyDescent="0.2">
      <c r="A43" s="102"/>
      <c r="B43" s="553" t="s">
        <v>306</v>
      </c>
      <c r="C43" s="554"/>
      <c r="D43" s="554"/>
      <c r="E43" s="554"/>
      <c r="F43" s="554"/>
      <c r="G43" s="554"/>
      <c r="H43" s="554"/>
      <c r="I43" s="554"/>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16640</v>
      </c>
      <c r="F49" s="82">
        <v>0</v>
      </c>
      <c r="G49" s="81">
        <v>0</v>
      </c>
      <c r="H49" s="81">
        <f>E49+F49-G49</f>
        <v>16640</v>
      </c>
      <c r="I49" s="80">
        <v>16640</v>
      </c>
    </row>
    <row r="50" spans="1:9" x14ac:dyDescent="0.2">
      <c r="A50" s="79"/>
      <c r="B50" s="78"/>
      <c r="C50" s="78" t="s">
        <v>3</v>
      </c>
      <c r="D50" s="78"/>
      <c r="E50" s="77">
        <v>279518.27</v>
      </c>
      <c r="F50" s="76">
        <v>126218</v>
      </c>
      <c r="G50" s="75">
        <v>163066</v>
      </c>
      <c r="H50" s="75">
        <f>E50+F50-G50</f>
        <v>242670.27000000002</v>
      </c>
      <c r="I50" s="74">
        <v>248025.27</v>
      </c>
    </row>
    <row r="51" spans="1:9" x14ac:dyDescent="0.2">
      <c r="A51" s="79"/>
      <c r="B51" s="78"/>
      <c r="C51" s="78" t="s">
        <v>2</v>
      </c>
      <c r="D51" s="78"/>
      <c r="E51" s="77">
        <v>34672.49</v>
      </c>
      <c r="F51" s="76">
        <v>62974</v>
      </c>
      <c r="G51" s="75">
        <v>35527.800000000003</v>
      </c>
      <c r="H51" s="75">
        <f>E51+F51-G51</f>
        <v>62118.689999999988</v>
      </c>
      <c r="I51" s="74">
        <v>62118.69</v>
      </c>
    </row>
    <row r="52" spans="1:9" x14ac:dyDescent="0.2">
      <c r="A52" s="79"/>
      <c r="B52" s="78"/>
      <c r="C52" s="78" t="s">
        <v>1</v>
      </c>
      <c r="D52" s="78"/>
      <c r="E52" s="77">
        <v>96805.46</v>
      </c>
      <c r="F52" s="76">
        <v>1991081.5</v>
      </c>
      <c r="G52" s="75">
        <v>2048779</v>
      </c>
      <c r="H52" s="75">
        <f>E52+F52-G52</f>
        <v>39107.959999999963</v>
      </c>
      <c r="I52" s="74">
        <v>39107.96</v>
      </c>
    </row>
    <row r="53" spans="1:9" ht="18.75" thickBot="1" x14ac:dyDescent="0.4">
      <c r="A53" s="11" t="s">
        <v>0</v>
      </c>
      <c r="B53" s="10"/>
      <c r="C53" s="10"/>
      <c r="D53" s="10"/>
      <c r="E53" s="9">
        <f>SUM(E49:E52)</f>
        <v>427636.22000000003</v>
      </c>
      <c r="F53" s="8">
        <f>SUM(F49:F52)</f>
        <v>2180273.5</v>
      </c>
      <c r="G53" s="8">
        <f>SUM(G49:G52)</f>
        <v>2247372.7999999998</v>
      </c>
      <c r="H53" s="8">
        <f>SUM(H49:H52)</f>
        <v>360536.92</v>
      </c>
      <c r="I53" s="7">
        <f>SUM(I49:I52)</f>
        <v>365891.92000000004</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63" priority="2" stopIfTrue="1" operator="greaterThan">
      <formula>1</formula>
    </cfRule>
  </conditionalFormatting>
  <conditionalFormatting sqref="H24">
    <cfRule type="cellIs" dxfId="62" priority="5" stopIfTrue="1" operator="notEqual">
      <formula>$H$18-$H$16-$H$22</formula>
    </cfRule>
  </conditionalFormatting>
  <conditionalFormatting sqref="G28">
    <cfRule type="cellIs" dxfId="61" priority="6" stopIfTrue="1" operator="notEqual">
      <formula>$G$29+$G$30+$G$31</formula>
    </cfRule>
  </conditionalFormatting>
  <conditionalFormatting sqref="H49:H52">
    <cfRule type="cellIs" dxfId="60" priority="7" stopIfTrue="1" operator="notEqual">
      <formula>E49+F49-G49</formula>
    </cfRule>
  </conditionalFormatting>
  <conditionalFormatting sqref="I53">
    <cfRule type="cellIs" dxfId="59" priority="8" stopIfTrue="1" operator="notEqual">
      <formula>$I$49+$I$50+$I$51+$I$52</formula>
    </cfRule>
  </conditionalFormatting>
  <conditionalFormatting sqref="H53">
    <cfRule type="cellIs" dxfId="58" priority="9" stopIfTrue="1" operator="notEqual">
      <formula>E53+F53-G53</formula>
    </cfRule>
    <cfRule type="cellIs" dxfId="57" priority="10" stopIfTrue="1" operator="notEqual">
      <formula>SUM($H$49:$H$52)</formula>
    </cfRule>
  </conditionalFormatting>
  <conditionalFormatting sqref="G18 G16">
    <cfRule type="cellIs" dxfId="56" priority="11" stopIfTrue="1" operator="notEqual">
      <formula>H16+I16</formula>
    </cfRule>
  </conditionalFormatting>
  <conditionalFormatting sqref="I24">
    <cfRule type="cellIs" dxfId="55" priority="12" stopIfTrue="1" operator="notEqual">
      <formula>I18-I16-I22</formula>
    </cfRule>
  </conditionalFormatting>
  <conditionalFormatting sqref="G24">
    <cfRule type="cellIs" dxfId="54"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K57"/>
  <sheetViews>
    <sheetView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2.7109375" style="1" customWidth="1"/>
    <col min="12" max="16384" width="9.140625" style="1"/>
  </cols>
  <sheetData>
    <row r="1" spans="1:11" ht="19.5" x14ac:dyDescent="0.4">
      <c r="A1" s="67" t="s">
        <v>49</v>
      </c>
      <c r="B1" s="66"/>
      <c r="C1" s="66"/>
      <c r="D1" s="66"/>
    </row>
    <row r="2" spans="1:11" ht="19.5" x14ac:dyDescent="0.4">
      <c r="A2" s="541" t="s">
        <v>48</v>
      </c>
      <c r="B2" s="541"/>
      <c r="C2" s="541"/>
      <c r="D2" s="541"/>
      <c r="E2" s="543" t="s">
        <v>76</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242</v>
      </c>
      <c r="F4" s="545"/>
      <c r="G4" s="545"/>
      <c r="H4" s="545"/>
      <c r="I4" s="545"/>
    </row>
    <row r="5" spans="1:11" ht="9" customHeight="1" x14ac:dyDescent="0.25">
      <c r="A5" s="64"/>
      <c r="E5" s="542" t="s">
        <v>46</v>
      </c>
      <c r="F5" s="542"/>
      <c r="G5" s="542"/>
      <c r="H5" s="542"/>
      <c r="I5" s="542"/>
    </row>
    <row r="6" spans="1:11" ht="19.5" x14ac:dyDescent="0.4">
      <c r="A6" s="63" t="s">
        <v>45</v>
      </c>
      <c r="E6" s="544" t="s">
        <v>243</v>
      </c>
      <c r="F6" s="544"/>
      <c r="G6" s="544"/>
      <c r="H6" s="63" t="s">
        <v>44</v>
      </c>
      <c r="I6" s="117" t="s">
        <v>244</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32962000</v>
      </c>
      <c r="F16" s="413">
        <v>33142103</v>
      </c>
      <c r="G16" s="43">
        <f>H16+I16</f>
        <v>33656016.549999997</v>
      </c>
      <c r="H16" s="412">
        <v>33656016.549999997</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30584000</v>
      </c>
      <c r="F18" s="413">
        <v>33142103</v>
      </c>
      <c r="G18" s="43">
        <f>H18+I18</f>
        <v>33734323.219999999</v>
      </c>
      <c r="H18" s="412">
        <v>33734323.219999999</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78306.67</v>
      </c>
      <c r="H24" s="36">
        <f>H18-H16-H22</f>
        <v>78306.670000001788</v>
      </c>
      <c r="I24" s="36">
        <f>I18-I16-I22</f>
        <v>0</v>
      </c>
    </row>
    <row r="26" spans="1:9" x14ac:dyDescent="0.2">
      <c r="H26" s="109"/>
    </row>
    <row r="28" spans="1:9" ht="19.5" x14ac:dyDescent="0.4">
      <c r="A28" s="16" t="s">
        <v>28</v>
      </c>
      <c r="B28" s="16" t="s">
        <v>27</v>
      </c>
      <c r="C28" s="16"/>
      <c r="D28" s="28"/>
      <c r="E28" s="28"/>
      <c r="F28" s="72"/>
      <c r="G28" s="478">
        <v>78306.67</v>
      </c>
      <c r="H28" s="105"/>
      <c r="I28" s="72"/>
    </row>
    <row r="29" spans="1:9" ht="18.75" x14ac:dyDescent="0.4">
      <c r="A29" s="33"/>
      <c r="B29" s="33"/>
      <c r="C29" s="32" t="s">
        <v>26</v>
      </c>
      <c r="D29" s="31"/>
      <c r="E29" s="30"/>
      <c r="F29" s="109" t="s">
        <v>4</v>
      </c>
      <c r="G29" s="35">
        <v>0</v>
      </c>
      <c r="H29" s="105"/>
      <c r="I29" s="109"/>
    </row>
    <row r="30" spans="1:9" ht="18.75" x14ac:dyDescent="0.4">
      <c r="A30" s="33"/>
      <c r="B30" s="33"/>
      <c r="C30" s="32"/>
      <c r="D30" s="31"/>
      <c r="E30" s="30"/>
      <c r="F30" s="110" t="s">
        <v>2</v>
      </c>
      <c r="G30" s="34">
        <v>78306.67</v>
      </c>
      <c r="H30" s="105"/>
      <c r="I30" s="109"/>
    </row>
    <row r="31" spans="1:9" ht="18.75" x14ac:dyDescent="0.4">
      <c r="A31" s="33"/>
      <c r="B31" s="33"/>
      <c r="C31" s="32" t="s">
        <v>25</v>
      </c>
      <c r="D31" s="31"/>
      <c r="E31" s="30"/>
      <c r="F31" s="109" t="s">
        <v>24</v>
      </c>
      <c r="G31" s="29">
        <v>0</v>
      </c>
      <c r="H31" s="105"/>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16810000</v>
      </c>
      <c r="G37" s="106">
        <v>16826053</v>
      </c>
      <c r="H37" s="105"/>
      <c r="I37" s="104">
        <f>IF(F37=0,"nerozp.",G37/F37)</f>
        <v>1.0009549672813802</v>
      </c>
      <c r="K37" s="192"/>
    </row>
    <row r="38" spans="1:11" ht="16.5" x14ac:dyDescent="0.35">
      <c r="A38" s="107" t="s">
        <v>17</v>
      </c>
      <c r="B38" s="23"/>
      <c r="C38" s="22"/>
      <c r="D38" s="24"/>
      <c r="E38" s="24"/>
      <c r="F38" s="106">
        <v>1244805</v>
      </c>
      <c r="G38" s="106">
        <v>1380103</v>
      </c>
      <c r="H38" s="105"/>
      <c r="I38" s="104">
        <f>IF(F38=0,"nerozp.",G38/F38)</f>
        <v>1.1086901161226055</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944805</v>
      </c>
      <c r="G40" s="106">
        <v>944805</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307</v>
      </c>
      <c r="C42" s="20"/>
      <c r="D42" s="17"/>
      <c r="E42" s="17"/>
      <c r="F42" s="101"/>
      <c r="G42" s="101"/>
      <c r="H42" s="100"/>
      <c r="I42" s="99"/>
    </row>
    <row r="43" spans="1:11" x14ac:dyDescent="0.2">
      <c r="A43" s="102"/>
      <c r="B43" s="561" t="s">
        <v>308</v>
      </c>
      <c r="C43" s="562"/>
      <c r="D43" s="562"/>
      <c r="E43" s="562"/>
      <c r="F43" s="562"/>
      <c r="G43" s="562"/>
      <c r="H43" s="562"/>
      <c r="I43" s="562"/>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60100</v>
      </c>
      <c r="F49" s="82">
        <v>0</v>
      </c>
      <c r="G49" s="81">
        <v>16053</v>
      </c>
      <c r="H49" s="81">
        <f>E49+F49-G49</f>
        <v>44047</v>
      </c>
      <c r="I49" s="80">
        <v>44047</v>
      </c>
    </row>
    <row r="50" spans="1:9" x14ac:dyDescent="0.2">
      <c r="A50" s="79"/>
      <c r="B50" s="78"/>
      <c r="C50" s="78" t="s">
        <v>3</v>
      </c>
      <c r="D50" s="78"/>
      <c r="E50" s="77">
        <v>245445.84</v>
      </c>
      <c r="F50" s="76">
        <v>168781.00000000003</v>
      </c>
      <c r="G50" s="75">
        <v>204864</v>
      </c>
      <c r="H50" s="75">
        <f>E50+F50-G50</f>
        <v>209362.84000000003</v>
      </c>
      <c r="I50" s="74">
        <v>185404.27</v>
      </c>
    </row>
    <row r="51" spans="1:9" x14ac:dyDescent="0.2">
      <c r="A51" s="79"/>
      <c r="B51" s="78"/>
      <c r="C51" s="78" t="s">
        <v>2</v>
      </c>
      <c r="D51" s="78"/>
      <c r="E51" s="77">
        <v>242724.24000000002</v>
      </c>
      <c r="F51" s="76">
        <v>58749.88</v>
      </c>
      <c r="G51" s="75">
        <v>23798.85</v>
      </c>
      <c r="H51" s="75">
        <f>E51+F51-G51</f>
        <v>277675.27</v>
      </c>
      <c r="I51" s="74">
        <v>277675.27</v>
      </c>
    </row>
    <row r="52" spans="1:9" x14ac:dyDescent="0.2">
      <c r="A52" s="79"/>
      <c r="B52" s="78"/>
      <c r="C52" s="78" t="s">
        <v>1</v>
      </c>
      <c r="D52" s="78"/>
      <c r="E52" s="77">
        <v>232828.6</v>
      </c>
      <c r="F52" s="76">
        <v>1927649</v>
      </c>
      <c r="G52" s="75">
        <v>1906357</v>
      </c>
      <c r="H52" s="75">
        <f>E52+F52-G52</f>
        <v>254120.60000000009</v>
      </c>
      <c r="I52" s="74">
        <v>254120.6</v>
      </c>
    </row>
    <row r="53" spans="1:9" ht="18.75" thickBot="1" x14ac:dyDescent="0.4">
      <c r="A53" s="11" t="s">
        <v>0</v>
      </c>
      <c r="B53" s="10"/>
      <c r="C53" s="10"/>
      <c r="D53" s="10"/>
      <c r="E53" s="9">
        <f>SUM(E49:E52)</f>
        <v>781098.67999999993</v>
      </c>
      <c r="F53" s="8">
        <f>SUM(F49:F52)</f>
        <v>2155179.88</v>
      </c>
      <c r="G53" s="8">
        <f>SUM(G49:G52)</f>
        <v>2151072.85</v>
      </c>
      <c r="H53" s="8">
        <f>SUM(H49:H52)</f>
        <v>785205.7100000002</v>
      </c>
      <c r="I53" s="7">
        <f>SUM(I49:I52)</f>
        <v>761247.14</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53" priority="4" stopIfTrue="1" operator="greaterThan">
      <formula>1</formula>
    </cfRule>
  </conditionalFormatting>
  <conditionalFormatting sqref="H24">
    <cfRule type="cellIs" dxfId="52" priority="7" stopIfTrue="1" operator="notEqual">
      <formula>$H$18-$H$16-$H$22</formula>
    </cfRule>
  </conditionalFormatting>
  <conditionalFormatting sqref="G28">
    <cfRule type="cellIs" dxfId="51" priority="8" stopIfTrue="1" operator="notEqual">
      <formula>$G$29+$G$30+$G$31</formula>
    </cfRule>
  </conditionalFormatting>
  <conditionalFormatting sqref="H49:H52">
    <cfRule type="cellIs" dxfId="50" priority="9" stopIfTrue="1" operator="notEqual">
      <formula>E49+F49-G49</formula>
    </cfRule>
  </conditionalFormatting>
  <conditionalFormatting sqref="I53">
    <cfRule type="cellIs" dxfId="49" priority="10" stopIfTrue="1" operator="notEqual">
      <formula>$I$49+$I$50+$I$51+$I$52</formula>
    </cfRule>
  </conditionalFormatting>
  <conditionalFormatting sqref="G18 G16">
    <cfRule type="cellIs" dxfId="48" priority="13" stopIfTrue="1" operator="notEqual">
      <formula>H16+I16</formula>
    </cfRule>
  </conditionalFormatting>
  <conditionalFormatting sqref="I24">
    <cfRule type="cellIs" dxfId="47" priority="14" stopIfTrue="1" operator="notEqual">
      <formula>I18-I16-I22</formula>
    </cfRule>
  </conditionalFormatting>
  <conditionalFormatting sqref="G24">
    <cfRule type="cellIs" dxfId="46" priority="15" stopIfTrue="1" operator="notEqual">
      <formula>ROUND(H24+I24,2)</formula>
    </cfRule>
  </conditionalFormatting>
  <conditionalFormatting sqref="H53">
    <cfRule type="cellIs" dxfId="45" priority="2" stopIfTrue="1" operator="notEqual">
      <formula>SUM($H$49:$H$52)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9CCFF"/>
  </sheetPr>
  <dimension ref="A1:K57"/>
  <sheetViews>
    <sheetView workbookViewId="0">
      <selection activeCell="A35" sqref="A35"/>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9" width="14.7109375" style="70" customWidth="1"/>
    <col min="10" max="10" width="9.140625" style="1"/>
    <col min="11" max="11" width="10.85546875" style="1" customWidth="1"/>
    <col min="12" max="16384" width="9.140625" style="1"/>
  </cols>
  <sheetData>
    <row r="1" spans="1:11" ht="19.5" x14ac:dyDescent="0.4">
      <c r="A1" s="67" t="s">
        <v>49</v>
      </c>
      <c r="B1" s="66"/>
      <c r="C1" s="66"/>
      <c r="D1" s="66"/>
    </row>
    <row r="2" spans="1:11" ht="19.5" x14ac:dyDescent="0.4">
      <c r="A2" s="541" t="s">
        <v>48</v>
      </c>
      <c r="B2" s="541"/>
      <c r="C2" s="541"/>
      <c r="D2" s="541"/>
      <c r="E2" s="543" t="s">
        <v>73</v>
      </c>
      <c r="F2" s="544"/>
      <c r="G2" s="544"/>
      <c r="H2" s="544"/>
      <c r="I2" s="544"/>
      <c r="J2" s="65"/>
      <c r="K2" s="65"/>
    </row>
    <row r="3" spans="1:11" ht="12" customHeight="1" x14ac:dyDescent="0.4">
      <c r="A3" s="475"/>
      <c r="B3" s="475"/>
      <c r="C3" s="475"/>
      <c r="D3" s="475"/>
      <c r="E3" s="542" t="s">
        <v>46</v>
      </c>
      <c r="F3" s="542"/>
      <c r="G3" s="542"/>
      <c r="H3" s="542"/>
      <c r="I3" s="542"/>
    </row>
    <row r="4" spans="1:11" ht="15.75" x14ac:dyDescent="0.25">
      <c r="A4" s="64" t="s">
        <v>47</v>
      </c>
      <c r="E4" s="545" t="s">
        <v>245</v>
      </c>
      <c r="F4" s="545"/>
      <c r="G4" s="545"/>
      <c r="H4" s="545"/>
      <c r="I4" s="545"/>
    </row>
    <row r="5" spans="1:11" ht="9" customHeight="1" x14ac:dyDescent="0.25">
      <c r="A5" s="64"/>
      <c r="E5" s="542" t="s">
        <v>46</v>
      </c>
      <c r="F5" s="542"/>
      <c r="G5" s="542"/>
      <c r="H5" s="542"/>
      <c r="I5" s="542"/>
    </row>
    <row r="6" spans="1:11" ht="19.5" x14ac:dyDescent="0.4">
      <c r="A6" s="63" t="s">
        <v>45</v>
      </c>
      <c r="E6" s="544" t="s">
        <v>246</v>
      </c>
      <c r="F6" s="544"/>
      <c r="G6" s="544"/>
      <c r="H6" s="63" t="s">
        <v>44</v>
      </c>
      <c r="I6" s="117" t="s">
        <v>247</v>
      </c>
    </row>
    <row r="7" spans="1:11" ht="9.75" customHeight="1" x14ac:dyDescent="0.4">
      <c r="A7" s="63"/>
      <c r="E7" s="542" t="s">
        <v>43</v>
      </c>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476"/>
      <c r="I14" s="477"/>
    </row>
    <row r="15" spans="1:11" ht="18.75" x14ac:dyDescent="0.4">
      <c r="A15" s="33" t="s">
        <v>34</v>
      </c>
      <c r="B15" s="33"/>
      <c r="C15" s="53"/>
      <c r="D15" s="52"/>
      <c r="E15" s="55"/>
      <c r="F15" s="55"/>
      <c r="G15" s="54"/>
      <c r="H15" s="109"/>
      <c r="I15" s="109"/>
    </row>
    <row r="16" spans="1:11" ht="19.5" x14ac:dyDescent="0.4">
      <c r="A16" s="45" t="s">
        <v>33</v>
      </c>
      <c r="B16" s="33"/>
      <c r="C16" s="53"/>
      <c r="D16" s="52"/>
      <c r="E16" s="412">
        <v>50599000</v>
      </c>
      <c r="F16" s="413">
        <v>51468341</v>
      </c>
      <c r="G16" s="43">
        <f>H16+I16</f>
        <v>51352089.799999997</v>
      </c>
      <c r="H16" s="412">
        <v>51352089.799999997</v>
      </c>
      <c r="I16" s="412">
        <v>0</v>
      </c>
    </row>
    <row r="17" spans="1:9" ht="16.5" x14ac:dyDescent="0.35">
      <c r="A17" s="51"/>
      <c r="B17" s="111"/>
      <c r="C17" s="111"/>
      <c r="D17" s="111"/>
      <c r="E17" s="111"/>
      <c r="F17" s="111"/>
      <c r="G17" s="112"/>
      <c r="H17" s="111"/>
      <c r="I17" s="111"/>
    </row>
    <row r="18" spans="1:9" ht="19.5" x14ac:dyDescent="0.4">
      <c r="A18" s="45" t="s">
        <v>32</v>
      </c>
      <c r="B18" s="41"/>
      <c r="C18" s="41"/>
      <c r="D18" s="41"/>
      <c r="E18" s="412">
        <v>46448000</v>
      </c>
      <c r="F18" s="413">
        <v>51468341</v>
      </c>
      <c r="G18" s="43">
        <f>H18+I18</f>
        <v>51384799.370000005</v>
      </c>
      <c r="H18" s="412">
        <v>51384799.370000005</v>
      </c>
      <c r="I18" s="412">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
        <f>H22+I22</f>
        <v>0</v>
      </c>
      <c r="H22" s="34">
        <v>0</v>
      </c>
      <c r="I22" s="34">
        <v>0</v>
      </c>
    </row>
    <row r="23" spans="1:9" ht="18" x14ac:dyDescent="0.35">
      <c r="A23" s="41"/>
      <c r="B23" s="41"/>
      <c r="C23" s="42"/>
      <c r="D23" s="41"/>
      <c r="E23" s="41"/>
      <c r="F23" s="41"/>
      <c r="G23" s="40"/>
      <c r="H23" s="34"/>
      <c r="I23" s="34"/>
    </row>
    <row r="24" spans="1:9" ht="22.5" x14ac:dyDescent="0.45">
      <c r="A24" s="38" t="s">
        <v>29</v>
      </c>
      <c r="B24" s="38"/>
      <c r="C24" s="39"/>
      <c r="D24" s="38"/>
      <c r="E24" s="38"/>
      <c r="F24" s="38"/>
      <c r="G24" s="37">
        <f>ROUND(G18-G16-G22,2)</f>
        <v>32709.57</v>
      </c>
      <c r="H24" s="36">
        <f>H18-H16-H22</f>
        <v>32709.570000007749</v>
      </c>
      <c r="I24" s="36">
        <f>I18-I16-I22</f>
        <v>0</v>
      </c>
    </row>
    <row r="26" spans="1:9" x14ac:dyDescent="0.2">
      <c r="H26" s="109"/>
    </row>
    <row r="28" spans="1:9" ht="19.5" x14ac:dyDescent="0.4">
      <c r="A28" s="16" t="s">
        <v>28</v>
      </c>
      <c r="B28" s="16" t="s">
        <v>27</v>
      </c>
      <c r="C28" s="16"/>
      <c r="D28" s="28"/>
      <c r="E28" s="28"/>
      <c r="F28" s="72"/>
      <c r="G28" s="478">
        <v>32709.57</v>
      </c>
      <c r="H28" s="508"/>
      <c r="I28" s="72"/>
    </row>
    <row r="29" spans="1:9" ht="18.75" x14ac:dyDescent="0.4">
      <c r="A29" s="33"/>
      <c r="B29" s="33"/>
      <c r="C29" s="32" t="s">
        <v>26</v>
      </c>
      <c r="D29" s="31"/>
      <c r="E29" s="30"/>
      <c r="F29" s="109" t="s">
        <v>4</v>
      </c>
      <c r="G29" s="35">
        <v>0</v>
      </c>
      <c r="H29" s="508"/>
      <c r="I29" s="109"/>
    </row>
    <row r="30" spans="1:9" ht="18.75" x14ac:dyDescent="0.4">
      <c r="A30" s="33"/>
      <c r="B30" s="33"/>
      <c r="C30" s="32"/>
      <c r="D30" s="31"/>
      <c r="E30" s="30"/>
      <c r="F30" s="110" t="s">
        <v>2</v>
      </c>
      <c r="G30" s="34">
        <v>32709.57</v>
      </c>
      <c r="H30" s="508"/>
      <c r="I30" s="109"/>
    </row>
    <row r="31" spans="1:9" ht="18.75" x14ac:dyDescent="0.4">
      <c r="A31" s="33"/>
      <c r="B31" s="33"/>
      <c r="C31" s="32" t="s">
        <v>25</v>
      </c>
      <c r="D31" s="31"/>
      <c r="E31" s="30"/>
      <c r="F31" s="109" t="s">
        <v>24</v>
      </c>
      <c r="G31" s="29">
        <v>0</v>
      </c>
      <c r="H31" s="508"/>
      <c r="I31" s="109"/>
    </row>
    <row r="32" spans="1:9" x14ac:dyDescent="0.2">
      <c r="A32" s="547"/>
      <c r="B32" s="548"/>
      <c r="C32" s="548"/>
      <c r="D32" s="548"/>
      <c r="E32" s="548"/>
      <c r="F32" s="548"/>
      <c r="G32" s="548"/>
      <c r="H32" s="548"/>
      <c r="I32" s="548"/>
    </row>
    <row r="33" spans="1:11" x14ac:dyDescent="0.2">
      <c r="A33" s="548"/>
      <c r="B33" s="548"/>
      <c r="C33" s="548"/>
      <c r="D33" s="548"/>
      <c r="E33" s="548"/>
      <c r="F33" s="548"/>
      <c r="G33" s="548"/>
      <c r="H33" s="548"/>
      <c r="I33" s="548"/>
    </row>
    <row r="34" spans="1:11" ht="2.25" customHeight="1" x14ac:dyDescent="0.2">
      <c r="A34" s="548"/>
      <c r="B34" s="548"/>
      <c r="C34" s="548"/>
      <c r="D34" s="548"/>
      <c r="E34" s="548"/>
      <c r="F34" s="548"/>
      <c r="G34" s="548"/>
      <c r="H34" s="548"/>
      <c r="I34" s="548"/>
    </row>
    <row r="35" spans="1:11" ht="19.5" x14ac:dyDescent="0.4">
      <c r="A35" s="16" t="s">
        <v>23</v>
      </c>
      <c r="B35" s="16" t="s">
        <v>22</v>
      </c>
      <c r="C35" s="16"/>
      <c r="D35" s="26"/>
      <c r="E35" s="2"/>
      <c r="F35" s="28"/>
      <c r="G35" s="27"/>
      <c r="H35" s="72"/>
      <c r="I35" s="72"/>
    </row>
    <row r="36" spans="1:11" ht="18.75" x14ac:dyDescent="0.4">
      <c r="A36" s="16"/>
      <c r="B36" s="16"/>
      <c r="C36" s="16"/>
      <c r="D36" s="26"/>
      <c r="F36" s="73" t="s">
        <v>21</v>
      </c>
      <c r="G36" s="25" t="s">
        <v>20</v>
      </c>
      <c r="H36" s="72"/>
      <c r="I36" s="108" t="s">
        <v>19</v>
      </c>
    </row>
    <row r="37" spans="1:11" ht="16.5" x14ac:dyDescent="0.35">
      <c r="A37" s="107" t="s">
        <v>18</v>
      </c>
      <c r="B37" s="23"/>
      <c r="C37" s="22"/>
      <c r="D37" s="23"/>
      <c r="E37" s="2"/>
      <c r="F37" s="106">
        <v>25104000</v>
      </c>
      <c r="G37" s="106">
        <v>25385916</v>
      </c>
      <c r="H37" s="105"/>
      <c r="I37" s="104">
        <f>IF(F37=0,"nerozp.",G37/F37)</f>
        <v>1.0112299235181645</v>
      </c>
      <c r="K37" s="192"/>
    </row>
    <row r="38" spans="1:11" ht="16.5" x14ac:dyDescent="0.35">
      <c r="A38" s="107" t="s">
        <v>17</v>
      </c>
      <c r="B38" s="23"/>
      <c r="C38" s="22"/>
      <c r="D38" s="24"/>
      <c r="E38" s="24"/>
      <c r="F38" s="106">
        <v>1675039</v>
      </c>
      <c r="G38" s="106">
        <v>1683920</v>
      </c>
      <c r="H38" s="105"/>
      <c r="I38" s="104">
        <f>IF(F38=0,"nerozp.",G38/F38)</f>
        <v>1.0053019661034759</v>
      </c>
      <c r="K38" s="192"/>
    </row>
    <row r="39" spans="1:11" ht="16.5" x14ac:dyDescent="0.35">
      <c r="A39" s="107" t="s">
        <v>16</v>
      </c>
      <c r="B39" s="23"/>
      <c r="C39" s="22"/>
      <c r="D39" s="24"/>
      <c r="E39" s="24"/>
      <c r="F39" s="106">
        <v>0</v>
      </c>
      <c r="G39" s="106">
        <v>0</v>
      </c>
      <c r="H39" s="105"/>
      <c r="I39" s="104" t="str">
        <f>IF(F39=0,"nerozp.",G39/F39)</f>
        <v>nerozp.</v>
      </c>
    </row>
    <row r="40" spans="1:11" ht="16.5" x14ac:dyDescent="0.35">
      <c r="A40" s="107" t="s">
        <v>15</v>
      </c>
      <c r="B40" s="23"/>
      <c r="C40" s="22"/>
      <c r="D40" s="2"/>
      <c r="E40" s="2"/>
      <c r="F40" s="106">
        <v>1310039</v>
      </c>
      <c r="G40" s="106">
        <v>1310039</v>
      </c>
      <c r="H40" s="105"/>
      <c r="I40" s="104">
        <f>IF(F40=0,"nerozp.",G40/F40)</f>
        <v>1</v>
      </c>
    </row>
    <row r="41" spans="1:11" ht="16.5" x14ac:dyDescent="0.35">
      <c r="A41" s="107" t="s">
        <v>14</v>
      </c>
      <c r="B41" s="23"/>
      <c r="C41" s="22"/>
      <c r="D41" s="2"/>
      <c r="E41" s="2"/>
      <c r="F41" s="106">
        <v>0</v>
      </c>
      <c r="G41" s="106">
        <v>0</v>
      </c>
      <c r="H41" s="105"/>
      <c r="I41" s="104" t="str">
        <f>IF(F41=0,"nerozp.",G41/F41)</f>
        <v>nerozp.</v>
      </c>
    </row>
    <row r="42" spans="1:11" ht="14.25" x14ac:dyDescent="0.2">
      <c r="A42" s="103" t="s">
        <v>13</v>
      </c>
      <c r="B42" s="21" t="s">
        <v>309</v>
      </c>
      <c r="C42" s="20"/>
      <c r="D42" s="17"/>
      <c r="E42" s="17"/>
      <c r="F42" s="101"/>
      <c r="G42" s="101"/>
      <c r="H42" s="100"/>
      <c r="I42" s="99"/>
    </row>
    <row r="43" spans="1:11" ht="42.75" customHeight="1" x14ac:dyDescent="0.2">
      <c r="A43" s="102"/>
      <c r="B43" s="580" t="s">
        <v>310</v>
      </c>
      <c r="C43" s="581"/>
      <c r="D43" s="581"/>
      <c r="E43" s="581"/>
      <c r="F43" s="581"/>
      <c r="G43" s="581"/>
      <c r="H43" s="581"/>
      <c r="I43" s="581"/>
    </row>
    <row r="44" spans="1:11" ht="19.5" thickBot="1" x14ac:dyDescent="0.45">
      <c r="A44" s="16" t="s">
        <v>12</v>
      </c>
      <c r="B44" s="16" t="s">
        <v>11</v>
      </c>
      <c r="C44" s="15"/>
      <c r="D44" s="2"/>
      <c r="E44" s="2"/>
      <c r="F44" s="72"/>
      <c r="G44" s="6"/>
      <c r="H44" s="551" t="s">
        <v>10</v>
      </c>
      <c r="I44" s="552"/>
    </row>
    <row r="45" spans="1:11" ht="18.75" thickTop="1" x14ac:dyDescent="0.35">
      <c r="A45" s="14"/>
      <c r="B45" s="98"/>
      <c r="C45" s="13"/>
      <c r="D45" s="98"/>
      <c r="E45" s="12" t="s">
        <v>313</v>
      </c>
      <c r="F45" s="97" t="s">
        <v>8</v>
      </c>
      <c r="G45" s="97" t="s">
        <v>7</v>
      </c>
      <c r="H45" s="96" t="s">
        <v>6</v>
      </c>
      <c r="I45" s="95" t="s">
        <v>5</v>
      </c>
    </row>
    <row r="46" spans="1:11" x14ac:dyDescent="0.2">
      <c r="A46" s="91"/>
      <c r="B46" s="72"/>
      <c r="C46" s="72"/>
      <c r="D46" s="72"/>
      <c r="E46" s="91"/>
      <c r="F46" s="546"/>
      <c r="G46" s="94"/>
      <c r="H46" s="93">
        <v>40908</v>
      </c>
      <c r="I46" s="92">
        <v>40908</v>
      </c>
    </row>
    <row r="47" spans="1:11" x14ac:dyDescent="0.2">
      <c r="A47" s="91"/>
      <c r="B47" s="72"/>
      <c r="C47" s="72"/>
      <c r="D47" s="72"/>
      <c r="E47" s="91"/>
      <c r="F47" s="546"/>
      <c r="G47" s="90"/>
      <c r="H47" s="90"/>
      <c r="I47" s="89"/>
    </row>
    <row r="48" spans="1:11" ht="13.5" thickBot="1" x14ac:dyDescent="0.25">
      <c r="A48" s="87"/>
      <c r="B48" s="88"/>
      <c r="C48" s="88"/>
      <c r="D48" s="88"/>
      <c r="E48" s="87"/>
      <c r="F48" s="86"/>
      <c r="G48" s="86"/>
      <c r="H48" s="86"/>
      <c r="I48" s="85"/>
    </row>
    <row r="49" spans="1:9" ht="13.5" thickTop="1" x14ac:dyDescent="0.2">
      <c r="A49" s="84"/>
      <c r="B49" s="83"/>
      <c r="C49" s="83" t="s">
        <v>4</v>
      </c>
      <c r="D49" s="83"/>
      <c r="E49" s="479">
        <v>39507</v>
      </c>
      <c r="F49" s="82">
        <v>0</v>
      </c>
      <c r="G49" s="81">
        <v>0</v>
      </c>
      <c r="H49" s="81">
        <f>E49+F49-G49</f>
        <v>39507</v>
      </c>
      <c r="I49" s="80">
        <v>39507</v>
      </c>
    </row>
    <row r="50" spans="1:9" x14ac:dyDescent="0.2">
      <c r="A50" s="79"/>
      <c r="B50" s="78"/>
      <c r="C50" s="78" t="s">
        <v>3</v>
      </c>
      <c r="D50" s="78"/>
      <c r="E50" s="77">
        <v>145389.74</v>
      </c>
      <c r="F50" s="76">
        <v>252778</v>
      </c>
      <c r="G50" s="75">
        <v>341607</v>
      </c>
      <c r="H50" s="75">
        <f>E50+F50-G50</f>
        <v>56560.739999999991</v>
      </c>
      <c r="I50" s="74">
        <v>73479.98</v>
      </c>
    </row>
    <row r="51" spans="1:9" x14ac:dyDescent="0.2">
      <c r="A51" s="79"/>
      <c r="B51" s="78"/>
      <c r="C51" s="78" t="s">
        <v>2</v>
      </c>
      <c r="D51" s="78"/>
      <c r="E51" s="77">
        <v>52685.59</v>
      </c>
      <c r="F51" s="76">
        <v>394455.18</v>
      </c>
      <c r="G51" s="75">
        <v>14299</v>
      </c>
      <c r="H51" s="75">
        <f>E51+F51-G51</f>
        <v>432841.77</v>
      </c>
      <c r="I51" s="74">
        <v>432841.77</v>
      </c>
    </row>
    <row r="52" spans="1:9" x14ac:dyDescent="0.2">
      <c r="A52" s="79"/>
      <c r="B52" s="78"/>
      <c r="C52" s="78" t="s">
        <v>1</v>
      </c>
      <c r="D52" s="78"/>
      <c r="E52" s="77">
        <v>17396.21</v>
      </c>
      <c r="F52" s="76">
        <v>1813159</v>
      </c>
      <c r="G52" s="75">
        <v>1808734</v>
      </c>
      <c r="H52" s="75">
        <f>E52+F52-G52</f>
        <v>21821.209999999963</v>
      </c>
      <c r="I52" s="74">
        <v>21821.21</v>
      </c>
    </row>
    <row r="53" spans="1:9" ht="18.75" thickBot="1" x14ac:dyDescent="0.4">
      <c r="A53" s="11" t="s">
        <v>0</v>
      </c>
      <c r="B53" s="10"/>
      <c r="C53" s="10"/>
      <c r="D53" s="10"/>
      <c r="E53" s="9">
        <f>SUM(E49:E52)</f>
        <v>254978.53999999998</v>
      </c>
      <c r="F53" s="8">
        <f>SUM(F49:F52)</f>
        <v>2460392.1799999997</v>
      </c>
      <c r="G53" s="8">
        <f>SUM(G49:G52)</f>
        <v>2164640</v>
      </c>
      <c r="H53" s="8">
        <f>SUM(H49:H52)</f>
        <v>550730.72</v>
      </c>
      <c r="I53" s="7">
        <f>SUM(I49:I52)</f>
        <v>567649.96</v>
      </c>
    </row>
    <row r="54" spans="1:9" ht="18.75" thickTop="1" x14ac:dyDescent="0.35">
      <c r="A54" s="4"/>
      <c r="B54" s="3"/>
      <c r="C54" s="3"/>
      <c r="D54" s="2"/>
      <c r="E54" s="2"/>
      <c r="F54" s="72"/>
      <c r="G54" s="6"/>
      <c r="H54" s="73"/>
      <c r="I54" s="73"/>
    </row>
    <row r="55" spans="1:9" ht="18" x14ac:dyDescent="0.35">
      <c r="A55" s="4"/>
      <c r="B55" s="3"/>
      <c r="C55" s="3"/>
      <c r="D55" s="2"/>
      <c r="E55" s="2"/>
      <c r="F55" s="72"/>
      <c r="G55" s="5"/>
      <c r="H55" s="72"/>
      <c r="I55" s="72"/>
    </row>
    <row r="56" spans="1:9" ht="18" x14ac:dyDescent="0.35">
      <c r="A56" s="4"/>
      <c r="B56" s="3"/>
      <c r="C56" s="3"/>
      <c r="D56" s="2"/>
      <c r="E56" s="2"/>
      <c r="F56" s="72"/>
      <c r="G56" s="72"/>
      <c r="H56" s="72"/>
      <c r="I56" s="72"/>
    </row>
    <row r="57" spans="1:9" x14ac:dyDescent="0.2">
      <c r="A57" s="71"/>
      <c r="B57" s="71"/>
      <c r="C57" s="71"/>
      <c r="D57" s="71"/>
      <c r="E57" s="71"/>
      <c r="F57" s="71"/>
      <c r="G57" s="71"/>
      <c r="H57" s="71"/>
      <c r="I57" s="71"/>
    </row>
  </sheetData>
  <sheetProtection selectLockedCells="1"/>
  <mergeCells count="12">
    <mergeCell ref="F46:F47"/>
    <mergeCell ref="E6:G6"/>
    <mergeCell ref="A32:I34"/>
    <mergeCell ref="E7:I7"/>
    <mergeCell ref="H13:I13"/>
    <mergeCell ref="H44:I44"/>
    <mergeCell ref="B43:I43"/>
    <mergeCell ref="A2:D2"/>
    <mergeCell ref="E3:I3"/>
    <mergeCell ref="E2:I2"/>
    <mergeCell ref="E5:I5"/>
    <mergeCell ref="E4:I4"/>
  </mergeCells>
  <conditionalFormatting sqref="I42">
    <cfRule type="cellIs" dxfId="44" priority="2" stopIfTrue="1" operator="greaterThan">
      <formula>1</formula>
    </cfRule>
  </conditionalFormatting>
  <conditionalFormatting sqref="H24">
    <cfRule type="cellIs" dxfId="43" priority="5" stopIfTrue="1" operator="notEqual">
      <formula>$H$18-$H$16-$H$22</formula>
    </cfRule>
  </conditionalFormatting>
  <conditionalFormatting sqref="G28">
    <cfRule type="cellIs" dxfId="42" priority="6" stopIfTrue="1" operator="notEqual">
      <formula>$G$29+$G$30+$G$31</formula>
    </cfRule>
  </conditionalFormatting>
  <conditionalFormatting sqref="H49:H52">
    <cfRule type="cellIs" dxfId="41" priority="7" stopIfTrue="1" operator="notEqual">
      <formula>E49+F49-G49</formula>
    </cfRule>
  </conditionalFormatting>
  <conditionalFormatting sqref="I53">
    <cfRule type="cellIs" dxfId="40" priority="8" stopIfTrue="1" operator="notEqual">
      <formula>$I$49+$I$50+$I$51+$I$52</formula>
    </cfRule>
  </conditionalFormatting>
  <conditionalFormatting sqref="H53">
    <cfRule type="cellIs" dxfId="39" priority="9" stopIfTrue="1" operator="notEqual">
      <formula>E53+F53-G53</formula>
    </cfRule>
    <cfRule type="cellIs" dxfId="38" priority="10" stopIfTrue="1" operator="notEqual">
      <formula>SUM($H$49:$H$52)</formula>
    </cfRule>
  </conditionalFormatting>
  <conditionalFormatting sqref="G18 G16">
    <cfRule type="cellIs" dxfId="37" priority="11" stopIfTrue="1" operator="notEqual">
      <formula>H16+I16</formula>
    </cfRule>
  </conditionalFormatting>
  <conditionalFormatting sqref="I24">
    <cfRule type="cellIs" dxfId="36" priority="12" stopIfTrue="1" operator="notEqual">
      <formula>I18-I16-I22</formula>
    </cfRule>
  </conditionalFormatting>
  <conditionalFormatting sqref="G24">
    <cfRule type="cellIs" dxfId="35" priority="13" stopIfTrue="1" operator="notEqual">
      <formula>ROUND(H24+I24,2)</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&amp;L&amp;"Arial,Kurzíva"&amp;10Zastupitelstvo Olomouckého kraje 29.6.2012
5.- Rozpočet Olomouckého kraje 2011-závěrečný účet 
Příloha č.14: Financování hospodaření příspěvkových organizací Olomouckého kraje&amp;R&amp;"Arial,Kurzíva"&amp;10Strana &amp;P (celkem 470)</oddFooter>
  </headerFooter>
</worksheet>
</file>

<file path=xl/worksheets/sheet3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indexed="44"/>
  </sheetPr>
  <dimension ref="A1:K60"/>
  <sheetViews>
    <sheetView workbookViewId="0">
      <selection activeCell="L38" sqref="L38"/>
    </sheetView>
  </sheetViews>
  <sheetFormatPr defaultRowHeight="12.75" x14ac:dyDescent="0.2"/>
  <cols>
    <col min="1" max="1" width="7.5703125" style="70" customWidth="1"/>
    <col min="2" max="2" width="2.5703125" style="70" customWidth="1"/>
    <col min="3" max="3" width="8.42578125" style="70" customWidth="1"/>
    <col min="4" max="4" width="8.28515625" style="70" customWidth="1"/>
    <col min="5" max="5" width="14.7109375" style="70" customWidth="1"/>
    <col min="6" max="6" width="15.5703125" style="70" customWidth="1"/>
    <col min="7" max="7" width="16.42578125" style="70" customWidth="1"/>
    <col min="8" max="9" width="14.7109375" style="70" customWidth="1"/>
    <col min="10" max="16384" width="9.140625" style="1"/>
  </cols>
  <sheetData>
    <row r="1" spans="1:11" ht="21.75" x14ac:dyDescent="0.4">
      <c r="A1" s="67" t="s">
        <v>49</v>
      </c>
      <c r="B1" s="66"/>
      <c r="C1" s="66"/>
      <c r="D1" s="66"/>
      <c r="I1" s="187">
        <v>2011</v>
      </c>
    </row>
    <row r="2" spans="1:11" ht="19.5" x14ac:dyDescent="0.4">
      <c r="A2" s="541" t="s">
        <v>50</v>
      </c>
      <c r="B2" s="541"/>
      <c r="C2" s="541"/>
      <c r="D2" s="541"/>
      <c r="E2" s="543" t="s">
        <v>51</v>
      </c>
      <c r="F2" s="584"/>
      <c r="G2" s="584"/>
      <c r="H2" s="584"/>
      <c r="I2" s="584"/>
      <c r="J2" s="65"/>
      <c r="K2" s="65"/>
    </row>
    <row r="3" spans="1:11" ht="12" customHeight="1" x14ac:dyDescent="0.4">
      <c r="A3" s="68"/>
      <c r="B3" s="68"/>
      <c r="C3" s="68"/>
      <c r="D3" s="68"/>
      <c r="E3" s="542" t="s">
        <v>46</v>
      </c>
      <c r="F3" s="542"/>
      <c r="G3" s="542"/>
      <c r="H3" s="542"/>
      <c r="I3" s="542"/>
    </row>
    <row r="4" spans="1:11" ht="15.75" x14ac:dyDescent="0.25">
      <c r="A4" s="64"/>
      <c r="E4" s="585"/>
      <c r="F4" s="585"/>
      <c r="G4" s="585"/>
      <c r="H4" s="585"/>
      <c r="I4" s="585"/>
    </row>
    <row r="5" spans="1:11" ht="9" customHeight="1" x14ac:dyDescent="0.25">
      <c r="A5" s="64"/>
      <c r="E5" s="542"/>
      <c r="F5" s="542"/>
      <c r="G5" s="542"/>
      <c r="H5" s="542"/>
      <c r="I5" s="542"/>
    </row>
    <row r="6" spans="1:11" ht="19.5" x14ac:dyDescent="0.4">
      <c r="A6" s="63"/>
      <c r="E6" s="584"/>
      <c r="F6" s="584"/>
      <c r="G6" s="584"/>
      <c r="H6" s="63"/>
      <c r="I6" s="69"/>
    </row>
    <row r="7" spans="1:11" ht="9.75" customHeight="1" x14ac:dyDescent="0.4">
      <c r="A7" s="63"/>
      <c r="E7" s="542"/>
      <c r="F7" s="542"/>
      <c r="G7" s="542"/>
      <c r="H7" s="542"/>
      <c r="I7" s="542"/>
    </row>
    <row r="8" spans="1:11" ht="19.5" x14ac:dyDescent="0.4">
      <c r="A8" s="63"/>
      <c r="E8" s="117"/>
      <c r="F8" s="117"/>
      <c r="G8" s="117"/>
      <c r="H8" s="62"/>
      <c r="I8" s="117"/>
    </row>
    <row r="9" spans="1:11" ht="19.5" x14ac:dyDescent="0.4">
      <c r="A9" s="63"/>
      <c r="E9" s="117"/>
      <c r="F9" s="117"/>
      <c r="G9" s="117"/>
      <c r="H9" s="62"/>
      <c r="I9" s="117"/>
    </row>
    <row r="11" spans="1:11" ht="18.75" x14ac:dyDescent="0.4">
      <c r="A11" s="61"/>
      <c r="B11" s="111"/>
      <c r="C11" s="111"/>
      <c r="D11" s="111"/>
      <c r="E11" s="57" t="s">
        <v>42</v>
      </c>
      <c r="F11" s="57" t="s">
        <v>41</v>
      </c>
      <c r="G11" s="59" t="s">
        <v>20</v>
      </c>
      <c r="H11" s="116" t="s">
        <v>40</v>
      </c>
      <c r="I11" s="60"/>
    </row>
    <row r="12" spans="1:11" ht="18.75" x14ac:dyDescent="0.4">
      <c r="A12" s="109"/>
      <c r="B12" s="109"/>
      <c r="C12" s="109"/>
      <c r="D12" s="109"/>
      <c r="E12" s="57" t="s">
        <v>39</v>
      </c>
      <c r="F12" s="57" t="s">
        <v>39</v>
      </c>
      <c r="G12" s="59" t="s">
        <v>38</v>
      </c>
      <c r="H12" s="58" t="s">
        <v>37</v>
      </c>
      <c r="I12" s="115" t="s">
        <v>36</v>
      </c>
    </row>
    <row r="13" spans="1:11" ht="15" x14ac:dyDescent="0.2">
      <c r="A13" s="109"/>
      <c r="B13" s="109"/>
      <c r="C13" s="109"/>
      <c r="D13" s="109"/>
      <c r="E13" s="57" t="s">
        <v>0</v>
      </c>
      <c r="F13" s="57" t="s">
        <v>0</v>
      </c>
      <c r="G13" s="56"/>
      <c r="H13" s="549" t="s">
        <v>35</v>
      </c>
      <c r="I13" s="550"/>
    </row>
    <row r="14" spans="1:11" ht="15" x14ac:dyDescent="0.2">
      <c r="A14" s="109"/>
      <c r="B14" s="109"/>
      <c r="C14" s="109"/>
      <c r="D14" s="109"/>
      <c r="E14" s="57"/>
      <c r="F14" s="57"/>
      <c r="G14" s="56"/>
      <c r="H14" s="114"/>
      <c r="I14" s="113"/>
    </row>
    <row r="15" spans="1:11" ht="18.75" x14ac:dyDescent="0.4">
      <c r="A15" s="33" t="s">
        <v>34</v>
      </c>
      <c r="B15" s="33"/>
      <c r="C15" s="53"/>
      <c r="D15" s="52"/>
      <c r="E15" s="55"/>
      <c r="F15" s="55"/>
      <c r="G15" s="54"/>
      <c r="H15" s="109"/>
      <c r="I15" s="109"/>
    </row>
    <row r="16" spans="1:11" ht="20.25" x14ac:dyDescent="0.4">
      <c r="A16" s="45" t="s">
        <v>33</v>
      </c>
      <c r="B16" s="33"/>
      <c r="C16" s="53"/>
      <c r="D16" s="52"/>
      <c r="E16" s="474">
        <f>SUM('1. DD Javorník:32. Domov Na zámečku Rokytnice'!E16)</f>
        <v>1121895000</v>
      </c>
      <c r="F16" s="179">
        <f>SUM('1. DD Javorník:32. Domov Na zámečku Rokytnice'!F16)</f>
        <v>1113707347.4000001</v>
      </c>
      <c r="G16" s="429">
        <f>H16+I16</f>
        <v>1117040515.74</v>
      </c>
      <c r="H16" s="43">
        <f>SUM('1. DD Javorník:32. Domov Na zámečku Rokytnice'!H16)</f>
        <v>1117040515.74</v>
      </c>
      <c r="I16" s="179">
        <f>SUM('1. DD Javorník:32. Domov Na zámečku Rokytnice'!I16)</f>
        <v>0</v>
      </c>
    </row>
    <row r="17" spans="1:9" ht="19.5" x14ac:dyDescent="0.35">
      <c r="A17" s="51"/>
      <c r="B17" s="111"/>
      <c r="C17" s="111"/>
      <c r="D17" s="111"/>
      <c r="E17" s="179"/>
      <c r="F17" s="180"/>
      <c r="G17" s="181"/>
      <c r="H17" s="111"/>
      <c r="I17" s="180"/>
    </row>
    <row r="18" spans="1:9" ht="20.25" x14ac:dyDescent="0.4">
      <c r="A18" s="45" t="s">
        <v>32</v>
      </c>
      <c r="B18" s="41"/>
      <c r="C18" s="41"/>
      <c r="D18" s="41"/>
      <c r="E18" s="474">
        <f>SUM('1. DD Javorník:32. Domov Na zámečku Rokytnice'!E18)</f>
        <v>1037296000</v>
      </c>
      <c r="F18" s="179">
        <f>SUM('1. DD Javorník:32. Domov Na zámečku Rokytnice'!F18)</f>
        <v>1113059982.1300001</v>
      </c>
      <c r="G18" s="429">
        <f>H18+I18</f>
        <v>1118086108.3200002</v>
      </c>
      <c r="H18" s="43">
        <f>SUM('1. DD Javorník:32. Domov Na zámečku Rokytnice'!H18)</f>
        <v>1118086108.3200002</v>
      </c>
      <c r="I18" s="179">
        <f>SUM('1. DD Javorník:32. Domov Na zámečku Rokytnice'!I18)</f>
        <v>0</v>
      </c>
    </row>
    <row r="19" spans="1:9" ht="18" x14ac:dyDescent="0.35">
      <c r="A19" s="51"/>
      <c r="B19" s="41"/>
      <c r="C19" s="41"/>
      <c r="D19" s="41"/>
      <c r="E19" s="43"/>
      <c r="F19" s="50"/>
      <c r="G19" s="43"/>
      <c r="H19" s="49"/>
      <c r="I19" s="49"/>
    </row>
    <row r="20" spans="1:9" ht="18" x14ac:dyDescent="0.35">
      <c r="A20" s="48"/>
      <c r="B20" s="47"/>
      <c r="C20" s="47"/>
      <c r="D20" s="47"/>
      <c r="E20" s="41"/>
      <c r="F20" s="41"/>
      <c r="G20" s="41"/>
      <c r="H20" s="46"/>
      <c r="I20" s="46"/>
    </row>
    <row r="21" spans="1:9" ht="19.5" x14ac:dyDescent="0.4">
      <c r="A21" s="45" t="s">
        <v>31</v>
      </c>
      <c r="B21" s="41"/>
      <c r="C21" s="41"/>
      <c r="D21" s="41"/>
      <c r="E21" s="41"/>
      <c r="F21" s="41"/>
      <c r="G21" s="44"/>
      <c r="H21" s="41"/>
      <c r="I21" s="41"/>
    </row>
    <row r="22" spans="1:9" ht="18" x14ac:dyDescent="0.35">
      <c r="A22" s="41"/>
      <c r="B22" s="41"/>
      <c r="C22" s="42" t="s">
        <v>30</v>
      </c>
      <c r="D22" s="41"/>
      <c r="E22" s="41"/>
      <c r="F22" s="41"/>
      <c r="G22" s="430">
        <f>H22+I22</f>
        <v>-197590</v>
      </c>
      <c r="H22" s="43">
        <f>SUM('1. DD Javorník:32. Domov Na zámečku Rokytnice'!H22)</f>
        <v>-197590</v>
      </c>
      <c r="I22" s="43">
        <f>SUM('1. DD Javorník:32. Domov Na zámečku Rokytnice'!I22)</f>
        <v>0</v>
      </c>
    </row>
    <row r="23" spans="1:9" ht="18" x14ac:dyDescent="0.35">
      <c r="A23" s="41"/>
      <c r="B23" s="41"/>
      <c r="C23" s="42"/>
      <c r="D23" s="41"/>
      <c r="E23" s="41"/>
      <c r="F23" s="41"/>
      <c r="G23" s="40"/>
      <c r="H23" s="34"/>
      <c r="I23" s="34"/>
    </row>
    <row r="24" spans="1:9" ht="22.5" x14ac:dyDescent="0.45">
      <c r="A24" s="38" t="s">
        <v>29</v>
      </c>
      <c r="B24" s="38"/>
      <c r="C24" s="39"/>
      <c r="D24" s="38"/>
      <c r="E24" s="38"/>
      <c r="F24" s="38"/>
      <c r="G24" s="431">
        <f>ROUND(G18-G16-G22,2)</f>
        <v>1243182.58</v>
      </c>
      <c r="H24" s="36">
        <f>H18-H16-H22</f>
        <v>1243182.5800001621</v>
      </c>
      <c r="I24" s="36">
        <f>I18-I16-I22</f>
        <v>0</v>
      </c>
    </row>
    <row r="26" spans="1:9" x14ac:dyDescent="0.2">
      <c r="H26" s="109"/>
    </row>
    <row r="28" spans="1:9" ht="18.75" x14ac:dyDescent="0.4">
      <c r="A28" s="16" t="s">
        <v>28</v>
      </c>
      <c r="B28" s="16" t="s">
        <v>27</v>
      </c>
      <c r="C28" s="16"/>
      <c r="D28" s="28"/>
      <c r="E28" s="28"/>
      <c r="F28" s="72"/>
      <c r="G28" s="421">
        <f>SUM('1. DD Javorník:32. Domov Na zámečku Rokytnice'!G28)</f>
        <v>1243182.58</v>
      </c>
      <c r="H28" s="105"/>
      <c r="I28" s="72"/>
    </row>
    <row r="29" spans="1:9" ht="18.75" x14ac:dyDescent="0.4">
      <c r="A29" s="33"/>
      <c r="B29" s="33"/>
      <c r="C29" s="32" t="s">
        <v>26</v>
      </c>
      <c r="D29" s="31"/>
      <c r="E29" s="30"/>
      <c r="F29" s="109" t="s">
        <v>4</v>
      </c>
      <c r="G29" s="49">
        <f>SUM('1. DD Javorník:32. Domov Na zámečku Rokytnice'!G29)</f>
        <v>0</v>
      </c>
      <c r="H29" s="105"/>
      <c r="I29" s="109"/>
    </row>
    <row r="30" spans="1:9" ht="18.75" x14ac:dyDescent="0.4">
      <c r="A30" s="33"/>
      <c r="B30" s="33"/>
      <c r="C30" s="32"/>
      <c r="D30" s="31"/>
      <c r="E30" s="30"/>
      <c r="F30" s="110" t="s">
        <v>2</v>
      </c>
      <c r="G30" s="432">
        <f>SUM('1. DD Javorník:32. Domov Na zámečku Rokytnice'!G30)</f>
        <v>1087080.55</v>
      </c>
      <c r="H30" s="105"/>
      <c r="I30" s="109"/>
    </row>
    <row r="31" spans="1:9" ht="18.75" x14ac:dyDescent="0.4">
      <c r="A31" s="33"/>
      <c r="B31" s="33"/>
      <c r="C31" s="32" t="s">
        <v>25</v>
      </c>
      <c r="D31" s="31"/>
      <c r="E31" s="30"/>
      <c r="F31" s="109" t="s">
        <v>24</v>
      </c>
      <c r="G31" s="432">
        <f>SUM('1. DD Javorník:32. Domov Na zámečku Rokytnice'!G31)</f>
        <v>156102.03</v>
      </c>
      <c r="H31" s="105"/>
      <c r="I31" s="109"/>
    </row>
    <row r="32" spans="1:9" x14ac:dyDescent="0.2">
      <c r="A32" s="582" t="s">
        <v>311</v>
      </c>
      <c r="B32" s="583"/>
      <c r="C32" s="583"/>
      <c r="D32" s="583"/>
      <c r="E32" s="583"/>
      <c r="F32" s="583"/>
      <c r="G32" s="583"/>
      <c r="H32" s="583"/>
      <c r="I32" s="583"/>
    </row>
    <row r="33" spans="1:9" x14ac:dyDescent="0.2">
      <c r="A33" s="583"/>
      <c r="B33" s="583"/>
      <c r="C33" s="583"/>
      <c r="D33" s="583"/>
      <c r="E33" s="583"/>
      <c r="F33" s="583"/>
      <c r="G33" s="583"/>
      <c r="H33" s="583"/>
      <c r="I33" s="583"/>
    </row>
    <row r="34" spans="1:9" x14ac:dyDescent="0.2">
      <c r="A34" s="583"/>
      <c r="B34" s="583"/>
      <c r="C34" s="583"/>
      <c r="D34" s="583"/>
      <c r="E34" s="583"/>
      <c r="F34" s="583"/>
      <c r="G34" s="583"/>
      <c r="H34" s="583"/>
      <c r="I34" s="583"/>
    </row>
    <row r="35" spans="1:9" ht="19.5" x14ac:dyDescent="0.4">
      <c r="A35" s="16" t="s">
        <v>23</v>
      </c>
      <c r="B35" s="16" t="s">
        <v>22</v>
      </c>
      <c r="C35" s="16"/>
      <c r="D35" s="26"/>
      <c r="E35" s="2"/>
      <c r="F35" s="28"/>
      <c r="G35" s="27"/>
      <c r="H35" s="72"/>
      <c r="I35" s="72"/>
    </row>
    <row r="36" spans="1:9" ht="18.75" x14ac:dyDescent="0.4">
      <c r="A36" s="16"/>
      <c r="B36" s="16"/>
      <c r="C36" s="16"/>
      <c r="D36" s="26"/>
      <c r="F36" s="73" t="s">
        <v>21</v>
      </c>
      <c r="G36" s="25" t="s">
        <v>20</v>
      </c>
      <c r="H36" s="72"/>
      <c r="I36" s="108" t="s">
        <v>19</v>
      </c>
    </row>
    <row r="37" spans="1:9" ht="16.5" x14ac:dyDescent="0.35">
      <c r="A37" s="107" t="s">
        <v>18</v>
      </c>
      <c r="B37" s="23"/>
      <c r="C37" s="22"/>
      <c r="D37" s="23"/>
      <c r="E37" s="2"/>
      <c r="F37" s="435">
        <f>SUM('1. DD Javorník:32. Domov Na zámečku Rokytnice'!F37)</f>
        <v>560285000</v>
      </c>
      <c r="G37" s="435">
        <f>SUM('1. DD Javorník:32. Domov Na zámečku Rokytnice'!G37)</f>
        <v>559782892</v>
      </c>
      <c r="H37" s="105"/>
      <c r="I37" s="104">
        <f>IF(F37=0,"nerozp.",G37/F37)</f>
        <v>0.99910383465557706</v>
      </c>
    </row>
    <row r="38" spans="1:9" ht="16.5" x14ac:dyDescent="0.35">
      <c r="A38" s="107" t="s">
        <v>17</v>
      </c>
      <c r="B38" s="23"/>
      <c r="C38" s="22"/>
      <c r="D38" s="24"/>
      <c r="E38" s="24"/>
      <c r="F38" s="435">
        <f>SUM('1. DD Javorník:32. Domov Na zámečku Rokytnice'!F38)</f>
        <v>27064025</v>
      </c>
      <c r="G38" s="435">
        <f>SUM('1. DD Javorník:32. Domov Na zámečku Rokytnice'!G38)</f>
        <v>27537747.880000003</v>
      </c>
      <c r="H38" s="105"/>
      <c r="I38" s="104">
        <f>IF(F38=0,"nerozp.",G38/F38)</f>
        <v>1.0175037851908577</v>
      </c>
    </row>
    <row r="39" spans="1:9" ht="16.5" x14ac:dyDescent="0.35">
      <c r="A39" s="107" t="s">
        <v>16</v>
      </c>
      <c r="B39" s="23"/>
      <c r="C39" s="22"/>
      <c r="D39" s="24"/>
      <c r="E39" s="24"/>
      <c r="F39" s="414">
        <f>SUM('1. DD Javorník:32. Domov Na zámečku Rokytnice'!F39)</f>
        <v>0</v>
      </c>
      <c r="G39" s="414">
        <f>SUM('1. DD Javorník:32. Domov Na zámečku Rokytnice'!G39)</f>
        <v>0</v>
      </c>
      <c r="H39" s="105"/>
      <c r="I39" s="104" t="str">
        <f>IF(F39=0,"nerozp.",G39/F39)</f>
        <v>nerozp.</v>
      </c>
    </row>
    <row r="40" spans="1:9" ht="16.5" x14ac:dyDescent="0.35">
      <c r="A40" s="107" t="s">
        <v>15</v>
      </c>
      <c r="B40" s="23"/>
      <c r="C40" s="22"/>
      <c r="D40" s="2"/>
      <c r="E40" s="2"/>
      <c r="F40" s="435">
        <f>SUM('1. DD Javorník:32. Domov Na zámečku Rokytnice'!F40)</f>
        <v>20896610</v>
      </c>
      <c r="G40" s="435">
        <f>SUM('1. DD Javorník:32. Domov Na zámečku Rokytnice'!G40)</f>
        <v>20896610</v>
      </c>
      <c r="H40" s="105"/>
      <c r="I40" s="104">
        <f>IF(F40=0,"nerozp.",G40/F40)</f>
        <v>1</v>
      </c>
    </row>
    <row r="41" spans="1:9" ht="16.5" x14ac:dyDescent="0.35">
      <c r="A41" s="107" t="s">
        <v>14</v>
      </c>
      <c r="B41" s="23"/>
      <c r="C41" s="22"/>
      <c r="D41" s="2"/>
      <c r="E41" s="2"/>
      <c r="F41" s="414">
        <f>SUM('1. DD Javorník:32. Domov Na zámečku Rokytnice'!F41)</f>
        <v>0</v>
      </c>
      <c r="G41" s="414">
        <f>SUM('1. DD Javorník:32. Domov Na zámečku Rokytnice'!G41)</f>
        <v>0</v>
      </c>
      <c r="H41" s="105"/>
      <c r="I41" s="104" t="str">
        <f>IF(F41=0,"nerozp.",G41/F41)</f>
        <v>nerozp.</v>
      </c>
    </row>
    <row r="42" spans="1:9" ht="14.25" x14ac:dyDescent="0.2">
      <c r="A42" s="103"/>
      <c r="B42" s="21"/>
      <c r="C42" s="20"/>
      <c r="D42" s="17"/>
      <c r="E42" s="17"/>
      <c r="F42" s="101"/>
      <c r="G42" s="101"/>
      <c r="H42" s="100"/>
      <c r="I42" s="99"/>
    </row>
    <row r="43" spans="1:9" ht="16.5" x14ac:dyDescent="0.35">
      <c r="A43" s="102"/>
      <c r="B43" s="19"/>
      <c r="C43" s="18"/>
      <c r="D43" s="17"/>
      <c r="E43" s="17"/>
      <c r="F43" s="101"/>
      <c r="G43" s="101"/>
      <c r="H43" s="100"/>
      <c r="I43" s="99"/>
    </row>
    <row r="44" spans="1:9" ht="19.5" thickBot="1" x14ac:dyDescent="0.45">
      <c r="A44" s="16" t="s">
        <v>12</v>
      </c>
      <c r="B44" s="16" t="s">
        <v>11</v>
      </c>
      <c r="C44" s="15"/>
      <c r="D44" s="2"/>
      <c r="E44" s="2"/>
      <c r="F44" s="72"/>
      <c r="G44" s="6"/>
      <c r="H44" s="551" t="s">
        <v>10</v>
      </c>
      <c r="I44" s="552"/>
    </row>
    <row r="45" spans="1:9" ht="18.75" thickTop="1" x14ac:dyDescent="0.35">
      <c r="A45" s="14"/>
      <c r="B45" s="98"/>
      <c r="C45" s="13"/>
      <c r="D45" s="98"/>
      <c r="E45" s="182" t="s">
        <v>9</v>
      </c>
      <c r="F45" s="97" t="s">
        <v>8</v>
      </c>
      <c r="G45" s="97" t="s">
        <v>7</v>
      </c>
      <c r="H45" s="96" t="s">
        <v>6</v>
      </c>
      <c r="I45" s="95" t="s">
        <v>5</v>
      </c>
    </row>
    <row r="46" spans="1:9" x14ac:dyDescent="0.2">
      <c r="A46" s="91"/>
      <c r="B46" s="72"/>
      <c r="C46" s="72"/>
      <c r="D46" s="72"/>
      <c r="E46" s="183"/>
      <c r="F46" s="546"/>
      <c r="G46" s="94"/>
      <c r="H46" s="93">
        <v>40908</v>
      </c>
      <c r="I46" s="92">
        <v>40908</v>
      </c>
    </row>
    <row r="47" spans="1:9" x14ac:dyDescent="0.2">
      <c r="A47" s="91"/>
      <c r="B47" s="72"/>
      <c r="C47" s="72"/>
      <c r="D47" s="72"/>
      <c r="E47" s="183"/>
      <c r="F47" s="546"/>
      <c r="G47" s="90"/>
      <c r="H47" s="90"/>
      <c r="I47" s="89"/>
    </row>
    <row r="48" spans="1:9" ht="13.5" thickBot="1" x14ac:dyDescent="0.25">
      <c r="A48" s="87"/>
      <c r="B48" s="88"/>
      <c r="C48" s="88"/>
      <c r="D48" s="88"/>
      <c r="E48" s="184"/>
      <c r="F48" s="86"/>
      <c r="G48" s="86"/>
      <c r="H48" s="86"/>
      <c r="I48" s="85"/>
    </row>
    <row r="49" spans="1:9" ht="13.5" thickTop="1" x14ac:dyDescent="0.2">
      <c r="A49" s="84"/>
      <c r="B49" s="83"/>
      <c r="C49" s="83" t="s">
        <v>4</v>
      </c>
      <c r="D49" s="83"/>
      <c r="E49" s="441">
        <f>SUM('1. DD Javorník:32. Domov Na zámečku Rokytnice'!E49)</f>
        <v>1362008.55</v>
      </c>
      <c r="F49" s="433">
        <f>SUM('1. DD Javorník:32. Domov Na zámečku Rokytnice'!F49)</f>
        <v>0</v>
      </c>
      <c r="G49" s="433">
        <f>SUM('1. DD Javorník:32. Domov Na zámečku Rokytnice'!G49)</f>
        <v>19916</v>
      </c>
      <c r="H49" s="439">
        <f>SUM('1. DD Javorník:32. Domov Na zámečku Rokytnice'!H49)</f>
        <v>1342092.55</v>
      </c>
      <c r="I49" s="436">
        <f>SUM('1. DD Javorník:32. Domov Na zámečku Rokytnice'!I49)</f>
        <v>1342092.55</v>
      </c>
    </row>
    <row r="50" spans="1:9" x14ac:dyDescent="0.2">
      <c r="A50" s="79"/>
      <c r="B50" s="78"/>
      <c r="C50" s="78" t="s">
        <v>3</v>
      </c>
      <c r="D50" s="78"/>
      <c r="E50" s="442">
        <f>SUM('1. DD Javorník:32. Domov Na zámečku Rokytnice'!E50)</f>
        <v>7541773.2400000002</v>
      </c>
      <c r="F50" s="434">
        <f>SUM('1. DD Javorník:32. Domov Na zámečku Rokytnice'!F50)</f>
        <v>5810462.1600000011</v>
      </c>
      <c r="G50" s="434">
        <f>SUM('1. DD Javorník:32. Domov Na zámečku Rokytnice'!G50)</f>
        <v>7392039.459999999</v>
      </c>
      <c r="H50" s="440">
        <f>SUM('1. DD Javorník:32. Domov Na zámečku Rokytnice'!H50)</f>
        <v>5960195.9400000013</v>
      </c>
      <c r="I50" s="473">
        <f>SUM('1. DD Javorník:32. Domov Na zámečku Rokytnice'!I50)</f>
        <v>5053910.1800000006</v>
      </c>
    </row>
    <row r="51" spans="1:9" x14ac:dyDescent="0.2">
      <c r="A51" s="79"/>
      <c r="B51" s="78"/>
      <c r="C51" s="78" t="s">
        <v>2</v>
      </c>
      <c r="D51" s="78"/>
      <c r="E51" s="442">
        <f>SUM('1. DD Javorník:32. Domov Na zámečku Rokytnice'!E51)</f>
        <v>6362558.0699999984</v>
      </c>
      <c r="F51" s="434">
        <f>SUM('1. DD Javorník:32. Domov Na zámečku Rokytnice'!F51)</f>
        <v>5311698.8699999992</v>
      </c>
      <c r="G51" s="434">
        <f>SUM('1. DD Javorník:32. Domov Na zámečku Rokytnice'!G51)</f>
        <v>4737277.2299999995</v>
      </c>
      <c r="H51" s="440">
        <f>SUM('1. DD Javorník:32. Domov Na zámečku Rokytnice'!H51)</f>
        <v>6936979.7100000009</v>
      </c>
      <c r="I51" s="437">
        <f>SUM('1. DD Javorník:32. Domov Na zámečku Rokytnice'!I51)</f>
        <v>6936979.709999999</v>
      </c>
    </row>
    <row r="52" spans="1:9" x14ac:dyDescent="0.2">
      <c r="A52" s="79"/>
      <c r="B52" s="78"/>
      <c r="C52" s="78" t="s">
        <v>1</v>
      </c>
      <c r="D52" s="78"/>
      <c r="E52" s="442">
        <f>SUM('1. DD Javorník:32. Domov Na zámečku Rokytnice'!E52)</f>
        <v>4867337.8899999987</v>
      </c>
      <c r="F52" s="434">
        <f>SUM('1. DD Javorník:32. Domov Na zámečku Rokytnice'!F52)</f>
        <v>51802085.880000003</v>
      </c>
      <c r="G52" s="434">
        <f>SUM('1. DD Javorník:32. Domov Na zámečku Rokytnice'!G52)</f>
        <v>49942409.400000006</v>
      </c>
      <c r="H52" s="440">
        <f>SUM('1. DD Javorník:32. Domov Na zámečku Rokytnice'!H52)</f>
        <v>6727014.3700000001</v>
      </c>
      <c r="I52" s="437">
        <f>SUM('1. DD Javorník:32. Domov Na zámečku Rokytnice'!I52)</f>
        <v>6621197.3699999982</v>
      </c>
    </row>
    <row r="53" spans="1:9" ht="18.75" thickBot="1" x14ac:dyDescent="0.4">
      <c r="A53" s="11" t="s">
        <v>0</v>
      </c>
      <c r="B53" s="10"/>
      <c r="C53" s="10"/>
      <c r="D53" s="10"/>
      <c r="E53" s="185">
        <f>SUM('1. DD Javorník:32. Domov Na zámečku Rokytnice'!E53)</f>
        <v>20133677.750000004</v>
      </c>
      <c r="F53" s="186">
        <f>SUM('1. DD Javorník:32. Domov Na zámečku Rokytnice'!F53)</f>
        <v>62924246.910000011</v>
      </c>
      <c r="G53" s="186">
        <f>SUM('1. DD Javorník:32. Domov Na zámečku Rokytnice'!G53)</f>
        <v>62091642.090000004</v>
      </c>
      <c r="H53" s="186">
        <f>SUM('1. DD Javorník:32. Domov Na zámečku Rokytnice'!H53)</f>
        <v>20966282.570000004</v>
      </c>
      <c r="I53" s="438">
        <f>SUM('1. DD Javorník:32. Domov Na zámečku Rokytnice'!I53)</f>
        <v>19954179.810000002</v>
      </c>
    </row>
    <row r="54" spans="1:9" ht="18.75" thickTop="1" x14ac:dyDescent="0.35">
      <c r="A54" s="4"/>
      <c r="B54" s="3"/>
      <c r="C54" s="3"/>
      <c r="D54" s="2"/>
      <c r="E54" s="2"/>
      <c r="F54" s="72"/>
      <c r="G54" s="6"/>
      <c r="H54" s="73"/>
      <c r="I54" s="73"/>
    </row>
    <row r="55" spans="1:9" ht="18" x14ac:dyDescent="0.35">
      <c r="A55" s="4"/>
      <c r="B55" s="3"/>
      <c r="C55" s="3"/>
      <c r="D55" s="2"/>
      <c r="E55" s="2"/>
      <c r="F55" s="72"/>
      <c r="G55" s="5"/>
      <c r="H55" s="428">
        <f>E49+F49-G49</f>
        <v>1342092.55</v>
      </c>
      <c r="I55" s="72"/>
    </row>
    <row r="56" spans="1:9" ht="18" x14ac:dyDescent="0.35">
      <c r="A56" s="4"/>
      <c r="B56" s="3"/>
      <c r="C56" s="3"/>
      <c r="D56" s="2"/>
      <c r="E56" s="2"/>
      <c r="F56" s="72"/>
      <c r="G56" s="72"/>
      <c r="H56" s="428">
        <f t="shared" ref="H56:H59" si="0">E50+F50-G50</f>
        <v>5960195.9400000032</v>
      </c>
      <c r="I56" s="72"/>
    </row>
    <row r="57" spans="1:9" x14ac:dyDescent="0.2">
      <c r="A57" s="71"/>
      <c r="B57" s="71"/>
      <c r="C57" s="71"/>
      <c r="D57" s="71"/>
      <c r="E57" s="71"/>
      <c r="F57" s="71"/>
      <c r="G57" s="71"/>
      <c r="H57" s="428">
        <f t="shared" si="0"/>
        <v>6936979.7099999981</v>
      </c>
      <c r="I57" s="71"/>
    </row>
    <row r="58" spans="1:9" x14ac:dyDescent="0.2">
      <c r="H58" s="428">
        <f t="shared" si="0"/>
        <v>6727014.3699999973</v>
      </c>
    </row>
    <row r="59" spans="1:9" x14ac:dyDescent="0.2">
      <c r="H59" s="428">
        <f t="shared" si="0"/>
        <v>20966282.570000008</v>
      </c>
    </row>
    <row r="60" spans="1:9" x14ac:dyDescent="0.2">
      <c r="H60" s="428"/>
    </row>
  </sheetData>
  <sheetProtection selectLockedCells="1"/>
  <mergeCells count="11">
    <mergeCell ref="E6:G6"/>
    <mergeCell ref="A2:D2"/>
    <mergeCell ref="E2:I2"/>
    <mergeCell ref="E3:I3"/>
    <mergeCell ref="E4:I4"/>
    <mergeCell ref="E5:I5"/>
    <mergeCell ref="E7:I7"/>
    <mergeCell ref="H13:I13"/>
    <mergeCell ref="A32:I34"/>
    <mergeCell ref="H44:I44"/>
    <mergeCell ref="F46:F47"/>
  </mergeCells>
  <conditionalFormatting sqref="I37">
    <cfRule type="cellIs" dxfId="34" priority="29" stopIfTrue="1" operator="greaterThan">
      <formula>1</formula>
    </cfRule>
  </conditionalFormatting>
  <conditionalFormatting sqref="I41:I43">
    <cfRule type="cellIs" dxfId="33" priority="30" stopIfTrue="1" operator="greaterThan">
      <formula>1</formula>
    </cfRule>
  </conditionalFormatting>
  <conditionalFormatting sqref="I40 I38">
    <cfRule type="cellIs" dxfId="32" priority="31" stopIfTrue="1" operator="greaterThan">
      <formula>1</formula>
    </cfRule>
    <cfRule type="cellIs" dxfId="31" priority="32" stopIfTrue="1" operator="lessThan">
      <formula>1</formula>
    </cfRule>
  </conditionalFormatting>
  <conditionalFormatting sqref="H24">
    <cfRule type="cellIs" dxfId="30" priority="33" stopIfTrue="1" operator="notEqual">
      <formula>$H$18-$H$16-$H$22</formula>
    </cfRule>
  </conditionalFormatting>
  <conditionalFormatting sqref="G18 G16">
    <cfRule type="cellIs" dxfId="29" priority="39" stopIfTrue="1" operator="notEqual">
      <formula>H16+I16</formula>
    </cfRule>
  </conditionalFormatting>
  <conditionalFormatting sqref="I24">
    <cfRule type="cellIs" dxfId="28" priority="40" stopIfTrue="1" operator="notEqual">
      <formula>I18-I16-I22</formula>
    </cfRule>
  </conditionalFormatting>
  <conditionalFormatting sqref="G24">
    <cfRule type="cellIs" dxfId="27" priority="24" operator="notEqual">
      <formula>1243182.58</formula>
    </cfRule>
    <cfRule type="cellIs" dxfId="26" priority="41" stopIfTrue="1" operator="notEqual">
      <formula>ROUND(H24+I24,2)</formula>
    </cfRule>
  </conditionalFormatting>
  <conditionalFormatting sqref="G16">
    <cfRule type="cellIs" dxfId="25" priority="27" operator="notEqual">
      <formula>1117040515.74</formula>
    </cfRule>
  </conditionalFormatting>
  <conditionalFormatting sqref="G18">
    <cfRule type="cellIs" dxfId="24" priority="26" operator="notEqual">
      <formula>1118086108.32</formula>
    </cfRule>
  </conditionalFormatting>
  <conditionalFormatting sqref="G22">
    <cfRule type="cellIs" dxfId="23" priority="25" operator="notEqual">
      <formula>-197590</formula>
    </cfRule>
  </conditionalFormatting>
  <conditionalFormatting sqref="G28">
    <cfRule type="cellIs" dxfId="22" priority="21" operator="notEqual">
      <formula>$G$30+$G$29+$G$31</formula>
    </cfRule>
    <cfRule type="cellIs" dxfId="21" priority="23" operator="notEqual">
      <formula>1243182.58</formula>
    </cfRule>
  </conditionalFormatting>
  <conditionalFormatting sqref="G30">
    <cfRule type="cellIs" dxfId="20" priority="22" operator="notEqual">
      <formula>1087080.55</formula>
    </cfRule>
  </conditionalFormatting>
  <conditionalFormatting sqref="G31">
    <cfRule type="cellIs" dxfId="19" priority="20" operator="notEqual">
      <formula>156102.03</formula>
    </cfRule>
  </conditionalFormatting>
  <conditionalFormatting sqref="G37">
    <cfRule type="cellIs" dxfId="18" priority="19" operator="notEqual">
      <formula>559782892</formula>
    </cfRule>
  </conditionalFormatting>
  <conditionalFormatting sqref="G38">
    <cfRule type="cellIs" dxfId="17" priority="18" operator="notEqual">
      <formula>27537747.88</formula>
    </cfRule>
  </conditionalFormatting>
  <conditionalFormatting sqref="F38">
    <cfRule type="cellIs" dxfId="16" priority="17" operator="notEqual">
      <formula>27064025</formula>
    </cfRule>
  </conditionalFormatting>
  <conditionalFormatting sqref="F40">
    <cfRule type="cellIs" dxfId="15" priority="16" operator="notEqual">
      <formula>20896610</formula>
    </cfRule>
  </conditionalFormatting>
  <conditionalFormatting sqref="G40">
    <cfRule type="cellIs" dxfId="14" priority="15" operator="notEqual">
      <formula>20896610</formula>
    </cfRule>
  </conditionalFormatting>
  <conditionalFormatting sqref="H49">
    <cfRule type="cellIs" dxfId="13" priority="14" operator="notEqual">
      <formula>1342092.55</formula>
    </cfRule>
  </conditionalFormatting>
  <conditionalFormatting sqref="H50">
    <cfRule type="cellIs" dxfId="12" priority="13" operator="notEqual">
      <formula>5960195.94</formula>
    </cfRule>
  </conditionalFormatting>
  <conditionalFormatting sqref="H51">
    <cfRule type="cellIs" dxfId="11" priority="12" operator="notEqual">
      <formula>4375850.05+2561129.66</formula>
    </cfRule>
  </conditionalFormatting>
  <conditionalFormatting sqref="H52">
    <cfRule type="cellIs" dxfId="10" priority="11" operator="notEqual">
      <formula>6727014.37</formula>
    </cfRule>
  </conditionalFormatting>
  <conditionalFormatting sqref="H53">
    <cfRule type="cellIs" dxfId="9" priority="10" operator="notEqual">
      <formula>20994037.57-27755</formula>
    </cfRule>
  </conditionalFormatting>
  <conditionalFormatting sqref="E49">
    <cfRule type="cellIs" dxfId="8" priority="9" operator="notEqual">
      <formula>1362008.55</formula>
    </cfRule>
  </conditionalFormatting>
  <conditionalFormatting sqref="E50">
    <cfRule type="cellIs" dxfId="7" priority="8" operator="notEqual">
      <formula>7541773.24</formula>
    </cfRule>
  </conditionalFormatting>
  <conditionalFormatting sqref="E51">
    <cfRule type="cellIs" dxfId="6" priority="7" operator="notEqual">
      <formula>6362558.07</formula>
    </cfRule>
  </conditionalFormatting>
  <conditionalFormatting sqref="E52">
    <cfRule type="cellIs" dxfId="5" priority="6" operator="notEqual">
      <formula>4867337.89</formula>
    </cfRule>
  </conditionalFormatting>
  <conditionalFormatting sqref="E53">
    <cfRule type="cellIs" dxfId="4" priority="5" operator="notEqual">
      <formula>20133677.75</formula>
    </cfRule>
  </conditionalFormatting>
  <conditionalFormatting sqref="I50">
    <cfRule type="cellIs" dxfId="3" priority="4" operator="notEqual">
      <formula>5053910.18</formula>
    </cfRule>
  </conditionalFormatting>
  <conditionalFormatting sqref="E16">
    <cfRule type="cellIs" dxfId="2" priority="3" operator="notEqual">
      <formula>1121895000</formula>
    </cfRule>
  </conditionalFormatting>
  <conditionalFormatting sqref="E18">
    <cfRule type="cellIs" dxfId="1" priority="2" operator="notEqual">
      <formula>1037296000</formula>
    </cfRule>
  </conditionalFormatting>
  <conditionalFormatting sqref="F37">
    <cfRule type="cellIs" dxfId="0" priority="1" operator="notEqual">
      <formula>560285000</formula>
    </cfRule>
  </conditionalFormatting>
  <printOptions horizontalCentered="1"/>
  <pageMargins left="0.39370078740157483" right="0.39370078740157483" top="0.59055118110236227" bottom="0.59055118110236227" header="0.51181102362204722" footer="0.51181102362204722"/>
  <pageSetup paperSize="9" scale="85" orientation="portrait" r:id="rId1"/>
  <headerFooter alignWithMargins="0">
    <oddFooter>&amp;L&amp;"Arial,Kurzíva"&amp;10Rada Olomouckého kraje x.x.2012
x.- Rozpočet Olomouckého kraje 2011-závěrečný účet &amp;"-,Kurzíva"&amp;11
Příloha č.x: Financování hospodaření příspěvkových organizací Olomouckého kraje&amp;R&amp;"Arial,Kurzíva"&amp;10Strana &amp;P (celkem 474)</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34</vt:i4>
      </vt:variant>
      <vt:variant>
        <vt:lpstr>Pojmenované oblasti</vt:lpstr>
      </vt:variant>
      <vt:variant>
        <vt:i4>36</vt:i4>
      </vt:variant>
    </vt:vector>
  </HeadingPairs>
  <TitlesOfParts>
    <vt:vector size="70" baseType="lpstr">
      <vt:lpstr>soc. oblast</vt:lpstr>
      <vt:lpstr>1. DD Javorník</vt:lpstr>
      <vt:lpstr>2. DD Kobylá</vt:lpstr>
      <vt:lpstr>3. Domov Sněženka Jeseník</vt:lpstr>
      <vt:lpstr>4. Středisko PS Jeseník</vt:lpstr>
      <vt:lpstr>5. DD Červenka</vt:lpstr>
      <vt:lpstr>6.DD Náměšť na Hané</vt:lpstr>
      <vt:lpstr>7. DD Hrubá Voda</vt:lpstr>
      <vt:lpstr>8. Domov seniorů Chválkovice</vt:lpstr>
      <vt:lpstr>9. Sociální služby Olomouc</vt:lpstr>
      <vt:lpstr>10. Vincentinum</vt:lpstr>
      <vt:lpstr>11. Klíč</vt:lpstr>
      <vt:lpstr>12. Nové Zámky</vt:lpstr>
      <vt:lpstr>13. Středisko soc. prevence</vt:lpstr>
      <vt:lpstr>14. DD Šumperk</vt:lpstr>
      <vt:lpstr>15. DD Libina</vt:lpstr>
      <vt:lpstr>16. DD Štíty</vt:lpstr>
      <vt:lpstr>17. Soc. služby Šumperk</vt:lpstr>
      <vt:lpstr>18. Penzion Loštice</vt:lpstr>
      <vt:lpstr>19. Domov Paprsek Olšany</vt:lpstr>
      <vt:lpstr>20. Duha Vikýřovice</vt:lpstr>
      <vt:lpstr>21. DD Prostějov</vt:lpstr>
      <vt:lpstr>22. DD Jesenec</vt:lpstr>
      <vt:lpstr>23. Domov Na Zámku Nezam.</vt:lpstr>
      <vt:lpstr>24. Sociální služby Prostějov</vt:lpstr>
      <vt:lpstr>25. Centrum soc. sl. Prostějov</vt:lpstr>
      <vt:lpstr>26. DD Rakova Lhota</vt:lpstr>
      <vt:lpstr>27. Domov Alfreda Pavlovice</vt:lpstr>
      <vt:lpstr>28. Domov pro seniory Tovačov</vt:lpstr>
      <vt:lpstr>29. Domov Větrný mlýn Skalička</vt:lpstr>
      <vt:lpstr>30. Centrum Dominika Kokory</vt:lpstr>
      <vt:lpstr>31. Domov Adam Dřevohostice</vt:lpstr>
      <vt:lpstr>32. Domov Na zámečku Rokytnice</vt:lpstr>
      <vt:lpstr>CELKEM</vt:lpstr>
      <vt:lpstr>__xlnm.Print_Area_14</vt:lpstr>
      <vt:lpstr>'soc. oblast'!Názvy_tisku</vt:lpstr>
      <vt:lpstr>'1. DD Javorník'!Oblast_tisku</vt:lpstr>
      <vt:lpstr>'10. Vincentinum'!Oblast_tisku</vt:lpstr>
      <vt:lpstr>'11. Klíč'!Oblast_tisku</vt:lpstr>
      <vt:lpstr>'12. Nové Zámky'!Oblast_tisku</vt:lpstr>
      <vt:lpstr>'13. Středisko soc. prevence'!Oblast_tisku</vt:lpstr>
      <vt:lpstr>'14. DD Šumperk'!Oblast_tisku</vt:lpstr>
      <vt:lpstr>'15. DD Libina'!Oblast_tisku</vt:lpstr>
      <vt:lpstr>'16. DD Štíty'!Oblast_tisku</vt:lpstr>
      <vt:lpstr>'17. Soc. služby Šumperk'!Oblast_tisku</vt:lpstr>
      <vt:lpstr>'18. Penzion Loštice'!Oblast_tisku</vt:lpstr>
      <vt:lpstr>'19. Domov Paprsek Olšany'!Oblast_tisku</vt:lpstr>
      <vt:lpstr>'2. DD Kobylá'!Oblast_tisku</vt:lpstr>
      <vt:lpstr>'20. Duha Vikýřovice'!Oblast_tisku</vt:lpstr>
      <vt:lpstr>'21. DD Prostějov'!Oblast_tisku</vt:lpstr>
      <vt:lpstr>'22. DD Jesenec'!Oblast_tisku</vt:lpstr>
      <vt:lpstr>'23. Domov Na Zámku Nezam.'!Oblast_tisku</vt:lpstr>
      <vt:lpstr>'24. Sociální služby Prostějov'!Oblast_tisku</vt:lpstr>
      <vt:lpstr>'25. Centrum soc. sl. Prostějov'!Oblast_tisku</vt:lpstr>
      <vt:lpstr>'26. DD Rakova Lhota'!Oblast_tisku</vt:lpstr>
      <vt:lpstr>'27. Domov Alfreda Pavlovice'!Oblast_tisku</vt:lpstr>
      <vt:lpstr>'28. Domov pro seniory Tovačov'!Oblast_tisku</vt:lpstr>
      <vt:lpstr>'29. Domov Větrný mlýn Skalička'!Oblast_tisku</vt:lpstr>
      <vt:lpstr>'3. Domov Sněženka Jeseník'!Oblast_tisku</vt:lpstr>
      <vt:lpstr>'30. Centrum Dominika Kokory'!Oblast_tisku</vt:lpstr>
      <vt:lpstr>'31. Domov Adam Dřevohostice'!Oblast_tisku</vt:lpstr>
      <vt:lpstr>'32. Domov Na zámečku Rokytnice'!Oblast_tisku</vt:lpstr>
      <vt:lpstr>'4. Středisko PS Jeseník'!Oblast_tisku</vt:lpstr>
      <vt:lpstr>'5. DD Červenka'!Oblast_tisku</vt:lpstr>
      <vt:lpstr>'6.DD Náměšť na Hané'!Oblast_tisku</vt:lpstr>
      <vt:lpstr>'7. DD Hrubá Voda'!Oblast_tisku</vt:lpstr>
      <vt:lpstr>'8. Domov seniorů Chválkovice'!Oblast_tisku</vt:lpstr>
      <vt:lpstr>'9. Sociální služby Olomouc'!Oblast_tisku</vt:lpstr>
      <vt:lpstr>CELKEM!Oblast_tisku</vt:lpstr>
      <vt:lpstr>'soc. oblast'!Oblast_tisku</vt:lpstr>
    </vt:vector>
  </TitlesOfParts>
  <Company>KUOK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Dostálová Anna</dc:creator>
  <cp:lastModifiedBy>Dostálová Anna</cp:lastModifiedBy>
  <cp:lastPrinted>2012-05-31T13:04:22Z</cp:lastPrinted>
  <dcterms:created xsi:type="dcterms:W3CDTF">2012-02-28T13:30:31Z</dcterms:created>
  <dcterms:modified xsi:type="dcterms:W3CDTF">2012-06-04T11:14:47Z</dcterms:modified>
</cp:coreProperties>
</file>