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6360" windowHeight="11640" firstSheet="15" activeTab="24"/>
  </bookViews>
  <sheets>
    <sheet name="Rekapitulace" sheetId="8" r:id="rId1"/>
    <sheet name="1035" sheetId="35" r:id="rId2"/>
    <sheet name="1036" sheetId="34" r:id="rId3"/>
    <sheet name="1037" sheetId="33" r:id="rId4"/>
    <sheet name="1038" sheetId="32" r:id="rId5"/>
    <sheet name="1108" sheetId="30" r:id="rId6"/>
    <sheet name="1109" sheetId="29" r:id="rId7"/>
    <sheet name="1110" sheetId="28" r:id="rId8"/>
    <sheet name="1128" sheetId="27" r:id="rId9"/>
    <sheet name="1129" sheetId="26" r:id="rId10"/>
    <sheet name="1130" sheetId="25" r:id="rId11"/>
    <sheet name="1131" sheetId="24" r:id="rId12"/>
    <sheet name="1132" sheetId="23" r:id="rId13"/>
    <sheet name="1133" sheetId="22" r:id="rId14"/>
    <sheet name="1134" sheetId="21" r:id="rId15"/>
    <sheet name="1152" sheetId="20" r:id="rId16"/>
    <sheet name="1162" sheetId="19" r:id="rId17"/>
    <sheet name="1171" sheetId="18" r:id="rId18"/>
    <sheet name="1173" sheetId="17" r:id="rId19"/>
    <sheet name="1216" sheetId="16" r:id="rId20"/>
    <sheet name="1218" sheetId="14" r:id="rId21"/>
    <sheet name="1306" sheetId="13" r:id="rId22"/>
    <sheet name="1307" sheetId="12" r:id="rId23"/>
    <sheet name="1308" sheetId="11" r:id="rId24"/>
    <sheet name="1309" sheetId="10" r:id="rId25"/>
    <sheet name="1310" sheetId="9" r:id="rId26"/>
    <sheet name="1353" sheetId="39" r:id="rId27"/>
    <sheet name="1403" sheetId="37" r:id="rId28"/>
    <sheet name="1404" sheetId="36" r:id="rId29"/>
    <sheet name="1405" sheetId="40" r:id="rId30"/>
  </sheets>
  <definedNames>
    <definedName name="názvy.tisku" localSheetId="0">Rekapitulace!$7:$8</definedName>
    <definedName name="názvy.tisku">#REF!</definedName>
    <definedName name="_xlnm.Print_Titles" localSheetId="0">Rekapitulace!$7:$8</definedName>
    <definedName name="_xlnm.Print_Area" localSheetId="1">'1035'!$A$1:$I$53</definedName>
    <definedName name="_xlnm.Print_Area" localSheetId="2">'1036'!$A$1:$I$52</definedName>
    <definedName name="_xlnm.Print_Area" localSheetId="3">'1037'!$A$1:$I$52</definedName>
    <definedName name="_xlnm.Print_Area" localSheetId="4">'1038'!$A$1:$I$53</definedName>
    <definedName name="_xlnm.Print_Area" localSheetId="5">'1108'!$A$1:$I$53</definedName>
    <definedName name="_xlnm.Print_Area" localSheetId="6">'1109'!$A$1:$I$53</definedName>
    <definedName name="_xlnm.Print_Area" localSheetId="7">'1110'!$A$1:$I$53</definedName>
    <definedName name="_xlnm.Print_Area" localSheetId="8">'1128'!$A$1:$I$52</definedName>
    <definedName name="_xlnm.Print_Area" localSheetId="9">'1129'!$A$1:$I$53</definedName>
    <definedName name="_xlnm.Print_Area" localSheetId="10">'1130'!$A$1:$I$52</definedName>
    <definedName name="_xlnm.Print_Area" localSheetId="11">'1131'!$A$1:$I$53</definedName>
    <definedName name="_xlnm.Print_Area" localSheetId="12">'1132'!$A$1:$I$53</definedName>
    <definedName name="_xlnm.Print_Area" localSheetId="13">'1133'!$A$1:$I$53</definedName>
    <definedName name="_xlnm.Print_Area" localSheetId="14">'1134'!$A$1:$I$53</definedName>
    <definedName name="_xlnm.Print_Area" localSheetId="15">'1152'!$A$1:$I$53</definedName>
    <definedName name="_xlnm.Print_Area" localSheetId="16">'1162'!$A$1:$I$53</definedName>
    <definedName name="_xlnm.Print_Area" localSheetId="17">'1171'!$A$1:$I$52</definedName>
    <definedName name="_xlnm.Print_Area" localSheetId="18">'1173'!$A$1:$I$53</definedName>
    <definedName name="_xlnm.Print_Area" localSheetId="19">'1216'!$A$1:$I$53</definedName>
    <definedName name="_xlnm.Print_Area" localSheetId="20">'1218'!$A$1:$I$52</definedName>
    <definedName name="_xlnm.Print_Area" localSheetId="21">'1306'!$A$1:$I$53</definedName>
    <definedName name="_xlnm.Print_Area" localSheetId="22">'1307'!$A$1:$I$53</definedName>
    <definedName name="_xlnm.Print_Area" localSheetId="23">'1308'!$A$1:$I$52</definedName>
    <definedName name="_xlnm.Print_Area" localSheetId="24">'1309'!$A$1:$I$53</definedName>
    <definedName name="_xlnm.Print_Area" localSheetId="25">'1310'!$A$1:$I$52</definedName>
    <definedName name="_xlnm.Print_Area" localSheetId="26">'1353'!$A$1:$I$53</definedName>
    <definedName name="_xlnm.Print_Area" localSheetId="27">'1403'!$A$1:$I$52</definedName>
    <definedName name="_xlnm.Print_Area" localSheetId="28">'1404'!$A$1:$I$53</definedName>
    <definedName name="_xlnm.Print_Area" localSheetId="29">'1405'!$A$1:$I$54</definedName>
    <definedName name="_xlnm.Print_Area" localSheetId="0">Rekapitulace!$A$1:$M$76</definedName>
  </definedNames>
  <calcPr calcId="144525"/>
</workbook>
</file>

<file path=xl/calcChain.xml><?xml version="1.0" encoding="utf-8"?>
<calcChain xmlns="http://schemas.openxmlformats.org/spreadsheetml/2006/main">
  <c r="I37" i="16" l="1"/>
  <c r="J65" i="8"/>
  <c r="K65" i="8"/>
  <c r="M65" i="8"/>
  <c r="J63" i="8"/>
  <c r="K63" i="8"/>
  <c r="M63" i="8" s="1"/>
  <c r="J61" i="8"/>
  <c r="K61" i="8"/>
  <c r="M61" i="8"/>
  <c r="J59" i="8"/>
  <c r="K59" i="8"/>
  <c r="M59" i="8"/>
  <c r="J57" i="8"/>
  <c r="K57" i="8"/>
  <c r="M57" i="8" s="1"/>
  <c r="J55" i="8"/>
  <c r="K55" i="8"/>
  <c r="M55" i="8"/>
  <c r="J53" i="8"/>
  <c r="K53" i="8"/>
  <c r="M53" i="8"/>
  <c r="J51" i="8"/>
  <c r="K51" i="8"/>
  <c r="M51" i="8"/>
  <c r="J49" i="8"/>
  <c r="K49" i="8"/>
  <c r="M49" i="8"/>
  <c r="J47" i="8"/>
  <c r="K47" i="8"/>
  <c r="M47" i="8"/>
  <c r="J45" i="8"/>
  <c r="K45" i="8"/>
  <c r="M45" i="8"/>
  <c r="J43" i="8"/>
  <c r="K43" i="8"/>
  <c r="M43" i="8"/>
  <c r="J41" i="8"/>
  <c r="K41" i="8"/>
  <c r="M41" i="8"/>
  <c r="J39" i="8"/>
  <c r="K39" i="8"/>
  <c r="M39" i="8"/>
  <c r="J37" i="8"/>
  <c r="K37" i="8"/>
  <c r="M37" i="8"/>
  <c r="J33" i="8"/>
  <c r="K33" i="8"/>
  <c r="M33" i="8"/>
  <c r="J31" i="8"/>
  <c r="K31" i="8"/>
  <c r="M31" i="8"/>
  <c r="J29" i="8"/>
  <c r="K29" i="8"/>
  <c r="M29" i="8"/>
  <c r="J27" i="8"/>
  <c r="K27" i="8"/>
  <c r="M27" i="8"/>
  <c r="J25" i="8"/>
  <c r="K25" i="8"/>
  <c r="M25" i="8"/>
  <c r="J23" i="8"/>
  <c r="K23" i="8"/>
  <c r="L23" i="8"/>
  <c r="M23" i="8"/>
  <c r="J21" i="8"/>
  <c r="K21" i="8"/>
  <c r="M21" i="8"/>
  <c r="J19" i="8"/>
  <c r="K19" i="8"/>
  <c r="M19" i="8"/>
  <c r="J17" i="8"/>
  <c r="K17" i="8"/>
  <c r="M17" i="8"/>
  <c r="J15" i="8"/>
  <c r="K15" i="8"/>
  <c r="L15" i="8"/>
  <c r="M15" i="8" s="1"/>
  <c r="J11" i="8"/>
  <c r="K11" i="8"/>
  <c r="M11" i="8"/>
  <c r="J9" i="8"/>
  <c r="K9" i="8"/>
  <c r="M9" i="8"/>
  <c r="L68" i="8"/>
  <c r="K35" i="8"/>
  <c r="K68" i="8"/>
  <c r="J35" i="8"/>
  <c r="J68" i="8"/>
  <c r="I50" i="27"/>
  <c r="G18" i="22"/>
  <c r="G18" i="9"/>
  <c r="F58" i="8"/>
  <c r="I52" i="40"/>
  <c r="G52" i="40"/>
  <c r="F52" i="40"/>
  <c r="E52" i="40"/>
  <c r="E51" i="36"/>
  <c r="F50" i="37"/>
  <c r="G51" i="39"/>
  <c r="F51" i="39"/>
  <c r="E51" i="39"/>
  <c r="F50" i="9"/>
  <c r="G51" i="10"/>
  <c r="F51" i="10"/>
  <c r="F51" i="17"/>
  <c r="E51" i="17"/>
  <c r="E51" i="19"/>
  <c r="G51" i="21"/>
  <c r="F51" i="22"/>
  <c r="I51" i="23"/>
  <c r="F51" i="23"/>
  <c r="I22" i="23"/>
  <c r="F51" i="24"/>
  <c r="E51" i="24"/>
  <c r="G50" i="25"/>
  <c r="F50" i="25"/>
  <c r="I51" i="26"/>
  <c r="G51" i="26"/>
  <c r="F51" i="26"/>
  <c r="E51" i="26"/>
  <c r="F50" i="27"/>
  <c r="E50" i="27"/>
  <c r="G51" i="28"/>
  <c r="F51" i="28"/>
  <c r="E51" i="28"/>
  <c r="I37" i="29"/>
  <c r="I51" i="29"/>
  <c r="F51" i="29"/>
  <c r="I51" i="30"/>
  <c r="G51" i="30"/>
  <c r="F51" i="30"/>
  <c r="E50" i="33"/>
  <c r="H52" i="40"/>
  <c r="H51" i="40"/>
  <c r="H50" i="36"/>
  <c r="H49" i="37"/>
  <c r="H50" i="39"/>
  <c r="H49" i="9"/>
  <c r="H50" i="10"/>
  <c r="H49" i="11"/>
  <c r="H50" i="12"/>
  <c r="H50" i="13"/>
  <c r="I50" i="13"/>
  <c r="H49" i="14"/>
  <c r="H50" i="16"/>
  <c r="H51" i="17"/>
  <c r="H52" i="17"/>
  <c r="I52" i="17" s="1"/>
  <c r="H50" i="17"/>
  <c r="H49" i="18"/>
  <c r="H50" i="19"/>
  <c r="H50" i="20"/>
  <c r="H50" i="21"/>
  <c r="H51" i="22"/>
  <c r="I51" i="22"/>
  <c r="H50" i="22"/>
  <c r="H51" i="23"/>
  <c r="H50" i="23"/>
  <c r="H50" i="24"/>
  <c r="H49" i="25"/>
  <c r="H51" i="26"/>
  <c r="H50" i="26"/>
  <c r="H50" i="27"/>
  <c r="H49" i="27"/>
  <c r="H52" i="28"/>
  <c r="I52" i="28" s="1"/>
  <c r="H50" i="28"/>
  <c r="H51" i="29"/>
  <c r="H50" i="29"/>
  <c r="I50" i="29" s="1"/>
  <c r="H51" i="30"/>
  <c r="H50" i="30"/>
  <c r="H50" i="32"/>
  <c r="H49" i="33"/>
  <c r="H51" i="34"/>
  <c r="I51" i="34" s="1"/>
  <c r="H49" i="34"/>
  <c r="H50" i="35"/>
  <c r="K62" i="8"/>
  <c r="J62" i="8"/>
  <c r="M62" i="8"/>
  <c r="M16" i="8"/>
  <c r="H50" i="9"/>
  <c r="I50" i="9" s="1"/>
  <c r="H51" i="14"/>
  <c r="I51" i="14" s="1"/>
  <c r="G18" i="21"/>
  <c r="F36" i="8" s="1"/>
  <c r="G16" i="21"/>
  <c r="E36" i="8"/>
  <c r="H52" i="21"/>
  <c r="I52" i="21" s="1"/>
  <c r="H51" i="21"/>
  <c r="I51" i="21" s="1"/>
  <c r="H49" i="22"/>
  <c r="I49" i="22" s="1"/>
  <c r="I53" i="22" s="1"/>
  <c r="H51" i="27"/>
  <c r="I51" i="27" s="1"/>
  <c r="G16" i="32"/>
  <c r="E16" i="8" s="1"/>
  <c r="G18" i="32"/>
  <c r="F16" i="8" s="1"/>
  <c r="H49" i="36"/>
  <c r="I49" i="36" s="1"/>
  <c r="I53" i="36" s="1"/>
  <c r="H51" i="36"/>
  <c r="I51" i="36" s="1"/>
  <c r="H52" i="36"/>
  <c r="G53" i="36"/>
  <c r="F53" i="36"/>
  <c r="E53" i="36"/>
  <c r="I40" i="36"/>
  <c r="I38" i="36"/>
  <c r="G28" i="36"/>
  <c r="H24" i="36"/>
  <c r="G18" i="36"/>
  <c r="G16" i="36"/>
  <c r="G24" i="36" s="1"/>
  <c r="H48" i="37"/>
  <c r="I48" i="37" s="1"/>
  <c r="H50" i="37"/>
  <c r="I50" i="37" s="1"/>
  <c r="H51" i="37"/>
  <c r="I51" i="37" s="1"/>
  <c r="G52" i="37"/>
  <c r="F52" i="37"/>
  <c r="E52" i="37"/>
  <c r="I40" i="37"/>
  <c r="I38" i="37"/>
  <c r="G28" i="37"/>
  <c r="I24" i="37"/>
  <c r="H24" i="37"/>
  <c r="G18" i="37"/>
  <c r="G24" i="37" s="1"/>
  <c r="G16" i="37"/>
  <c r="G22" i="37"/>
  <c r="H49" i="39"/>
  <c r="I49" i="39" s="1"/>
  <c r="H51" i="39"/>
  <c r="I51" i="39" s="1"/>
  <c r="H52" i="39"/>
  <c r="I52" i="39" s="1"/>
  <c r="G53" i="39"/>
  <c r="F53" i="39"/>
  <c r="E53" i="39"/>
  <c r="I40" i="39"/>
  <c r="I38" i="39"/>
  <c r="I37" i="39"/>
  <c r="G28" i="39"/>
  <c r="I24" i="39"/>
  <c r="H24" i="39"/>
  <c r="G18" i="39"/>
  <c r="G16" i="39"/>
  <c r="G24" i="39" s="1"/>
  <c r="H48" i="9"/>
  <c r="I48" i="9" s="1"/>
  <c r="I52" i="9" s="1"/>
  <c r="H51" i="9"/>
  <c r="I51" i="9" s="1"/>
  <c r="G52" i="9"/>
  <c r="F52" i="9"/>
  <c r="E52" i="9"/>
  <c r="I40" i="9"/>
  <c r="I38" i="9"/>
  <c r="G28" i="9"/>
  <c r="H24" i="9"/>
  <c r="G16" i="9"/>
  <c r="E58" i="8" s="1"/>
  <c r="I58" i="8" s="1"/>
  <c r="H49" i="10"/>
  <c r="I49" i="10"/>
  <c r="H51" i="10"/>
  <c r="I51" i="10"/>
  <c r="H52" i="10"/>
  <c r="I53" i="10"/>
  <c r="H53" i="10"/>
  <c r="G53" i="10"/>
  <c r="F53" i="10"/>
  <c r="E53" i="10"/>
  <c r="I40" i="10"/>
  <c r="I38" i="10"/>
  <c r="G28" i="10"/>
  <c r="I24" i="10"/>
  <c r="H24" i="10"/>
  <c r="G18" i="10"/>
  <c r="G16" i="10"/>
  <c r="H48" i="11"/>
  <c r="I48" i="11"/>
  <c r="I52" i="11" s="1"/>
  <c r="H50" i="11"/>
  <c r="I50" i="11"/>
  <c r="H51" i="11"/>
  <c r="I51" i="11"/>
  <c r="H52" i="11"/>
  <c r="G52" i="11"/>
  <c r="F52" i="11"/>
  <c r="E52" i="11"/>
  <c r="G28" i="11"/>
  <c r="H24" i="11"/>
  <c r="G18" i="11"/>
  <c r="G16" i="11"/>
  <c r="H49" i="12"/>
  <c r="I49" i="12"/>
  <c r="I53" i="12" s="1"/>
  <c r="H51" i="12"/>
  <c r="I51" i="12"/>
  <c r="H52" i="12"/>
  <c r="I52" i="12"/>
  <c r="H53" i="12"/>
  <c r="G53" i="12"/>
  <c r="F53" i="12"/>
  <c r="E53" i="12"/>
  <c r="I40" i="12"/>
  <c r="I38" i="12"/>
  <c r="G28" i="12"/>
  <c r="H24" i="12"/>
  <c r="G18" i="12"/>
  <c r="G16" i="12"/>
  <c r="H49" i="13"/>
  <c r="I49" i="13"/>
  <c r="H51" i="13"/>
  <c r="I51" i="13" s="1"/>
  <c r="H52" i="13"/>
  <c r="I52" i="13" s="1"/>
  <c r="G53" i="13"/>
  <c r="F53" i="13"/>
  <c r="E53" i="13"/>
  <c r="I40" i="13"/>
  <c r="I38" i="13"/>
  <c r="G28" i="13"/>
  <c r="H24" i="13"/>
  <c r="G18" i="13"/>
  <c r="G16" i="13"/>
  <c r="G24" i="13" s="1"/>
  <c r="H48" i="14"/>
  <c r="I48" i="14" s="1"/>
  <c r="I52" i="14" s="1"/>
  <c r="H50" i="14"/>
  <c r="I50" i="14" s="1"/>
  <c r="G52" i="14"/>
  <c r="F52" i="14"/>
  <c r="E52" i="14"/>
  <c r="I40" i="14"/>
  <c r="I38" i="14"/>
  <c r="I37" i="14"/>
  <c r="G28" i="14"/>
  <c r="I24" i="14"/>
  <c r="H24" i="14"/>
  <c r="G18" i="14"/>
  <c r="G16" i="14"/>
  <c r="G24" i="14" s="1"/>
  <c r="H49" i="16"/>
  <c r="I49" i="16" s="1"/>
  <c r="H51" i="16"/>
  <c r="I51" i="16" s="1"/>
  <c r="H52" i="16"/>
  <c r="H53" i="16"/>
  <c r="G53" i="16"/>
  <c r="F53" i="16"/>
  <c r="E53" i="16"/>
  <c r="I40" i="16"/>
  <c r="I38" i="16"/>
  <c r="G28" i="16"/>
  <c r="I24" i="16"/>
  <c r="G18" i="16"/>
  <c r="G16" i="16"/>
  <c r="H49" i="17"/>
  <c r="I49" i="17"/>
  <c r="I53" i="17" s="1"/>
  <c r="H53" i="17"/>
  <c r="G53" i="17"/>
  <c r="F53" i="17"/>
  <c r="E53" i="17"/>
  <c r="I40" i="17"/>
  <c r="I38" i="17"/>
  <c r="I37" i="17"/>
  <c r="G28" i="17"/>
  <c r="I24" i="17"/>
  <c r="H24" i="17"/>
  <c r="G18" i="17"/>
  <c r="G16" i="17"/>
  <c r="H48" i="18"/>
  <c r="I48" i="18"/>
  <c r="H50" i="18"/>
  <c r="I50" i="18" s="1"/>
  <c r="I52" i="18" s="1"/>
  <c r="H51" i="18"/>
  <c r="I51" i="18" s="1"/>
  <c r="H52" i="18"/>
  <c r="G52" i="18"/>
  <c r="F52" i="18"/>
  <c r="E52" i="18"/>
  <c r="I40" i="18"/>
  <c r="I38" i="18"/>
  <c r="G28" i="18"/>
  <c r="I24" i="18"/>
  <c r="H24" i="18"/>
  <c r="G18" i="18"/>
  <c r="G16" i="18"/>
  <c r="H49" i="19"/>
  <c r="I49" i="19"/>
  <c r="H51" i="19"/>
  <c r="I51" i="19"/>
  <c r="H52" i="19"/>
  <c r="I52" i="19"/>
  <c r="I53" i="19"/>
  <c r="H53" i="19"/>
  <c r="G53" i="19"/>
  <c r="F53" i="19"/>
  <c r="E53" i="19"/>
  <c r="I40" i="19"/>
  <c r="I38" i="19"/>
  <c r="G28" i="19"/>
  <c r="I24" i="19"/>
  <c r="H24" i="19"/>
  <c r="G18" i="19"/>
  <c r="G16" i="19"/>
  <c r="H49" i="20"/>
  <c r="I49" i="20"/>
  <c r="H51" i="20"/>
  <c r="I51" i="20" s="1"/>
  <c r="H52" i="20"/>
  <c r="I52" i="20" s="1"/>
  <c r="H53" i="20"/>
  <c r="G53" i="20"/>
  <c r="F53" i="20"/>
  <c r="E53" i="20"/>
  <c r="I40" i="20"/>
  <c r="I38" i="20"/>
  <c r="I37" i="20"/>
  <c r="G28" i="20"/>
  <c r="I24" i="20"/>
  <c r="H24" i="20"/>
  <c r="G18" i="20"/>
  <c r="G16" i="20"/>
  <c r="G24" i="20" s="1"/>
  <c r="H49" i="21"/>
  <c r="I49" i="21" s="1"/>
  <c r="I53" i="21" s="1"/>
  <c r="G53" i="21"/>
  <c r="F53" i="21"/>
  <c r="E53" i="21"/>
  <c r="I41" i="21"/>
  <c r="I39" i="21"/>
  <c r="I38" i="21"/>
  <c r="G28" i="21"/>
  <c r="I24" i="21"/>
  <c r="H24" i="21"/>
  <c r="G22" i="21"/>
  <c r="G36" i="8" s="1"/>
  <c r="G24" i="21"/>
  <c r="H52" i="22"/>
  <c r="I52" i="22"/>
  <c r="H53" i="22"/>
  <c r="G53" i="22"/>
  <c r="F53" i="22"/>
  <c r="E53" i="22"/>
  <c r="I40" i="22"/>
  <c r="I38" i="22"/>
  <c r="I37" i="22"/>
  <c r="G28" i="22"/>
  <c r="I24" i="22"/>
  <c r="H24" i="22"/>
  <c r="G16" i="22"/>
  <c r="H49" i="23"/>
  <c r="I49" i="23" s="1"/>
  <c r="I53" i="23" s="1"/>
  <c r="H52" i="23"/>
  <c r="H53" i="23"/>
  <c r="G53" i="23"/>
  <c r="F53" i="23"/>
  <c r="E53" i="23"/>
  <c r="I40" i="23"/>
  <c r="I38" i="23"/>
  <c r="G28" i="23"/>
  <c r="I24" i="23"/>
  <c r="H24" i="23"/>
  <c r="G18" i="23"/>
  <c r="G16" i="23"/>
  <c r="G22" i="23"/>
  <c r="G32" i="8" s="1"/>
  <c r="H32" i="8" s="1"/>
  <c r="G24" i="23"/>
  <c r="H49" i="24"/>
  <c r="I49" i="24"/>
  <c r="H51" i="24"/>
  <c r="I51" i="24" s="1"/>
  <c r="H52" i="24"/>
  <c r="I52" i="24" s="1"/>
  <c r="H53" i="24"/>
  <c r="G53" i="24"/>
  <c r="F53" i="24"/>
  <c r="E53" i="24"/>
  <c r="I40" i="24"/>
  <c r="I38" i="24"/>
  <c r="I37" i="24"/>
  <c r="G28" i="24"/>
  <c r="I24" i="24"/>
  <c r="H24" i="24"/>
  <c r="G18" i="24"/>
  <c r="G16" i="24"/>
  <c r="G22" i="24"/>
  <c r="G24" i="24"/>
  <c r="H48" i="25"/>
  <c r="I48" i="25"/>
  <c r="H50" i="25"/>
  <c r="I50" i="25"/>
  <c r="H51" i="25"/>
  <c r="I51" i="25"/>
  <c r="I52" i="25"/>
  <c r="H52" i="25"/>
  <c r="G52" i="25"/>
  <c r="F52" i="25"/>
  <c r="E52" i="25"/>
  <c r="I40" i="25"/>
  <c r="I38" i="25"/>
  <c r="G28" i="25"/>
  <c r="I24" i="25"/>
  <c r="H24" i="25"/>
  <c r="G18" i="25"/>
  <c r="G16" i="25"/>
  <c r="H49" i="26"/>
  <c r="I49" i="26"/>
  <c r="H52" i="26"/>
  <c r="I53" i="26"/>
  <c r="H53" i="26"/>
  <c r="G53" i="26"/>
  <c r="F53" i="26"/>
  <c r="E53" i="26"/>
  <c r="I40" i="26"/>
  <c r="I38" i="26"/>
  <c r="G28" i="26"/>
  <c r="I24" i="26"/>
  <c r="G18" i="26"/>
  <c r="G16" i="26"/>
  <c r="G24" i="26" s="1"/>
  <c r="H48" i="27"/>
  <c r="I48" i="27" s="1"/>
  <c r="I52" i="27" s="1"/>
  <c r="G52" i="27"/>
  <c r="F52" i="27"/>
  <c r="E52" i="27"/>
  <c r="I40" i="27"/>
  <c r="I38" i="27"/>
  <c r="I37" i="27"/>
  <c r="I24" i="27"/>
  <c r="H24" i="27"/>
  <c r="G22" i="27"/>
  <c r="G24" i="8" s="1"/>
  <c r="G18" i="27"/>
  <c r="G16" i="27"/>
  <c r="H49" i="28"/>
  <c r="I49" i="28"/>
  <c r="I53" i="28" s="1"/>
  <c r="H51" i="28"/>
  <c r="I51" i="28"/>
  <c r="H53" i="28"/>
  <c r="G53" i="28"/>
  <c r="F53" i="28"/>
  <c r="E53" i="28"/>
  <c r="I40" i="28"/>
  <c r="I38" i="28"/>
  <c r="G28" i="28"/>
  <c r="I24" i="28"/>
  <c r="H24" i="28"/>
  <c r="G18" i="28"/>
  <c r="G16" i="28"/>
  <c r="H49" i="29"/>
  <c r="I49" i="29"/>
  <c r="H52" i="29"/>
  <c r="I52" i="29" s="1"/>
  <c r="H53" i="29"/>
  <c r="G53" i="29"/>
  <c r="F53" i="29"/>
  <c r="E53" i="29"/>
  <c r="I40" i="29"/>
  <c r="I38" i="29"/>
  <c r="G28" i="29"/>
  <c r="I24" i="29"/>
  <c r="H24" i="29"/>
  <c r="G18" i="29"/>
  <c r="G16" i="29"/>
  <c r="H49" i="30"/>
  <c r="I49" i="30"/>
  <c r="H52" i="30"/>
  <c r="I52" i="30" s="1"/>
  <c r="I53" i="30" s="1"/>
  <c r="H53" i="30"/>
  <c r="G53" i="30"/>
  <c r="F53" i="30"/>
  <c r="E53" i="30"/>
  <c r="I40" i="30"/>
  <c r="I38" i="30"/>
  <c r="I37" i="30"/>
  <c r="G28" i="30"/>
  <c r="I24" i="30"/>
  <c r="H24" i="30"/>
  <c r="G18" i="30"/>
  <c r="G16" i="30"/>
  <c r="G24" i="30" s="1"/>
  <c r="H49" i="32"/>
  <c r="I49" i="32" s="1"/>
  <c r="H51" i="32"/>
  <c r="I51" i="32" s="1"/>
  <c r="H52" i="32"/>
  <c r="I52" i="32" s="1"/>
  <c r="G53" i="32"/>
  <c r="F53" i="32"/>
  <c r="E53" i="32"/>
  <c r="I41" i="32"/>
  <c r="I39" i="32"/>
  <c r="G28" i="32"/>
  <c r="I24" i="32"/>
  <c r="H24" i="32"/>
  <c r="H48" i="33"/>
  <c r="I48" i="33"/>
  <c r="I52" i="33" s="1"/>
  <c r="H50" i="33"/>
  <c r="I50" i="33"/>
  <c r="H51" i="33"/>
  <c r="I51" i="33"/>
  <c r="H52" i="33"/>
  <c r="G52" i="33"/>
  <c r="F52" i="33"/>
  <c r="E52" i="33"/>
  <c r="I37" i="33"/>
  <c r="G18" i="33"/>
  <c r="G16" i="33"/>
  <c r="H48" i="34"/>
  <c r="I48" i="34"/>
  <c r="H50" i="34"/>
  <c r="I50" i="34" s="1"/>
  <c r="I52" i="34" s="1"/>
  <c r="H52" i="34"/>
  <c r="G52" i="34"/>
  <c r="F52" i="34"/>
  <c r="E52" i="34"/>
  <c r="I40" i="34"/>
  <c r="I38" i="34"/>
  <c r="G28" i="34"/>
  <c r="I24" i="34"/>
  <c r="H24" i="34"/>
  <c r="G18" i="34"/>
  <c r="G16" i="34"/>
  <c r="H49" i="35"/>
  <c r="I49" i="35"/>
  <c r="H51" i="35"/>
  <c r="I51" i="35"/>
  <c r="H52" i="35"/>
  <c r="I52" i="35"/>
  <c r="I53" i="35"/>
  <c r="H53" i="35"/>
  <c r="G53" i="35"/>
  <c r="F53" i="35"/>
  <c r="E53" i="35"/>
  <c r="I40" i="35"/>
  <c r="I38" i="35"/>
  <c r="G28" i="35"/>
  <c r="H24" i="35"/>
  <c r="G18" i="35"/>
  <c r="G16" i="35"/>
  <c r="G24" i="35" s="1"/>
  <c r="H50" i="40"/>
  <c r="I50" i="40" s="1"/>
  <c r="I54" i="40" s="1"/>
  <c r="H53" i="40"/>
  <c r="I53" i="40" s="1"/>
  <c r="G54" i="40"/>
  <c r="F54" i="40"/>
  <c r="E54" i="40"/>
  <c r="I40" i="40"/>
  <c r="I38" i="40"/>
  <c r="G28" i="40"/>
  <c r="H24" i="40"/>
  <c r="G18" i="40"/>
  <c r="G16" i="40"/>
  <c r="G24" i="40" s="1"/>
  <c r="F62" i="8"/>
  <c r="E62" i="8"/>
  <c r="H62" i="8"/>
  <c r="I24" i="33"/>
  <c r="H24" i="33"/>
  <c r="G24" i="27"/>
  <c r="H24" i="26"/>
  <c r="H24" i="16"/>
  <c r="I24" i="13"/>
  <c r="I24" i="12"/>
  <c r="I24" i="11"/>
  <c r="I24" i="9"/>
  <c r="I24" i="36"/>
  <c r="I24" i="40"/>
  <c r="I24" i="35"/>
  <c r="M13" i="8"/>
  <c r="K40" i="8"/>
  <c r="J40" i="8"/>
  <c r="K32" i="8"/>
  <c r="J32" i="8"/>
  <c r="F66" i="8"/>
  <c r="E66" i="8"/>
  <c r="F64" i="8"/>
  <c r="E64" i="8"/>
  <c r="F60" i="8"/>
  <c r="E60" i="8"/>
  <c r="G22" i="10"/>
  <c r="G24" i="10" s="1"/>
  <c r="F56" i="8"/>
  <c r="E56" i="8"/>
  <c r="F54" i="8"/>
  <c r="E54" i="8"/>
  <c r="F52" i="8"/>
  <c r="E52" i="8"/>
  <c r="F50" i="8"/>
  <c r="E50" i="8"/>
  <c r="F48" i="8"/>
  <c r="E48" i="8"/>
  <c r="F46" i="8"/>
  <c r="E46" i="8"/>
  <c r="F44" i="8"/>
  <c r="E44" i="8"/>
  <c r="F42" i="8"/>
  <c r="E42" i="8"/>
  <c r="F40" i="8"/>
  <c r="E40" i="8"/>
  <c r="F38" i="8"/>
  <c r="E38" i="8"/>
  <c r="F34" i="8"/>
  <c r="E34" i="8"/>
  <c r="F32" i="8"/>
  <c r="E32" i="8"/>
  <c r="F30" i="8"/>
  <c r="E30" i="8"/>
  <c r="F28" i="8"/>
  <c r="E28" i="8"/>
  <c r="F26" i="8"/>
  <c r="E26" i="8"/>
  <c r="F24" i="8"/>
  <c r="E24" i="8"/>
  <c r="F22" i="8"/>
  <c r="E22" i="8"/>
  <c r="F20" i="8"/>
  <c r="E20" i="8"/>
  <c r="F18" i="8"/>
  <c r="E18" i="8"/>
  <c r="F14" i="8"/>
  <c r="E14" i="8"/>
  <c r="F12" i="8"/>
  <c r="E12" i="8"/>
  <c r="F10" i="8"/>
  <c r="E10" i="8"/>
  <c r="G28" i="27"/>
  <c r="G28" i="33"/>
  <c r="G22" i="40"/>
  <c r="G22" i="36"/>
  <c r="G22" i="39"/>
  <c r="G22" i="9"/>
  <c r="G24" i="9" s="1"/>
  <c r="G22" i="11"/>
  <c r="G24" i="11" s="1"/>
  <c r="G22" i="12"/>
  <c r="G24" i="12" s="1"/>
  <c r="G22" i="13"/>
  <c r="G22" i="14"/>
  <c r="G22" i="16"/>
  <c r="G24" i="16" s="1"/>
  <c r="G22" i="17"/>
  <c r="G24" i="17" s="1"/>
  <c r="G22" i="18"/>
  <c r="G24" i="18" s="1"/>
  <c r="G22" i="19"/>
  <c r="G24" i="19" s="1"/>
  <c r="G22" i="20"/>
  <c r="G22" i="22"/>
  <c r="G24" i="22" s="1"/>
  <c r="G22" i="25"/>
  <c r="G24" i="25" s="1"/>
  <c r="G22" i="26"/>
  <c r="G22" i="28"/>
  <c r="G24" i="28" s="1"/>
  <c r="G22" i="29"/>
  <c r="G24" i="29" s="1"/>
  <c r="G22" i="30"/>
  <c r="G22" i="32"/>
  <c r="G24" i="32" s="1"/>
  <c r="G22" i="33"/>
  <c r="G24" i="33" s="1"/>
  <c r="G22" i="34"/>
  <c r="G24" i="34" s="1"/>
  <c r="G22" i="35"/>
  <c r="K66" i="8"/>
  <c r="K26" i="8"/>
  <c r="K18" i="8"/>
  <c r="H10" i="8"/>
  <c r="H12" i="8"/>
  <c r="H14" i="8"/>
  <c r="H18" i="8"/>
  <c r="J18" i="8"/>
  <c r="H20" i="8"/>
  <c r="J20" i="8"/>
  <c r="K20" i="8"/>
  <c r="H22" i="8"/>
  <c r="J22" i="8"/>
  <c r="K22" i="8"/>
  <c r="H26" i="8"/>
  <c r="J26" i="8"/>
  <c r="H28" i="8"/>
  <c r="J28" i="8"/>
  <c r="K28" i="8"/>
  <c r="H30" i="8"/>
  <c r="J30" i="8"/>
  <c r="K30" i="8"/>
  <c r="H34" i="8"/>
  <c r="J34" i="8"/>
  <c r="K34" i="8"/>
  <c r="H38" i="8"/>
  <c r="J38" i="8"/>
  <c r="K38" i="8"/>
  <c r="H40" i="8"/>
  <c r="H42" i="8"/>
  <c r="J42" i="8"/>
  <c r="K42" i="8"/>
  <c r="H44" i="8"/>
  <c r="H46" i="8"/>
  <c r="J46" i="8"/>
  <c r="K46" i="8"/>
  <c r="H48" i="8"/>
  <c r="J48" i="8"/>
  <c r="K48" i="8"/>
  <c r="H50" i="8"/>
  <c r="J50" i="8"/>
  <c r="K50" i="8"/>
  <c r="H52" i="8"/>
  <c r="H54" i="8"/>
  <c r="J56" i="8"/>
  <c r="K56" i="8"/>
  <c r="H60" i="8"/>
  <c r="J60" i="8"/>
  <c r="K60" i="8"/>
  <c r="H64" i="8"/>
  <c r="H66" i="8"/>
  <c r="J66" i="8"/>
  <c r="H24" i="8" l="1"/>
  <c r="I53" i="39"/>
  <c r="I52" i="37"/>
  <c r="E68" i="8"/>
  <c r="M68" i="8"/>
  <c r="K64" i="8"/>
  <c r="J64" i="8"/>
  <c r="I53" i="32"/>
  <c r="I53" i="24"/>
  <c r="I53" i="20"/>
  <c r="I53" i="16"/>
  <c r="I53" i="13"/>
  <c r="I16" i="8"/>
  <c r="F68" i="8"/>
  <c r="I36" i="8"/>
  <c r="I53" i="29"/>
  <c r="G56" i="8"/>
  <c r="H56" i="8" s="1"/>
  <c r="H52" i="14"/>
  <c r="H53" i="13"/>
  <c r="H54" i="40"/>
  <c r="H53" i="32"/>
  <c r="H52" i="27"/>
  <c r="H53" i="21"/>
  <c r="H52" i="9"/>
  <c r="H53" i="39"/>
  <c r="H52" i="37"/>
  <c r="H53" i="36"/>
  <c r="I68" i="8" l="1"/>
  <c r="H68" i="8"/>
  <c r="I69" i="8"/>
  <c r="G68" i="8"/>
</calcChain>
</file>

<file path=xl/sharedStrings.xml><?xml version="1.0" encoding="utf-8"?>
<sst xmlns="http://schemas.openxmlformats.org/spreadsheetml/2006/main" count="2168" uniqueCount="210">
  <si>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</si>
  <si>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</si>
  <si>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</si>
  <si>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</si>
  <si>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</si>
  <si>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</si>
  <si>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</si>
  <si>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</si>
  <si>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</si>
  <si>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</si>
  <si>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</si>
  <si>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</si>
  <si>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</si>
  <si>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</si>
  <si>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</si>
  <si>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</si>
  <si>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</si>
  <si>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</si>
  <si>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</si>
  <si>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</si>
  <si>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</si>
  <si>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</si>
  <si>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</si>
  <si>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</si>
  <si>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</si>
  <si>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</si>
  <si>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</si>
  <si>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</si>
  <si>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</si>
  <si>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</si>
  <si>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</si>
  <si>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</si>
  <si>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</si>
  <si>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</si>
  <si>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</si>
  <si>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</si>
  <si>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</si>
  <si>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</si>
  <si>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</si>
  <si>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</si>
  <si>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v tis. Kč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</si>
  <si>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</si>
  <si>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</si>
  <si>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</si>
  <si>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</si>
  <si>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</si>
  <si>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</si>
  <si>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</si>
  <si>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</si>
  <si>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</si>
  <si>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</si>
  <si>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</si>
  <si>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</si>
  <si>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</si>
  <si>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</si>
  <si>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</si>
  <si>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</si>
  <si>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</si>
  <si>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</si>
  <si>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</t>
  </si>
  <si>
    <t>Sladovní 492</t>
  </si>
  <si>
    <t>Kojetín</t>
  </si>
  <si>
    <t>Nová 1820</t>
  </si>
  <si>
    <t>Hranice</t>
  </si>
  <si>
    <t>Základní škola a Mateřská škola</t>
  </si>
  <si>
    <t>Malá Dlážka 4</t>
  </si>
  <si>
    <t>Přerov</t>
  </si>
  <si>
    <t>Osecká 301</t>
  </si>
  <si>
    <t>Lipník n.B.</t>
  </si>
  <si>
    <t>Gymnázium Jakuba Škody</t>
  </si>
  <si>
    <t>Komenského 29</t>
  </si>
  <si>
    <t>Gymnázium</t>
  </si>
  <si>
    <t>Zborovská 293</t>
  </si>
  <si>
    <t>Svat. Čecha 683</t>
  </si>
  <si>
    <t>Studentská 1384</t>
  </si>
  <si>
    <t>Střední průmyslová škola stavební</t>
  </si>
  <si>
    <t>Komen.sady 257</t>
  </si>
  <si>
    <t>Střední průmyslová škola</t>
  </si>
  <si>
    <t>Havlíčkova 2</t>
  </si>
  <si>
    <t>Šířava 7</t>
  </si>
  <si>
    <t>Střední lesnická škola</t>
  </si>
  <si>
    <t>Jurikova 588</t>
  </si>
  <si>
    <t>Denisova 3</t>
  </si>
  <si>
    <t>Střední škola zemědělská</t>
  </si>
  <si>
    <t>Osmek 47</t>
  </si>
  <si>
    <t>Obchodní akademie a Jazyková škola</t>
  </si>
  <si>
    <t>Bartošova 24</t>
  </si>
  <si>
    <t>Střední zdravotnická škola</t>
  </si>
  <si>
    <t>Studentská 1095</t>
  </si>
  <si>
    <t>Kouřilkova 8</t>
  </si>
  <si>
    <t>Střední škola řezbářská</t>
  </si>
  <si>
    <t>Nádražní 146</t>
  </si>
  <si>
    <t>Tovačov</t>
  </si>
  <si>
    <t>Odborné učiliště</t>
  </si>
  <si>
    <t>Křenovice 8</t>
  </si>
  <si>
    <t>Základní umělecká škola</t>
  </si>
  <si>
    <t>Potštát 36</t>
  </si>
  <si>
    <t>Potštát</t>
  </si>
  <si>
    <t>Škol.nám. 35</t>
  </si>
  <si>
    <t xml:space="preserve">Základní umělecká škola </t>
  </si>
  <si>
    <t>Hanusíkova 197</t>
  </si>
  <si>
    <t>Základní umělecká škola B. Kozánka</t>
  </si>
  <si>
    <t>tř. 17.listopadu 2</t>
  </si>
  <si>
    <t>Základní umělecká škola A. Dvořáka</t>
  </si>
  <si>
    <t>Havlíčkova 643</t>
  </si>
  <si>
    <t>Žižkova 12</t>
  </si>
  <si>
    <t>Dětský domov a Školní jídelna</t>
  </si>
  <si>
    <t>Tyršova 772</t>
  </si>
  <si>
    <t>CELKEM</t>
  </si>
  <si>
    <t>saldo</t>
  </si>
  <si>
    <t>Střední škola elektrotechnická</t>
  </si>
  <si>
    <t>Sladovní 492, Kojetín</t>
  </si>
  <si>
    <t>Základní škola Kojetín, Sladovní 492</t>
  </si>
  <si>
    <t>Nová 1820, Hranice</t>
  </si>
  <si>
    <t>Malá Dlážka 4, Přerov</t>
  </si>
  <si>
    <t>Základní škola Lipník nad Bečvou, Osecká 301</t>
  </si>
  <si>
    <t>Osecká 301, Lipník nad Bečvou</t>
  </si>
  <si>
    <t>Komenského 29, Přerov</t>
  </si>
  <si>
    <t>Gymnázium, Hranice, Zborovská 293</t>
  </si>
  <si>
    <t>Zborovská 293, Hranice</t>
  </si>
  <si>
    <t>Gymnázium, Kojetín, Svatopluka Čecha 683</t>
  </si>
  <si>
    <t>Svatopluka Čecha 683, Kojetín</t>
  </si>
  <si>
    <t>Studentská 1384, Hranice</t>
  </si>
  <si>
    <t>00842893</t>
  </si>
  <si>
    <t>SPŠ stavební, Lipník nad Bečvou, Komenského sady 257</t>
  </si>
  <si>
    <t>Komenského sady 257</t>
  </si>
  <si>
    <t>Střední průmyslová škola, Přerov, Havlíčkova 2</t>
  </si>
  <si>
    <t>Havlíčkova 2, Přerov</t>
  </si>
  <si>
    <t>Šířava 7, Přerov</t>
  </si>
  <si>
    <t>00577227</t>
  </si>
  <si>
    <t>Střední lesnická škola, Hranice, Jurikova 588</t>
  </si>
  <si>
    <t>Jurikova 588, Hranice</t>
  </si>
  <si>
    <t>Denisova 3, Přerov</t>
  </si>
  <si>
    <t>Střední škola zemědělská, Přerov, Osmek 47</t>
  </si>
  <si>
    <t>Osmek 47, Přerov</t>
  </si>
  <si>
    <t>Obchodní akademie a Jazyková škola, Přerov, Bartošova 24</t>
  </si>
  <si>
    <t>Bartošova 24, Přerov</t>
  </si>
  <si>
    <t>Střední zdravotnická škola, Hranice, Studentská 1095</t>
  </si>
  <si>
    <t>Studentská 1095, Hranice</t>
  </si>
  <si>
    <t>00600903</t>
  </si>
  <si>
    <t>00845370</t>
  </si>
  <si>
    <t>Kouřílkova 8, Přerov</t>
  </si>
  <si>
    <t>Střední škola řezbářská, Tovačov, Nádražní 146</t>
  </si>
  <si>
    <t>Nádražní 146, Tovačov</t>
  </si>
  <si>
    <t>Odborné učiliště, Křenovice 8</t>
  </si>
  <si>
    <t>00842800</t>
  </si>
  <si>
    <t>Základní umělecká škola, Potštát 36</t>
  </si>
  <si>
    <t>Základní umělecká škola, Hranice, Školní náměstí 35</t>
  </si>
  <si>
    <t>Školní náměstí 35, Hranice</t>
  </si>
  <si>
    <t>Základní umělecká škola, Kojetín, Hanusíkova 197</t>
  </si>
  <si>
    <t>Hanusíkova 197, Kojetín</t>
  </si>
  <si>
    <t>Základní umělecká škola Bedřicha Kozánka, Přerov</t>
  </si>
  <si>
    <t>tř. 17. listopadu 2, Přerov</t>
  </si>
  <si>
    <t>Havlíčkova 643, Lipník nad Bečvou</t>
  </si>
  <si>
    <t>Žižkova 12, Přerov</t>
  </si>
  <si>
    <t>Dětský domov a Školní jídelna, Lipník nad Bečvou, Tyršova 772</t>
  </si>
  <si>
    <t>Tyršova 772, Lipník nad Bečvou</t>
  </si>
  <si>
    <t>Dětský domov a Školní jídelna, Přerov, Sušilova 25</t>
  </si>
  <si>
    <t>IČ</t>
  </si>
  <si>
    <t xml:space="preserve">Částka </t>
  </si>
  <si>
    <t xml:space="preserve"> /spolufin. akcí/</t>
  </si>
  <si>
    <t>nerozp.</t>
  </si>
  <si>
    <t>00842966</t>
  </si>
  <si>
    <t xml:space="preserve">   </t>
  </si>
  <si>
    <t>Základní škola a Mateřská škola Přerov, Malá dlážka 4</t>
  </si>
  <si>
    <t>Gymnázium Jakuba Škody, Přerov, Komenského 29</t>
  </si>
  <si>
    <t>ZUŠ Antonína Dvořáka, Havlíčkova 643, Lipník nad Bečvou</t>
  </si>
  <si>
    <t>Základní škola a Mateřská škola Hranice, Nová 1820</t>
  </si>
  <si>
    <t>Gymnázium Jana Blahoslava a Střední pedagogická škola, Přerov, Denisova 3</t>
  </si>
  <si>
    <t>Střední škola technická, Přerov, Kouřílkova 8</t>
  </si>
  <si>
    <t>Středisko volného času ATLAS a BIOS, Přerov, Žižkova 12</t>
  </si>
  <si>
    <t>Střední škola technická</t>
  </si>
  <si>
    <t>Středisko volného času ATLAS a BIOS</t>
  </si>
  <si>
    <t>Z celkového počtu 29 organizací okresu Přerov skončilo:</t>
  </si>
  <si>
    <t>Správce:  vedoucí odboru</t>
  </si>
  <si>
    <t>Odvody z investičního fondu /odpisy/</t>
  </si>
  <si>
    <t>Gymnázium Jana Blahoslava a Střední pedagogická škola</t>
  </si>
  <si>
    <t>Střední škola gastronomie a služeb</t>
  </si>
  <si>
    <t>Střední škola gastronomie a služeb, Přerov, Šířava 7</t>
  </si>
  <si>
    <t>Tyršova 781</t>
  </si>
  <si>
    <t>Tyršova 781, Lipník nad Bečvou</t>
  </si>
  <si>
    <t>SŠ elektrotechnická, Tyršova 781, Lipník nad Bečvou</t>
  </si>
  <si>
    <t>Střední průmyslová škola, Hranice, Studentská 1384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</si>
  <si>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</si>
  <si>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Pozn.: Vynaložené odpisy nad stanovený limit byly finančně pokryty z provozních prostředků organizace- 32,- Kč.</t>
  </si>
  <si>
    <t>Stav k 1.1.2010</t>
  </si>
  <si>
    <r>
      <t xml:space="preserve">Ztráta 146 436,74 Kč bude pokryta ze zlepšeného hospodářského výsledku v následujících letech (103 931,76 Kč) a z prostředků rezervního fondu (42 504,98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</si>
  <si>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t>Pozn.: Vynaložené odpisy nad stanovený limit byly finančně pokryty z provozních prostředků organizace- 4 555,02 Kč.</t>
  </si>
  <si>
    <t>Pozn.: Vynaložené odpisy nad stanovený limit byly finančně pokryty z provozních prostředků organizace- 0,50 Kč.</t>
  </si>
  <si>
    <t>Pozn.: Odvod z investičního fondu - ROP ve výši 12 793,32 tis. Kč</t>
  </si>
  <si>
    <t>Pozn.: Odvod z investičního fondu - ROP ve výši 17 174,80 tis. Kč</t>
  </si>
  <si>
    <t>Pozn.: Vynaložené odpisy nad stanovený limit byly finančně pokryty z provozních prostředků organizace- 0,20 Kč.</t>
  </si>
  <si>
    <r>
      <t xml:space="preserve">Ztráta 100 475,79 Kč bude pokryta ze zlepšeného hospodářského výsledku v následujících letech (74 444,79 Kč) a z prostředků rezervního fondu (26 031,-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</si>
  <si>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t>Pozn.: Odvod z investičního fondu - ROP ve výši 4 954,98 tis. Kč</t>
  </si>
  <si>
    <t>Pozn.: Vynaložené odpisy nad stanovený limit byly finančně pokryty z provozních prostředků organizace- 100,- Kč.</t>
  </si>
  <si>
    <r>
      <t>Ztráta 7 542,20 Kč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</si>
  <si>
    <t>Dětský domov a Školní jídelna, Hranice, Purgešova 847</t>
  </si>
  <si>
    <t>Purgešova 847, Hranice</t>
  </si>
  <si>
    <t>Purgešova 847</t>
  </si>
  <si>
    <t>Sušilova 25/2392, Přerov</t>
  </si>
  <si>
    <t>Sušilova 25/2392</t>
  </si>
  <si>
    <t>Pozn.2: Vynaložené odpisy nad stanovený limit byly finančně pokryty z provozních prostředků organizace- 996,- Kč.</t>
  </si>
  <si>
    <t>Pozn.1: Odvod z investičního fondu (úhrada pozemku) ve výši 14,24 tis. Kč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</si>
  <si>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2010</t>
    </r>
    <r>
      <rPr>
        <b/>
        <u/>
        <sz val="14"/>
        <rFont val="Times New Roman"/>
        <family val="1"/>
        <charset val="238"/>
      </rPr>
      <t xml:space="preserve">   -  okres Přerov</t>
    </r>
  </si>
  <si>
    <t xml:space="preserve"> -   3 organizace ve ztrátě v celkové výši -257 tis. Kč</t>
  </si>
  <si>
    <t xml:space="preserve"> - 23 organizací se zlepšeným výsledkem hospodaření v celkové výši 2 562 tis. Kč</t>
  </si>
  <si>
    <t xml:space="preserve"> -   3 organizace s vyrovnaným výsledkem hospodaření</t>
  </si>
  <si>
    <t>Pozn.: Vynaložené odpisy nad stanovený limit byly finančně pokryty z provozních prostředků organizace- 2 331,18 Kč.</t>
  </si>
  <si>
    <t>v  Kč</t>
  </si>
  <si>
    <t>Pozn.: Vynaložené odpisy nad stanovený limit byly finančně pokryty z provozních prostředků organizace- 6,-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</si>
</sst>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4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0" fontId="9" fillId="0" borderId="0" xfId="0" applyFont="1" applyFill="1" applyBorder="1"/>
    <xf numFmtId="4" fontId="9" fillId="0" borderId="1" xfId="0" applyNumberFormat="1" applyFont="1" applyFill="1" applyBorder="1" applyAlignment="1">
      <alignment horizontal="right"/>
    </xf>
    <xf numFmtId="10" fontId="2" fillId="0" borderId="2" xfId="0" applyNumberFormat="1" applyFont="1" applyFill="1" applyBorder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4" fontId="0" fillId="0" borderId="5" xfId="0" applyNumberFormat="1" applyFill="1" applyBorder="1"/>
    <xf numFmtId="4" fontId="0" fillId="0" borderId="6" xfId="0" applyNumberFormat="1" applyFill="1" applyBorder="1"/>
    <xf numFmtId="4" fontId="0" fillId="0" borderId="7" xfId="0" applyNumberFormat="1" applyFill="1" applyBorder="1"/>
    <xf numFmtId="4" fontId="9" fillId="0" borderId="8" xfId="0" applyNumberFormat="1" applyFont="1" applyFill="1" applyBorder="1" applyAlignment="1">
      <alignment horizontal="right"/>
    </xf>
    <xf numFmtId="4" fontId="8" fillId="0" borderId="8" xfId="0" applyNumberFormat="1" applyFont="1" applyFill="1" applyBorder="1" applyAlignment="1">
      <alignment horizontal="left"/>
    </xf>
    <xf numFmtId="4" fontId="9" fillId="0" borderId="9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0" fillId="0" borderId="1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9" fillId="0" borderId="15" xfId="0" applyNumberFormat="1" applyFont="1" applyFill="1" applyBorder="1" applyAlignment="1">
      <alignment horizontal="right"/>
    </xf>
    <xf numFmtId="4" fontId="0" fillId="0" borderId="16" xfId="0" applyNumberFormat="1" applyFill="1" applyBorder="1"/>
    <xf numFmtId="0" fontId="0" fillId="0" borderId="16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10" fontId="2" fillId="0" borderId="0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4" fontId="1" fillId="0" borderId="5" xfId="0" applyNumberFormat="1" applyFont="1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38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8" xfId="0" applyFont="1" applyFill="1" applyBorder="1" applyProtection="1">
      <protection hidden="1"/>
    </xf>
    <xf numFmtId="0" fontId="0" fillId="0" borderId="19" xfId="0" applyFill="1" applyBorder="1" applyProtection="1">
      <protection hidden="1"/>
    </xf>
    <xf numFmtId="0" fontId="26" fillId="0" borderId="19" xfId="0" applyFont="1" applyFill="1" applyBorder="1" applyProtection="1"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20" xfId="0" applyFill="1" applyBorder="1" applyAlignment="1" applyProtection="1">
      <alignment horizontal="center"/>
      <protection hidden="1"/>
    </xf>
    <xf numFmtId="0" fontId="0" fillId="0" borderId="21" xfId="0" applyFill="1" applyBorder="1" applyAlignment="1" applyProtection="1">
      <alignment horizontal="center"/>
      <protection hidden="1"/>
    </xf>
    <xf numFmtId="0" fontId="0" fillId="0" borderId="16" xfId="0" applyFill="1" applyBorder="1" applyProtection="1">
      <protection hidden="1"/>
    </xf>
    <xf numFmtId="0" fontId="0" fillId="0" borderId="22" xfId="0" applyFill="1" applyBorder="1" applyProtection="1">
      <protection hidden="1"/>
    </xf>
    <xf numFmtId="14" fontId="0" fillId="0" borderId="22" xfId="0" applyNumberFormat="1" applyFill="1" applyBorder="1" applyAlignment="1" applyProtection="1">
      <alignment horizontal="center"/>
      <protection hidden="1"/>
    </xf>
    <xf numFmtId="14" fontId="0" fillId="0" borderId="10" xfId="0" applyNumberFormat="1" applyFill="1" applyBorder="1" applyAlignment="1" applyProtection="1">
      <alignment horizontal="center"/>
      <protection hidden="1"/>
    </xf>
    <xf numFmtId="0" fontId="0" fillId="0" borderId="22" xfId="0" applyFill="1" applyBorder="1" applyAlignment="1" applyProtection="1">
      <alignment horizontal="center"/>
      <protection hidden="1"/>
    </xf>
    <xf numFmtId="0" fontId="0" fillId="0" borderId="10" xfId="0" applyFill="1" applyBorder="1" applyProtection="1">
      <protection hidden="1"/>
    </xf>
    <xf numFmtId="0" fontId="0" fillId="0" borderId="12" xfId="0" applyFill="1" applyBorder="1" applyProtection="1">
      <protection hidden="1"/>
    </xf>
    <xf numFmtId="0" fontId="0" fillId="0" borderId="13" xfId="0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0" fontId="0" fillId="0" borderId="27" xfId="0" applyFill="1" applyBorder="1" applyProtection="1">
      <protection hidden="1"/>
    </xf>
    <xf numFmtId="4" fontId="0" fillId="0" borderId="26" xfId="0" applyNumberFormat="1" applyFill="1" applyBorder="1" applyProtection="1">
      <protection hidden="1"/>
    </xf>
    <xf numFmtId="4" fontId="0" fillId="0" borderId="28" xfId="0" applyNumberFormat="1" applyFill="1" applyBorder="1" applyAlignment="1" applyProtection="1">
      <alignment horizontal="right"/>
      <protection hidden="1"/>
    </xf>
    <xf numFmtId="4" fontId="0" fillId="0" borderId="28" xfId="0" applyNumberFormat="1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31" xfId="0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4" fontId="0" fillId="0" borderId="32" xfId="0" applyNumberFormat="1" applyFill="1" applyBorder="1" applyAlignment="1" applyProtection="1">
      <alignment horizontal="right"/>
      <protection hidden="1"/>
    </xf>
    <xf numFmtId="4" fontId="0" fillId="0" borderId="32" xfId="0" applyNumberFormat="1" applyFill="1" applyBorder="1" applyProtection="1">
      <protection hidden="1"/>
    </xf>
    <xf numFmtId="4" fontId="0" fillId="0" borderId="33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4" xfId="0" applyNumberFormat="1" applyFon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6" xfId="0" applyNumberFormat="1" applyFont="1" applyFill="1" applyBorder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4" fontId="9" fillId="0" borderId="0" xfId="0" applyNumberFormat="1" applyFont="1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0" fontId="9" fillId="0" borderId="0" xfId="0" applyFont="1" applyFill="1" applyAlignment="1" applyProtection="1">
      <alignment horizontal="left"/>
      <protection hidden="1"/>
    </xf>
    <xf numFmtId="0" fontId="31" fillId="0" borderId="0" xfId="0" applyFont="1" applyFill="1"/>
    <xf numFmtId="0" fontId="28" fillId="0" borderId="0" xfId="0" applyFont="1" applyFill="1"/>
    <xf numFmtId="0" fontId="32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0" fontId="34" fillId="0" borderId="0" xfId="0" applyFont="1" applyFill="1"/>
    <xf numFmtId="0" fontId="35" fillId="0" borderId="0" xfId="0" applyFont="1" applyFill="1"/>
    <xf numFmtId="0" fontId="0" fillId="0" borderId="0" xfId="0" applyFill="1" applyAlignment="1">
      <alignment horizontal="right"/>
    </xf>
    <xf numFmtId="0" fontId="8" fillId="0" borderId="39" xfId="0" applyFont="1" applyFill="1" applyBorder="1"/>
    <xf numFmtId="0" fontId="7" fillId="0" borderId="40" xfId="0" applyFont="1" applyFill="1" applyBorder="1"/>
    <xf numFmtId="0" fontId="36" fillId="0" borderId="41" xfId="0" applyFont="1" applyFill="1" applyBorder="1"/>
    <xf numFmtId="0" fontId="36" fillId="0" borderId="42" xfId="0" applyFont="1" applyFill="1" applyBorder="1"/>
    <xf numFmtId="0" fontId="7" fillId="0" borderId="18" xfId="0" applyFont="1" applyFill="1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7" fillId="0" borderId="44" xfId="0" applyFont="1" applyFill="1" applyBorder="1" applyAlignment="1">
      <alignment horizont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42" xfId="0" applyFill="1" applyBorder="1" applyAlignment="1">
      <alignment horizontal="left" vertical="center"/>
    </xf>
    <xf numFmtId="0" fontId="8" fillId="0" borderId="45" xfId="0" applyFont="1" applyFill="1" applyBorder="1"/>
    <xf numFmtId="0" fontId="7" fillId="0" borderId="46" xfId="0" applyFont="1" applyFill="1" applyBorder="1"/>
    <xf numFmtId="0" fontId="36" fillId="0" borderId="47" xfId="0" applyFont="1" applyFill="1" applyBorder="1"/>
    <xf numFmtId="0" fontId="36" fillId="0" borderId="14" xfId="0" applyFont="1" applyFill="1" applyBorder="1"/>
    <xf numFmtId="0" fontId="9" fillId="0" borderId="12" xfId="0" applyFont="1" applyFill="1" applyBorder="1"/>
    <xf numFmtId="0" fontId="9" fillId="0" borderId="48" xfId="0" applyFont="1" applyFill="1" applyBorder="1"/>
    <xf numFmtId="0" fontId="9" fillId="0" borderId="49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5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5" xfId="0" applyFill="1" applyBorder="1" applyAlignment="1">
      <alignment horizontal="right"/>
    </xf>
    <xf numFmtId="0" fontId="0" fillId="0" borderId="51" xfId="0" applyFill="1" applyBorder="1" applyAlignment="1">
      <alignment horizontal="right"/>
    </xf>
    <xf numFmtId="0" fontId="0" fillId="0" borderId="52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53" xfId="0" applyFill="1" applyBorder="1" applyAlignment="1">
      <alignment horizontal="right"/>
    </xf>
    <xf numFmtId="0" fontId="35" fillId="0" borderId="54" xfId="0" applyNumberFormat="1" applyFont="1" applyFill="1" applyBorder="1"/>
    <xf numFmtId="0" fontId="35" fillId="0" borderId="4" xfId="0" applyFont="1" applyFill="1" applyBorder="1"/>
    <xf numFmtId="4" fontId="9" fillId="0" borderId="2" xfId="0" applyNumberFormat="1" applyFont="1" applyFill="1" applyBorder="1"/>
    <xf numFmtId="4" fontId="9" fillId="0" borderId="55" xfId="0" applyNumberFormat="1" applyFont="1" applyFill="1" applyBorder="1"/>
    <xf numFmtId="4" fontId="9" fillId="0" borderId="9" xfId="0" applyNumberFormat="1" applyFont="1" applyFill="1" applyBorder="1"/>
    <xf numFmtId="4" fontId="9" fillId="0" borderId="1" xfId="0" applyNumberFormat="1" applyFont="1" applyFill="1" applyBorder="1"/>
    <xf numFmtId="4" fontId="9" fillId="0" borderId="17" xfId="0" applyNumberFormat="1" applyFont="1" applyFill="1" applyBorder="1"/>
    <xf numFmtId="0" fontId="35" fillId="0" borderId="50" xfId="0" applyNumberFormat="1" applyFont="1" applyFill="1" applyBorder="1"/>
    <xf numFmtId="0" fontId="35" fillId="0" borderId="7" xfId="0" applyFont="1" applyFill="1" applyBorder="1"/>
    <xf numFmtId="4" fontId="9" fillId="0" borderId="5" xfId="0" applyNumberFormat="1" applyFont="1" applyFill="1" applyBorder="1"/>
    <xf numFmtId="4" fontId="9" fillId="0" borderId="51" xfId="0" applyNumberFormat="1" applyFont="1" applyFill="1" applyBorder="1"/>
    <xf numFmtId="4" fontId="9" fillId="0" borderId="52" xfId="0" applyNumberFormat="1" applyFont="1" applyFill="1" applyBorder="1"/>
    <xf numFmtId="4" fontId="9" fillId="0" borderId="8" xfId="0" applyNumberFormat="1" applyFont="1" applyFill="1" applyBorder="1"/>
    <xf numFmtId="4" fontId="9" fillId="0" borderId="53" xfId="0" applyNumberFormat="1" applyFont="1" applyFill="1" applyBorder="1"/>
    <xf numFmtId="0" fontId="35" fillId="0" borderId="54" xfId="0" applyFont="1" applyFill="1" applyBorder="1"/>
    <xf numFmtId="0" fontId="35" fillId="0" borderId="50" xfId="0" applyFont="1" applyFill="1" applyBorder="1"/>
    <xf numFmtId="0" fontId="35" fillId="0" borderId="7" xfId="0" applyFont="1" applyFill="1" applyBorder="1" applyAlignment="1">
      <alignment wrapText="1"/>
    </xf>
    <xf numFmtId="0" fontId="35" fillId="0" borderId="54" xfId="0" applyFont="1" applyFill="1" applyBorder="1" applyAlignment="1">
      <alignment wrapText="1"/>
    </xf>
    <xf numFmtId="0" fontId="35" fillId="0" borderId="50" xfId="0" applyFont="1" applyFill="1" applyBorder="1" applyAlignment="1">
      <alignment wrapText="1"/>
    </xf>
    <xf numFmtId="0" fontId="35" fillId="0" borderId="4" xfId="0" applyFont="1" applyFill="1" applyBorder="1" applyAlignment="1">
      <alignment wrapText="1"/>
    </xf>
    <xf numFmtId="0" fontId="35" fillId="0" borderId="56" xfId="0" applyFont="1" applyFill="1" applyBorder="1"/>
    <xf numFmtId="0" fontId="35" fillId="0" borderId="6" xfId="0" applyNumberFormat="1" applyFont="1" applyFill="1" applyBorder="1"/>
    <xf numFmtId="0" fontId="35" fillId="0" borderId="3" xfId="0" applyNumberFormat="1" applyFont="1" applyFill="1" applyBorder="1"/>
    <xf numFmtId="0" fontId="35" fillId="0" borderId="57" xfId="0" applyFont="1" applyFill="1" applyBorder="1"/>
    <xf numFmtId="0" fontId="35" fillId="0" borderId="10" xfId="0" applyFont="1" applyFill="1" applyBorder="1"/>
    <xf numFmtId="4" fontId="9" fillId="0" borderId="16" xfId="0" applyNumberFormat="1" applyFont="1" applyFill="1" applyBorder="1"/>
    <xf numFmtId="4" fontId="9" fillId="0" borderId="58" xfId="0" applyNumberFormat="1" applyFont="1" applyFill="1" applyBorder="1"/>
    <xf numFmtId="4" fontId="9" fillId="0" borderId="59" xfId="0" applyNumberFormat="1" applyFont="1" applyFill="1" applyBorder="1"/>
    <xf numFmtId="4" fontId="9" fillId="0" borderId="60" xfId="0" applyNumberFormat="1" applyFont="1" applyFill="1" applyBorder="1"/>
    <xf numFmtId="0" fontId="35" fillId="0" borderId="54" xfId="0" applyNumberFormat="1" applyFont="1" applyFill="1" applyBorder="1" applyAlignment="1">
      <alignment wrapText="1"/>
    </xf>
    <xf numFmtId="0" fontId="35" fillId="0" borderId="50" xfId="0" applyNumberFormat="1" applyFont="1" applyFill="1" applyBorder="1" applyAlignment="1">
      <alignment wrapText="1"/>
    </xf>
    <xf numFmtId="4" fontId="9" fillId="0" borderId="7" xfId="0" applyNumberFormat="1" applyFont="1" applyFill="1" applyBorder="1"/>
    <xf numFmtId="4" fontId="9" fillId="0" borderId="4" xfId="0" applyNumberFormat="1" applyFont="1" applyFill="1" applyBorder="1"/>
    <xf numFmtId="0" fontId="35" fillId="0" borderId="57" xfId="0" applyNumberFormat="1" applyFont="1" applyFill="1" applyBorder="1"/>
    <xf numFmtId="4" fontId="9" fillId="0" borderId="10" xfId="0" applyNumberFormat="1" applyFont="1" applyFill="1" applyBorder="1"/>
    <xf numFmtId="0" fontId="35" fillId="0" borderId="61" xfId="0" applyFont="1" applyFill="1" applyBorder="1"/>
    <xf numFmtId="0" fontId="35" fillId="0" borderId="14" xfId="0" applyFont="1" applyFill="1" applyBorder="1"/>
    <xf numFmtId="4" fontId="9" fillId="0" borderId="12" xfId="0" applyNumberFormat="1" applyFont="1" applyFill="1" applyBorder="1"/>
    <xf numFmtId="4" fontId="9" fillId="0" borderId="48" xfId="0" applyNumberFormat="1" applyFont="1" applyFill="1" applyBorder="1"/>
    <xf numFmtId="4" fontId="9" fillId="0" borderId="49" xfId="0" applyNumberFormat="1" applyFont="1" applyFill="1" applyBorder="1"/>
    <xf numFmtId="4" fontId="9" fillId="0" borderId="14" xfId="0" applyNumberFormat="1" applyFont="1" applyFill="1" applyBorder="1"/>
    <xf numFmtId="0" fontId="37" fillId="0" borderId="16" xfId="0" applyFont="1" applyFill="1" applyBorder="1"/>
    <xf numFmtId="0" fontId="37" fillId="0" borderId="0" xfId="0" applyFont="1" applyFill="1" applyBorder="1"/>
    <xf numFmtId="0" fontId="28" fillId="0" borderId="0" xfId="0" applyFont="1" applyFill="1" applyBorder="1"/>
    <xf numFmtId="0" fontId="15" fillId="0" borderId="16" xfId="0" applyFont="1" applyFill="1" applyBorder="1"/>
    <xf numFmtId="0" fontId="15" fillId="0" borderId="0" xfId="0" applyFont="1" applyFill="1" applyBorder="1"/>
    <xf numFmtId="0" fontId="36" fillId="0" borderId="0" xfId="0" applyFont="1" applyFill="1" applyBorder="1"/>
    <xf numFmtId="4" fontId="7" fillId="0" borderId="16" xfId="0" applyNumberFormat="1" applyFont="1" applyFill="1" applyBorder="1"/>
    <xf numFmtId="4" fontId="7" fillId="0" borderId="0" xfId="0" applyNumberFormat="1" applyFont="1" applyFill="1" applyBorder="1"/>
    <xf numFmtId="4" fontId="7" fillId="0" borderId="10" xfId="0" applyNumberFormat="1" applyFont="1" applyFill="1" applyBorder="1"/>
    <xf numFmtId="0" fontId="37" fillId="0" borderId="12" xfId="0" applyFont="1" applyFill="1" applyBorder="1"/>
    <xf numFmtId="0" fontId="37" fillId="0" borderId="13" xfId="0" applyFont="1" applyFill="1" applyBorder="1"/>
    <xf numFmtId="0" fontId="28" fillId="0" borderId="13" xfId="0" applyFont="1" applyFill="1" applyBorder="1"/>
    <xf numFmtId="4" fontId="0" fillId="0" borderId="12" xfId="0" applyNumberFormat="1" applyFill="1" applyBorder="1"/>
    <xf numFmtId="0" fontId="7" fillId="0" borderId="13" xfId="0" applyFont="1" applyFill="1" applyBorder="1" applyAlignment="1">
      <alignment horizontal="right"/>
    </xf>
    <xf numFmtId="0" fontId="8" fillId="0" borderId="0" xfId="0" applyFont="1" applyFill="1" applyBorder="1"/>
    <xf numFmtId="0" fontId="37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center" shrinkToFit="1"/>
      <protection hidden="1"/>
    </xf>
    <xf numFmtId="0" fontId="0" fillId="0" borderId="21" xfId="0" applyFill="1" applyBorder="1" applyAlignment="1" applyProtection="1">
      <alignment horizontal="left"/>
      <protection hidden="1"/>
    </xf>
    <xf numFmtId="0" fontId="0" fillId="0" borderId="42" xfId="0" applyFill="1" applyBorder="1" applyAlignment="1" applyProtection="1">
      <alignment horizontal="left"/>
      <protection hidden="1"/>
    </xf>
    <xf numFmtId="0" fontId="39" fillId="0" borderId="13" xfId="0" applyFont="1" applyFill="1" applyBorder="1"/>
    <xf numFmtId="4" fontId="7" fillId="0" borderId="14" xfId="0" applyNumberFormat="1" applyFont="1" applyFill="1" applyBorder="1"/>
    <xf numFmtId="0" fontId="38" fillId="0" borderId="0" xfId="0" applyFont="1" applyFill="1"/>
    <xf numFmtId="4" fontId="1" fillId="0" borderId="38" xfId="0" applyNumberFormat="1" applyFont="1" applyFill="1" applyBorder="1" applyProtection="1">
      <protection hidden="1"/>
    </xf>
    <xf numFmtId="4" fontId="15" fillId="0" borderId="16" xfId="0" applyNumberFormat="1" applyFont="1" applyFill="1" applyBorder="1" applyAlignment="1">
      <alignment shrinkToFit="1"/>
    </xf>
    <xf numFmtId="4" fontId="15" fillId="0" borderId="0" xfId="0" applyNumberFormat="1" applyFont="1" applyFill="1" applyBorder="1" applyAlignment="1">
      <alignment shrinkToFit="1"/>
    </xf>
    <xf numFmtId="4" fontId="15" fillId="0" borderId="10" xfId="0" applyNumberFormat="1" applyFont="1" applyFill="1" applyBorder="1" applyAlignment="1">
      <alignment shrinkToFit="1"/>
    </xf>
    <xf numFmtId="0" fontId="9" fillId="0" borderId="62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4" fillId="0" borderId="64" xfId="0" applyNumberFormat="1" applyFont="1" applyFill="1" applyBorder="1" applyAlignment="1">
      <alignment horizontal="left" vertical="center"/>
    </xf>
    <xf numFmtId="0" fontId="0" fillId="0" borderId="65" xfId="0" applyFill="1" applyBorder="1" applyAlignment="1">
      <alignment horizontal="left" vertical="center"/>
    </xf>
    <xf numFmtId="4" fontId="2" fillId="0" borderId="19" xfId="0" applyNumberFormat="1" applyFont="1" applyFill="1" applyBorder="1" applyAlignment="1"/>
    <xf numFmtId="0" fontId="2" fillId="0" borderId="19" xfId="0" applyFont="1" applyFill="1" applyBorder="1" applyAlignment="1"/>
    <xf numFmtId="4" fontId="2" fillId="0" borderId="0" xfId="0" applyNumberFormat="1" applyFont="1" applyFill="1" applyBorder="1" applyAlignment="1">
      <alignment horizontal="justify"/>
    </xf>
    <xf numFmtId="0" fontId="2" fillId="0" borderId="0" xfId="0" applyFont="1" applyFill="1" applyAlignment="1">
      <alignment horizontal="justify"/>
    </xf>
    <xf numFmtId="0" fontId="0" fillId="0" borderId="45" xfId="0" applyFill="1" applyBorder="1" applyAlignment="1">
      <alignment horizontal="center" vertical="center"/>
    </xf>
    <xf numFmtId="0" fontId="0" fillId="0" borderId="66" xfId="0" applyFill="1" applyBorder="1" applyAlignment="1">
      <alignment horizontal="left" vertical="center"/>
    </xf>
    <xf numFmtId="0" fontId="4" fillId="0" borderId="64" xfId="0" applyFont="1" applyFill="1" applyBorder="1" applyAlignment="1">
      <alignment horizontal="left" vertical="center"/>
    </xf>
    <xf numFmtId="0" fontId="9" fillId="0" borderId="67" xfId="0" applyFont="1" applyFill="1" applyBorder="1" applyAlignment="1">
      <alignment horizontal="center" vertical="center"/>
    </xf>
    <xf numFmtId="0" fontId="4" fillId="0" borderId="68" xfId="0" applyNumberFormat="1" applyFont="1" applyFill="1" applyBorder="1" applyAlignment="1">
      <alignment horizontal="left" vertical="center"/>
    </xf>
    <xf numFmtId="0" fontId="4" fillId="0" borderId="64" xfId="0" applyNumberFormat="1" applyFont="1" applyFill="1" applyBorder="1" applyAlignment="1">
      <alignment horizontal="left" vertical="center" wrapText="1"/>
    </xf>
    <xf numFmtId="0" fontId="0" fillId="0" borderId="65" xfId="0" applyFill="1" applyBorder="1" applyAlignment="1">
      <alignment wrapText="1"/>
    </xf>
    <xf numFmtId="0" fontId="4" fillId="0" borderId="69" xfId="0" applyFont="1" applyFill="1" applyBorder="1" applyAlignment="1">
      <alignment horizontal="left" vertical="center"/>
    </xf>
    <xf numFmtId="0" fontId="0" fillId="0" borderId="70" xfId="0" applyFill="1" applyBorder="1" applyAlignment="1">
      <alignment horizontal="left" vertical="center"/>
    </xf>
    <xf numFmtId="0" fontId="7" fillId="0" borderId="71" xfId="0" applyFont="1" applyFill="1" applyBorder="1" applyAlignment="1">
      <alignment horizontal="center" vertical="justify"/>
    </xf>
    <xf numFmtId="0" fontId="0" fillId="0" borderId="37" xfId="0" applyFill="1" applyBorder="1" applyAlignment="1">
      <alignment horizontal="center"/>
    </xf>
    <xf numFmtId="0" fontId="6" fillId="0" borderId="19" xfId="0" applyFont="1" applyFill="1" applyBorder="1" applyAlignment="1">
      <alignment horizontal="center" wrapText="1"/>
    </xf>
    <xf numFmtId="0" fontId="0" fillId="0" borderId="13" xfId="0" applyFill="1" applyBorder="1"/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Alignment="1" applyProtection="1">
      <alignment shrinkToFit="1"/>
      <protection hidden="1"/>
    </xf>
    <xf numFmtId="0" fontId="0" fillId="0" borderId="72" xfId="0" applyFill="1" applyBorder="1" applyAlignment="1" applyProtection="1">
      <alignment vertical="justify"/>
      <protection hidden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9" fillId="0" borderId="0" xfId="0" applyFont="1" applyFill="1" applyBorder="1" applyAlignment="1" applyProtection="1">
      <alignment vertical="top"/>
      <protection hidden="1"/>
    </xf>
    <xf numFmtId="0" fontId="0" fillId="0" borderId="0" xfId="0" applyFill="1" applyAlignment="1" applyProtection="1">
      <alignment shrinkToFit="1"/>
      <protection hidden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5" fillId="0" borderId="0" xfId="0" applyFont="1" applyFill="1" applyAlignment="1" applyProtection="1">
      <alignment shrinkToFit="1"/>
      <protection hidden="1"/>
    </xf>
    <xf numFmtId="0" fontId="9" fillId="0" borderId="0" xfId="0" applyFont="1" applyFill="1" applyBorder="1" applyAlignment="1" applyProtection="1">
      <alignment horizontal="justify" vertical="justify" wrapText="1" shrinkToFit="1"/>
      <protection locked="0"/>
    </xf>
    <xf numFmtId="0" fontId="0" fillId="0" borderId="0" xfId="0" applyFill="1" applyAlignment="1">
      <alignment horizontal="justify" vertical="justify" wrapText="1"/>
    </xf>
    <xf numFmtId="0" fontId="5" fillId="0" borderId="0" xfId="0" applyFont="1" applyFill="1" applyAlignment="1" applyProtection="1">
      <alignment vertical="justify" wrapText="1" shrinkToFit="1"/>
      <protection hidden="1"/>
    </xf>
    <xf numFmtId="0" fontId="0" fillId="0" borderId="0" xfId="0" applyFill="1" applyAlignment="1">
      <alignment horizontal="justify" vertical="top" wrapText="1"/>
    </xf>
    <xf numFmtId="0" fontId="9" fillId="0" borderId="0" xfId="0" applyFont="1" applyFill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Fill="1" applyAlignment="1">
      <alignment wrapText="1" shrinkToFit="1"/>
    </xf>
    <xf numFmtId="10" fontId="9" fillId="0" borderId="0" xfId="0" applyNumberFormat="1" applyFont="1" applyFill="1" applyBorder="1" applyAlignment="1" applyProtection="1">
      <alignment vertical="top" wrapText="1" shrinkToFit="1"/>
      <protection locked="0"/>
    </xf>
    <xf numFmtId="10" fontId="9" fillId="0" borderId="0" xfId="0" applyNumberFormat="1" applyFont="1" applyFill="1" applyAlignment="1">
      <alignment vertical="top" wrapText="1" shrinkToFit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</cellXfs>
  <cellStyles count="1">
    <cellStyle name="Normální" xfId="0" builtinId="0"/>
  </cellStyles>
  <dxfs count="2"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0"/>
  </sheetPr>
  <dimension ref="A1:M680"/>
  <sheetViews>
    <sheetView topLeftCell="C33" zoomScaleNormal="100" workbookViewId="0">
      <selection activeCell="N79" sqref="N79"/>
    </sheetView>
  </sheetViews>
  <sheetFormatPr defaultRowHeight="12.75" x14ac:dyDescent="0.2"/>
  <cols>
    <col min="1" max="1" width="5.85546875" style="12" customWidth="1"/>
    <col min="2" max="2" width="43.28515625" style="156" customWidth="1"/>
    <col min="3" max="3" width="16.42578125" style="151" customWidth="1"/>
    <col min="4" max="4" width="13.42578125" style="151" customWidth="1"/>
    <col min="5" max="6" width="12.42578125" style="12" customWidth="1"/>
    <col min="7" max="7" width="9.42578125" style="12" bestFit="1" customWidth="1"/>
    <col min="8" max="8" width="11.5703125" style="12" customWidth="1"/>
    <col min="9" max="9" width="11.7109375" style="12" customWidth="1"/>
    <col min="10" max="10" width="12.42578125" style="13" customWidth="1"/>
    <col min="11" max="11" width="11" style="13" customWidth="1"/>
    <col min="12" max="12" width="13" style="13" customWidth="1"/>
    <col min="13" max="13" width="12.42578125" style="13" customWidth="1"/>
    <col min="14" max="16384" width="9.140625" style="13"/>
  </cols>
  <sheetData>
    <row r="1" spans="1:13" ht="20.25" x14ac:dyDescent="0.3">
      <c r="A1" s="150" t="s">
        <v>47</v>
      </c>
      <c r="B1" s="12"/>
      <c r="I1" s="152"/>
      <c r="M1" s="152" t="s">
        <v>48</v>
      </c>
    </row>
    <row r="2" spans="1:13" ht="14.25" x14ac:dyDescent="0.2">
      <c r="A2" s="153" t="s">
        <v>174</v>
      </c>
      <c r="B2" s="12"/>
      <c r="D2" s="154"/>
    </row>
    <row r="3" spans="1:13" ht="14.25" x14ac:dyDescent="0.2">
      <c r="A3" s="153" t="s">
        <v>49</v>
      </c>
      <c r="B3" s="12"/>
      <c r="D3" s="154"/>
    </row>
    <row r="4" spans="1:13" x14ac:dyDescent="0.2">
      <c r="B4" s="12"/>
    </row>
    <row r="5" spans="1:13" ht="20.25" x14ac:dyDescent="0.3">
      <c r="A5" s="155" t="s">
        <v>203</v>
      </c>
      <c r="B5" s="12"/>
    </row>
    <row r="6" spans="1:13" ht="13.5" thickBot="1" x14ac:dyDescent="0.25">
      <c r="I6" s="157" t="s">
        <v>40</v>
      </c>
      <c r="M6" s="157" t="s">
        <v>208</v>
      </c>
    </row>
    <row r="7" spans="1:13" ht="16.5" thickTop="1" x14ac:dyDescent="0.25">
      <c r="A7" s="158" t="s">
        <v>3</v>
      </c>
      <c r="B7" s="159" t="s">
        <v>50</v>
      </c>
      <c r="C7" s="160" t="s">
        <v>51</v>
      </c>
      <c r="D7" s="161"/>
      <c r="E7" s="162" t="s">
        <v>15</v>
      </c>
      <c r="F7" s="163" t="s">
        <v>16</v>
      </c>
      <c r="G7" s="164" t="s">
        <v>52</v>
      </c>
      <c r="H7" s="272" t="s">
        <v>53</v>
      </c>
      <c r="I7" s="273"/>
      <c r="J7" s="165" t="s">
        <v>54</v>
      </c>
      <c r="K7" s="166"/>
      <c r="L7" s="274" t="s">
        <v>55</v>
      </c>
      <c r="M7" s="167"/>
    </row>
    <row r="8" spans="1:13" ht="16.5" thickBot="1" x14ac:dyDescent="0.3">
      <c r="A8" s="168"/>
      <c r="B8" s="169"/>
      <c r="C8" s="170"/>
      <c r="D8" s="171"/>
      <c r="E8" s="172"/>
      <c r="F8" s="173"/>
      <c r="G8" s="174"/>
      <c r="H8" s="175" t="s">
        <v>56</v>
      </c>
      <c r="I8" s="176" t="s">
        <v>57</v>
      </c>
      <c r="J8" s="177" t="s">
        <v>21</v>
      </c>
      <c r="K8" s="178" t="s">
        <v>22</v>
      </c>
      <c r="L8" s="275"/>
      <c r="M8" s="179" t="s">
        <v>58</v>
      </c>
    </row>
    <row r="9" spans="1:13" s="14" customFormat="1" ht="12" customHeight="1" thickTop="1" x14ac:dyDescent="0.2">
      <c r="A9" s="255">
        <v>1035</v>
      </c>
      <c r="B9" s="265" t="s">
        <v>59</v>
      </c>
      <c r="C9" s="180"/>
      <c r="D9" s="181"/>
      <c r="E9" s="182"/>
      <c r="F9" s="183"/>
      <c r="G9" s="184"/>
      <c r="H9" s="185"/>
      <c r="I9" s="186"/>
      <c r="J9" s="19">
        <f>'1035'!G30</f>
        <v>25253.64</v>
      </c>
      <c r="K9" s="25">
        <f>'1035'!G29</f>
        <v>0</v>
      </c>
      <c r="L9" s="20">
        <v>0</v>
      </c>
      <c r="M9" s="21">
        <f>J9+K9</f>
        <v>25253.64</v>
      </c>
    </row>
    <row r="10" spans="1:13" s="14" customFormat="1" ht="12" customHeight="1" x14ac:dyDescent="0.2">
      <c r="A10" s="256"/>
      <c r="B10" s="258"/>
      <c r="C10" s="187" t="s">
        <v>60</v>
      </c>
      <c r="D10" s="188" t="s">
        <v>61</v>
      </c>
      <c r="E10" s="189">
        <f>'1035'!G16</f>
        <v>7027</v>
      </c>
      <c r="F10" s="190">
        <f>'1035'!G18</f>
        <v>7053</v>
      </c>
      <c r="G10" s="191">
        <v>0</v>
      </c>
      <c r="H10" s="192">
        <f>(F10-E10)</f>
        <v>26</v>
      </c>
      <c r="I10" s="193">
        <v>0</v>
      </c>
      <c r="J10" s="16">
        <v>0</v>
      </c>
      <c r="K10" s="38">
        <v>0</v>
      </c>
      <c r="L10" s="17">
        <v>0</v>
      </c>
      <c r="M10" s="18">
        <v>0</v>
      </c>
    </row>
    <row r="11" spans="1:13" s="14" customFormat="1" ht="12" customHeight="1" x14ac:dyDescent="0.2">
      <c r="A11" s="255">
        <v>1036</v>
      </c>
      <c r="B11" s="265" t="s">
        <v>64</v>
      </c>
      <c r="C11" s="194"/>
      <c r="D11" s="195"/>
      <c r="E11" s="196"/>
      <c r="F11" s="197"/>
      <c r="G11" s="198"/>
      <c r="H11" s="199"/>
      <c r="I11" s="200"/>
      <c r="J11" s="19">
        <f>'1036'!G30</f>
        <v>0</v>
      </c>
      <c r="K11" s="20">
        <f>'1036'!G29</f>
        <v>0</v>
      </c>
      <c r="L11" s="20">
        <v>0</v>
      </c>
      <c r="M11" s="21">
        <f>J11+K11</f>
        <v>0</v>
      </c>
    </row>
    <row r="12" spans="1:13" s="14" customFormat="1" ht="12" customHeight="1" x14ac:dyDescent="0.2">
      <c r="A12" s="256"/>
      <c r="B12" s="258"/>
      <c r="C12" s="201" t="s">
        <v>62</v>
      </c>
      <c r="D12" s="188" t="s">
        <v>63</v>
      </c>
      <c r="E12" s="189">
        <f>'1036'!G16</f>
        <v>16053</v>
      </c>
      <c r="F12" s="190">
        <f>'1036'!G18</f>
        <v>16053</v>
      </c>
      <c r="G12" s="191">
        <v>0</v>
      </c>
      <c r="H12" s="192">
        <f>(F12-E12-G12)</f>
        <v>0</v>
      </c>
      <c r="I12" s="193">
        <v>0</v>
      </c>
      <c r="J12" s="16">
        <v>0</v>
      </c>
      <c r="K12" s="38">
        <v>0</v>
      </c>
      <c r="L12" s="17">
        <v>0</v>
      </c>
      <c r="M12" s="18">
        <v>0</v>
      </c>
    </row>
    <row r="13" spans="1:13" s="14" customFormat="1" ht="12" customHeight="1" x14ac:dyDescent="0.2">
      <c r="A13" s="255">
        <v>1037</v>
      </c>
      <c r="B13" s="265" t="s">
        <v>64</v>
      </c>
      <c r="C13" s="202"/>
      <c r="D13" s="195"/>
      <c r="E13" s="196"/>
      <c r="F13" s="197"/>
      <c r="G13" s="198"/>
      <c r="H13" s="199"/>
      <c r="I13" s="200"/>
      <c r="J13" s="19">
        <v>0</v>
      </c>
      <c r="K13" s="20">
        <v>0</v>
      </c>
      <c r="L13" s="20">
        <v>0</v>
      </c>
      <c r="M13" s="21">
        <f>J13+K13</f>
        <v>0</v>
      </c>
    </row>
    <row r="14" spans="1:13" s="14" customFormat="1" ht="12" customHeight="1" x14ac:dyDescent="0.2">
      <c r="A14" s="256"/>
      <c r="B14" s="258"/>
      <c r="C14" s="187" t="s">
        <v>65</v>
      </c>
      <c r="D14" s="188" t="s">
        <v>66</v>
      </c>
      <c r="E14" s="189">
        <f>'1037'!G16</f>
        <v>15757</v>
      </c>
      <c r="F14" s="190">
        <f>'1037'!G18</f>
        <v>15757</v>
      </c>
      <c r="G14" s="191">
        <v>0</v>
      </c>
      <c r="H14" s="15">
        <f>(F14-E14-G14)</f>
        <v>0</v>
      </c>
      <c r="I14" s="193">
        <v>0</v>
      </c>
      <c r="J14" s="16">
        <v>0</v>
      </c>
      <c r="K14" s="38">
        <v>0</v>
      </c>
      <c r="L14" s="17">
        <v>0</v>
      </c>
      <c r="M14" s="18">
        <v>0</v>
      </c>
    </row>
    <row r="15" spans="1:13" s="14" customFormat="1" ht="12" customHeight="1" x14ac:dyDescent="0.2">
      <c r="A15" s="255">
        <v>1038</v>
      </c>
      <c r="B15" s="257" t="s">
        <v>59</v>
      </c>
      <c r="C15" s="194"/>
      <c r="D15" s="195"/>
      <c r="E15" s="196"/>
      <c r="F15" s="197"/>
      <c r="G15" s="198"/>
      <c r="H15" s="22"/>
      <c r="I15" s="200"/>
      <c r="J15" s="19">
        <f>'1038'!G30</f>
        <v>0</v>
      </c>
      <c r="K15" s="20">
        <f>'1038'!G29</f>
        <v>0</v>
      </c>
      <c r="L15" s="20">
        <f>'1038'!G3</f>
        <v>0</v>
      </c>
      <c r="M15" s="21">
        <f>J15+K15+L15</f>
        <v>0</v>
      </c>
    </row>
    <row r="16" spans="1:13" s="14" customFormat="1" ht="12" customHeight="1" x14ac:dyDescent="0.2">
      <c r="A16" s="256"/>
      <c r="B16" s="258"/>
      <c r="C16" s="187" t="s">
        <v>67</v>
      </c>
      <c r="D16" s="188" t="s">
        <v>68</v>
      </c>
      <c r="E16" s="189">
        <f>'1038'!G16</f>
        <v>12305</v>
      </c>
      <c r="F16" s="190">
        <f>'1038'!G18</f>
        <v>12156</v>
      </c>
      <c r="G16" s="191">
        <v>0</v>
      </c>
      <c r="H16" s="15">
        <v>0</v>
      </c>
      <c r="I16" s="193">
        <f>F16-E16-G16</f>
        <v>-149</v>
      </c>
      <c r="J16" s="16">
        <v>0</v>
      </c>
      <c r="K16" s="38">
        <v>0</v>
      </c>
      <c r="L16" s="17">
        <v>0</v>
      </c>
      <c r="M16" s="18">
        <f>J16+K16</f>
        <v>0</v>
      </c>
    </row>
    <row r="17" spans="1:13" s="14" customFormat="1" ht="12" customHeight="1" x14ac:dyDescent="0.2">
      <c r="A17" s="255">
        <v>1108</v>
      </c>
      <c r="B17" s="257" t="s">
        <v>69</v>
      </c>
      <c r="C17" s="194"/>
      <c r="D17" s="203"/>
      <c r="E17" s="196"/>
      <c r="F17" s="197"/>
      <c r="G17" s="198"/>
      <c r="H17" s="22"/>
      <c r="I17" s="200"/>
      <c r="J17" s="19">
        <f>'1108'!G30</f>
        <v>45855.34</v>
      </c>
      <c r="K17" s="20">
        <f>'1108'!G29</f>
        <v>20000</v>
      </c>
      <c r="L17" s="20">
        <v>0</v>
      </c>
      <c r="M17" s="21">
        <f>J17+K17</f>
        <v>65855.34</v>
      </c>
    </row>
    <row r="18" spans="1:13" s="14" customFormat="1" ht="12" customHeight="1" x14ac:dyDescent="0.2">
      <c r="A18" s="256"/>
      <c r="B18" s="258"/>
      <c r="C18" s="204" t="s">
        <v>70</v>
      </c>
      <c r="D18" s="188" t="s">
        <v>66</v>
      </c>
      <c r="E18" s="189">
        <f>'1108'!G16</f>
        <v>40923</v>
      </c>
      <c r="F18" s="190">
        <f>'1108'!G18</f>
        <v>40989</v>
      </c>
      <c r="G18" s="191">
        <v>0</v>
      </c>
      <c r="H18" s="15">
        <f>(F18-E18-G18)</f>
        <v>66</v>
      </c>
      <c r="I18" s="193">
        <v>0</v>
      </c>
      <c r="J18" s="16">
        <f>J17/M17</f>
        <v>0.6963040506662026</v>
      </c>
      <c r="K18" s="38">
        <f>K17/M17</f>
        <v>0.3036959493337974</v>
      </c>
      <c r="L18" s="17">
        <v>0</v>
      </c>
      <c r="M18" s="18">
        <v>1</v>
      </c>
    </row>
    <row r="19" spans="1:13" s="14" customFormat="1" ht="12" customHeight="1" x14ac:dyDescent="0.2">
      <c r="A19" s="255">
        <v>1109</v>
      </c>
      <c r="B19" s="257" t="s">
        <v>71</v>
      </c>
      <c r="C19" s="205"/>
      <c r="D19" s="195"/>
      <c r="E19" s="196"/>
      <c r="F19" s="197"/>
      <c r="G19" s="198"/>
      <c r="H19" s="22"/>
      <c r="I19" s="200"/>
      <c r="J19" s="19">
        <f>'1109'!G30</f>
        <v>11043.29</v>
      </c>
      <c r="K19" s="20">
        <f>'1109'!G29</f>
        <v>1000</v>
      </c>
      <c r="L19" s="20">
        <v>0</v>
      </c>
      <c r="M19" s="21">
        <f>J19+K19</f>
        <v>12043.29</v>
      </c>
    </row>
    <row r="20" spans="1:13" s="14" customFormat="1" ht="12" customHeight="1" x14ac:dyDescent="0.2">
      <c r="A20" s="256"/>
      <c r="B20" s="258"/>
      <c r="C20" s="201" t="s">
        <v>72</v>
      </c>
      <c r="D20" s="188" t="s">
        <v>63</v>
      </c>
      <c r="E20" s="189">
        <f>'1109'!G16</f>
        <v>22531</v>
      </c>
      <c r="F20" s="190">
        <f>'1109'!G18</f>
        <v>22544</v>
      </c>
      <c r="G20" s="191">
        <v>0</v>
      </c>
      <c r="H20" s="15">
        <f>(F20-E20-G20)</f>
        <v>13</v>
      </c>
      <c r="I20" s="193">
        <v>0</v>
      </c>
      <c r="J20" s="16">
        <f>J19/M19</f>
        <v>0.91696621106026677</v>
      </c>
      <c r="K20" s="17">
        <f>K19/M19</f>
        <v>8.3033788939733233E-2</v>
      </c>
      <c r="L20" s="17">
        <v>0</v>
      </c>
      <c r="M20" s="18">
        <v>1</v>
      </c>
    </row>
    <row r="21" spans="1:13" s="14" customFormat="1" ht="12" customHeight="1" x14ac:dyDescent="0.2">
      <c r="A21" s="255">
        <v>1110</v>
      </c>
      <c r="B21" s="257" t="s">
        <v>71</v>
      </c>
      <c r="C21" s="202"/>
      <c r="D21" s="195"/>
      <c r="E21" s="196"/>
      <c r="F21" s="197"/>
      <c r="G21" s="198"/>
      <c r="H21" s="23"/>
      <c r="I21" s="200"/>
      <c r="J21" s="19">
        <f>'1110'!G30</f>
        <v>162897.73000000001</v>
      </c>
      <c r="K21" s="25">
        <f>'1110'!G29</f>
        <v>25000</v>
      </c>
      <c r="L21" s="20">
        <v>0</v>
      </c>
      <c r="M21" s="21">
        <f>J21+K21</f>
        <v>187897.73</v>
      </c>
    </row>
    <row r="22" spans="1:13" s="14" customFormat="1" ht="12" customHeight="1" x14ac:dyDescent="0.2">
      <c r="A22" s="256"/>
      <c r="B22" s="258"/>
      <c r="C22" s="201" t="s">
        <v>73</v>
      </c>
      <c r="D22" s="206" t="s">
        <v>61</v>
      </c>
      <c r="E22" s="189">
        <f>'1110'!G16</f>
        <v>20244</v>
      </c>
      <c r="F22" s="190">
        <f>'1110'!G18</f>
        <v>20432</v>
      </c>
      <c r="G22" s="191">
        <v>0</v>
      </c>
      <c r="H22" s="15">
        <f>F22-E22-G22</f>
        <v>188</v>
      </c>
      <c r="I22" s="193">
        <v>0</v>
      </c>
      <c r="J22" s="16">
        <f>J21/M21</f>
        <v>0.8669488982118092</v>
      </c>
      <c r="K22" s="38">
        <f>K21/M21</f>
        <v>0.13305110178819082</v>
      </c>
      <c r="L22" s="17">
        <v>0</v>
      </c>
      <c r="M22" s="18">
        <v>1</v>
      </c>
    </row>
    <row r="23" spans="1:13" s="14" customFormat="1" ht="12" customHeight="1" x14ac:dyDescent="0.2">
      <c r="A23" s="255">
        <v>1128</v>
      </c>
      <c r="B23" s="257" t="s">
        <v>77</v>
      </c>
      <c r="C23" s="202"/>
      <c r="D23" s="203"/>
      <c r="E23" s="196"/>
      <c r="F23" s="197"/>
      <c r="G23" s="198"/>
      <c r="H23" s="31"/>
      <c r="I23" s="200"/>
      <c r="J23" s="20">
        <f>'1128'!G30</f>
        <v>621765.88</v>
      </c>
      <c r="K23" s="20">
        <f>'1128'!G29</f>
        <v>33700</v>
      </c>
      <c r="L23" s="20">
        <f>'1128'!G31</f>
        <v>0</v>
      </c>
      <c r="M23" s="21">
        <f>J23+K23+L23</f>
        <v>655465.88</v>
      </c>
    </row>
    <row r="24" spans="1:13" s="14" customFormat="1" ht="12" customHeight="1" x14ac:dyDescent="0.2">
      <c r="A24" s="256"/>
      <c r="B24" s="258"/>
      <c r="C24" s="201" t="s">
        <v>74</v>
      </c>
      <c r="D24" s="188" t="s">
        <v>63</v>
      </c>
      <c r="E24" s="189">
        <f>'1128'!G16</f>
        <v>46434</v>
      </c>
      <c r="F24" s="190">
        <f>'1128'!G18</f>
        <v>47247</v>
      </c>
      <c r="G24" s="190">
        <f>'1128'!G22</f>
        <v>159</v>
      </c>
      <c r="H24" s="24">
        <f>F24-E24-G24</f>
        <v>654</v>
      </c>
      <c r="I24" s="39">
        <v>0</v>
      </c>
      <c r="J24" s="16">
        <v>0</v>
      </c>
      <c r="K24" s="17">
        <v>0</v>
      </c>
      <c r="L24" s="17">
        <v>0</v>
      </c>
      <c r="M24" s="18">
        <v>1</v>
      </c>
    </row>
    <row r="25" spans="1:13" s="14" customFormat="1" ht="12" customHeight="1" x14ac:dyDescent="0.2">
      <c r="A25" s="255">
        <v>1129</v>
      </c>
      <c r="B25" s="257" t="s">
        <v>75</v>
      </c>
      <c r="C25" s="202"/>
      <c r="D25" s="195"/>
      <c r="E25" s="196"/>
      <c r="F25" s="197"/>
      <c r="G25" s="198"/>
      <c r="H25" s="22"/>
      <c r="I25" s="200"/>
      <c r="J25" s="19">
        <f>'1129'!G30</f>
        <v>13545.86</v>
      </c>
      <c r="K25" s="20">
        <f>'1129'!G29</f>
        <v>0</v>
      </c>
      <c r="L25" s="20">
        <v>0</v>
      </c>
      <c r="M25" s="21">
        <f>J25+K25</f>
        <v>13545.86</v>
      </c>
    </row>
    <row r="26" spans="1:13" s="14" customFormat="1" ht="12" customHeight="1" x14ac:dyDescent="0.2">
      <c r="A26" s="256"/>
      <c r="B26" s="258"/>
      <c r="C26" s="201" t="s">
        <v>76</v>
      </c>
      <c r="D26" s="188" t="s">
        <v>68</v>
      </c>
      <c r="E26" s="189">
        <f>'1129'!G16</f>
        <v>22336</v>
      </c>
      <c r="F26" s="190">
        <f>'1129'!G18</f>
        <v>22349</v>
      </c>
      <c r="G26" s="191">
        <v>0</v>
      </c>
      <c r="H26" s="15">
        <f>(F26-E26-G26)</f>
        <v>13</v>
      </c>
      <c r="I26" s="193">
        <v>0</v>
      </c>
      <c r="J26" s="16">
        <f>J25/M25</f>
        <v>1</v>
      </c>
      <c r="K26" s="38">
        <f>K25/M25</f>
        <v>0</v>
      </c>
      <c r="L26" s="17">
        <v>0</v>
      </c>
      <c r="M26" s="18">
        <v>0</v>
      </c>
    </row>
    <row r="27" spans="1:13" s="14" customFormat="1" ht="12" customHeight="1" x14ac:dyDescent="0.2">
      <c r="A27" s="255">
        <v>1130</v>
      </c>
      <c r="B27" s="270" t="s">
        <v>77</v>
      </c>
      <c r="C27" s="202"/>
      <c r="D27" s="195"/>
      <c r="E27" s="196"/>
      <c r="F27" s="197"/>
      <c r="G27" s="198"/>
      <c r="H27" s="22"/>
      <c r="I27" s="200"/>
      <c r="J27" s="19">
        <f>'1130'!G30</f>
        <v>80121.119999999995</v>
      </c>
      <c r="K27" s="20">
        <f>'1130'!G29</f>
        <v>6000</v>
      </c>
      <c r="L27" s="20">
        <v>0</v>
      </c>
      <c r="M27" s="21">
        <f>J27+K27</f>
        <v>86121.12</v>
      </c>
    </row>
    <row r="28" spans="1:13" s="14" customFormat="1" ht="12" customHeight="1" x14ac:dyDescent="0.2">
      <c r="A28" s="256"/>
      <c r="B28" s="271"/>
      <c r="C28" s="187" t="s">
        <v>78</v>
      </c>
      <c r="D28" s="207" t="s">
        <v>66</v>
      </c>
      <c r="E28" s="189">
        <f>'1130'!G16</f>
        <v>21398</v>
      </c>
      <c r="F28" s="190">
        <f>'1130'!G18</f>
        <v>21484</v>
      </c>
      <c r="G28" s="191">
        <v>0</v>
      </c>
      <c r="H28" s="15">
        <f>(F28-E28-G28)</f>
        <v>86</v>
      </c>
      <c r="I28" s="193">
        <v>0</v>
      </c>
      <c r="J28" s="16">
        <f>J27/M27</f>
        <v>0.93033067846772077</v>
      </c>
      <c r="K28" s="17">
        <f>K27/M27</f>
        <v>6.9669321532279199E-2</v>
      </c>
      <c r="L28" s="17">
        <v>0</v>
      </c>
      <c r="M28" s="18">
        <v>1</v>
      </c>
    </row>
    <row r="29" spans="1:13" s="14" customFormat="1" ht="12" customHeight="1" x14ac:dyDescent="0.2">
      <c r="A29" s="255">
        <v>1131</v>
      </c>
      <c r="B29" s="265" t="s">
        <v>177</v>
      </c>
      <c r="C29" s="208"/>
      <c r="D29" s="195"/>
      <c r="E29" s="196"/>
      <c r="F29" s="197"/>
      <c r="G29" s="198"/>
      <c r="H29" s="22"/>
      <c r="I29" s="200"/>
      <c r="J29" s="19">
        <f>'1131'!G30</f>
        <v>243473.74</v>
      </c>
      <c r="K29" s="25">
        <f>'1131'!G29</f>
        <v>1000</v>
      </c>
      <c r="L29" s="20">
        <v>0</v>
      </c>
      <c r="M29" s="21">
        <f>J29+K29</f>
        <v>244473.74</v>
      </c>
    </row>
    <row r="30" spans="1:13" s="14" customFormat="1" ht="12" customHeight="1" x14ac:dyDescent="0.2">
      <c r="A30" s="256"/>
      <c r="B30" s="258"/>
      <c r="C30" s="209" t="s">
        <v>79</v>
      </c>
      <c r="D30" s="188" t="s">
        <v>66</v>
      </c>
      <c r="E30" s="189">
        <f>'1131'!G16</f>
        <v>43770</v>
      </c>
      <c r="F30" s="190">
        <f>'1131'!G18</f>
        <v>44018</v>
      </c>
      <c r="G30" s="191">
        <v>0</v>
      </c>
      <c r="H30" s="15">
        <f>(F30-E30-G30)</f>
        <v>248</v>
      </c>
      <c r="I30" s="193">
        <v>0</v>
      </c>
      <c r="J30" s="16">
        <f>J29/M29</f>
        <v>0.99590958112719996</v>
      </c>
      <c r="K30" s="17">
        <f>K29/M29</f>
        <v>4.0904188727999991E-3</v>
      </c>
      <c r="L30" s="17">
        <v>0</v>
      </c>
      <c r="M30" s="18">
        <v>1</v>
      </c>
    </row>
    <row r="31" spans="1:13" s="14" customFormat="1" ht="12" customHeight="1" x14ac:dyDescent="0.2">
      <c r="A31" s="255">
        <v>1132</v>
      </c>
      <c r="B31" s="257" t="s">
        <v>80</v>
      </c>
      <c r="C31" s="208"/>
      <c r="D31" s="195"/>
      <c r="E31" s="196"/>
      <c r="F31" s="197"/>
      <c r="G31" s="198"/>
      <c r="H31" s="22"/>
      <c r="I31" s="200"/>
      <c r="J31" s="20">
        <f>'1132'!G30</f>
        <v>175466.71</v>
      </c>
      <c r="K31" s="25">
        <f>'1132'!G29</f>
        <v>1000</v>
      </c>
      <c r="L31" s="20">
        <v>0</v>
      </c>
      <c r="M31" s="21">
        <f>J31+K31</f>
        <v>176466.71</v>
      </c>
    </row>
    <row r="32" spans="1:13" s="14" customFormat="1" ht="12" customHeight="1" x14ac:dyDescent="0.2">
      <c r="A32" s="256"/>
      <c r="B32" s="258"/>
      <c r="C32" s="187" t="s">
        <v>81</v>
      </c>
      <c r="D32" s="188" t="s">
        <v>63</v>
      </c>
      <c r="E32" s="189">
        <f>'1132'!G16</f>
        <v>50832</v>
      </c>
      <c r="F32" s="190">
        <f>'1132'!G18</f>
        <v>51013</v>
      </c>
      <c r="G32" s="190">
        <f>'1132'!G22</f>
        <v>5</v>
      </c>
      <c r="H32" s="24">
        <f>(F32-E32-G32)</f>
        <v>176</v>
      </c>
      <c r="I32" s="39">
        <v>0</v>
      </c>
      <c r="J32" s="16">
        <f>J31/M31</f>
        <v>0.99433320879615195</v>
      </c>
      <c r="K32" s="17">
        <f>K31/M31</f>
        <v>5.6667912038480235E-3</v>
      </c>
      <c r="L32" s="17">
        <v>0</v>
      </c>
      <c r="M32" s="18">
        <v>1</v>
      </c>
    </row>
    <row r="33" spans="1:13" s="14" customFormat="1" ht="12" customHeight="1" x14ac:dyDescent="0.2">
      <c r="A33" s="255">
        <v>1133</v>
      </c>
      <c r="B33" s="268" t="s">
        <v>176</v>
      </c>
      <c r="C33" s="194"/>
      <c r="D33" s="195"/>
      <c r="E33" s="196"/>
      <c r="F33" s="197"/>
      <c r="G33" s="198"/>
      <c r="H33" s="22"/>
      <c r="I33" s="200"/>
      <c r="J33" s="19">
        <f>'1133'!G30</f>
        <v>2411.65</v>
      </c>
      <c r="K33" s="25">
        <f>'1133'!G29</f>
        <v>1500</v>
      </c>
      <c r="L33" s="20">
        <v>0</v>
      </c>
      <c r="M33" s="21">
        <f>J33+K33</f>
        <v>3911.65</v>
      </c>
    </row>
    <row r="34" spans="1:13" s="14" customFormat="1" ht="15.75" customHeight="1" x14ac:dyDescent="0.2">
      <c r="A34" s="256"/>
      <c r="B34" s="269"/>
      <c r="C34" s="201" t="s">
        <v>82</v>
      </c>
      <c r="D34" s="188" t="s">
        <v>66</v>
      </c>
      <c r="E34" s="189">
        <f>'1133'!G16</f>
        <v>54370</v>
      </c>
      <c r="F34" s="190">
        <f>'1133'!G18</f>
        <v>54374</v>
      </c>
      <c r="G34" s="191">
        <v>0</v>
      </c>
      <c r="H34" s="15">
        <f>(F34-E34-G34)</f>
        <v>4</v>
      </c>
      <c r="I34" s="193">
        <v>0</v>
      </c>
      <c r="J34" s="16">
        <f>J33/M33</f>
        <v>0.61653010877762582</v>
      </c>
      <c r="K34" s="38">
        <f>K33/M33</f>
        <v>0.38346989122237418</v>
      </c>
      <c r="L34" s="17">
        <v>0</v>
      </c>
      <c r="M34" s="18">
        <v>1</v>
      </c>
    </row>
    <row r="35" spans="1:13" s="14" customFormat="1" ht="12" customHeight="1" x14ac:dyDescent="0.2">
      <c r="A35" s="255">
        <v>1134</v>
      </c>
      <c r="B35" s="257" t="s">
        <v>83</v>
      </c>
      <c r="C35" s="210"/>
      <c r="D35" s="211"/>
      <c r="E35" s="212"/>
      <c r="F35" s="213"/>
      <c r="G35" s="214"/>
      <c r="H35" s="31"/>
      <c r="I35" s="215"/>
      <c r="J35" s="20">
        <f>'1134'!G30</f>
        <v>0</v>
      </c>
      <c r="K35" s="20">
        <f>'1134'!G29</f>
        <v>0</v>
      </c>
      <c r="L35" s="25">
        <v>0</v>
      </c>
      <c r="M35" s="26">
        <v>0</v>
      </c>
    </row>
    <row r="36" spans="1:13" s="14" customFormat="1" ht="12" customHeight="1" x14ac:dyDescent="0.2">
      <c r="A36" s="256"/>
      <c r="B36" s="258"/>
      <c r="C36" s="201" t="s">
        <v>84</v>
      </c>
      <c r="D36" s="188" t="s">
        <v>66</v>
      </c>
      <c r="E36" s="189">
        <f>'1134'!G16</f>
        <v>35840</v>
      </c>
      <c r="F36" s="190">
        <f>'1134'!G18</f>
        <v>35835</v>
      </c>
      <c r="G36" s="191">
        <f>'1134'!G22</f>
        <v>96</v>
      </c>
      <c r="H36" s="24">
        <v>0</v>
      </c>
      <c r="I36" s="39">
        <f>F36-E36-G36</f>
        <v>-101</v>
      </c>
      <c r="J36" s="16">
        <v>0</v>
      </c>
      <c r="K36" s="38">
        <v>0</v>
      </c>
      <c r="L36" s="17">
        <v>0</v>
      </c>
      <c r="M36" s="18">
        <v>0</v>
      </c>
    </row>
    <row r="37" spans="1:13" s="14" customFormat="1" ht="12" customHeight="1" x14ac:dyDescent="0.2">
      <c r="A37" s="255">
        <v>1152</v>
      </c>
      <c r="B37" s="257" t="s">
        <v>85</v>
      </c>
      <c r="C37" s="202"/>
      <c r="D37" s="195"/>
      <c r="E37" s="196"/>
      <c r="F37" s="197"/>
      <c r="G37" s="198"/>
      <c r="H37" s="22"/>
      <c r="I37" s="200"/>
      <c r="J37" s="19">
        <f>'1152'!G30</f>
        <v>8937.7900000000009</v>
      </c>
      <c r="K37" s="20">
        <f>'1152'!G29</f>
        <v>1000</v>
      </c>
      <c r="L37" s="20">
        <v>0</v>
      </c>
      <c r="M37" s="21">
        <f>J37+K37</f>
        <v>9937.7900000000009</v>
      </c>
    </row>
    <row r="38" spans="1:13" s="14" customFormat="1" ht="12" customHeight="1" x14ac:dyDescent="0.2">
      <c r="A38" s="256"/>
      <c r="B38" s="258"/>
      <c r="C38" s="216" t="s">
        <v>86</v>
      </c>
      <c r="D38" s="188" t="s">
        <v>66</v>
      </c>
      <c r="E38" s="189">
        <f>'1152'!G16</f>
        <v>20021</v>
      </c>
      <c r="F38" s="190">
        <f>'1152'!G18</f>
        <v>20030</v>
      </c>
      <c r="G38" s="191">
        <v>0</v>
      </c>
      <c r="H38" s="15">
        <f>(F38-E38-G38)</f>
        <v>9</v>
      </c>
      <c r="I38" s="193">
        <v>0</v>
      </c>
      <c r="J38" s="16">
        <f>J37/M37</f>
        <v>0.89937400568939374</v>
      </c>
      <c r="K38" s="38">
        <f>K37/M37</f>
        <v>0.10062599431060627</v>
      </c>
      <c r="L38" s="17">
        <v>0</v>
      </c>
      <c r="M38" s="18">
        <v>1</v>
      </c>
    </row>
    <row r="39" spans="1:13" s="14" customFormat="1" ht="12" customHeight="1" x14ac:dyDescent="0.2">
      <c r="A39" s="255">
        <v>1162</v>
      </c>
      <c r="B39" s="257" t="s">
        <v>87</v>
      </c>
      <c r="C39" s="217"/>
      <c r="D39" s="195"/>
      <c r="E39" s="196"/>
      <c r="F39" s="197"/>
      <c r="G39" s="198"/>
      <c r="H39" s="22"/>
      <c r="I39" s="200"/>
      <c r="J39" s="20">
        <f>'1162'!G30</f>
        <v>202129.81</v>
      </c>
      <c r="K39" s="20">
        <f>'1162'!G29</f>
        <v>20000</v>
      </c>
      <c r="L39" s="20">
        <v>0</v>
      </c>
      <c r="M39" s="21">
        <f>J39+K39</f>
        <v>222129.81</v>
      </c>
    </row>
    <row r="40" spans="1:13" s="14" customFormat="1" ht="12" customHeight="1" x14ac:dyDescent="0.2">
      <c r="A40" s="256"/>
      <c r="B40" s="258"/>
      <c r="C40" s="216" t="s">
        <v>88</v>
      </c>
      <c r="D40" s="206" t="s">
        <v>63</v>
      </c>
      <c r="E40" s="189">
        <f>'1162'!G16</f>
        <v>16342</v>
      </c>
      <c r="F40" s="190">
        <f>'1162'!G18</f>
        <v>16565</v>
      </c>
      <c r="G40" s="191">
        <v>0</v>
      </c>
      <c r="H40" s="15">
        <f>(F40-E40-G40)</f>
        <v>223</v>
      </c>
      <c r="I40" s="193">
        <v>0</v>
      </c>
      <c r="J40" s="17">
        <f>J39/M39</f>
        <v>0.90996255747934052</v>
      </c>
      <c r="K40" s="38">
        <f>K39/M39</f>
        <v>9.0037442520659428E-2</v>
      </c>
      <c r="L40" s="17">
        <v>0</v>
      </c>
      <c r="M40" s="18">
        <v>1</v>
      </c>
    </row>
    <row r="41" spans="1:13" s="14" customFormat="1" ht="12" customHeight="1" x14ac:dyDescent="0.2">
      <c r="A41" s="255">
        <v>1171</v>
      </c>
      <c r="B41" s="257" t="s">
        <v>110</v>
      </c>
      <c r="C41" s="217"/>
      <c r="D41" s="203"/>
      <c r="E41" s="196"/>
      <c r="F41" s="197"/>
      <c r="G41" s="198"/>
      <c r="H41" s="22"/>
      <c r="I41" s="200"/>
      <c r="J41" s="19">
        <f>'1171'!G30</f>
        <v>98974.73</v>
      </c>
      <c r="K41" s="20">
        <f>'1171'!G29</f>
        <v>1000</v>
      </c>
      <c r="L41" s="20">
        <v>0</v>
      </c>
      <c r="M41" s="21">
        <f>J41+K41</f>
        <v>99974.73</v>
      </c>
    </row>
    <row r="42" spans="1:13" s="14" customFormat="1" ht="12" customHeight="1" x14ac:dyDescent="0.2">
      <c r="A42" s="256"/>
      <c r="B42" s="258"/>
      <c r="C42" s="216" t="s">
        <v>179</v>
      </c>
      <c r="D42" s="188" t="s">
        <v>68</v>
      </c>
      <c r="E42" s="189">
        <f>'1171'!G16</f>
        <v>32045</v>
      </c>
      <c r="F42" s="190">
        <f>'1171'!G18</f>
        <v>32145</v>
      </c>
      <c r="G42" s="191">
        <v>0</v>
      </c>
      <c r="H42" s="15">
        <f>(F42-E42-G42)</f>
        <v>100</v>
      </c>
      <c r="I42" s="193">
        <v>0</v>
      </c>
      <c r="J42" s="16">
        <f>J41/M41</f>
        <v>0.98999747236126567</v>
      </c>
      <c r="K42" s="38">
        <f>K41/M41</f>
        <v>1.0002527638734309E-2</v>
      </c>
      <c r="L42" s="17">
        <v>0</v>
      </c>
      <c r="M42" s="18">
        <v>1</v>
      </c>
    </row>
    <row r="43" spans="1:13" s="14" customFormat="1" ht="12" customHeight="1" x14ac:dyDescent="0.2">
      <c r="A43" s="255">
        <v>1173</v>
      </c>
      <c r="B43" s="257" t="s">
        <v>171</v>
      </c>
      <c r="C43" s="217"/>
      <c r="D43" s="195"/>
      <c r="E43" s="196"/>
      <c r="F43" s="197"/>
      <c r="G43" s="198"/>
      <c r="H43" s="22"/>
      <c r="I43" s="218"/>
      <c r="J43" s="40">
        <f>'1173'!G30</f>
        <v>22391.74</v>
      </c>
      <c r="K43" s="20">
        <f>'1173'!G29</f>
        <v>3500</v>
      </c>
      <c r="L43" s="20">
        <v>0</v>
      </c>
      <c r="M43" s="21">
        <f>J43+K43</f>
        <v>25891.74</v>
      </c>
    </row>
    <row r="44" spans="1:13" s="14" customFormat="1" ht="12" customHeight="1" x14ac:dyDescent="0.2">
      <c r="A44" s="256"/>
      <c r="B44" s="258"/>
      <c r="C44" s="216" t="s">
        <v>89</v>
      </c>
      <c r="D44" s="188" t="s">
        <v>66</v>
      </c>
      <c r="E44" s="189">
        <f>'1173'!G16</f>
        <v>60640</v>
      </c>
      <c r="F44" s="190">
        <f>'1173'!G18</f>
        <v>60666</v>
      </c>
      <c r="G44" s="191">
        <v>0</v>
      </c>
      <c r="H44" s="15">
        <f>(F44-E44-G44)</f>
        <v>26</v>
      </c>
      <c r="I44" s="219">
        <v>0</v>
      </c>
      <c r="J44" s="16">
        <v>0</v>
      </c>
      <c r="K44" s="38">
        <v>0</v>
      </c>
      <c r="L44" s="17">
        <v>0</v>
      </c>
      <c r="M44" s="18">
        <v>1</v>
      </c>
    </row>
    <row r="45" spans="1:13" s="14" customFormat="1" ht="12" customHeight="1" x14ac:dyDescent="0.2">
      <c r="A45" s="255">
        <v>1216</v>
      </c>
      <c r="B45" s="265" t="s">
        <v>90</v>
      </c>
      <c r="C45" s="217"/>
      <c r="D45" s="195"/>
      <c r="E45" s="196"/>
      <c r="F45" s="197"/>
      <c r="G45" s="198"/>
      <c r="H45" s="22"/>
      <c r="I45" s="218"/>
      <c r="J45" s="19">
        <f>'1216'!G30</f>
        <v>116218.94</v>
      </c>
      <c r="K45" s="20">
        <f>'1216'!G29</f>
        <v>2000</v>
      </c>
      <c r="L45" s="20">
        <v>0</v>
      </c>
      <c r="M45" s="21">
        <f>J45+K45</f>
        <v>118218.94</v>
      </c>
    </row>
    <row r="46" spans="1:13" s="14" customFormat="1" ht="12" customHeight="1" x14ac:dyDescent="0.2">
      <c r="A46" s="256"/>
      <c r="B46" s="258"/>
      <c r="C46" s="201" t="s">
        <v>91</v>
      </c>
      <c r="D46" s="188" t="s">
        <v>92</v>
      </c>
      <c r="E46" s="189">
        <f>'1216'!G16</f>
        <v>14676</v>
      </c>
      <c r="F46" s="190">
        <f>'1216'!G18</f>
        <v>14795</v>
      </c>
      <c r="G46" s="191">
        <v>0</v>
      </c>
      <c r="H46" s="15">
        <f>(F46-E46-G46)</f>
        <v>119</v>
      </c>
      <c r="I46" s="219">
        <v>0</v>
      </c>
      <c r="J46" s="16">
        <f>J45/M45</f>
        <v>0.98308223707639397</v>
      </c>
      <c r="K46" s="17">
        <f>K45/M45</f>
        <v>1.6917762923605979E-2</v>
      </c>
      <c r="L46" s="17">
        <v>0</v>
      </c>
      <c r="M46" s="18">
        <v>1</v>
      </c>
    </row>
    <row r="47" spans="1:13" s="14" customFormat="1" ht="12" customHeight="1" x14ac:dyDescent="0.2">
      <c r="A47" s="266">
        <v>1218</v>
      </c>
      <c r="B47" s="267" t="s">
        <v>93</v>
      </c>
      <c r="C47" s="220"/>
      <c r="D47" s="211"/>
      <c r="E47" s="212"/>
      <c r="F47" s="213"/>
      <c r="G47" s="214"/>
      <c r="H47" s="31"/>
      <c r="I47" s="221"/>
      <c r="J47" s="32">
        <f>'1218'!G30</f>
        <v>7144.36</v>
      </c>
      <c r="K47" s="20">
        <f>'1218'!G29</f>
        <v>6000</v>
      </c>
      <c r="L47" s="25">
        <v>0</v>
      </c>
      <c r="M47" s="26">
        <f>J47+K47</f>
        <v>13144.36</v>
      </c>
    </row>
    <row r="48" spans="1:13" s="14" customFormat="1" ht="12" customHeight="1" x14ac:dyDescent="0.2">
      <c r="A48" s="256"/>
      <c r="B48" s="258"/>
      <c r="C48" s="187" t="s">
        <v>94</v>
      </c>
      <c r="D48" s="188" t="s">
        <v>61</v>
      </c>
      <c r="E48" s="189">
        <f>'1218'!G16</f>
        <v>15277</v>
      </c>
      <c r="F48" s="190">
        <f>'1218'!G18</f>
        <v>15289</v>
      </c>
      <c r="G48" s="191">
        <v>0</v>
      </c>
      <c r="H48" s="15">
        <f>(F48-E48-G48)</f>
        <v>12</v>
      </c>
      <c r="I48" s="219">
        <v>0</v>
      </c>
      <c r="J48" s="16">
        <f>J47/M47</f>
        <v>0.5435304571694628</v>
      </c>
      <c r="K48" s="17">
        <f>K47/M47</f>
        <v>0.4564695428305372</v>
      </c>
      <c r="L48" s="17">
        <v>0</v>
      </c>
      <c r="M48" s="18">
        <v>1</v>
      </c>
    </row>
    <row r="49" spans="1:13" s="14" customFormat="1" ht="12" customHeight="1" x14ac:dyDescent="0.2">
      <c r="A49" s="255">
        <v>1306</v>
      </c>
      <c r="B49" s="257" t="s">
        <v>95</v>
      </c>
      <c r="C49" s="194"/>
      <c r="D49" s="195"/>
      <c r="E49" s="196"/>
      <c r="F49" s="197"/>
      <c r="G49" s="198"/>
      <c r="H49" s="22"/>
      <c r="I49" s="218"/>
      <c r="J49" s="19">
        <f>'1306'!G30</f>
        <v>4084.95</v>
      </c>
      <c r="K49" s="20">
        <f>'1306'!G29</f>
        <v>3400</v>
      </c>
      <c r="L49" s="20">
        <v>0</v>
      </c>
      <c r="M49" s="21">
        <f>J49+K49</f>
        <v>7484.95</v>
      </c>
    </row>
    <row r="50" spans="1:13" s="14" customFormat="1" ht="12" customHeight="1" x14ac:dyDescent="0.2">
      <c r="A50" s="256"/>
      <c r="B50" s="258"/>
      <c r="C50" s="204" t="s">
        <v>96</v>
      </c>
      <c r="D50" s="188" t="s">
        <v>97</v>
      </c>
      <c r="E50" s="189">
        <f>'1306'!G16</f>
        <v>3658</v>
      </c>
      <c r="F50" s="190">
        <f>'1306'!G18</f>
        <v>3666</v>
      </c>
      <c r="G50" s="191">
        <v>0</v>
      </c>
      <c r="H50" s="15">
        <f>(F50-E50-G50)</f>
        <v>8</v>
      </c>
      <c r="I50" s="219">
        <v>0</v>
      </c>
      <c r="J50" s="16">
        <f>J49/M49</f>
        <v>0.54575514866498775</v>
      </c>
      <c r="K50" s="38">
        <f>K49/M49</f>
        <v>0.45424485133501225</v>
      </c>
      <c r="L50" s="17">
        <v>0</v>
      </c>
      <c r="M50" s="18">
        <v>1</v>
      </c>
    </row>
    <row r="51" spans="1:13" s="14" customFormat="1" ht="12" customHeight="1" x14ac:dyDescent="0.2">
      <c r="A51" s="255">
        <v>1307</v>
      </c>
      <c r="B51" s="257" t="s">
        <v>95</v>
      </c>
      <c r="C51" s="205"/>
      <c r="D51" s="195"/>
      <c r="E51" s="196"/>
      <c r="F51" s="197"/>
      <c r="G51" s="198"/>
      <c r="H51" s="22"/>
      <c r="I51" s="218"/>
      <c r="J51" s="19">
        <f>'1307'!G30</f>
        <v>0</v>
      </c>
      <c r="K51" s="20">
        <f>'1307'!G29</f>
        <v>0</v>
      </c>
      <c r="L51" s="20">
        <v>0</v>
      </c>
      <c r="M51" s="21">
        <f>J51+K51</f>
        <v>0</v>
      </c>
    </row>
    <row r="52" spans="1:13" s="14" customFormat="1" ht="12" customHeight="1" x14ac:dyDescent="0.2">
      <c r="A52" s="256"/>
      <c r="B52" s="258"/>
      <c r="C52" s="201" t="s">
        <v>98</v>
      </c>
      <c r="D52" s="188" t="s">
        <v>63</v>
      </c>
      <c r="E52" s="189">
        <f>'1307'!G16</f>
        <v>15023</v>
      </c>
      <c r="F52" s="190">
        <f>'1307'!G18</f>
        <v>15023</v>
      </c>
      <c r="G52" s="191">
        <v>0</v>
      </c>
      <c r="H52" s="15">
        <f>(F52-E52-G52)</f>
        <v>0</v>
      </c>
      <c r="I52" s="219">
        <v>0</v>
      </c>
      <c r="J52" s="16">
        <v>0</v>
      </c>
      <c r="K52" s="38">
        <v>0</v>
      </c>
      <c r="L52" s="17">
        <v>0</v>
      </c>
      <c r="M52" s="18">
        <v>0</v>
      </c>
    </row>
    <row r="53" spans="1:13" s="14" customFormat="1" ht="12" customHeight="1" x14ac:dyDescent="0.2">
      <c r="A53" s="255">
        <v>1308</v>
      </c>
      <c r="B53" s="257" t="s">
        <v>99</v>
      </c>
      <c r="C53" s="202"/>
      <c r="D53" s="195"/>
      <c r="E53" s="196"/>
      <c r="F53" s="197"/>
      <c r="G53" s="198"/>
      <c r="H53" s="23"/>
      <c r="I53" s="218"/>
      <c r="J53" s="19">
        <f>'1308'!G30</f>
        <v>10027.19</v>
      </c>
      <c r="K53" s="20">
        <f>'1308'!G29</f>
        <v>0</v>
      </c>
      <c r="L53" s="20">
        <v>0</v>
      </c>
      <c r="M53" s="21">
        <f>J53+K53</f>
        <v>10027.19</v>
      </c>
    </row>
    <row r="54" spans="1:13" s="14" customFormat="1" ht="12" customHeight="1" x14ac:dyDescent="0.2">
      <c r="A54" s="256"/>
      <c r="B54" s="258"/>
      <c r="C54" s="204" t="s">
        <v>100</v>
      </c>
      <c r="D54" s="207" t="s">
        <v>61</v>
      </c>
      <c r="E54" s="189">
        <f>'1308'!G16</f>
        <v>5258</v>
      </c>
      <c r="F54" s="190">
        <f>'1308'!G18</f>
        <v>5268</v>
      </c>
      <c r="G54" s="191">
        <v>0</v>
      </c>
      <c r="H54" s="15">
        <f>F54-E54-G54</f>
        <v>10</v>
      </c>
      <c r="I54" s="219">
        <v>0</v>
      </c>
      <c r="J54" s="16">
        <v>0</v>
      </c>
      <c r="K54" s="38">
        <v>0</v>
      </c>
      <c r="L54" s="17">
        <v>0</v>
      </c>
      <c r="M54" s="18">
        <v>0</v>
      </c>
    </row>
    <row r="55" spans="1:13" s="14" customFormat="1" ht="12" customHeight="1" x14ac:dyDescent="0.2">
      <c r="A55" s="255">
        <v>1309</v>
      </c>
      <c r="B55" s="257" t="s">
        <v>101</v>
      </c>
      <c r="C55" s="205"/>
      <c r="D55" s="195"/>
      <c r="E55" s="196"/>
      <c r="F55" s="197"/>
      <c r="G55" s="198"/>
      <c r="H55" s="22"/>
      <c r="I55" s="218"/>
      <c r="J55" s="19">
        <f>'1309'!G30</f>
        <v>143270.69</v>
      </c>
      <c r="K55" s="20">
        <f>'1309'!G29</f>
        <v>10000</v>
      </c>
      <c r="L55" s="20">
        <v>0</v>
      </c>
      <c r="M55" s="21">
        <f>J55+K55</f>
        <v>153270.69</v>
      </c>
    </row>
    <row r="56" spans="1:13" s="14" customFormat="1" ht="12" customHeight="1" x14ac:dyDescent="0.2">
      <c r="A56" s="256"/>
      <c r="B56" s="258"/>
      <c r="C56" s="201" t="s">
        <v>102</v>
      </c>
      <c r="D56" s="188" t="s">
        <v>66</v>
      </c>
      <c r="E56" s="189">
        <f>'1309'!G16</f>
        <v>20015</v>
      </c>
      <c r="F56" s="190">
        <f>'1309'!G18</f>
        <v>20168</v>
      </c>
      <c r="G56" s="191">
        <f>'1309'!G22</f>
        <v>0</v>
      </c>
      <c r="H56" s="15">
        <f>(F56-E56-G56)</f>
        <v>153</v>
      </c>
      <c r="I56" s="219">
        <v>0</v>
      </c>
      <c r="J56" s="16">
        <f>J55/M55</f>
        <v>0.93475595366602704</v>
      </c>
      <c r="K56" s="17">
        <f>K55/M55</f>
        <v>6.5244046333972919E-2</v>
      </c>
      <c r="L56" s="17">
        <v>0</v>
      </c>
      <c r="M56" s="18">
        <v>1</v>
      </c>
    </row>
    <row r="57" spans="1:13" s="14" customFormat="1" ht="12" customHeight="1" x14ac:dyDescent="0.2">
      <c r="A57" s="255">
        <v>1310</v>
      </c>
      <c r="B57" s="257" t="s">
        <v>103</v>
      </c>
      <c r="C57" s="202"/>
      <c r="D57" s="195"/>
      <c r="E57" s="196"/>
      <c r="F57" s="197"/>
      <c r="G57" s="198"/>
      <c r="H57" s="22"/>
      <c r="I57" s="218"/>
      <c r="J57" s="40">
        <f>'1310'!G30</f>
        <v>0</v>
      </c>
      <c r="K57" s="25">
        <f>'1310'!G29</f>
        <v>0</v>
      </c>
      <c r="L57" s="20">
        <v>0</v>
      </c>
      <c r="M57" s="21">
        <f>J57+K57</f>
        <v>0</v>
      </c>
    </row>
    <row r="58" spans="1:13" s="14" customFormat="1" ht="12" customHeight="1" x14ac:dyDescent="0.2">
      <c r="A58" s="256"/>
      <c r="B58" s="258"/>
      <c r="C58" s="201" t="s">
        <v>104</v>
      </c>
      <c r="D58" s="188" t="s">
        <v>68</v>
      </c>
      <c r="E58" s="189">
        <f>'1310'!G16</f>
        <v>6668</v>
      </c>
      <c r="F58" s="190">
        <f>'1310'!G18</f>
        <v>6661</v>
      </c>
      <c r="G58" s="191">
        <v>0</v>
      </c>
      <c r="H58" s="15">
        <v>0</v>
      </c>
      <c r="I58" s="219">
        <f>F58-E58-G58</f>
        <v>-7</v>
      </c>
      <c r="J58" s="16">
        <v>0</v>
      </c>
      <c r="K58" s="38">
        <v>0</v>
      </c>
      <c r="L58" s="17">
        <v>0</v>
      </c>
      <c r="M58" s="18">
        <v>1</v>
      </c>
    </row>
    <row r="59" spans="1:13" s="14" customFormat="1" ht="12" customHeight="1" x14ac:dyDescent="0.2">
      <c r="A59" s="255">
        <v>1353</v>
      </c>
      <c r="B59" s="265" t="s">
        <v>172</v>
      </c>
      <c r="C59" s="202"/>
      <c r="D59" s="195"/>
      <c r="E59" s="196"/>
      <c r="F59" s="197"/>
      <c r="G59" s="198"/>
      <c r="H59" s="22"/>
      <c r="I59" s="218"/>
      <c r="J59" s="19">
        <f>'1353'!G30</f>
        <v>27937.37</v>
      </c>
      <c r="K59" s="20">
        <f>'1353'!G29</f>
        <v>8000</v>
      </c>
      <c r="L59" s="20">
        <v>0</v>
      </c>
      <c r="M59" s="21">
        <f>J59+K59</f>
        <v>35937.369999999995</v>
      </c>
    </row>
    <row r="60" spans="1:13" s="14" customFormat="1" ht="12" customHeight="1" x14ac:dyDescent="0.2">
      <c r="A60" s="256"/>
      <c r="B60" s="258"/>
      <c r="C60" s="187" t="s">
        <v>105</v>
      </c>
      <c r="D60" s="207" t="s">
        <v>66</v>
      </c>
      <c r="E60" s="189">
        <f>'1353'!G16</f>
        <v>10417</v>
      </c>
      <c r="F60" s="190">
        <f>'1353'!G18</f>
        <v>10453</v>
      </c>
      <c r="G60" s="191">
        <v>0</v>
      </c>
      <c r="H60" s="15">
        <f>(F60-E60)</f>
        <v>36</v>
      </c>
      <c r="I60" s="193">
        <v>0</v>
      </c>
      <c r="J60" s="16">
        <f>J59/M59</f>
        <v>0.7773904990821533</v>
      </c>
      <c r="K60" s="17">
        <f>K59/M59</f>
        <v>0.22260950091784681</v>
      </c>
      <c r="L60" s="17">
        <v>0</v>
      </c>
      <c r="M60" s="18">
        <v>1</v>
      </c>
    </row>
    <row r="61" spans="1:13" s="14" customFormat="1" ht="12" customHeight="1" x14ac:dyDescent="0.2">
      <c r="A61" s="255">
        <v>1403</v>
      </c>
      <c r="B61" s="257" t="s">
        <v>106</v>
      </c>
      <c r="C61" s="194"/>
      <c r="D61" s="195"/>
      <c r="E61" s="196"/>
      <c r="F61" s="197"/>
      <c r="G61" s="198"/>
      <c r="H61" s="22"/>
      <c r="I61" s="218"/>
      <c r="J61" s="19">
        <f>'1403'!G30</f>
        <v>160000.37</v>
      </c>
      <c r="K61" s="25">
        <f>'1403'!G29</f>
        <v>6511</v>
      </c>
      <c r="L61" s="20">
        <v>0</v>
      </c>
      <c r="M61" s="21">
        <f>J61+K61</f>
        <v>166511.37</v>
      </c>
    </row>
    <row r="62" spans="1:13" s="14" customFormat="1" ht="12" customHeight="1" x14ac:dyDescent="0.2">
      <c r="A62" s="256"/>
      <c r="B62" s="258"/>
      <c r="C62" s="187" t="s">
        <v>198</v>
      </c>
      <c r="D62" s="188" t="s">
        <v>63</v>
      </c>
      <c r="E62" s="189">
        <f>'1403'!G16</f>
        <v>10166</v>
      </c>
      <c r="F62" s="190">
        <f>'1403'!G18</f>
        <v>10333</v>
      </c>
      <c r="G62" s="191">
        <v>0</v>
      </c>
      <c r="H62" s="15">
        <f>F62-E62-G62</f>
        <v>167</v>
      </c>
      <c r="I62" s="219">
        <v>0</v>
      </c>
      <c r="J62" s="16">
        <f>J61/M61</f>
        <v>0.96089756513323987</v>
      </c>
      <c r="K62" s="17">
        <f>K61/M61</f>
        <v>3.9102434866760148E-2</v>
      </c>
      <c r="L62" s="17">
        <v>0</v>
      </c>
      <c r="M62" s="18">
        <f>J62+K62</f>
        <v>1</v>
      </c>
    </row>
    <row r="63" spans="1:13" s="14" customFormat="1" ht="12" customHeight="1" x14ac:dyDescent="0.2">
      <c r="A63" s="255">
        <v>1404</v>
      </c>
      <c r="B63" s="257" t="s">
        <v>106</v>
      </c>
      <c r="C63" s="194"/>
      <c r="D63" s="195"/>
      <c r="E63" s="196"/>
      <c r="F63" s="197"/>
      <c r="G63" s="198"/>
      <c r="H63" s="22"/>
      <c r="I63" s="218"/>
      <c r="J63" s="19">
        <f>'1404'!G30</f>
        <v>136057.42000000001</v>
      </c>
      <c r="K63" s="25">
        <f>'1404'!G29</f>
        <v>1000</v>
      </c>
      <c r="L63" s="20">
        <v>0</v>
      </c>
      <c r="M63" s="21">
        <f>J63+K63</f>
        <v>137057.42000000001</v>
      </c>
    </row>
    <row r="64" spans="1:13" s="14" customFormat="1" ht="12" customHeight="1" x14ac:dyDescent="0.2">
      <c r="A64" s="256"/>
      <c r="B64" s="258"/>
      <c r="C64" s="201" t="s">
        <v>107</v>
      </c>
      <c r="D64" s="188" t="s">
        <v>68</v>
      </c>
      <c r="E64" s="189">
        <f>'1404'!G16</f>
        <v>7805</v>
      </c>
      <c r="F64" s="190">
        <f>'1404'!G18</f>
        <v>7942</v>
      </c>
      <c r="G64" s="191">
        <v>0</v>
      </c>
      <c r="H64" s="15">
        <f>(F64-E64-G64)</f>
        <v>137</v>
      </c>
      <c r="I64" s="219">
        <v>0</v>
      </c>
      <c r="J64" s="16">
        <f>J63/M63</f>
        <v>0.99270378794522762</v>
      </c>
      <c r="K64" s="38">
        <f>K63/M63</f>
        <v>7.2962120547723714E-3</v>
      </c>
      <c r="L64" s="17">
        <v>0</v>
      </c>
      <c r="M64" s="18">
        <v>1</v>
      </c>
    </row>
    <row r="65" spans="1:13" s="14" customFormat="1" ht="12" customHeight="1" x14ac:dyDescent="0.2">
      <c r="A65" s="255">
        <v>1405</v>
      </c>
      <c r="B65" s="257" t="s">
        <v>106</v>
      </c>
      <c r="C65" s="202"/>
      <c r="D65" s="195"/>
      <c r="E65" s="196"/>
      <c r="F65" s="197"/>
      <c r="G65" s="198"/>
      <c r="H65" s="22"/>
      <c r="I65" s="218"/>
      <c r="J65" s="19">
        <f>'1405'!G30</f>
        <v>85484.65</v>
      </c>
      <c r="K65" s="20">
        <f>'1405'!G29</f>
        <v>2000</v>
      </c>
      <c r="L65" s="20">
        <v>0</v>
      </c>
      <c r="M65" s="21">
        <f>J65+K65</f>
        <v>87484.65</v>
      </c>
    </row>
    <row r="66" spans="1:13" s="14" customFormat="1" ht="12" customHeight="1" thickBot="1" x14ac:dyDescent="0.25">
      <c r="A66" s="263"/>
      <c r="B66" s="264"/>
      <c r="C66" s="222" t="s">
        <v>200</v>
      </c>
      <c r="D66" s="223" t="s">
        <v>66</v>
      </c>
      <c r="E66" s="224">
        <f>'1405'!G16</f>
        <v>8008</v>
      </c>
      <c r="F66" s="225">
        <f>'1405'!G18</f>
        <v>8096</v>
      </c>
      <c r="G66" s="226">
        <v>0</v>
      </c>
      <c r="H66" s="27">
        <f>(F66-E66-G66)</f>
        <v>88</v>
      </c>
      <c r="I66" s="227">
        <v>0</v>
      </c>
      <c r="J66" s="28">
        <f>J65/M65</f>
        <v>0.97713884664338257</v>
      </c>
      <c r="K66" s="29">
        <f>K65/M65</f>
        <v>2.2861153356617418E-2</v>
      </c>
      <c r="L66" s="29">
        <v>0</v>
      </c>
      <c r="M66" s="30">
        <v>1</v>
      </c>
    </row>
    <row r="67" spans="1:13" ht="15.75" thickTop="1" x14ac:dyDescent="0.2">
      <c r="A67" s="228"/>
      <c r="B67" s="229"/>
      <c r="C67" s="230"/>
      <c r="D67" s="230"/>
      <c r="E67" s="32"/>
      <c r="F67" s="13"/>
      <c r="G67" s="13"/>
      <c r="H67" s="13"/>
      <c r="I67" s="34"/>
      <c r="J67" s="33"/>
      <c r="M67" s="34"/>
    </row>
    <row r="68" spans="1:13" ht="15.75" x14ac:dyDescent="0.25">
      <c r="A68" s="231" t="s">
        <v>108</v>
      </c>
      <c r="B68" s="232"/>
      <c r="C68" s="233"/>
      <c r="D68" s="233"/>
      <c r="E68" s="234">
        <f>SUM(E9:E66)</f>
        <v>655839</v>
      </c>
      <c r="F68" s="235">
        <f>SUM(F9:F66)</f>
        <v>658404</v>
      </c>
      <c r="G68" s="235">
        <f>SUM(G9:G66)</f>
        <v>260</v>
      </c>
      <c r="H68" s="235">
        <f>SUM(H9:H66)</f>
        <v>2562</v>
      </c>
      <c r="I68" s="236">
        <f>SUM(I9:I66)</f>
        <v>-257</v>
      </c>
      <c r="J68" s="252">
        <f>J65+J63+J61+J59+J57+J55+J53+J51+J49+J47+J45+J43+J41+J39+J37+J35+J33+J31+J29+J27+J25+J23+J21+J19+J17+J15+J13+J11+J9</f>
        <v>2404494.9700000002</v>
      </c>
      <c r="K68" s="253">
        <f>K65+K63+K61+K59+K57+K55+K53+K51+K49+K47+K45+K43+K41+K39+K37+K35+K33+K31+K29+K27+K25+K23+K21+K19+K17+K15+K13+K11+K9</f>
        <v>153611</v>
      </c>
      <c r="L68" s="253">
        <f>L65+L63+L61+L59+L57+L55+L53+L51+L49+L47+L45+L43+L41+L39+L37+L35+L33+L31+L29+L27+L25+L23+L21+L19+L17+L15+L13+L11+L9</f>
        <v>0</v>
      </c>
      <c r="M68" s="254">
        <f>M65+M63+M61+M59+M57+M55+M53+M51+M49+M47+M45+M43+M41+M39+M37+M35+M33+M31+M29+M27+M25+M23+M21+M19+M17+M15+M13+M11+M9</f>
        <v>2558105.9700000002</v>
      </c>
    </row>
    <row r="69" spans="1:13" ht="18.75" thickBot="1" x14ac:dyDescent="0.3">
      <c r="A69" s="237"/>
      <c r="B69" s="238"/>
      <c r="C69" s="239"/>
      <c r="D69" s="239"/>
      <c r="E69" s="240"/>
      <c r="F69" s="248"/>
      <c r="G69" s="248"/>
      <c r="H69" s="241" t="s">
        <v>109</v>
      </c>
      <c r="I69" s="249">
        <f>F68-E68-G68</f>
        <v>2305</v>
      </c>
      <c r="J69" s="35"/>
      <c r="K69" s="36"/>
      <c r="L69" s="36"/>
      <c r="M69" s="37"/>
    </row>
    <row r="70" spans="1:13" ht="13.5" thickTop="1" x14ac:dyDescent="0.2">
      <c r="A70" s="85"/>
      <c r="B70" s="242"/>
      <c r="C70" s="230"/>
      <c r="D70" s="242"/>
      <c r="E70" s="259"/>
      <c r="F70" s="260"/>
      <c r="G70" s="260"/>
      <c r="H70" s="260"/>
      <c r="I70" s="260"/>
      <c r="J70" s="260"/>
      <c r="K70" s="260"/>
      <c r="L70" s="260"/>
      <c r="M70" s="260"/>
    </row>
    <row r="71" spans="1:13" x14ac:dyDescent="0.2">
      <c r="A71" s="85"/>
      <c r="B71" s="242"/>
      <c r="C71" s="230"/>
      <c r="D71" s="242"/>
      <c r="E71" s="261"/>
      <c r="F71" s="262"/>
      <c r="G71" s="262"/>
      <c r="H71" s="262"/>
      <c r="I71" s="262"/>
      <c r="J71" s="262"/>
      <c r="K71" s="262"/>
      <c r="L71" s="262"/>
      <c r="M71" s="262"/>
    </row>
    <row r="72" spans="1:13" ht="15" x14ac:dyDescent="0.2">
      <c r="A72" s="243"/>
      <c r="B72" s="243"/>
      <c r="H72" s="25"/>
    </row>
    <row r="73" spans="1:13" ht="15" x14ac:dyDescent="0.2">
      <c r="A73" s="229" t="s">
        <v>173</v>
      </c>
      <c r="B73" s="229"/>
      <c r="C73" s="230"/>
      <c r="E73" s="250"/>
      <c r="F73" s="250"/>
      <c r="G73" s="250"/>
      <c r="H73" s="25"/>
      <c r="I73" s="250"/>
    </row>
    <row r="74" spans="1:13" ht="15" x14ac:dyDescent="0.2">
      <c r="A74" s="243"/>
      <c r="B74" s="243"/>
      <c r="C74" s="229" t="s">
        <v>204</v>
      </c>
      <c r="D74" s="230"/>
      <c r="E74" s="250"/>
      <c r="F74" s="250"/>
      <c r="G74" s="250"/>
      <c r="H74" s="250"/>
      <c r="I74" s="250"/>
    </row>
    <row r="75" spans="1:13" ht="15" x14ac:dyDescent="0.2">
      <c r="A75" s="243"/>
      <c r="B75" s="243"/>
      <c r="C75" s="229" t="s">
        <v>205</v>
      </c>
      <c r="D75" s="230"/>
      <c r="E75" s="250"/>
      <c r="F75" s="250"/>
      <c r="G75" s="250"/>
      <c r="H75" s="250"/>
      <c r="I75" s="250"/>
    </row>
    <row r="76" spans="1:13" ht="15" x14ac:dyDescent="0.2">
      <c r="A76" s="243"/>
      <c r="B76" s="243"/>
      <c r="C76" s="229" t="s">
        <v>206</v>
      </c>
      <c r="D76" s="230"/>
      <c r="E76" s="250"/>
      <c r="F76" s="250"/>
      <c r="G76" s="250"/>
      <c r="H76" s="250"/>
      <c r="I76" s="250"/>
    </row>
    <row r="77" spans="1:13" ht="15" x14ac:dyDescent="0.2">
      <c r="A77" s="243"/>
      <c r="B77" s="243"/>
    </row>
    <row r="78" spans="1:13" ht="15" x14ac:dyDescent="0.2">
      <c r="A78" s="243"/>
      <c r="B78" s="243"/>
    </row>
    <row r="79" spans="1:13" ht="15" x14ac:dyDescent="0.2">
      <c r="A79" s="243"/>
      <c r="B79" s="243"/>
    </row>
    <row r="80" spans="1:13" ht="15" x14ac:dyDescent="0.2">
      <c r="A80" s="243"/>
      <c r="B80" s="243"/>
    </row>
    <row r="81" spans="1:2" ht="15" x14ac:dyDescent="0.2">
      <c r="A81" s="243"/>
      <c r="B81" s="243"/>
    </row>
    <row r="82" spans="1:2" ht="15" x14ac:dyDescent="0.2">
      <c r="A82" s="243"/>
      <c r="B82" s="243"/>
    </row>
    <row r="83" spans="1:2" ht="15" x14ac:dyDescent="0.2">
      <c r="A83" s="243"/>
      <c r="B83" s="243"/>
    </row>
    <row r="84" spans="1:2" ht="15" x14ac:dyDescent="0.2">
      <c r="A84" s="243"/>
      <c r="B84" s="243"/>
    </row>
    <row r="85" spans="1:2" ht="15" x14ac:dyDescent="0.2">
      <c r="A85" s="243"/>
      <c r="B85" s="243"/>
    </row>
    <row r="86" spans="1:2" ht="15" x14ac:dyDescent="0.2">
      <c r="A86" s="243"/>
      <c r="B86" s="243"/>
    </row>
    <row r="87" spans="1:2" ht="15" x14ac:dyDescent="0.2">
      <c r="A87" s="243"/>
      <c r="B87" s="243"/>
    </row>
    <row r="88" spans="1:2" ht="15" x14ac:dyDescent="0.2">
      <c r="A88" s="243"/>
      <c r="B88" s="243"/>
    </row>
    <row r="89" spans="1:2" ht="15" x14ac:dyDescent="0.2">
      <c r="A89" s="243"/>
      <c r="B89" s="243"/>
    </row>
    <row r="90" spans="1:2" ht="15" x14ac:dyDescent="0.2">
      <c r="A90" s="243"/>
      <c r="B90" s="243"/>
    </row>
    <row r="91" spans="1:2" ht="15" x14ac:dyDescent="0.2">
      <c r="A91" s="243"/>
      <c r="B91" s="243"/>
    </row>
    <row r="92" spans="1:2" ht="15" x14ac:dyDescent="0.2">
      <c r="A92" s="243"/>
      <c r="B92" s="243"/>
    </row>
    <row r="93" spans="1:2" ht="15" x14ac:dyDescent="0.2">
      <c r="A93" s="243"/>
      <c r="B93" s="243"/>
    </row>
    <row r="94" spans="1:2" ht="15" x14ac:dyDescent="0.2">
      <c r="A94" s="243"/>
      <c r="B94" s="243"/>
    </row>
    <row r="95" spans="1:2" ht="15" x14ac:dyDescent="0.2">
      <c r="A95" s="243"/>
      <c r="B95" s="243"/>
    </row>
    <row r="96" spans="1:2" ht="15" x14ac:dyDescent="0.2">
      <c r="A96" s="243"/>
      <c r="B96" s="243"/>
    </row>
    <row r="97" spans="1:2" ht="15" x14ac:dyDescent="0.2">
      <c r="A97" s="243"/>
      <c r="B97" s="243"/>
    </row>
    <row r="98" spans="1:2" ht="15" x14ac:dyDescent="0.2">
      <c r="A98" s="243"/>
      <c r="B98" s="243"/>
    </row>
    <row r="99" spans="1:2" ht="15" x14ac:dyDescent="0.2">
      <c r="A99" s="243"/>
      <c r="B99" s="243"/>
    </row>
    <row r="100" spans="1:2" ht="15" x14ac:dyDescent="0.2">
      <c r="A100" s="243"/>
      <c r="B100" s="243"/>
    </row>
    <row r="101" spans="1:2" ht="15" x14ac:dyDescent="0.2">
      <c r="A101" s="243"/>
      <c r="B101" s="243"/>
    </row>
    <row r="102" spans="1:2" ht="15" x14ac:dyDescent="0.2">
      <c r="A102" s="243"/>
      <c r="B102" s="243"/>
    </row>
    <row r="103" spans="1:2" ht="15" x14ac:dyDescent="0.2">
      <c r="A103" s="243"/>
      <c r="B103" s="243"/>
    </row>
    <row r="104" spans="1:2" ht="15" x14ac:dyDescent="0.2">
      <c r="A104" s="243"/>
      <c r="B104" s="243"/>
    </row>
    <row r="105" spans="1:2" ht="15" x14ac:dyDescent="0.2">
      <c r="A105" s="243"/>
      <c r="B105" s="243"/>
    </row>
    <row r="106" spans="1:2" ht="15" x14ac:dyDescent="0.2">
      <c r="A106" s="243"/>
      <c r="B106" s="243"/>
    </row>
    <row r="107" spans="1:2" ht="15" x14ac:dyDescent="0.2">
      <c r="A107" s="243"/>
      <c r="B107" s="243"/>
    </row>
    <row r="108" spans="1:2" ht="15" x14ac:dyDescent="0.2">
      <c r="A108" s="243"/>
      <c r="B108" s="243"/>
    </row>
    <row r="109" spans="1:2" ht="15" x14ac:dyDescent="0.2">
      <c r="A109" s="243"/>
      <c r="B109" s="243"/>
    </row>
    <row r="110" spans="1:2" ht="15" x14ac:dyDescent="0.2">
      <c r="A110" s="243"/>
      <c r="B110" s="243"/>
    </row>
    <row r="111" spans="1:2" ht="15" x14ac:dyDescent="0.2">
      <c r="A111" s="243"/>
      <c r="B111" s="243"/>
    </row>
    <row r="112" spans="1:2" ht="15" x14ac:dyDescent="0.2">
      <c r="A112" s="243"/>
      <c r="B112" s="243"/>
    </row>
    <row r="113" spans="1:2" ht="15" x14ac:dyDescent="0.2">
      <c r="A113" s="243"/>
      <c r="B113" s="243"/>
    </row>
    <row r="114" spans="1:2" ht="15" x14ac:dyDescent="0.2">
      <c r="A114" s="243"/>
      <c r="B114" s="243"/>
    </row>
    <row r="115" spans="1:2" ht="15" x14ac:dyDescent="0.2">
      <c r="A115" s="243"/>
      <c r="B115" s="243"/>
    </row>
    <row r="116" spans="1:2" ht="15" x14ac:dyDescent="0.2">
      <c r="A116" s="243"/>
      <c r="B116" s="243"/>
    </row>
    <row r="117" spans="1:2" ht="15" x14ac:dyDescent="0.2">
      <c r="A117" s="243"/>
      <c r="B117" s="243"/>
    </row>
    <row r="118" spans="1:2" ht="15" x14ac:dyDescent="0.2">
      <c r="A118" s="243"/>
      <c r="B118" s="243"/>
    </row>
    <row r="119" spans="1:2" ht="15" x14ac:dyDescent="0.2">
      <c r="A119" s="243"/>
      <c r="B119" s="243"/>
    </row>
    <row r="120" spans="1:2" ht="15" x14ac:dyDescent="0.2">
      <c r="A120" s="243"/>
      <c r="B120" s="243"/>
    </row>
    <row r="121" spans="1:2" ht="15" x14ac:dyDescent="0.2">
      <c r="A121" s="243"/>
      <c r="B121" s="243"/>
    </row>
    <row r="122" spans="1:2" ht="15" x14ac:dyDescent="0.2">
      <c r="A122" s="243"/>
      <c r="B122" s="243"/>
    </row>
    <row r="123" spans="1:2" ht="15" x14ac:dyDescent="0.2">
      <c r="A123" s="243"/>
      <c r="B123" s="243"/>
    </row>
    <row r="124" spans="1:2" ht="15" x14ac:dyDescent="0.2">
      <c r="A124" s="243"/>
      <c r="B124" s="243"/>
    </row>
    <row r="125" spans="1:2" ht="15" x14ac:dyDescent="0.2">
      <c r="A125" s="243"/>
      <c r="B125" s="243"/>
    </row>
    <row r="126" spans="1:2" ht="15" x14ac:dyDescent="0.2">
      <c r="A126" s="243"/>
      <c r="B126" s="243"/>
    </row>
    <row r="127" spans="1:2" ht="15" x14ac:dyDescent="0.2">
      <c r="A127" s="243"/>
      <c r="B127" s="243"/>
    </row>
    <row r="128" spans="1:2" ht="15" x14ac:dyDescent="0.2">
      <c r="A128" s="243"/>
      <c r="B128" s="243"/>
    </row>
    <row r="129" spans="1:2" ht="15" x14ac:dyDescent="0.2">
      <c r="A129" s="243"/>
      <c r="B129" s="243"/>
    </row>
    <row r="130" spans="1:2" ht="15" x14ac:dyDescent="0.2">
      <c r="A130" s="243"/>
      <c r="B130" s="243"/>
    </row>
    <row r="131" spans="1:2" ht="15" x14ac:dyDescent="0.2">
      <c r="A131" s="243"/>
      <c r="B131" s="243"/>
    </row>
    <row r="132" spans="1:2" ht="15" x14ac:dyDescent="0.2">
      <c r="A132" s="243"/>
      <c r="B132" s="243"/>
    </row>
    <row r="133" spans="1:2" ht="15" x14ac:dyDescent="0.2">
      <c r="A133" s="243"/>
      <c r="B133" s="243"/>
    </row>
    <row r="134" spans="1:2" ht="15" x14ac:dyDescent="0.2">
      <c r="A134" s="243"/>
      <c r="B134" s="243"/>
    </row>
    <row r="135" spans="1:2" ht="15" x14ac:dyDescent="0.2">
      <c r="A135" s="243"/>
      <c r="B135" s="243"/>
    </row>
    <row r="136" spans="1:2" ht="15" x14ac:dyDescent="0.2">
      <c r="A136" s="243"/>
      <c r="B136" s="243"/>
    </row>
    <row r="137" spans="1:2" ht="15" x14ac:dyDescent="0.2">
      <c r="A137" s="243"/>
      <c r="B137" s="243"/>
    </row>
    <row r="138" spans="1:2" ht="15" x14ac:dyDescent="0.2">
      <c r="A138" s="243"/>
      <c r="B138" s="243"/>
    </row>
    <row r="139" spans="1:2" ht="15" x14ac:dyDescent="0.2">
      <c r="A139" s="243"/>
      <c r="B139" s="243"/>
    </row>
    <row r="140" spans="1:2" ht="15" x14ac:dyDescent="0.2">
      <c r="A140" s="243"/>
      <c r="B140" s="243"/>
    </row>
    <row r="141" spans="1:2" ht="15" x14ac:dyDescent="0.2">
      <c r="A141" s="243"/>
      <c r="B141" s="243"/>
    </row>
    <row r="142" spans="1:2" ht="15" x14ac:dyDescent="0.2">
      <c r="A142" s="243"/>
      <c r="B142" s="243"/>
    </row>
    <row r="143" spans="1:2" ht="15" x14ac:dyDescent="0.2">
      <c r="A143" s="243"/>
      <c r="B143" s="243"/>
    </row>
    <row r="144" spans="1:2" ht="15" x14ac:dyDescent="0.2">
      <c r="A144" s="243"/>
      <c r="B144" s="243"/>
    </row>
    <row r="145" spans="1:2" ht="15" x14ac:dyDescent="0.2">
      <c r="A145" s="243"/>
      <c r="B145" s="243"/>
    </row>
    <row r="146" spans="1:2" ht="15" x14ac:dyDescent="0.2">
      <c r="A146" s="243"/>
      <c r="B146" s="243"/>
    </row>
    <row r="147" spans="1:2" ht="15" x14ac:dyDescent="0.2">
      <c r="A147" s="243"/>
      <c r="B147" s="243"/>
    </row>
    <row r="148" spans="1:2" ht="15" x14ac:dyDescent="0.2">
      <c r="A148" s="243"/>
      <c r="B148" s="243"/>
    </row>
    <row r="149" spans="1:2" ht="15" x14ac:dyDescent="0.2">
      <c r="A149" s="243"/>
      <c r="B149" s="243"/>
    </row>
    <row r="150" spans="1:2" ht="15" x14ac:dyDescent="0.2">
      <c r="A150" s="243"/>
      <c r="B150" s="243"/>
    </row>
    <row r="151" spans="1:2" ht="15" x14ac:dyDescent="0.2">
      <c r="A151" s="243"/>
      <c r="B151" s="243"/>
    </row>
    <row r="152" spans="1:2" ht="15" x14ac:dyDescent="0.2">
      <c r="A152" s="243"/>
      <c r="B152" s="243"/>
    </row>
    <row r="153" spans="1:2" ht="15" x14ac:dyDescent="0.2">
      <c r="A153" s="243"/>
      <c r="B153" s="243"/>
    </row>
    <row r="154" spans="1:2" ht="15" x14ac:dyDescent="0.2">
      <c r="A154" s="243"/>
      <c r="B154" s="243"/>
    </row>
    <row r="155" spans="1:2" ht="15" x14ac:dyDescent="0.2">
      <c r="A155" s="243"/>
      <c r="B155" s="243"/>
    </row>
    <row r="156" spans="1:2" ht="15" x14ac:dyDescent="0.2">
      <c r="A156" s="243"/>
      <c r="B156" s="243"/>
    </row>
    <row r="157" spans="1:2" ht="15" x14ac:dyDescent="0.2">
      <c r="A157" s="243"/>
      <c r="B157" s="243"/>
    </row>
    <row r="158" spans="1:2" ht="15" x14ac:dyDescent="0.2">
      <c r="A158" s="243"/>
      <c r="B158" s="243"/>
    </row>
    <row r="159" spans="1:2" ht="15" x14ac:dyDescent="0.2">
      <c r="A159" s="243"/>
      <c r="B159" s="243"/>
    </row>
    <row r="160" spans="1:2" ht="15" x14ac:dyDescent="0.2">
      <c r="A160" s="243"/>
      <c r="B160" s="243"/>
    </row>
    <row r="161" spans="1:2" ht="15" x14ac:dyDescent="0.2">
      <c r="A161" s="243"/>
      <c r="B161" s="243"/>
    </row>
    <row r="162" spans="1:2" ht="15" x14ac:dyDescent="0.2">
      <c r="A162" s="243"/>
      <c r="B162" s="243"/>
    </row>
    <row r="163" spans="1:2" ht="15" x14ac:dyDescent="0.2">
      <c r="A163" s="243"/>
      <c r="B163" s="243"/>
    </row>
    <row r="164" spans="1:2" ht="15" x14ac:dyDescent="0.2">
      <c r="A164" s="243"/>
      <c r="B164" s="243"/>
    </row>
    <row r="165" spans="1:2" ht="15" x14ac:dyDescent="0.2">
      <c r="A165" s="243"/>
      <c r="B165" s="243"/>
    </row>
    <row r="166" spans="1:2" ht="15" x14ac:dyDescent="0.2">
      <c r="A166" s="243"/>
      <c r="B166" s="243"/>
    </row>
    <row r="167" spans="1:2" ht="15" x14ac:dyDescent="0.2">
      <c r="A167" s="243"/>
      <c r="B167" s="243"/>
    </row>
    <row r="168" spans="1:2" ht="15" x14ac:dyDescent="0.2">
      <c r="A168" s="243"/>
      <c r="B168" s="243"/>
    </row>
    <row r="169" spans="1:2" ht="15" x14ac:dyDescent="0.2">
      <c r="A169" s="243"/>
      <c r="B169" s="243"/>
    </row>
    <row r="170" spans="1:2" ht="15" x14ac:dyDescent="0.2">
      <c r="A170" s="243"/>
      <c r="B170" s="243"/>
    </row>
    <row r="171" spans="1:2" ht="15" x14ac:dyDescent="0.2">
      <c r="A171" s="243"/>
      <c r="B171" s="243"/>
    </row>
    <row r="172" spans="1:2" ht="15" x14ac:dyDescent="0.2">
      <c r="A172" s="243"/>
      <c r="B172" s="243"/>
    </row>
    <row r="173" spans="1:2" ht="15" x14ac:dyDescent="0.2">
      <c r="A173" s="243"/>
      <c r="B173" s="243"/>
    </row>
    <row r="174" spans="1:2" ht="15" x14ac:dyDescent="0.2">
      <c r="A174" s="243"/>
      <c r="B174" s="243"/>
    </row>
    <row r="175" spans="1:2" ht="15" x14ac:dyDescent="0.2">
      <c r="A175" s="243"/>
      <c r="B175" s="243"/>
    </row>
    <row r="176" spans="1:2" ht="15" x14ac:dyDescent="0.2">
      <c r="A176" s="243"/>
      <c r="B176" s="243"/>
    </row>
    <row r="177" spans="1:2" ht="15" x14ac:dyDescent="0.2">
      <c r="A177" s="243"/>
      <c r="B177" s="243"/>
    </row>
    <row r="178" spans="1:2" ht="15" x14ac:dyDescent="0.2">
      <c r="A178" s="243"/>
      <c r="B178" s="243"/>
    </row>
    <row r="179" spans="1:2" ht="15" x14ac:dyDescent="0.2">
      <c r="A179" s="243"/>
      <c r="B179" s="243"/>
    </row>
    <row r="180" spans="1:2" ht="15" x14ac:dyDescent="0.2">
      <c r="A180" s="243"/>
      <c r="B180" s="243"/>
    </row>
    <row r="181" spans="1:2" ht="15" x14ac:dyDescent="0.2">
      <c r="A181" s="243"/>
      <c r="B181" s="243"/>
    </row>
    <row r="182" spans="1:2" ht="15" x14ac:dyDescent="0.2">
      <c r="A182" s="243"/>
      <c r="B182" s="243"/>
    </row>
    <row r="183" spans="1:2" ht="15" x14ac:dyDescent="0.2">
      <c r="A183" s="243"/>
      <c r="B183" s="243"/>
    </row>
    <row r="184" spans="1:2" ht="15" x14ac:dyDescent="0.2">
      <c r="A184" s="243"/>
      <c r="B184" s="243"/>
    </row>
    <row r="185" spans="1:2" ht="15" x14ac:dyDescent="0.2">
      <c r="A185" s="243"/>
      <c r="B185" s="243"/>
    </row>
    <row r="186" spans="1:2" ht="15" x14ac:dyDescent="0.2">
      <c r="A186" s="243"/>
      <c r="B186" s="243"/>
    </row>
    <row r="187" spans="1:2" ht="15" x14ac:dyDescent="0.2">
      <c r="A187" s="243"/>
      <c r="B187" s="243"/>
    </row>
    <row r="188" spans="1:2" ht="15" x14ac:dyDescent="0.2">
      <c r="A188" s="243"/>
      <c r="B188" s="243"/>
    </row>
    <row r="189" spans="1:2" ht="15" x14ac:dyDescent="0.2">
      <c r="A189" s="243"/>
      <c r="B189" s="243"/>
    </row>
    <row r="190" spans="1:2" ht="15" x14ac:dyDescent="0.2">
      <c r="A190" s="243"/>
      <c r="B190" s="243"/>
    </row>
    <row r="191" spans="1:2" ht="15" x14ac:dyDescent="0.2">
      <c r="A191" s="243"/>
      <c r="B191" s="243"/>
    </row>
    <row r="192" spans="1:2" ht="15" x14ac:dyDescent="0.2">
      <c r="A192" s="243"/>
      <c r="B192" s="243"/>
    </row>
    <row r="193" spans="1:2" ht="15" x14ac:dyDescent="0.2">
      <c r="A193" s="243"/>
      <c r="B193" s="243"/>
    </row>
    <row r="194" spans="1:2" ht="15" x14ac:dyDescent="0.2">
      <c r="A194" s="243"/>
      <c r="B194" s="243"/>
    </row>
    <row r="195" spans="1:2" ht="15" x14ac:dyDescent="0.2">
      <c r="A195" s="243"/>
      <c r="B195" s="243"/>
    </row>
    <row r="196" spans="1:2" ht="15" x14ac:dyDescent="0.2">
      <c r="A196" s="243"/>
      <c r="B196" s="243"/>
    </row>
    <row r="197" spans="1:2" ht="15" x14ac:dyDescent="0.2">
      <c r="A197" s="243"/>
      <c r="B197" s="243"/>
    </row>
    <row r="198" spans="1:2" ht="15" x14ac:dyDescent="0.2">
      <c r="A198" s="243"/>
      <c r="B198" s="243"/>
    </row>
    <row r="199" spans="1:2" ht="15" x14ac:dyDescent="0.2">
      <c r="A199" s="243"/>
      <c r="B199" s="243"/>
    </row>
    <row r="200" spans="1:2" ht="15" x14ac:dyDescent="0.2">
      <c r="A200" s="243"/>
      <c r="B200" s="243"/>
    </row>
    <row r="201" spans="1:2" ht="15" x14ac:dyDescent="0.2">
      <c r="A201" s="243"/>
      <c r="B201" s="243"/>
    </row>
    <row r="202" spans="1:2" ht="15" x14ac:dyDescent="0.2">
      <c r="A202" s="243"/>
      <c r="B202" s="243"/>
    </row>
    <row r="203" spans="1:2" ht="15" x14ac:dyDescent="0.2">
      <c r="A203" s="243"/>
      <c r="B203" s="243"/>
    </row>
    <row r="204" spans="1:2" ht="15" x14ac:dyDescent="0.2">
      <c r="A204" s="243"/>
      <c r="B204" s="243"/>
    </row>
    <row r="205" spans="1:2" ht="15" x14ac:dyDescent="0.2">
      <c r="A205" s="243"/>
      <c r="B205" s="243"/>
    </row>
    <row r="206" spans="1:2" ht="15" x14ac:dyDescent="0.2">
      <c r="A206" s="243"/>
      <c r="B206" s="243"/>
    </row>
    <row r="207" spans="1:2" ht="15" x14ac:dyDescent="0.2">
      <c r="A207" s="243"/>
      <c r="B207" s="243"/>
    </row>
    <row r="208" spans="1:2" ht="15" x14ac:dyDescent="0.2">
      <c r="A208" s="243"/>
      <c r="B208" s="243"/>
    </row>
    <row r="209" spans="1:2" ht="15" x14ac:dyDescent="0.2">
      <c r="A209" s="243"/>
      <c r="B209" s="243"/>
    </row>
    <row r="210" spans="1:2" ht="15" x14ac:dyDescent="0.2">
      <c r="A210" s="243"/>
      <c r="B210" s="243"/>
    </row>
    <row r="211" spans="1:2" ht="15" x14ac:dyDescent="0.2">
      <c r="A211" s="243"/>
      <c r="B211" s="243"/>
    </row>
    <row r="212" spans="1:2" ht="15" x14ac:dyDescent="0.2">
      <c r="A212" s="243"/>
      <c r="B212" s="243"/>
    </row>
    <row r="213" spans="1:2" ht="15" x14ac:dyDescent="0.2">
      <c r="A213" s="243"/>
      <c r="B213" s="243"/>
    </row>
    <row r="214" spans="1:2" ht="15" x14ac:dyDescent="0.2">
      <c r="A214" s="243"/>
      <c r="B214" s="243"/>
    </row>
    <row r="215" spans="1:2" ht="15" x14ac:dyDescent="0.2">
      <c r="A215" s="243"/>
      <c r="B215" s="243"/>
    </row>
    <row r="216" spans="1:2" ht="15" x14ac:dyDescent="0.2">
      <c r="A216" s="243"/>
      <c r="B216" s="243"/>
    </row>
    <row r="217" spans="1:2" ht="15" x14ac:dyDescent="0.2">
      <c r="A217" s="243"/>
      <c r="B217" s="243"/>
    </row>
    <row r="218" spans="1:2" ht="15" x14ac:dyDescent="0.2">
      <c r="A218" s="243"/>
      <c r="B218" s="243"/>
    </row>
    <row r="219" spans="1:2" ht="15" x14ac:dyDescent="0.2">
      <c r="A219" s="243"/>
      <c r="B219" s="243"/>
    </row>
    <row r="220" spans="1:2" ht="15" x14ac:dyDescent="0.2">
      <c r="A220" s="243"/>
      <c r="B220" s="243"/>
    </row>
    <row r="221" spans="1:2" ht="15" x14ac:dyDescent="0.2">
      <c r="A221" s="243"/>
      <c r="B221" s="243"/>
    </row>
    <row r="222" spans="1:2" ht="15" x14ac:dyDescent="0.2">
      <c r="A222" s="243"/>
      <c r="B222" s="243"/>
    </row>
    <row r="223" spans="1:2" ht="15" x14ac:dyDescent="0.2">
      <c r="A223" s="243"/>
      <c r="B223" s="243"/>
    </row>
    <row r="224" spans="1:2" ht="15" x14ac:dyDescent="0.2">
      <c r="A224" s="243"/>
      <c r="B224" s="243"/>
    </row>
    <row r="225" spans="1:2" ht="15" x14ac:dyDescent="0.2">
      <c r="A225" s="243"/>
      <c r="B225" s="243"/>
    </row>
    <row r="226" spans="1:2" ht="15" x14ac:dyDescent="0.2">
      <c r="A226" s="243"/>
      <c r="B226" s="243"/>
    </row>
    <row r="227" spans="1:2" ht="15" x14ac:dyDescent="0.2">
      <c r="A227" s="243"/>
      <c r="B227" s="243"/>
    </row>
    <row r="228" spans="1:2" ht="15" x14ac:dyDescent="0.2">
      <c r="A228" s="243"/>
      <c r="B228" s="243"/>
    </row>
    <row r="229" spans="1:2" ht="15" x14ac:dyDescent="0.2">
      <c r="A229" s="243"/>
      <c r="B229" s="243"/>
    </row>
    <row r="230" spans="1:2" ht="15" x14ac:dyDescent="0.2">
      <c r="A230" s="243"/>
      <c r="B230" s="243"/>
    </row>
    <row r="231" spans="1:2" ht="15" x14ac:dyDescent="0.2">
      <c r="A231" s="243"/>
      <c r="B231" s="243"/>
    </row>
    <row r="232" spans="1:2" ht="15" x14ac:dyDescent="0.2">
      <c r="A232" s="243"/>
      <c r="B232" s="243"/>
    </row>
    <row r="233" spans="1:2" ht="15" x14ac:dyDescent="0.2">
      <c r="A233" s="243"/>
      <c r="B233" s="243"/>
    </row>
    <row r="234" spans="1:2" ht="15" x14ac:dyDescent="0.2">
      <c r="A234" s="243"/>
      <c r="B234" s="243"/>
    </row>
    <row r="235" spans="1:2" ht="15" x14ac:dyDescent="0.2">
      <c r="A235" s="243"/>
      <c r="B235" s="243"/>
    </row>
    <row r="236" spans="1:2" ht="15" x14ac:dyDescent="0.2">
      <c r="A236" s="243"/>
      <c r="B236" s="243"/>
    </row>
    <row r="237" spans="1:2" ht="15" x14ac:dyDescent="0.2">
      <c r="A237" s="243"/>
      <c r="B237" s="243"/>
    </row>
    <row r="238" spans="1:2" ht="15" x14ac:dyDescent="0.2">
      <c r="A238" s="243"/>
      <c r="B238" s="243"/>
    </row>
    <row r="239" spans="1:2" ht="15" x14ac:dyDescent="0.2">
      <c r="A239" s="243"/>
      <c r="B239" s="243"/>
    </row>
    <row r="240" spans="1:2" ht="15" x14ac:dyDescent="0.2">
      <c r="A240" s="243"/>
      <c r="B240" s="243"/>
    </row>
    <row r="241" spans="1:2" ht="15" x14ac:dyDescent="0.2">
      <c r="A241" s="243"/>
      <c r="B241" s="243"/>
    </row>
    <row r="242" spans="1:2" ht="15" x14ac:dyDescent="0.2">
      <c r="A242" s="243"/>
      <c r="B242" s="243"/>
    </row>
    <row r="243" spans="1:2" ht="15" x14ac:dyDescent="0.2">
      <c r="A243" s="243"/>
      <c r="B243" s="243"/>
    </row>
    <row r="244" spans="1:2" ht="15" x14ac:dyDescent="0.2">
      <c r="A244" s="243"/>
      <c r="B244" s="243"/>
    </row>
    <row r="245" spans="1:2" ht="15" x14ac:dyDescent="0.2">
      <c r="A245" s="243"/>
      <c r="B245" s="243"/>
    </row>
    <row r="246" spans="1:2" ht="15" x14ac:dyDescent="0.2">
      <c r="A246" s="243"/>
      <c r="B246" s="243"/>
    </row>
    <row r="247" spans="1:2" ht="15" x14ac:dyDescent="0.2">
      <c r="A247" s="243"/>
      <c r="B247" s="243"/>
    </row>
    <row r="248" spans="1:2" ht="15" x14ac:dyDescent="0.2">
      <c r="A248" s="243"/>
      <c r="B248" s="243"/>
    </row>
    <row r="249" spans="1:2" ht="15" x14ac:dyDescent="0.2">
      <c r="A249" s="243"/>
      <c r="B249" s="243"/>
    </row>
    <row r="250" spans="1:2" ht="15" x14ac:dyDescent="0.2">
      <c r="A250" s="243"/>
      <c r="B250" s="243"/>
    </row>
    <row r="251" spans="1:2" ht="15" x14ac:dyDescent="0.2">
      <c r="A251" s="243"/>
      <c r="B251" s="243"/>
    </row>
    <row r="252" spans="1:2" ht="15" x14ac:dyDescent="0.2">
      <c r="A252" s="243"/>
      <c r="B252" s="243"/>
    </row>
    <row r="253" spans="1:2" ht="15" x14ac:dyDescent="0.2">
      <c r="A253" s="243"/>
      <c r="B253" s="243"/>
    </row>
    <row r="254" spans="1:2" ht="15" x14ac:dyDescent="0.2">
      <c r="A254" s="243"/>
      <c r="B254" s="243"/>
    </row>
    <row r="255" spans="1:2" ht="15" x14ac:dyDescent="0.2">
      <c r="A255" s="243"/>
      <c r="B255" s="243"/>
    </row>
    <row r="256" spans="1:2" ht="15" x14ac:dyDescent="0.2">
      <c r="A256" s="243"/>
      <c r="B256" s="243"/>
    </row>
    <row r="257" spans="1:2" ht="15" x14ac:dyDescent="0.2">
      <c r="A257" s="243"/>
      <c r="B257" s="243"/>
    </row>
    <row r="258" spans="1:2" ht="15" x14ac:dyDescent="0.2">
      <c r="A258" s="243"/>
      <c r="B258" s="243"/>
    </row>
    <row r="259" spans="1:2" ht="15" x14ac:dyDescent="0.2">
      <c r="A259" s="243"/>
      <c r="B259" s="243"/>
    </row>
    <row r="260" spans="1:2" ht="15" x14ac:dyDescent="0.2">
      <c r="A260" s="243"/>
      <c r="B260" s="243"/>
    </row>
    <row r="261" spans="1:2" ht="15" x14ac:dyDescent="0.2">
      <c r="A261" s="243"/>
      <c r="B261" s="243"/>
    </row>
    <row r="262" spans="1:2" ht="15" x14ac:dyDescent="0.2">
      <c r="A262" s="243"/>
      <c r="B262" s="243"/>
    </row>
    <row r="263" spans="1:2" ht="15" x14ac:dyDescent="0.2">
      <c r="A263" s="243"/>
      <c r="B263" s="243"/>
    </row>
    <row r="264" spans="1:2" ht="15" x14ac:dyDescent="0.2">
      <c r="A264" s="243"/>
      <c r="B264" s="243"/>
    </row>
    <row r="265" spans="1:2" ht="15" x14ac:dyDescent="0.2">
      <c r="A265" s="243"/>
      <c r="B265" s="243"/>
    </row>
    <row r="266" spans="1:2" ht="15" x14ac:dyDescent="0.2">
      <c r="A266" s="243"/>
      <c r="B266" s="243"/>
    </row>
    <row r="267" spans="1:2" ht="15" x14ac:dyDescent="0.2">
      <c r="A267" s="243"/>
      <c r="B267" s="243"/>
    </row>
    <row r="268" spans="1:2" ht="15" x14ac:dyDescent="0.2">
      <c r="A268" s="243"/>
      <c r="B268" s="243"/>
    </row>
    <row r="269" spans="1:2" ht="15" x14ac:dyDescent="0.2">
      <c r="A269" s="243"/>
      <c r="B269" s="243"/>
    </row>
    <row r="270" spans="1:2" ht="15" x14ac:dyDescent="0.2">
      <c r="A270" s="243"/>
      <c r="B270" s="243"/>
    </row>
    <row r="271" spans="1:2" ht="15" x14ac:dyDescent="0.2">
      <c r="A271" s="243"/>
      <c r="B271" s="243"/>
    </row>
    <row r="272" spans="1:2" ht="15" x14ac:dyDescent="0.2">
      <c r="A272" s="243"/>
      <c r="B272" s="243"/>
    </row>
    <row r="273" spans="1:2" ht="15" x14ac:dyDescent="0.2">
      <c r="A273" s="243"/>
      <c r="B273" s="243"/>
    </row>
    <row r="274" spans="1:2" ht="15" x14ac:dyDescent="0.2">
      <c r="A274" s="243"/>
      <c r="B274" s="243"/>
    </row>
    <row r="275" spans="1:2" ht="15" x14ac:dyDescent="0.2">
      <c r="A275" s="243"/>
      <c r="B275" s="243"/>
    </row>
    <row r="276" spans="1:2" ht="15" x14ac:dyDescent="0.2">
      <c r="A276" s="243"/>
      <c r="B276" s="243"/>
    </row>
    <row r="277" spans="1:2" ht="15" x14ac:dyDescent="0.2">
      <c r="A277" s="243"/>
      <c r="B277" s="243"/>
    </row>
    <row r="278" spans="1:2" ht="15" x14ac:dyDescent="0.2">
      <c r="A278" s="243"/>
      <c r="B278" s="243"/>
    </row>
    <row r="279" spans="1:2" ht="15" x14ac:dyDescent="0.2">
      <c r="A279" s="243"/>
      <c r="B279" s="243"/>
    </row>
    <row r="280" spans="1:2" ht="15" x14ac:dyDescent="0.2">
      <c r="A280" s="243"/>
      <c r="B280" s="243"/>
    </row>
    <row r="281" spans="1:2" ht="15" x14ac:dyDescent="0.2">
      <c r="A281" s="243"/>
      <c r="B281" s="243"/>
    </row>
    <row r="282" spans="1:2" ht="15" x14ac:dyDescent="0.2">
      <c r="A282" s="243"/>
      <c r="B282" s="243"/>
    </row>
    <row r="283" spans="1:2" ht="15" x14ac:dyDescent="0.2">
      <c r="A283" s="243"/>
      <c r="B283" s="243"/>
    </row>
    <row r="284" spans="1:2" ht="15" x14ac:dyDescent="0.2">
      <c r="A284" s="243"/>
      <c r="B284" s="243"/>
    </row>
    <row r="285" spans="1:2" ht="15" x14ac:dyDescent="0.2">
      <c r="A285" s="243"/>
      <c r="B285" s="243"/>
    </row>
    <row r="286" spans="1:2" ht="15" x14ac:dyDescent="0.2">
      <c r="A286" s="243"/>
      <c r="B286" s="243"/>
    </row>
    <row r="287" spans="1:2" ht="15" x14ac:dyDescent="0.2">
      <c r="A287" s="243"/>
      <c r="B287" s="243"/>
    </row>
    <row r="288" spans="1:2" ht="15" x14ac:dyDescent="0.2">
      <c r="A288" s="243"/>
      <c r="B288" s="243"/>
    </row>
    <row r="289" spans="1:2" ht="15" x14ac:dyDescent="0.2">
      <c r="A289" s="243"/>
      <c r="B289" s="243"/>
    </row>
    <row r="290" spans="1:2" ht="15" x14ac:dyDescent="0.2">
      <c r="A290" s="243"/>
      <c r="B290" s="243"/>
    </row>
    <row r="291" spans="1:2" ht="15" x14ac:dyDescent="0.2">
      <c r="A291" s="243"/>
      <c r="B291" s="243"/>
    </row>
    <row r="292" spans="1:2" ht="15" x14ac:dyDescent="0.2">
      <c r="A292" s="243"/>
      <c r="B292" s="243"/>
    </row>
    <row r="293" spans="1:2" ht="15" x14ac:dyDescent="0.2">
      <c r="A293" s="243"/>
      <c r="B293" s="243"/>
    </row>
    <row r="294" spans="1:2" ht="15" x14ac:dyDescent="0.2">
      <c r="A294" s="243"/>
      <c r="B294" s="243"/>
    </row>
    <row r="295" spans="1:2" ht="15" x14ac:dyDescent="0.2">
      <c r="A295" s="243"/>
      <c r="B295" s="243"/>
    </row>
    <row r="296" spans="1:2" ht="15" x14ac:dyDescent="0.2">
      <c r="A296" s="243"/>
      <c r="B296" s="243"/>
    </row>
    <row r="297" spans="1:2" ht="15" x14ac:dyDescent="0.2">
      <c r="A297" s="243"/>
      <c r="B297" s="243"/>
    </row>
    <row r="298" spans="1:2" ht="15" x14ac:dyDescent="0.2">
      <c r="A298" s="243"/>
      <c r="B298" s="243"/>
    </row>
    <row r="299" spans="1:2" ht="15" x14ac:dyDescent="0.2">
      <c r="A299" s="243"/>
      <c r="B299" s="243"/>
    </row>
    <row r="300" spans="1:2" ht="15" x14ac:dyDescent="0.2">
      <c r="A300" s="243"/>
      <c r="B300" s="243"/>
    </row>
    <row r="301" spans="1:2" ht="15" x14ac:dyDescent="0.2">
      <c r="A301" s="243"/>
      <c r="B301" s="243"/>
    </row>
    <row r="302" spans="1:2" ht="15" x14ac:dyDescent="0.2">
      <c r="A302" s="243"/>
      <c r="B302" s="243"/>
    </row>
    <row r="303" spans="1:2" ht="15" x14ac:dyDescent="0.2">
      <c r="A303" s="243"/>
      <c r="B303" s="243"/>
    </row>
    <row r="304" spans="1:2" ht="15" x14ac:dyDescent="0.2">
      <c r="A304" s="243"/>
      <c r="B304" s="243"/>
    </row>
    <row r="305" spans="1:2" ht="15" x14ac:dyDescent="0.2">
      <c r="A305" s="243"/>
      <c r="B305" s="243"/>
    </row>
    <row r="306" spans="1:2" ht="15" x14ac:dyDescent="0.2">
      <c r="A306" s="243"/>
      <c r="B306" s="243"/>
    </row>
    <row r="307" spans="1:2" ht="15" x14ac:dyDescent="0.2">
      <c r="A307" s="243"/>
      <c r="B307" s="243"/>
    </row>
    <row r="308" spans="1:2" ht="15" x14ac:dyDescent="0.2">
      <c r="A308" s="243"/>
      <c r="B308" s="243"/>
    </row>
    <row r="309" spans="1:2" ht="15" x14ac:dyDescent="0.2">
      <c r="A309" s="243"/>
      <c r="B309" s="243"/>
    </row>
    <row r="310" spans="1:2" ht="15" x14ac:dyDescent="0.2">
      <c r="A310" s="243"/>
      <c r="B310" s="243"/>
    </row>
    <row r="311" spans="1:2" ht="15" x14ac:dyDescent="0.2">
      <c r="A311" s="243"/>
      <c r="B311" s="243"/>
    </row>
    <row r="312" spans="1:2" ht="15" x14ac:dyDescent="0.2">
      <c r="A312" s="243"/>
      <c r="B312" s="243"/>
    </row>
    <row r="313" spans="1:2" ht="15" x14ac:dyDescent="0.2">
      <c r="A313" s="243"/>
      <c r="B313" s="243"/>
    </row>
    <row r="314" spans="1:2" ht="15" x14ac:dyDescent="0.2">
      <c r="A314" s="243"/>
      <c r="B314" s="243"/>
    </row>
    <row r="315" spans="1:2" ht="15" x14ac:dyDescent="0.2">
      <c r="A315" s="243"/>
      <c r="B315" s="243"/>
    </row>
    <row r="316" spans="1:2" ht="15" x14ac:dyDescent="0.2">
      <c r="A316" s="243"/>
      <c r="B316" s="243"/>
    </row>
    <row r="317" spans="1:2" ht="15" x14ac:dyDescent="0.2">
      <c r="A317" s="243"/>
      <c r="B317" s="243"/>
    </row>
    <row r="318" spans="1:2" ht="15" x14ac:dyDescent="0.2">
      <c r="A318" s="243"/>
      <c r="B318" s="243"/>
    </row>
    <row r="319" spans="1:2" ht="15" x14ac:dyDescent="0.2">
      <c r="A319" s="243"/>
      <c r="B319" s="243"/>
    </row>
    <row r="320" spans="1:2" ht="15" x14ac:dyDescent="0.2">
      <c r="A320" s="243"/>
      <c r="B320" s="243"/>
    </row>
    <row r="321" spans="1:2" ht="15" x14ac:dyDescent="0.2">
      <c r="A321" s="243"/>
      <c r="B321" s="243"/>
    </row>
    <row r="322" spans="1:2" ht="15" x14ac:dyDescent="0.2">
      <c r="A322" s="243"/>
      <c r="B322" s="243"/>
    </row>
    <row r="323" spans="1:2" ht="15" x14ac:dyDescent="0.2">
      <c r="A323" s="243"/>
      <c r="B323" s="243"/>
    </row>
    <row r="324" spans="1:2" ht="15" x14ac:dyDescent="0.2">
      <c r="A324" s="243"/>
      <c r="B324" s="243"/>
    </row>
    <row r="325" spans="1:2" ht="15" x14ac:dyDescent="0.2">
      <c r="A325" s="243"/>
      <c r="B325" s="243"/>
    </row>
    <row r="326" spans="1:2" ht="15" x14ac:dyDescent="0.2">
      <c r="A326" s="243"/>
      <c r="B326" s="243"/>
    </row>
    <row r="327" spans="1:2" ht="15" x14ac:dyDescent="0.2">
      <c r="A327" s="243"/>
      <c r="B327" s="243"/>
    </row>
    <row r="328" spans="1:2" ht="15" x14ac:dyDescent="0.2">
      <c r="A328" s="243"/>
      <c r="B328" s="243"/>
    </row>
    <row r="329" spans="1:2" ht="15" x14ac:dyDescent="0.2">
      <c r="A329" s="243"/>
      <c r="B329" s="243"/>
    </row>
    <row r="330" spans="1:2" ht="15" x14ac:dyDescent="0.2">
      <c r="A330" s="243"/>
      <c r="B330" s="243"/>
    </row>
    <row r="331" spans="1:2" ht="15" x14ac:dyDescent="0.2">
      <c r="A331" s="243"/>
      <c r="B331" s="243"/>
    </row>
    <row r="332" spans="1:2" ht="15" x14ac:dyDescent="0.2">
      <c r="A332" s="243"/>
      <c r="B332" s="243"/>
    </row>
    <row r="333" spans="1:2" ht="15" x14ac:dyDescent="0.2">
      <c r="A333" s="243"/>
      <c r="B333" s="243"/>
    </row>
    <row r="334" spans="1:2" ht="15" x14ac:dyDescent="0.2">
      <c r="A334" s="243"/>
      <c r="B334" s="243"/>
    </row>
    <row r="335" spans="1:2" ht="15" x14ac:dyDescent="0.2">
      <c r="A335" s="243"/>
      <c r="B335" s="243"/>
    </row>
    <row r="336" spans="1:2" ht="15" x14ac:dyDescent="0.2">
      <c r="A336" s="243"/>
      <c r="B336" s="243"/>
    </row>
    <row r="337" spans="1:2" ht="15" x14ac:dyDescent="0.2">
      <c r="A337" s="243"/>
      <c r="B337" s="243"/>
    </row>
    <row r="338" spans="1:2" ht="15" x14ac:dyDescent="0.2">
      <c r="A338" s="243"/>
      <c r="B338" s="243"/>
    </row>
    <row r="339" spans="1:2" ht="15" x14ac:dyDescent="0.2">
      <c r="A339" s="243"/>
      <c r="B339" s="243"/>
    </row>
    <row r="340" spans="1:2" ht="15" x14ac:dyDescent="0.2">
      <c r="A340" s="243"/>
      <c r="B340" s="243"/>
    </row>
    <row r="341" spans="1:2" ht="15" x14ac:dyDescent="0.2">
      <c r="A341" s="243"/>
      <c r="B341" s="243"/>
    </row>
    <row r="342" spans="1:2" ht="15" x14ac:dyDescent="0.2">
      <c r="A342" s="243"/>
      <c r="B342" s="243"/>
    </row>
    <row r="343" spans="1:2" ht="15" x14ac:dyDescent="0.2">
      <c r="A343" s="243"/>
      <c r="B343" s="243"/>
    </row>
    <row r="344" spans="1:2" ht="15" x14ac:dyDescent="0.2">
      <c r="A344" s="243"/>
      <c r="B344" s="243"/>
    </row>
    <row r="345" spans="1:2" ht="15" x14ac:dyDescent="0.2">
      <c r="A345" s="243"/>
      <c r="B345" s="243"/>
    </row>
    <row r="346" spans="1:2" ht="15" x14ac:dyDescent="0.2">
      <c r="A346" s="243"/>
      <c r="B346" s="243"/>
    </row>
    <row r="347" spans="1:2" ht="15" x14ac:dyDescent="0.2">
      <c r="A347" s="243"/>
      <c r="B347" s="243"/>
    </row>
    <row r="348" spans="1:2" ht="15" x14ac:dyDescent="0.2">
      <c r="A348" s="243"/>
      <c r="B348" s="243"/>
    </row>
    <row r="349" spans="1:2" ht="15" x14ac:dyDescent="0.2">
      <c r="A349" s="243"/>
      <c r="B349" s="243"/>
    </row>
    <row r="350" spans="1:2" ht="15" x14ac:dyDescent="0.2">
      <c r="A350" s="243"/>
      <c r="B350" s="243"/>
    </row>
    <row r="351" spans="1:2" ht="15" x14ac:dyDescent="0.2">
      <c r="A351" s="243"/>
      <c r="B351" s="243"/>
    </row>
    <row r="352" spans="1:2" ht="15" x14ac:dyDescent="0.2">
      <c r="A352" s="243"/>
      <c r="B352" s="243"/>
    </row>
    <row r="353" spans="1:2" ht="15" x14ac:dyDescent="0.2">
      <c r="A353" s="243"/>
      <c r="B353" s="243"/>
    </row>
    <row r="354" spans="1:2" ht="15" x14ac:dyDescent="0.2">
      <c r="A354" s="243"/>
      <c r="B354" s="243"/>
    </row>
    <row r="355" spans="1:2" ht="15" x14ac:dyDescent="0.2">
      <c r="A355" s="243"/>
      <c r="B355" s="243"/>
    </row>
    <row r="356" spans="1:2" ht="15" x14ac:dyDescent="0.2">
      <c r="A356" s="243"/>
      <c r="B356" s="243"/>
    </row>
    <row r="357" spans="1:2" ht="15" x14ac:dyDescent="0.2">
      <c r="A357" s="243"/>
      <c r="B357" s="243"/>
    </row>
    <row r="358" spans="1:2" ht="15" x14ac:dyDescent="0.2">
      <c r="A358" s="243"/>
      <c r="B358" s="243"/>
    </row>
    <row r="359" spans="1:2" ht="15" x14ac:dyDescent="0.2">
      <c r="A359" s="243"/>
      <c r="B359" s="243"/>
    </row>
    <row r="360" spans="1:2" ht="15" x14ac:dyDescent="0.2">
      <c r="A360" s="243"/>
      <c r="B360" s="243"/>
    </row>
    <row r="361" spans="1:2" ht="15" x14ac:dyDescent="0.2">
      <c r="A361" s="243"/>
      <c r="B361" s="243"/>
    </row>
    <row r="362" spans="1:2" ht="15" x14ac:dyDescent="0.2">
      <c r="A362" s="243"/>
      <c r="B362" s="243"/>
    </row>
    <row r="363" spans="1:2" ht="15" x14ac:dyDescent="0.2">
      <c r="A363" s="243"/>
      <c r="B363" s="243"/>
    </row>
    <row r="364" spans="1:2" ht="15" x14ac:dyDescent="0.2">
      <c r="A364" s="243"/>
      <c r="B364" s="243"/>
    </row>
    <row r="365" spans="1:2" ht="15" x14ac:dyDescent="0.2">
      <c r="A365" s="243"/>
      <c r="B365" s="243"/>
    </row>
    <row r="366" spans="1:2" ht="15" x14ac:dyDescent="0.2">
      <c r="A366" s="243"/>
      <c r="B366" s="243"/>
    </row>
    <row r="367" spans="1:2" ht="15" x14ac:dyDescent="0.2">
      <c r="A367" s="243"/>
      <c r="B367" s="243"/>
    </row>
    <row r="368" spans="1:2" ht="15" x14ac:dyDescent="0.2">
      <c r="A368" s="243"/>
      <c r="B368" s="243"/>
    </row>
    <row r="369" spans="1:2" ht="15" x14ac:dyDescent="0.2">
      <c r="A369" s="243"/>
      <c r="B369" s="243"/>
    </row>
    <row r="370" spans="1:2" ht="15" x14ac:dyDescent="0.2">
      <c r="A370" s="243"/>
      <c r="B370" s="243"/>
    </row>
    <row r="371" spans="1:2" ht="15" x14ac:dyDescent="0.2">
      <c r="A371" s="243"/>
      <c r="B371" s="243"/>
    </row>
    <row r="372" spans="1:2" ht="15" x14ac:dyDescent="0.2">
      <c r="A372" s="243"/>
      <c r="B372" s="243"/>
    </row>
    <row r="373" spans="1:2" ht="15" x14ac:dyDescent="0.2">
      <c r="A373" s="243"/>
      <c r="B373" s="243"/>
    </row>
    <row r="374" spans="1:2" ht="15" x14ac:dyDescent="0.2">
      <c r="A374" s="243"/>
      <c r="B374" s="243"/>
    </row>
    <row r="375" spans="1:2" ht="15" x14ac:dyDescent="0.2">
      <c r="A375" s="243"/>
      <c r="B375" s="243"/>
    </row>
    <row r="376" spans="1:2" ht="15" x14ac:dyDescent="0.2">
      <c r="A376" s="243"/>
      <c r="B376" s="243"/>
    </row>
    <row r="377" spans="1:2" ht="15" x14ac:dyDescent="0.2">
      <c r="A377" s="243"/>
      <c r="B377" s="243"/>
    </row>
    <row r="378" spans="1:2" ht="15" x14ac:dyDescent="0.2">
      <c r="A378" s="243"/>
      <c r="B378" s="243"/>
    </row>
    <row r="379" spans="1:2" ht="15" x14ac:dyDescent="0.2">
      <c r="A379" s="243"/>
      <c r="B379" s="243"/>
    </row>
    <row r="380" spans="1:2" ht="15" x14ac:dyDescent="0.2">
      <c r="A380" s="243"/>
      <c r="B380" s="243"/>
    </row>
    <row r="381" spans="1:2" ht="15" x14ac:dyDescent="0.2">
      <c r="A381" s="243"/>
      <c r="B381" s="243"/>
    </row>
    <row r="382" spans="1:2" ht="15" x14ac:dyDescent="0.2">
      <c r="A382" s="243"/>
      <c r="B382" s="243"/>
    </row>
    <row r="383" spans="1:2" ht="15" x14ac:dyDescent="0.2">
      <c r="A383" s="243"/>
      <c r="B383" s="243"/>
    </row>
    <row r="384" spans="1:2" ht="15" x14ac:dyDescent="0.2">
      <c r="A384" s="243"/>
      <c r="B384" s="243"/>
    </row>
    <row r="385" spans="1:2" ht="15" x14ac:dyDescent="0.2">
      <c r="A385" s="243"/>
      <c r="B385" s="243"/>
    </row>
    <row r="386" spans="1:2" ht="15" x14ac:dyDescent="0.2">
      <c r="A386" s="243"/>
      <c r="B386" s="243"/>
    </row>
    <row r="387" spans="1:2" ht="15" x14ac:dyDescent="0.2">
      <c r="A387" s="243"/>
      <c r="B387" s="243"/>
    </row>
    <row r="388" spans="1:2" ht="15" x14ac:dyDescent="0.2">
      <c r="A388" s="243"/>
      <c r="B388" s="243"/>
    </row>
    <row r="389" spans="1:2" ht="15" x14ac:dyDescent="0.2">
      <c r="A389" s="243"/>
      <c r="B389" s="243"/>
    </row>
    <row r="390" spans="1:2" ht="15" x14ac:dyDescent="0.2">
      <c r="A390" s="243"/>
      <c r="B390" s="243"/>
    </row>
    <row r="391" spans="1:2" ht="15" x14ac:dyDescent="0.2">
      <c r="A391" s="243"/>
      <c r="B391" s="243"/>
    </row>
    <row r="392" spans="1:2" ht="15" x14ac:dyDescent="0.2">
      <c r="A392" s="243"/>
      <c r="B392" s="243"/>
    </row>
    <row r="393" spans="1:2" ht="15" x14ac:dyDescent="0.2">
      <c r="A393" s="243"/>
      <c r="B393" s="243"/>
    </row>
    <row r="394" spans="1:2" ht="15" x14ac:dyDescent="0.2">
      <c r="A394" s="243"/>
      <c r="B394" s="243"/>
    </row>
    <row r="395" spans="1:2" ht="15" x14ac:dyDescent="0.2">
      <c r="A395" s="243"/>
      <c r="B395" s="243"/>
    </row>
    <row r="396" spans="1:2" ht="15" x14ac:dyDescent="0.2">
      <c r="A396" s="243"/>
      <c r="B396" s="243"/>
    </row>
    <row r="397" spans="1:2" ht="15" x14ac:dyDescent="0.2">
      <c r="A397" s="243"/>
      <c r="B397" s="243"/>
    </row>
    <row r="398" spans="1:2" ht="15" x14ac:dyDescent="0.2">
      <c r="A398" s="243"/>
      <c r="B398" s="243"/>
    </row>
    <row r="399" spans="1:2" ht="15" x14ac:dyDescent="0.2">
      <c r="A399" s="243"/>
      <c r="B399" s="243"/>
    </row>
    <row r="400" spans="1:2" ht="15" x14ac:dyDescent="0.2">
      <c r="A400" s="243"/>
      <c r="B400" s="243"/>
    </row>
    <row r="401" spans="1:2" ht="15" x14ac:dyDescent="0.2">
      <c r="A401" s="243"/>
      <c r="B401" s="243"/>
    </row>
    <row r="402" spans="1:2" ht="15" x14ac:dyDescent="0.2">
      <c r="A402" s="243"/>
      <c r="B402" s="243"/>
    </row>
    <row r="403" spans="1:2" ht="15" x14ac:dyDescent="0.2">
      <c r="A403" s="243"/>
      <c r="B403" s="243"/>
    </row>
    <row r="404" spans="1:2" ht="15" x14ac:dyDescent="0.2">
      <c r="A404" s="243"/>
      <c r="B404" s="243"/>
    </row>
    <row r="405" spans="1:2" ht="15" x14ac:dyDescent="0.2">
      <c r="A405" s="243"/>
      <c r="B405" s="243"/>
    </row>
    <row r="406" spans="1:2" ht="15" x14ac:dyDescent="0.2">
      <c r="A406" s="243"/>
      <c r="B406" s="243"/>
    </row>
    <row r="407" spans="1:2" ht="15" x14ac:dyDescent="0.2">
      <c r="A407" s="243"/>
      <c r="B407" s="243"/>
    </row>
    <row r="408" spans="1:2" ht="15" x14ac:dyDescent="0.2">
      <c r="A408" s="243"/>
      <c r="B408" s="243"/>
    </row>
    <row r="409" spans="1:2" ht="15" x14ac:dyDescent="0.2">
      <c r="A409" s="243"/>
      <c r="B409" s="243"/>
    </row>
    <row r="410" spans="1:2" ht="15" x14ac:dyDescent="0.2">
      <c r="A410" s="243"/>
      <c r="B410" s="243"/>
    </row>
    <row r="411" spans="1:2" ht="15" x14ac:dyDescent="0.2">
      <c r="A411" s="243"/>
      <c r="B411" s="243"/>
    </row>
    <row r="412" spans="1:2" ht="15" x14ac:dyDescent="0.2">
      <c r="A412" s="243"/>
      <c r="B412" s="243"/>
    </row>
    <row r="413" spans="1:2" ht="15" x14ac:dyDescent="0.2">
      <c r="A413" s="243"/>
      <c r="B413" s="243"/>
    </row>
    <row r="414" spans="1:2" ht="15" x14ac:dyDescent="0.2">
      <c r="A414" s="243"/>
      <c r="B414" s="243"/>
    </row>
    <row r="415" spans="1:2" ht="15" x14ac:dyDescent="0.2">
      <c r="A415" s="243"/>
      <c r="B415" s="243"/>
    </row>
    <row r="416" spans="1:2" ht="15" x14ac:dyDescent="0.2">
      <c r="A416" s="243"/>
      <c r="B416" s="243"/>
    </row>
    <row r="417" spans="1:2" ht="15" x14ac:dyDescent="0.2">
      <c r="A417" s="243"/>
      <c r="B417" s="243"/>
    </row>
    <row r="418" spans="1:2" ht="15" x14ac:dyDescent="0.2">
      <c r="A418" s="243"/>
      <c r="B418" s="243"/>
    </row>
    <row r="419" spans="1:2" ht="15" x14ac:dyDescent="0.2">
      <c r="A419" s="243"/>
      <c r="B419" s="243"/>
    </row>
    <row r="420" spans="1:2" ht="15" x14ac:dyDescent="0.2">
      <c r="A420" s="243"/>
      <c r="B420" s="243"/>
    </row>
    <row r="421" spans="1:2" ht="15" x14ac:dyDescent="0.2">
      <c r="A421" s="243"/>
      <c r="B421" s="243"/>
    </row>
    <row r="422" spans="1:2" ht="15" x14ac:dyDescent="0.2">
      <c r="A422" s="243"/>
      <c r="B422" s="243"/>
    </row>
    <row r="423" spans="1:2" ht="15" x14ac:dyDescent="0.2">
      <c r="A423" s="243"/>
      <c r="B423" s="243"/>
    </row>
    <row r="424" spans="1:2" ht="15" x14ac:dyDescent="0.2">
      <c r="A424" s="243"/>
      <c r="B424" s="243"/>
    </row>
    <row r="425" spans="1:2" ht="15" x14ac:dyDescent="0.2">
      <c r="A425" s="243"/>
      <c r="B425" s="243"/>
    </row>
    <row r="426" spans="1:2" ht="15" x14ac:dyDescent="0.2">
      <c r="A426" s="243"/>
      <c r="B426" s="243"/>
    </row>
    <row r="427" spans="1:2" ht="15" x14ac:dyDescent="0.2">
      <c r="A427" s="243"/>
      <c r="B427" s="243"/>
    </row>
    <row r="428" spans="1:2" ht="15" x14ac:dyDescent="0.2">
      <c r="A428" s="243"/>
      <c r="B428" s="243"/>
    </row>
    <row r="429" spans="1:2" ht="15" x14ac:dyDescent="0.2">
      <c r="A429" s="243"/>
      <c r="B429" s="243"/>
    </row>
    <row r="430" spans="1:2" ht="15" x14ac:dyDescent="0.2">
      <c r="A430" s="243"/>
      <c r="B430" s="243"/>
    </row>
    <row r="431" spans="1:2" ht="15" x14ac:dyDescent="0.2">
      <c r="A431" s="243"/>
      <c r="B431" s="243"/>
    </row>
    <row r="432" spans="1:2" ht="15" x14ac:dyDescent="0.2">
      <c r="A432" s="243"/>
      <c r="B432" s="243"/>
    </row>
    <row r="433" spans="1:2" ht="15" x14ac:dyDescent="0.2">
      <c r="A433" s="243"/>
      <c r="B433" s="243"/>
    </row>
    <row r="434" spans="1:2" ht="15" x14ac:dyDescent="0.2">
      <c r="A434" s="243"/>
      <c r="B434" s="243"/>
    </row>
    <row r="435" spans="1:2" ht="15" x14ac:dyDescent="0.2">
      <c r="A435" s="243"/>
      <c r="B435" s="243"/>
    </row>
    <row r="436" spans="1:2" ht="15" x14ac:dyDescent="0.2">
      <c r="A436" s="243"/>
      <c r="B436" s="243"/>
    </row>
    <row r="437" spans="1:2" ht="15" x14ac:dyDescent="0.2">
      <c r="A437" s="243"/>
      <c r="B437" s="243"/>
    </row>
    <row r="438" spans="1:2" ht="15" x14ac:dyDescent="0.2">
      <c r="A438" s="243"/>
      <c r="B438" s="243"/>
    </row>
    <row r="439" spans="1:2" ht="15" x14ac:dyDescent="0.2">
      <c r="A439" s="243"/>
      <c r="B439" s="243"/>
    </row>
    <row r="440" spans="1:2" ht="15" x14ac:dyDescent="0.2">
      <c r="A440" s="243"/>
      <c r="B440" s="243"/>
    </row>
    <row r="441" spans="1:2" ht="15" x14ac:dyDescent="0.2">
      <c r="A441" s="243"/>
      <c r="B441" s="243"/>
    </row>
    <row r="442" spans="1:2" ht="15" x14ac:dyDescent="0.2">
      <c r="A442" s="243"/>
      <c r="B442" s="243"/>
    </row>
    <row r="443" spans="1:2" ht="15" x14ac:dyDescent="0.2">
      <c r="A443" s="243"/>
      <c r="B443" s="243"/>
    </row>
    <row r="444" spans="1:2" ht="15" x14ac:dyDescent="0.2">
      <c r="A444" s="243"/>
      <c r="B444" s="243"/>
    </row>
    <row r="445" spans="1:2" ht="15" x14ac:dyDescent="0.2">
      <c r="A445" s="243"/>
      <c r="B445" s="243"/>
    </row>
    <row r="446" spans="1:2" ht="15" x14ac:dyDescent="0.2">
      <c r="A446" s="243"/>
      <c r="B446" s="243"/>
    </row>
    <row r="447" spans="1:2" ht="15" x14ac:dyDescent="0.2">
      <c r="A447" s="243"/>
      <c r="B447" s="243"/>
    </row>
    <row r="448" spans="1:2" ht="15" x14ac:dyDescent="0.2">
      <c r="A448" s="243"/>
      <c r="B448" s="243"/>
    </row>
    <row r="449" spans="1:2" ht="15" x14ac:dyDescent="0.2">
      <c r="A449" s="243"/>
      <c r="B449" s="243"/>
    </row>
    <row r="450" spans="1:2" ht="15" x14ac:dyDescent="0.2">
      <c r="A450" s="243"/>
      <c r="B450" s="243"/>
    </row>
    <row r="451" spans="1:2" ht="15" x14ac:dyDescent="0.2">
      <c r="A451" s="243"/>
      <c r="B451" s="243"/>
    </row>
    <row r="452" spans="1:2" ht="15" x14ac:dyDescent="0.2">
      <c r="A452" s="243"/>
      <c r="B452" s="243"/>
    </row>
    <row r="453" spans="1:2" ht="15" x14ac:dyDescent="0.2">
      <c r="A453" s="243"/>
      <c r="B453" s="243"/>
    </row>
    <row r="454" spans="1:2" ht="15" x14ac:dyDescent="0.2">
      <c r="A454" s="243"/>
      <c r="B454" s="243"/>
    </row>
    <row r="455" spans="1:2" ht="15" x14ac:dyDescent="0.2">
      <c r="A455" s="243"/>
      <c r="B455" s="243"/>
    </row>
    <row r="456" spans="1:2" ht="15" x14ac:dyDescent="0.2">
      <c r="A456" s="243"/>
      <c r="B456" s="243"/>
    </row>
    <row r="457" spans="1:2" ht="15" x14ac:dyDescent="0.2">
      <c r="A457" s="243"/>
      <c r="B457" s="243"/>
    </row>
    <row r="458" spans="1:2" ht="15" x14ac:dyDescent="0.2">
      <c r="A458" s="243"/>
      <c r="B458" s="243"/>
    </row>
    <row r="459" spans="1:2" ht="15" x14ac:dyDescent="0.2">
      <c r="A459" s="243"/>
      <c r="B459" s="243"/>
    </row>
    <row r="460" spans="1:2" ht="15" x14ac:dyDescent="0.2">
      <c r="A460" s="243"/>
      <c r="B460" s="243"/>
    </row>
    <row r="461" spans="1:2" ht="15" x14ac:dyDescent="0.2">
      <c r="A461" s="243"/>
      <c r="B461" s="243"/>
    </row>
    <row r="462" spans="1:2" ht="15" x14ac:dyDescent="0.2">
      <c r="A462" s="243"/>
      <c r="B462" s="243"/>
    </row>
    <row r="463" spans="1:2" ht="15" x14ac:dyDescent="0.2">
      <c r="A463" s="243"/>
      <c r="B463" s="243"/>
    </row>
    <row r="464" spans="1:2" ht="15" x14ac:dyDescent="0.2">
      <c r="A464" s="243"/>
      <c r="B464" s="243"/>
    </row>
    <row r="465" spans="1:2" ht="15" x14ac:dyDescent="0.2">
      <c r="A465" s="243"/>
      <c r="B465" s="243"/>
    </row>
    <row r="466" spans="1:2" ht="15" x14ac:dyDescent="0.2">
      <c r="A466" s="243"/>
      <c r="B466" s="243"/>
    </row>
    <row r="467" spans="1:2" ht="15" x14ac:dyDescent="0.2">
      <c r="A467" s="243"/>
      <c r="B467" s="243"/>
    </row>
    <row r="468" spans="1:2" ht="15" x14ac:dyDescent="0.2">
      <c r="A468" s="243"/>
      <c r="B468" s="243"/>
    </row>
    <row r="469" spans="1:2" ht="15" x14ac:dyDescent="0.2">
      <c r="A469" s="243"/>
      <c r="B469" s="243"/>
    </row>
    <row r="470" spans="1:2" ht="15" x14ac:dyDescent="0.2">
      <c r="A470" s="243"/>
      <c r="B470" s="243"/>
    </row>
    <row r="471" spans="1:2" ht="15" x14ac:dyDescent="0.2">
      <c r="A471" s="243"/>
      <c r="B471" s="243"/>
    </row>
    <row r="472" spans="1:2" ht="15" x14ac:dyDescent="0.2">
      <c r="A472" s="243"/>
      <c r="B472" s="243"/>
    </row>
    <row r="473" spans="1:2" ht="15" x14ac:dyDescent="0.2">
      <c r="A473" s="243"/>
      <c r="B473" s="243"/>
    </row>
    <row r="474" spans="1:2" ht="15" x14ac:dyDescent="0.2">
      <c r="A474" s="243"/>
      <c r="B474" s="243"/>
    </row>
    <row r="475" spans="1:2" ht="15" x14ac:dyDescent="0.2">
      <c r="A475" s="243"/>
      <c r="B475" s="243"/>
    </row>
    <row r="476" spans="1:2" ht="15" x14ac:dyDescent="0.2">
      <c r="A476" s="243"/>
      <c r="B476" s="243"/>
    </row>
    <row r="477" spans="1:2" ht="15" x14ac:dyDescent="0.2">
      <c r="A477" s="243"/>
      <c r="B477" s="243"/>
    </row>
    <row r="478" spans="1:2" ht="15" x14ac:dyDescent="0.2">
      <c r="A478" s="243"/>
      <c r="B478" s="243"/>
    </row>
    <row r="479" spans="1:2" ht="15" x14ac:dyDescent="0.2">
      <c r="A479" s="243"/>
      <c r="B479" s="243"/>
    </row>
    <row r="480" spans="1:2" ht="15" x14ac:dyDescent="0.2">
      <c r="A480" s="243"/>
      <c r="B480" s="243"/>
    </row>
    <row r="481" spans="1:2" ht="15" x14ac:dyDescent="0.2">
      <c r="A481" s="243"/>
      <c r="B481" s="243"/>
    </row>
    <row r="482" spans="1:2" ht="15" x14ac:dyDescent="0.2">
      <c r="A482" s="243"/>
      <c r="B482" s="243"/>
    </row>
    <row r="483" spans="1:2" ht="15" x14ac:dyDescent="0.2">
      <c r="A483" s="243"/>
      <c r="B483" s="243"/>
    </row>
    <row r="484" spans="1:2" ht="15" x14ac:dyDescent="0.2">
      <c r="A484" s="243"/>
      <c r="B484" s="243"/>
    </row>
    <row r="485" spans="1:2" ht="15" x14ac:dyDescent="0.2">
      <c r="A485" s="243"/>
      <c r="B485" s="243"/>
    </row>
    <row r="486" spans="1:2" ht="15" x14ac:dyDescent="0.2">
      <c r="A486" s="243"/>
      <c r="B486" s="243"/>
    </row>
    <row r="487" spans="1:2" ht="15" x14ac:dyDescent="0.2">
      <c r="A487" s="243"/>
      <c r="B487" s="243"/>
    </row>
    <row r="488" spans="1:2" ht="15" x14ac:dyDescent="0.2">
      <c r="A488" s="243"/>
      <c r="B488" s="243"/>
    </row>
    <row r="489" spans="1:2" ht="15" x14ac:dyDescent="0.2">
      <c r="A489" s="243"/>
      <c r="B489" s="243"/>
    </row>
    <row r="490" spans="1:2" ht="15" x14ac:dyDescent="0.2">
      <c r="A490" s="243"/>
      <c r="B490" s="243"/>
    </row>
    <row r="491" spans="1:2" ht="15" x14ac:dyDescent="0.2">
      <c r="A491" s="243"/>
      <c r="B491" s="243"/>
    </row>
    <row r="492" spans="1:2" ht="15" x14ac:dyDescent="0.2">
      <c r="A492" s="243"/>
      <c r="B492" s="243"/>
    </row>
    <row r="493" spans="1:2" ht="15" x14ac:dyDescent="0.2">
      <c r="A493" s="243"/>
      <c r="B493" s="243"/>
    </row>
    <row r="494" spans="1:2" ht="15" x14ac:dyDescent="0.2">
      <c r="A494" s="243"/>
      <c r="B494" s="243"/>
    </row>
    <row r="495" spans="1:2" ht="15" x14ac:dyDescent="0.2">
      <c r="A495" s="243"/>
      <c r="B495" s="243"/>
    </row>
    <row r="496" spans="1:2" ht="15" x14ac:dyDescent="0.2">
      <c r="A496" s="243"/>
      <c r="B496" s="243"/>
    </row>
    <row r="497" spans="1:2" ht="15" x14ac:dyDescent="0.2">
      <c r="A497" s="243"/>
      <c r="B497" s="243"/>
    </row>
    <row r="498" spans="1:2" ht="15" x14ac:dyDescent="0.2">
      <c r="A498" s="243"/>
      <c r="B498" s="243"/>
    </row>
    <row r="499" spans="1:2" ht="15" x14ac:dyDescent="0.2">
      <c r="A499" s="243"/>
      <c r="B499" s="243"/>
    </row>
    <row r="500" spans="1:2" ht="15" x14ac:dyDescent="0.2">
      <c r="A500" s="243"/>
      <c r="B500" s="243"/>
    </row>
    <row r="501" spans="1:2" ht="15" x14ac:dyDescent="0.2">
      <c r="A501" s="243"/>
      <c r="B501" s="243"/>
    </row>
    <row r="502" spans="1:2" ht="15" x14ac:dyDescent="0.2">
      <c r="A502" s="243"/>
      <c r="B502" s="243"/>
    </row>
    <row r="503" spans="1:2" ht="15" x14ac:dyDescent="0.2">
      <c r="A503" s="243"/>
      <c r="B503" s="243"/>
    </row>
    <row r="504" spans="1:2" ht="15" x14ac:dyDescent="0.2">
      <c r="A504" s="243"/>
      <c r="B504" s="243"/>
    </row>
    <row r="505" spans="1:2" ht="15" x14ac:dyDescent="0.2">
      <c r="A505" s="243"/>
      <c r="B505" s="243"/>
    </row>
    <row r="506" spans="1:2" ht="15" x14ac:dyDescent="0.2">
      <c r="A506" s="243"/>
      <c r="B506" s="243"/>
    </row>
    <row r="507" spans="1:2" ht="15" x14ac:dyDescent="0.2">
      <c r="A507" s="243"/>
      <c r="B507" s="243"/>
    </row>
    <row r="508" spans="1:2" ht="15" x14ac:dyDescent="0.2">
      <c r="A508" s="243"/>
      <c r="B508" s="243"/>
    </row>
    <row r="509" spans="1:2" ht="15" x14ac:dyDescent="0.2">
      <c r="A509" s="243"/>
      <c r="B509" s="243"/>
    </row>
    <row r="510" spans="1:2" ht="15" x14ac:dyDescent="0.2">
      <c r="A510" s="243"/>
      <c r="B510" s="243"/>
    </row>
    <row r="511" spans="1:2" ht="15" x14ac:dyDescent="0.2">
      <c r="A511" s="243"/>
      <c r="B511" s="243"/>
    </row>
    <row r="512" spans="1:2" ht="15" x14ac:dyDescent="0.2">
      <c r="A512" s="243"/>
      <c r="B512" s="243"/>
    </row>
    <row r="513" spans="1:2" ht="15" x14ac:dyDescent="0.2">
      <c r="A513" s="243"/>
      <c r="B513" s="243"/>
    </row>
    <row r="514" spans="1:2" ht="15" x14ac:dyDescent="0.2">
      <c r="A514" s="243"/>
      <c r="B514" s="243"/>
    </row>
    <row r="515" spans="1:2" ht="15" x14ac:dyDescent="0.2">
      <c r="A515" s="243"/>
      <c r="B515" s="243"/>
    </row>
    <row r="516" spans="1:2" ht="15" x14ac:dyDescent="0.2">
      <c r="A516" s="243"/>
      <c r="B516" s="243"/>
    </row>
    <row r="517" spans="1:2" ht="15" x14ac:dyDescent="0.2">
      <c r="A517" s="243"/>
      <c r="B517" s="243"/>
    </row>
    <row r="518" spans="1:2" ht="15" x14ac:dyDescent="0.2">
      <c r="A518" s="243"/>
      <c r="B518" s="243"/>
    </row>
    <row r="519" spans="1:2" ht="15" x14ac:dyDescent="0.2">
      <c r="A519" s="243"/>
      <c r="B519" s="243"/>
    </row>
    <row r="520" spans="1:2" ht="15" x14ac:dyDescent="0.2">
      <c r="A520" s="243"/>
      <c r="B520" s="243"/>
    </row>
    <row r="521" spans="1:2" ht="15" x14ac:dyDescent="0.2">
      <c r="A521" s="243"/>
      <c r="B521" s="243"/>
    </row>
    <row r="522" spans="1:2" ht="15" x14ac:dyDescent="0.2">
      <c r="A522" s="243"/>
      <c r="B522" s="243"/>
    </row>
    <row r="523" spans="1:2" ht="15" x14ac:dyDescent="0.2">
      <c r="A523" s="243"/>
      <c r="B523" s="243"/>
    </row>
    <row r="524" spans="1:2" ht="15" x14ac:dyDescent="0.2">
      <c r="A524" s="243"/>
      <c r="B524" s="243"/>
    </row>
    <row r="525" spans="1:2" ht="15" x14ac:dyDescent="0.2">
      <c r="A525" s="243"/>
      <c r="B525" s="243"/>
    </row>
    <row r="526" spans="1:2" ht="15" x14ac:dyDescent="0.2">
      <c r="A526" s="243"/>
      <c r="B526" s="243"/>
    </row>
    <row r="527" spans="1:2" ht="15" x14ac:dyDescent="0.2">
      <c r="A527" s="243"/>
      <c r="B527" s="243"/>
    </row>
    <row r="528" spans="1:2" ht="15" x14ac:dyDescent="0.2">
      <c r="A528" s="243"/>
      <c r="B528" s="243"/>
    </row>
    <row r="529" spans="1:2" ht="15" x14ac:dyDescent="0.2">
      <c r="A529" s="243"/>
      <c r="B529" s="243"/>
    </row>
    <row r="530" spans="1:2" ht="15" x14ac:dyDescent="0.2">
      <c r="A530" s="243"/>
      <c r="B530" s="243"/>
    </row>
    <row r="531" spans="1:2" ht="15" x14ac:dyDescent="0.2">
      <c r="A531" s="243"/>
      <c r="B531" s="243"/>
    </row>
    <row r="532" spans="1:2" ht="15" x14ac:dyDescent="0.2">
      <c r="A532" s="243"/>
      <c r="B532" s="243"/>
    </row>
    <row r="533" spans="1:2" ht="15" x14ac:dyDescent="0.2">
      <c r="A533" s="243"/>
      <c r="B533" s="243"/>
    </row>
    <row r="534" spans="1:2" ht="15" x14ac:dyDescent="0.2">
      <c r="A534" s="243"/>
      <c r="B534" s="243"/>
    </row>
    <row r="535" spans="1:2" ht="15" x14ac:dyDescent="0.2">
      <c r="A535" s="243"/>
      <c r="B535" s="243"/>
    </row>
    <row r="536" spans="1:2" ht="15" x14ac:dyDescent="0.2">
      <c r="A536" s="243"/>
      <c r="B536" s="243"/>
    </row>
    <row r="537" spans="1:2" ht="15" x14ac:dyDescent="0.2">
      <c r="A537" s="243"/>
      <c r="B537" s="243"/>
    </row>
    <row r="538" spans="1:2" ht="15" x14ac:dyDescent="0.2">
      <c r="A538" s="243"/>
      <c r="B538" s="243"/>
    </row>
    <row r="539" spans="1:2" ht="15" x14ac:dyDescent="0.2">
      <c r="A539" s="243"/>
      <c r="B539" s="243"/>
    </row>
    <row r="540" spans="1:2" ht="15" x14ac:dyDescent="0.2">
      <c r="A540" s="243"/>
      <c r="B540" s="243"/>
    </row>
    <row r="541" spans="1:2" ht="15" x14ac:dyDescent="0.2">
      <c r="A541" s="243"/>
      <c r="B541" s="243"/>
    </row>
    <row r="542" spans="1:2" ht="15" x14ac:dyDescent="0.2">
      <c r="A542" s="243"/>
      <c r="B542" s="243"/>
    </row>
    <row r="543" spans="1:2" ht="15" x14ac:dyDescent="0.2">
      <c r="A543" s="243"/>
      <c r="B543" s="243"/>
    </row>
    <row r="544" spans="1:2" ht="15" x14ac:dyDescent="0.2">
      <c r="A544" s="243"/>
      <c r="B544" s="243"/>
    </row>
    <row r="545" spans="1:2" ht="15" x14ac:dyDescent="0.2">
      <c r="A545" s="243"/>
      <c r="B545" s="243"/>
    </row>
    <row r="546" spans="1:2" ht="15" x14ac:dyDescent="0.2">
      <c r="A546" s="243"/>
      <c r="B546" s="243"/>
    </row>
    <row r="547" spans="1:2" ht="15" x14ac:dyDescent="0.2">
      <c r="A547" s="243"/>
      <c r="B547" s="243"/>
    </row>
    <row r="548" spans="1:2" ht="15" x14ac:dyDescent="0.2">
      <c r="A548" s="243"/>
      <c r="B548" s="243"/>
    </row>
    <row r="549" spans="1:2" ht="15" x14ac:dyDescent="0.2">
      <c r="A549" s="243"/>
      <c r="B549" s="243"/>
    </row>
    <row r="550" spans="1:2" ht="15" x14ac:dyDescent="0.2">
      <c r="A550" s="243"/>
      <c r="B550" s="243"/>
    </row>
    <row r="551" spans="1:2" ht="15" x14ac:dyDescent="0.2">
      <c r="A551" s="243"/>
      <c r="B551" s="243"/>
    </row>
    <row r="552" spans="1:2" ht="15" x14ac:dyDescent="0.2">
      <c r="A552" s="243"/>
      <c r="B552" s="243"/>
    </row>
    <row r="553" spans="1:2" ht="15" x14ac:dyDescent="0.2">
      <c r="A553" s="243"/>
      <c r="B553" s="243"/>
    </row>
    <row r="554" spans="1:2" ht="15" x14ac:dyDescent="0.2">
      <c r="A554" s="243"/>
      <c r="B554" s="243"/>
    </row>
    <row r="555" spans="1:2" ht="15" x14ac:dyDescent="0.2">
      <c r="A555" s="243"/>
      <c r="B555" s="243"/>
    </row>
    <row r="556" spans="1:2" ht="15" x14ac:dyDescent="0.2">
      <c r="A556" s="243"/>
      <c r="B556" s="243"/>
    </row>
    <row r="557" spans="1:2" ht="15" x14ac:dyDescent="0.2">
      <c r="A557" s="243"/>
      <c r="B557" s="243"/>
    </row>
    <row r="558" spans="1:2" ht="15" x14ac:dyDescent="0.2">
      <c r="A558" s="243"/>
      <c r="B558" s="243"/>
    </row>
    <row r="559" spans="1:2" ht="15" x14ac:dyDescent="0.2">
      <c r="A559" s="243"/>
      <c r="B559" s="243"/>
    </row>
    <row r="560" spans="1:2" ht="15" x14ac:dyDescent="0.2">
      <c r="A560" s="243"/>
      <c r="B560" s="243"/>
    </row>
    <row r="561" spans="1:2" ht="15" x14ac:dyDescent="0.2">
      <c r="A561" s="243"/>
      <c r="B561" s="243"/>
    </row>
    <row r="562" spans="1:2" ht="15" x14ac:dyDescent="0.2">
      <c r="A562" s="243"/>
      <c r="B562" s="243"/>
    </row>
    <row r="563" spans="1:2" ht="15" x14ac:dyDescent="0.2">
      <c r="A563" s="243"/>
      <c r="B563" s="243"/>
    </row>
    <row r="564" spans="1:2" ht="15" x14ac:dyDescent="0.2">
      <c r="A564" s="243"/>
      <c r="B564" s="243"/>
    </row>
    <row r="565" spans="1:2" ht="15" x14ac:dyDescent="0.2">
      <c r="A565" s="243"/>
      <c r="B565" s="243"/>
    </row>
    <row r="566" spans="1:2" ht="15" x14ac:dyDescent="0.2">
      <c r="A566" s="243"/>
      <c r="B566" s="243"/>
    </row>
    <row r="567" spans="1:2" ht="15" x14ac:dyDescent="0.2">
      <c r="A567" s="243"/>
      <c r="B567" s="243"/>
    </row>
    <row r="568" spans="1:2" ht="15" x14ac:dyDescent="0.2">
      <c r="A568" s="243"/>
      <c r="B568" s="243"/>
    </row>
    <row r="569" spans="1:2" ht="15" x14ac:dyDescent="0.2">
      <c r="A569" s="243"/>
      <c r="B569" s="243"/>
    </row>
    <row r="570" spans="1:2" ht="15" x14ac:dyDescent="0.2">
      <c r="A570" s="243"/>
      <c r="B570" s="243"/>
    </row>
    <row r="571" spans="1:2" ht="15" x14ac:dyDescent="0.2">
      <c r="A571" s="243"/>
      <c r="B571" s="243"/>
    </row>
    <row r="572" spans="1:2" ht="15" x14ac:dyDescent="0.2">
      <c r="A572" s="243"/>
      <c r="B572" s="243"/>
    </row>
    <row r="573" spans="1:2" ht="15" x14ac:dyDescent="0.2">
      <c r="A573" s="243"/>
      <c r="B573" s="243"/>
    </row>
    <row r="574" spans="1:2" ht="15" x14ac:dyDescent="0.2">
      <c r="A574" s="243"/>
      <c r="B574" s="243"/>
    </row>
    <row r="575" spans="1:2" ht="15" x14ac:dyDescent="0.2">
      <c r="A575" s="243"/>
      <c r="B575" s="243"/>
    </row>
    <row r="576" spans="1:2" ht="15" x14ac:dyDescent="0.2">
      <c r="A576" s="243"/>
      <c r="B576" s="243"/>
    </row>
    <row r="577" spans="1:2" ht="15" x14ac:dyDescent="0.2">
      <c r="A577" s="243"/>
      <c r="B577" s="243"/>
    </row>
    <row r="578" spans="1:2" ht="15" x14ac:dyDescent="0.2">
      <c r="A578" s="243"/>
      <c r="B578" s="243"/>
    </row>
    <row r="579" spans="1:2" ht="15" x14ac:dyDescent="0.2">
      <c r="A579" s="243"/>
      <c r="B579" s="243"/>
    </row>
    <row r="580" spans="1:2" ht="15" x14ac:dyDescent="0.2">
      <c r="A580" s="243"/>
      <c r="B580" s="243"/>
    </row>
    <row r="581" spans="1:2" ht="15" x14ac:dyDescent="0.2">
      <c r="A581" s="243"/>
      <c r="B581" s="243"/>
    </row>
    <row r="582" spans="1:2" ht="15" x14ac:dyDescent="0.2">
      <c r="A582" s="243"/>
      <c r="B582" s="243"/>
    </row>
    <row r="583" spans="1:2" ht="15" x14ac:dyDescent="0.2">
      <c r="A583" s="243"/>
      <c r="B583" s="243"/>
    </row>
    <row r="584" spans="1:2" ht="15" x14ac:dyDescent="0.2">
      <c r="A584" s="243"/>
      <c r="B584" s="243"/>
    </row>
    <row r="585" spans="1:2" ht="15" x14ac:dyDescent="0.2">
      <c r="A585" s="243"/>
      <c r="B585" s="243"/>
    </row>
    <row r="586" spans="1:2" ht="15" x14ac:dyDescent="0.2">
      <c r="A586" s="243"/>
      <c r="B586" s="243"/>
    </row>
    <row r="587" spans="1:2" ht="15" x14ac:dyDescent="0.2">
      <c r="A587" s="243"/>
      <c r="B587" s="243"/>
    </row>
    <row r="588" spans="1:2" ht="15" x14ac:dyDescent="0.2">
      <c r="A588" s="243"/>
      <c r="B588" s="243"/>
    </row>
    <row r="589" spans="1:2" ht="15" x14ac:dyDescent="0.2">
      <c r="A589" s="243"/>
      <c r="B589" s="243"/>
    </row>
    <row r="590" spans="1:2" ht="15" x14ac:dyDescent="0.2">
      <c r="A590" s="243"/>
      <c r="B590" s="243"/>
    </row>
    <row r="591" spans="1:2" ht="15" x14ac:dyDescent="0.2">
      <c r="A591" s="243"/>
      <c r="B591" s="243"/>
    </row>
    <row r="592" spans="1:2" ht="15" x14ac:dyDescent="0.2">
      <c r="A592" s="243"/>
      <c r="B592" s="243"/>
    </row>
    <row r="593" spans="1:2" ht="15" x14ac:dyDescent="0.2">
      <c r="A593" s="243"/>
      <c r="B593" s="243"/>
    </row>
    <row r="594" spans="1:2" ht="15" x14ac:dyDescent="0.2">
      <c r="A594" s="243"/>
      <c r="B594" s="243"/>
    </row>
    <row r="595" spans="1:2" ht="15" x14ac:dyDescent="0.2">
      <c r="A595" s="243"/>
      <c r="B595" s="243"/>
    </row>
    <row r="596" spans="1:2" ht="15" x14ac:dyDescent="0.2">
      <c r="A596" s="243"/>
      <c r="B596" s="243"/>
    </row>
    <row r="597" spans="1:2" ht="15" x14ac:dyDescent="0.2">
      <c r="A597" s="243"/>
      <c r="B597" s="243"/>
    </row>
    <row r="598" spans="1:2" ht="15" x14ac:dyDescent="0.2">
      <c r="A598" s="243"/>
      <c r="B598" s="243"/>
    </row>
    <row r="599" spans="1:2" ht="15" x14ac:dyDescent="0.2">
      <c r="A599" s="243"/>
      <c r="B599" s="243"/>
    </row>
    <row r="600" spans="1:2" ht="15" x14ac:dyDescent="0.2">
      <c r="A600" s="243"/>
      <c r="B600" s="243"/>
    </row>
    <row r="601" spans="1:2" ht="15" x14ac:dyDescent="0.2">
      <c r="A601" s="243"/>
      <c r="B601" s="243"/>
    </row>
    <row r="602" spans="1:2" ht="15" x14ac:dyDescent="0.2">
      <c r="A602" s="243"/>
      <c r="B602" s="243"/>
    </row>
    <row r="603" spans="1:2" ht="15" x14ac:dyDescent="0.2">
      <c r="A603" s="243"/>
      <c r="B603" s="243"/>
    </row>
    <row r="604" spans="1:2" ht="15" x14ac:dyDescent="0.2">
      <c r="A604" s="243"/>
      <c r="B604" s="243"/>
    </row>
    <row r="605" spans="1:2" ht="15" x14ac:dyDescent="0.2">
      <c r="A605" s="243"/>
      <c r="B605" s="243"/>
    </row>
    <row r="606" spans="1:2" ht="15" x14ac:dyDescent="0.2">
      <c r="A606" s="243"/>
      <c r="B606" s="243"/>
    </row>
    <row r="607" spans="1:2" ht="15" x14ac:dyDescent="0.2">
      <c r="A607" s="243"/>
      <c r="B607" s="243"/>
    </row>
    <row r="608" spans="1:2" ht="15" x14ac:dyDescent="0.2">
      <c r="A608" s="243"/>
      <c r="B608" s="243"/>
    </row>
    <row r="609" spans="1:2" ht="15" x14ac:dyDescent="0.2">
      <c r="A609" s="243"/>
      <c r="B609" s="243"/>
    </row>
    <row r="610" spans="1:2" ht="15" x14ac:dyDescent="0.2">
      <c r="A610" s="243"/>
      <c r="B610" s="243"/>
    </row>
    <row r="611" spans="1:2" ht="15" x14ac:dyDescent="0.2">
      <c r="A611" s="243"/>
      <c r="B611" s="243"/>
    </row>
    <row r="612" spans="1:2" ht="15" x14ac:dyDescent="0.2">
      <c r="A612" s="243"/>
      <c r="B612" s="243"/>
    </row>
    <row r="613" spans="1:2" ht="15" x14ac:dyDescent="0.2">
      <c r="A613" s="243"/>
      <c r="B613" s="243"/>
    </row>
    <row r="614" spans="1:2" ht="15" x14ac:dyDescent="0.2">
      <c r="A614" s="243"/>
      <c r="B614" s="243"/>
    </row>
    <row r="615" spans="1:2" ht="15" x14ac:dyDescent="0.2">
      <c r="A615" s="243"/>
      <c r="B615" s="243"/>
    </row>
    <row r="616" spans="1:2" ht="15" x14ac:dyDescent="0.2">
      <c r="A616" s="243"/>
      <c r="B616" s="243"/>
    </row>
    <row r="617" spans="1:2" ht="15" x14ac:dyDescent="0.2">
      <c r="A617" s="243"/>
      <c r="B617" s="243"/>
    </row>
    <row r="618" spans="1:2" ht="15" x14ac:dyDescent="0.2">
      <c r="A618" s="243"/>
      <c r="B618" s="243"/>
    </row>
    <row r="619" spans="1:2" ht="15" x14ac:dyDescent="0.2">
      <c r="A619" s="243"/>
      <c r="B619" s="243"/>
    </row>
    <row r="620" spans="1:2" ht="15" x14ac:dyDescent="0.2">
      <c r="A620" s="243"/>
      <c r="B620" s="243"/>
    </row>
    <row r="621" spans="1:2" ht="15" x14ac:dyDescent="0.2">
      <c r="A621" s="243"/>
      <c r="B621" s="243"/>
    </row>
    <row r="622" spans="1:2" ht="15" x14ac:dyDescent="0.2">
      <c r="A622" s="243"/>
      <c r="B622" s="243"/>
    </row>
    <row r="623" spans="1:2" ht="15" x14ac:dyDescent="0.2">
      <c r="A623" s="243"/>
      <c r="B623" s="243"/>
    </row>
    <row r="624" spans="1:2" ht="15" x14ac:dyDescent="0.2">
      <c r="A624" s="243"/>
      <c r="B624" s="243"/>
    </row>
    <row r="625" spans="1:2" ht="15" x14ac:dyDescent="0.2">
      <c r="A625" s="243"/>
      <c r="B625" s="243"/>
    </row>
    <row r="626" spans="1:2" ht="15" x14ac:dyDescent="0.2">
      <c r="A626" s="243"/>
      <c r="B626" s="243"/>
    </row>
    <row r="627" spans="1:2" ht="15" x14ac:dyDescent="0.2">
      <c r="A627" s="243"/>
      <c r="B627" s="243"/>
    </row>
    <row r="628" spans="1:2" ht="15" x14ac:dyDescent="0.2">
      <c r="A628" s="243"/>
      <c r="B628" s="243"/>
    </row>
    <row r="629" spans="1:2" ht="15" x14ac:dyDescent="0.2">
      <c r="A629" s="243"/>
      <c r="B629" s="243"/>
    </row>
    <row r="630" spans="1:2" ht="15" x14ac:dyDescent="0.2">
      <c r="A630" s="243"/>
      <c r="B630" s="243"/>
    </row>
    <row r="631" spans="1:2" ht="15" x14ac:dyDescent="0.2">
      <c r="A631" s="243"/>
      <c r="B631" s="243"/>
    </row>
    <row r="632" spans="1:2" ht="15" x14ac:dyDescent="0.2">
      <c r="A632" s="243"/>
      <c r="B632" s="243"/>
    </row>
    <row r="633" spans="1:2" ht="15" x14ac:dyDescent="0.2">
      <c r="A633" s="243"/>
      <c r="B633" s="243"/>
    </row>
    <row r="634" spans="1:2" ht="15" x14ac:dyDescent="0.2">
      <c r="A634" s="243"/>
      <c r="B634" s="243"/>
    </row>
    <row r="635" spans="1:2" ht="15" x14ac:dyDescent="0.2">
      <c r="A635" s="243"/>
      <c r="B635" s="243"/>
    </row>
    <row r="636" spans="1:2" ht="15" x14ac:dyDescent="0.2">
      <c r="A636" s="243"/>
      <c r="B636" s="243"/>
    </row>
    <row r="637" spans="1:2" ht="15" x14ac:dyDescent="0.2">
      <c r="A637" s="243"/>
      <c r="B637" s="243"/>
    </row>
    <row r="638" spans="1:2" ht="15" x14ac:dyDescent="0.2">
      <c r="A638" s="243"/>
      <c r="B638" s="243"/>
    </row>
    <row r="639" spans="1:2" ht="15" x14ac:dyDescent="0.2">
      <c r="A639" s="243"/>
      <c r="B639" s="243"/>
    </row>
    <row r="640" spans="1:2" ht="15" x14ac:dyDescent="0.2">
      <c r="A640" s="243"/>
      <c r="B640" s="243"/>
    </row>
    <row r="641" spans="1:2" ht="15" x14ac:dyDescent="0.2">
      <c r="A641" s="243"/>
      <c r="B641" s="243"/>
    </row>
    <row r="642" spans="1:2" ht="15" x14ac:dyDescent="0.2">
      <c r="A642" s="243"/>
      <c r="B642" s="243"/>
    </row>
    <row r="643" spans="1:2" ht="15" x14ac:dyDescent="0.2">
      <c r="A643" s="243"/>
      <c r="B643" s="243"/>
    </row>
    <row r="644" spans="1:2" ht="15" x14ac:dyDescent="0.2">
      <c r="A644" s="243"/>
      <c r="B644" s="243"/>
    </row>
    <row r="645" spans="1:2" ht="15" x14ac:dyDescent="0.2">
      <c r="A645" s="243"/>
      <c r="B645" s="243"/>
    </row>
    <row r="646" spans="1:2" ht="15" x14ac:dyDescent="0.2">
      <c r="A646" s="243"/>
      <c r="B646" s="243"/>
    </row>
    <row r="647" spans="1:2" ht="15" x14ac:dyDescent="0.2">
      <c r="A647" s="243"/>
      <c r="B647" s="243"/>
    </row>
    <row r="648" spans="1:2" ht="15" x14ac:dyDescent="0.2">
      <c r="A648" s="243"/>
      <c r="B648" s="243"/>
    </row>
    <row r="649" spans="1:2" ht="15" x14ac:dyDescent="0.2">
      <c r="A649" s="243"/>
      <c r="B649" s="243"/>
    </row>
    <row r="650" spans="1:2" ht="15" x14ac:dyDescent="0.2">
      <c r="A650" s="243"/>
      <c r="B650" s="243"/>
    </row>
    <row r="651" spans="1:2" ht="15" x14ac:dyDescent="0.2">
      <c r="A651" s="243"/>
      <c r="B651" s="243"/>
    </row>
    <row r="652" spans="1:2" ht="15" x14ac:dyDescent="0.2">
      <c r="A652" s="243"/>
      <c r="B652" s="243"/>
    </row>
    <row r="653" spans="1:2" ht="15" x14ac:dyDescent="0.2">
      <c r="A653" s="243"/>
      <c r="B653" s="243"/>
    </row>
    <row r="654" spans="1:2" ht="15" x14ac:dyDescent="0.2">
      <c r="A654" s="243"/>
      <c r="B654" s="243"/>
    </row>
    <row r="655" spans="1:2" ht="15" x14ac:dyDescent="0.2">
      <c r="A655" s="243"/>
      <c r="B655" s="243"/>
    </row>
    <row r="656" spans="1:2" ht="15" x14ac:dyDescent="0.2">
      <c r="A656" s="243"/>
      <c r="B656" s="243"/>
    </row>
    <row r="657" spans="1:2" ht="15" x14ac:dyDescent="0.2">
      <c r="A657" s="243"/>
      <c r="B657" s="243"/>
    </row>
    <row r="658" spans="1:2" ht="15" x14ac:dyDescent="0.2">
      <c r="A658" s="243"/>
      <c r="B658" s="243"/>
    </row>
    <row r="659" spans="1:2" ht="15" x14ac:dyDescent="0.2">
      <c r="A659" s="243"/>
      <c r="B659" s="243"/>
    </row>
    <row r="660" spans="1:2" ht="15" x14ac:dyDescent="0.2">
      <c r="A660" s="243"/>
      <c r="B660" s="243"/>
    </row>
    <row r="661" spans="1:2" ht="15" x14ac:dyDescent="0.2">
      <c r="A661" s="243"/>
      <c r="B661" s="243"/>
    </row>
    <row r="662" spans="1:2" ht="15" x14ac:dyDescent="0.2">
      <c r="A662" s="243"/>
      <c r="B662" s="243"/>
    </row>
    <row r="663" spans="1:2" ht="15" x14ac:dyDescent="0.2">
      <c r="A663" s="243"/>
      <c r="B663" s="243"/>
    </row>
    <row r="664" spans="1:2" ht="15" x14ac:dyDescent="0.2">
      <c r="A664" s="243"/>
      <c r="B664" s="243"/>
    </row>
    <row r="665" spans="1:2" ht="15" x14ac:dyDescent="0.2">
      <c r="A665" s="243"/>
      <c r="B665" s="243"/>
    </row>
    <row r="666" spans="1:2" ht="15" x14ac:dyDescent="0.2">
      <c r="A666" s="243"/>
      <c r="B666" s="243"/>
    </row>
    <row r="667" spans="1:2" ht="15" x14ac:dyDescent="0.2">
      <c r="A667" s="243"/>
      <c r="B667" s="243"/>
    </row>
    <row r="668" spans="1:2" ht="15" x14ac:dyDescent="0.2">
      <c r="A668" s="243"/>
      <c r="B668" s="243"/>
    </row>
    <row r="669" spans="1:2" ht="15" x14ac:dyDescent="0.2">
      <c r="A669" s="243"/>
      <c r="B669" s="243"/>
    </row>
    <row r="670" spans="1:2" ht="15" x14ac:dyDescent="0.2">
      <c r="A670" s="243"/>
      <c r="B670" s="243"/>
    </row>
    <row r="671" spans="1:2" ht="15" x14ac:dyDescent="0.2">
      <c r="A671" s="243"/>
      <c r="B671" s="243"/>
    </row>
    <row r="672" spans="1:2" ht="15" x14ac:dyDescent="0.2">
      <c r="A672" s="243"/>
      <c r="B672" s="243"/>
    </row>
    <row r="673" spans="1:2" ht="15" x14ac:dyDescent="0.2">
      <c r="A673" s="243"/>
      <c r="B673" s="243"/>
    </row>
    <row r="674" spans="1:2" ht="15" x14ac:dyDescent="0.2">
      <c r="A674" s="243"/>
      <c r="B674" s="243"/>
    </row>
    <row r="675" spans="1:2" ht="15" x14ac:dyDescent="0.2">
      <c r="A675" s="243"/>
      <c r="B675" s="243"/>
    </row>
    <row r="676" spans="1:2" ht="15" x14ac:dyDescent="0.2">
      <c r="A676" s="243"/>
      <c r="B676" s="243"/>
    </row>
    <row r="677" spans="1:2" ht="15" x14ac:dyDescent="0.2">
      <c r="A677" s="243"/>
      <c r="B677" s="243"/>
    </row>
    <row r="678" spans="1:2" ht="15" x14ac:dyDescent="0.2">
      <c r="A678" s="243"/>
      <c r="B678" s="243"/>
    </row>
    <row r="679" spans="1:2" ht="15" x14ac:dyDescent="0.2">
      <c r="A679" s="243"/>
      <c r="B679" s="243"/>
    </row>
    <row r="680" spans="1:2" ht="15" x14ac:dyDescent="0.2">
      <c r="A680" s="243"/>
      <c r="B680" s="243"/>
    </row>
  </sheetData>
  <mergeCells count="62">
    <mergeCell ref="L7:L8"/>
    <mergeCell ref="A19:A20"/>
    <mergeCell ref="B19:B20"/>
    <mergeCell ref="A17:A18"/>
    <mergeCell ref="B17:B18"/>
    <mergeCell ref="A13:A14"/>
    <mergeCell ref="B13:B14"/>
    <mergeCell ref="A15:A16"/>
    <mergeCell ref="A9:A10"/>
    <mergeCell ref="B9:B10"/>
    <mergeCell ref="H7:I7"/>
    <mergeCell ref="B15:B16"/>
    <mergeCell ref="A23:A24"/>
    <mergeCell ref="B23:B24"/>
    <mergeCell ref="A11:A12"/>
    <mergeCell ref="B11:B12"/>
    <mergeCell ref="A21:A22"/>
    <mergeCell ref="B21:B22"/>
    <mergeCell ref="A31:A32"/>
    <mergeCell ref="B31:B32"/>
    <mergeCell ref="A25:A26"/>
    <mergeCell ref="B25:B26"/>
    <mergeCell ref="A27:A28"/>
    <mergeCell ref="B27:B28"/>
    <mergeCell ref="A29:A30"/>
    <mergeCell ref="B29:B30"/>
    <mergeCell ref="A33:A34"/>
    <mergeCell ref="B33:B34"/>
    <mergeCell ref="A35:A36"/>
    <mergeCell ref="B35:B36"/>
    <mergeCell ref="A41:A42"/>
    <mergeCell ref="B41:B42"/>
    <mergeCell ref="A37:A38"/>
    <mergeCell ref="B37:B38"/>
    <mergeCell ref="A39:A40"/>
    <mergeCell ref="B39:B40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E70:M70"/>
    <mergeCell ref="E71:M71"/>
    <mergeCell ref="A63:A64"/>
    <mergeCell ref="B63:B64"/>
    <mergeCell ref="A65:A66"/>
    <mergeCell ref="B65:B66"/>
  </mergeCells>
  <phoneticPr fontId="2" type="noConversion"/>
  <conditionalFormatting sqref="J63:J66 J33:J34 J26:J30 J55:J60 J37:J38 J41:J42 J45:J50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ageMargins left="0.39370078740157483" right="0" top="0.78740157480314965" bottom="0.19685039370078741" header="0.51181102362204722" footer="0.51181102362204722"/>
  <pageSetup paperSize="9" scale="75" firstPageNumber="349" orientation="landscape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  <rowBreaks count="1" manualBreakCount="1">
    <brk id="4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7" zoomScaleNormal="100" workbookViewId="0">
      <selection activeCell="M41" sqref="M4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112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1" t="s">
        <v>111</v>
      </c>
      <c r="F4" s="281"/>
      <c r="G4" s="281"/>
      <c r="H4" s="281"/>
      <c r="I4" s="281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9">
        <v>61985937</v>
      </c>
      <c r="F6" s="48"/>
      <c r="G6" s="49" t="s">
        <v>3</v>
      </c>
      <c r="H6" s="47"/>
      <c r="I6" s="47">
        <v>1035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680</v>
      </c>
      <c r="F16" s="10">
        <v>6959</v>
      </c>
      <c r="G16" s="9">
        <f>H16+I16</f>
        <v>7027</v>
      </c>
      <c r="H16" s="11">
        <v>7027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680</v>
      </c>
      <c r="F18" s="10">
        <v>7247</v>
      </c>
      <c r="G18" s="9">
        <f>H18+I18</f>
        <v>7053</v>
      </c>
      <c r="H18" s="11">
        <v>7053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26</v>
      </c>
      <c r="H24" s="73">
        <f>H18-H16-H22</f>
        <v>26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25253.64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25253.64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9.99</v>
      </c>
      <c r="G38" s="92">
        <v>9.9960000000000004</v>
      </c>
      <c r="H38" s="77" t="s">
        <v>40</v>
      </c>
      <c r="I38" s="93">
        <f>G38/F38</f>
        <v>1.0006006006006005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8</v>
      </c>
      <c r="G40" s="92">
        <v>8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209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525476</v>
      </c>
      <c r="F49" s="121">
        <v>0</v>
      </c>
      <c r="G49" s="122">
        <v>0</v>
      </c>
      <c r="H49" s="122">
        <f>E49+F49-G49</f>
        <v>525476</v>
      </c>
      <c r="I49" s="123">
        <f>H49</f>
        <v>525476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13528.2</v>
      </c>
      <c r="F50" s="127">
        <v>84226</v>
      </c>
      <c r="G50" s="128">
        <v>51018</v>
      </c>
      <c r="H50" s="128">
        <f>E50+F50-G50</f>
        <v>46736.2</v>
      </c>
      <c r="I50" s="129">
        <v>31765.200000000001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162046.54</v>
      </c>
      <c r="F51" s="127">
        <v>0</v>
      </c>
      <c r="G51" s="128">
        <v>0</v>
      </c>
      <c r="H51" s="128">
        <f>E51+F51-G51</f>
        <v>162046.54</v>
      </c>
      <c r="I51" s="129">
        <f>H51</f>
        <v>162046.54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171063.73</v>
      </c>
      <c r="F52" s="127">
        <v>9996</v>
      </c>
      <c r="G52" s="128">
        <v>8000</v>
      </c>
      <c r="H52" s="128">
        <f>E52+F52-G52</f>
        <v>173059.73</v>
      </c>
      <c r="I52" s="129">
        <f>H52</f>
        <v>173059.73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872114.47</v>
      </c>
      <c r="F53" s="133">
        <f>F49+F50+F51+F52</f>
        <v>94222</v>
      </c>
      <c r="G53" s="133">
        <f>G49+G50+G51+G52</f>
        <v>59018</v>
      </c>
      <c r="H53" s="133">
        <f>H49+H50+H51+H52</f>
        <v>907318.47</v>
      </c>
      <c r="I53" s="134">
        <f>I49+I50+I51+I52</f>
        <v>892347.47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I52" sqref="I52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.14062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167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113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61985988</v>
      </c>
      <c r="F6" s="48"/>
      <c r="G6" s="49" t="s">
        <v>3</v>
      </c>
      <c r="H6" s="47"/>
      <c r="I6" s="47">
        <v>1036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3043</v>
      </c>
      <c r="F16" s="10">
        <v>15976</v>
      </c>
      <c r="G16" s="9">
        <f>H16+I16</f>
        <v>16053</v>
      </c>
      <c r="H16" s="11">
        <v>15917</v>
      </c>
      <c r="I16" s="11">
        <v>136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3043</v>
      </c>
      <c r="F18" s="10">
        <v>15945</v>
      </c>
      <c r="G18" s="9">
        <f>H18+I18</f>
        <v>16053</v>
      </c>
      <c r="H18" s="11">
        <v>15856</v>
      </c>
      <c r="I18" s="11">
        <v>197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0</v>
      </c>
      <c r="H24" s="73">
        <f>H18-H16-H22</f>
        <v>-61</v>
      </c>
      <c r="I24" s="73">
        <f>I18-I16-I22</f>
        <v>61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0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7"/>
      <c r="B32" s="288"/>
      <c r="C32" s="288"/>
      <c r="D32" s="288"/>
      <c r="E32" s="288"/>
      <c r="F32" s="288"/>
      <c r="G32" s="288"/>
      <c r="H32" s="288"/>
      <c r="I32" s="288"/>
    </row>
    <row r="33" spans="1:10" s="6" customFormat="1" x14ac:dyDescent="0.2">
      <c r="A33" s="288"/>
      <c r="B33" s="288"/>
      <c r="C33" s="288"/>
      <c r="D33" s="288"/>
      <c r="E33" s="288"/>
      <c r="F33" s="288"/>
      <c r="G33" s="288"/>
      <c r="H33" s="288"/>
      <c r="I33" s="288"/>
    </row>
    <row r="34" spans="1:10" x14ac:dyDescent="0.2">
      <c r="A34" s="288"/>
      <c r="B34" s="288"/>
      <c r="C34" s="288"/>
      <c r="D34" s="288"/>
      <c r="E34" s="288"/>
      <c r="F34" s="288"/>
      <c r="G34" s="288"/>
      <c r="H34" s="288"/>
      <c r="I34" s="288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390.94099999999997</v>
      </c>
      <c r="G38" s="92">
        <v>390.94080000000002</v>
      </c>
      <c r="H38" s="77" t="s">
        <v>40</v>
      </c>
      <c r="I38" s="93">
        <f>G38/F38</f>
        <v>0.99999948841385289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293</v>
      </c>
      <c r="G40" s="92">
        <v>293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175060</v>
      </c>
      <c r="F48" s="121">
        <v>10000</v>
      </c>
      <c r="G48" s="122">
        <v>13970</v>
      </c>
      <c r="H48" s="122">
        <f>E48+F48-G48</f>
        <v>171090</v>
      </c>
      <c r="I48" s="147">
        <f>H48</f>
        <v>171090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66685.31</v>
      </c>
      <c r="F49" s="127">
        <v>183036.4</v>
      </c>
      <c r="G49" s="128">
        <v>121927</v>
      </c>
      <c r="H49" s="128">
        <f>E49+F49-G49</f>
        <v>127794.70999999999</v>
      </c>
      <c r="I49" s="148">
        <v>109039.52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274954.64</v>
      </c>
      <c r="F50" s="127">
        <v>120835.68</v>
      </c>
      <c r="G50" s="128">
        <v>109783.71</v>
      </c>
      <c r="H50" s="128">
        <f>E50+F50-G50</f>
        <v>286006.61</v>
      </c>
      <c r="I50" s="148">
        <f>H50</f>
        <v>286006.61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202252.83</v>
      </c>
      <c r="F51" s="127">
        <v>401986.8</v>
      </c>
      <c r="G51" s="128">
        <v>293000</v>
      </c>
      <c r="H51" s="128">
        <f>E51+F51-G51</f>
        <v>311239.63</v>
      </c>
      <c r="I51" s="148">
        <f>H51</f>
        <v>311239.63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718952.78</v>
      </c>
      <c r="F52" s="133">
        <f>F48+F49+F50+F51</f>
        <v>715858.87999999989</v>
      </c>
      <c r="G52" s="133">
        <f>G48+G49+G50+G51</f>
        <v>538680.71</v>
      </c>
      <c r="H52" s="133">
        <f>H48+H49+H50+H51</f>
        <v>896130.95</v>
      </c>
      <c r="I52" s="134">
        <f>I48+I49+I50+I51</f>
        <v>877375.76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I39" sqref="I3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89" t="s">
        <v>164</v>
      </c>
      <c r="F2" s="289"/>
      <c r="G2" s="289"/>
      <c r="H2" s="289"/>
      <c r="I2" s="28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114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49558978</v>
      </c>
      <c r="F6" s="48"/>
      <c r="G6" s="49" t="s">
        <v>3</v>
      </c>
      <c r="H6" s="47"/>
      <c r="I6" s="47">
        <v>1037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2722</v>
      </c>
      <c r="F16" s="10">
        <v>15725</v>
      </c>
      <c r="G16" s="9">
        <f>H16+I16</f>
        <v>15757</v>
      </c>
      <c r="H16" s="11">
        <v>15757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2722</v>
      </c>
      <c r="F18" s="10">
        <v>16374</v>
      </c>
      <c r="G18" s="9">
        <f>H18+I18</f>
        <v>15757</v>
      </c>
      <c r="H18" s="11">
        <v>15757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0</v>
      </c>
      <c r="H24" s="73">
        <f>H18-H16-H22</f>
        <v>0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0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306</v>
      </c>
      <c r="G37" s="92">
        <v>300.89999999999998</v>
      </c>
      <c r="H37" s="77" t="s">
        <v>40</v>
      </c>
      <c r="I37" s="93">
        <f>G37/F37</f>
        <v>0.98333333333333328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0</v>
      </c>
      <c r="G38" s="92">
        <v>0</v>
      </c>
      <c r="H38" s="77" t="s">
        <v>40</v>
      </c>
      <c r="I38" s="93">
        <v>0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0</v>
      </c>
      <c r="G40" s="92">
        <v>0</v>
      </c>
      <c r="H40" s="77" t="s">
        <v>40</v>
      </c>
      <c r="I40" s="93">
        <v>0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279829</v>
      </c>
      <c r="F48" s="121">
        <v>0</v>
      </c>
      <c r="G48" s="122">
        <v>0</v>
      </c>
      <c r="H48" s="122">
        <f>E48+F48-G48</f>
        <v>279829</v>
      </c>
      <c r="I48" s="147">
        <f>H48</f>
        <v>279829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90187.12</v>
      </c>
      <c r="F49" s="127">
        <v>188228</v>
      </c>
      <c r="G49" s="128">
        <v>162232</v>
      </c>
      <c r="H49" s="128">
        <f>E49+F49-G49</f>
        <v>116183.12</v>
      </c>
      <c r="I49" s="148">
        <v>97910.59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f>68566.79+228654.85</f>
        <v>297221.64</v>
      </c>
      <c r="F50" s="127">
        <v>0</v>
      </c>
      <c r="G50" s="128">
        <v>228654.85</v>
      </c>
      <c r="H50" s="128">
        <f>E50+F50-G50</f>
        <v>68566.790000000008</v>
      </c>
      <c r="I50" s="148">
        <f>H50</f>
        <v>68566.790000000008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96818.4</v>
      </c>
      <c r="F51" s="127">
        <v>0</v>
      </c>
      <c r="G51" s="128">
        <v>0</v>
      </c>
      <c r="H51" s="128">
        <f>E51+F51-G51</f>
        <v>96818.4</v>
      </c>
      <c r="I51" s="148">
        <f>H51</f>
        <v>96818.4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764056.16</v>
      </c>
      <c r="F52" s="133">
        <f>F48+F49+F50+F51</f>
        <v>188228</v>
      </c>
      <c r="G52" s="133">
        <f>G48+G49+G50+G51</f>
        <v>390886.85</v>
      </c>
      <c r="H52" s="133">
        <f>H48+H49+H50+H51</f>
        <v>561397.31000000006</v>
      </c>
      <c r="I52" s="134">
        <f>I48+I49+I50+I51</f>
        <v>543124.78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115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116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61985953</v>
      </c>
      <c r="F6" s="48"/>
      <c r="G6" s="49" t="s">
        <v>3</v>
      </c>
      <c r="H6" s="47"/>
      <c r="I6" s="47">
        <v>1038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1363</v>
      </c>
      <c r="F16" s="10">
        <v>12524</v>
      </c>
      <c r="G16" s="9">
        <f>H16+I16</f>
        <v>12305</v>
      </c>
      <c r="H16" s="11">
        <v>12213</v>
      </c>
      <c r="I16" s="11">
        <v>92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1363</v>
      </c>
      <c r="F18" s="10">
        <v>12550</v>
      </c>
      <c r="G18" s="9">
        <f>H18+I18</f>
        <v>12156</v>
      </c>
      <c r="H18" s="11">
        <v>12013</v>
      </c>
      <c r="I18" s="11">
        <v>143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-149</v>
      </c>
      <c r="H24" s="73">
        <f>H18-H16-H22</f>
        <v>-200</v>
      </c>
      <c r="I24" s="73">
        <f>I18-I16-I22</f>
        <v>51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-146436.74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-146436.74</v>
      </c>
      <c r="H31" s="84" t="s">
        <v>19</v>
      </c>
      <c r="I31" s="78"/>
    </row>
    <row r="32" spans="1:10" s="6" customFormat="1" ht="12.75" customHeight="1" x14ac:dyDescent="0.2">
      <c r="A32" s="290" t="s">
        <v>186</v>
      </c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ht="12.75" customHeigh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s="6" customFormat="1" ht="12.75" customHeight="1" x14ac:dyDescent="0.2">
      <c r="A34" s="291"/>
      <c r="B34" s="291"/>
      <c r="C34" s="291"/>
      <c r="D34" s="291"/>
      <c r="E34" s="291"/>
      <c r="F34" s="291"/>
      <c r="G34" s="291"/>
      <c r="H34" s="291"/>
      <c r="I34" s="291"/>
    </row>
    <row r="35" spans="1:10" ht="12.75" customHeight="1" x14ac:dyDescent="0.2">
      <c r="A35" s="291"/>
      <c r="B35" s="291"/>
      <c r="C35" s="291"/>
      <c r="D35" s="291"/>
      <c r="E35" s="291"/>
      <c r="F35" s="291"/>
      <c r="G35" s="291"/>
      <c r="H35" s="291"/>
      <c r="I35" s="291"/>
      <c r="J35" s="85"/>
    </row>
    <row r="36" spans="1:10" ht="19.5" x14ac:dyDescent="0.4">
      <c r="A36" s="60" t="s">
        <v>24</v>
      </c>
      <c r="B36" s="60" t="s">
        <v>32</v>
      </c>
      <c r="C36" s="60"/>
      <c r="D36" s="86"/>
      <c r="E36" s="64"/>
      <c r="F36" s="4"/>
      <c r="G36" s="87"/>
      <c r="H36" s="78"/>
      <c r="I36" s="78"/>
      <c r="J36" s="85"/>
    </row>
    <row r="37" spans="1:10" ht="18.75" x14ac:dyDescent="0.4">
      <c r="A37" s="60"/>
      <c r="B37" s="60"/>
      <c r="C37" s="60"/>
      <c r="D37" s="86"/>
      <c r="F37" s="88" t="s">
        <v>38</v>
      </c>
      <c r="G37" s="245" t="s">
        <v>6</v>
      </c>
      <c r="H37" s="55"/>
      <c r="I37" s="89" t="s">
        <v>42</v>
      </c>
      <c r="J37" s="85"/>
    </row>
    <row r="38" spans="1:10" ht="15" customHeight="1" x14ac:dyDescent="0.35">
      <c r="A38" s="90" t="s">
        <v>33</v>
      </c>
      <c r="B38" s="91"/>
      <c r="C38" s="3"/>
      <c r="D38" s="91"/>
      <c r="E38" s="64"/>
      <c r="F38" s="92">
        <v>0</v>
      </c>
      <c r="G38" s="92">
        <v>0</v>
      </c>
      <c r="H38" s="77" t="s">
        <v>40</v>
      </c>
      <c r="I38" s="93">
        <v>0</v>
      </c>
      <c r="J38" s="85"/>
    </row>
    <row r="39" spans="1:10" ht="16.5" x14ac:dyDescent="0.35">
      <c r="A39" s="90" t="s">
        <v>45</v>
      </c>
      <c r="B39" s="91"/>
      <c r="C39" s="3"/>
      <c r="D39" s="94"/>
      <c r="E39" s="94"/>
      <c r="F39" s="92">
        <v>575</v>
      </c>
      <c r="G39" s="92">
        <v>565.87099999999998</v>
      </c>
      <c r="H39" s="77" t="s">
        <v>40</v>
      </c>
      <c r="I39" s="93">
        <f>G39/F39</f>
        <v>0.98412347826086954</v>
      </c>
      <c r="J39" s="13"/>
    </row>
    <row r="40" spans="1:10" ht="16.5" x14ac:dyDescent="0.35">
      <c r="A40" s="90" t="s">
        <v>46</v>
      </c>
      <c r="B40" s="91"/>
      <c r="C40" s="3"/>
      <c r="D40" s="94"/>
      <c r="E40" s="94"/>
      <c r="F40" s="92">
        <v>0</v>
      </c>
      <c r="G40" s="92">
        <v>0</v>
      </c>
      <c r="H40" s="77" t="s">
        <v>40</v>
      </c>
      <c r="I40" s="93" t="s">
        <v>161</v>
      </c>
      <c r="J40" s="13"/>
    </row>
    <row r="41" spans="1:10" ht="16.5" customHeight="1" x14ac:dyDescent="0.2">
      <c r="A41" s="95" t="s">
        <v>175</v>
      </c>
      <c r="B41" s="95"/>
      <c r="C41" s="95"/>
      <c r="D41" s="95"/>
      <c r="E41" s="95"/>
      <c r="F41" s="92">
        <v>431</v>
      </c>
      <c r="G41" s="92">
        <v>431</v>
      </c>
      <c r="H41" s="77" t="s">
        <v>40</v>
      </c>
      <c r="I41" s="93">
        <f>G41/F41</f>
        <v>1</v>
      </c>
      <c r="J41" s="13"/>
    </row>
    <row r="42" spans="1:10" ht="16.5" x14ac:dyDescent="0.35">
      <c r="A42" s="90" t="s">
        <v>39</v>
      </c>
      <c r="B42" s="63"/>
      <c r="C42" s="63"/>
      <c r="D42" s="96"/>
      <c r="E42" s="96" t="s">
        <v>160</v>
      </c>
      <c r="F42" s="92">
        <v>0</v>
      </c>
      <c r="G42" s="92">
        <v>0</v>
      </c>
      <c r="H42" s="77" t="s">
        <v>40</v>
      </c>
      <c r="I42" s="97" t="s">
        <v>161</v>
      </c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2475</v>
      </c>
      <c r="F49" s="121">
        <v>5370</v>
      </c>
      <c r="G49" s="122">
        <v>2000</v>
      </c>
      <c r="H49" s="122">
        <f>E49+F49-G49</f>
        <v>5845</v>
      </c>
      <c r="I49" s="147">
        <f>H49</f>
        <v>5845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86075.75</v>
      </c>
      <c r="F50" s="127">
        <v>151623.44</v>
      </c>
      <c r="G50" s="128">
        <v>180486</v>
      </c>
      <c r="H50" s="128">
        <f>E50+F50-G50</f>
        <v>57213.19</v>
      </c>
      <c r="I50" s="148">
        <v>38887.06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555.79999999999995</v>
      </c>
      <c r="F51" s="127">
        <v>45794.96</v>
      </c>
      <c r="G51" s="128">
        <v>3845.78</v>
      </c>
      <c r="H51" s="128">
        <f>E51+F51-G51</f>
        <v>42504.98</v>
      </c>
      <c r="I51" s="148">
        <f>H51</f>
        <v>42504.98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38599.46</v>
      </c>
      <c r="F52" s="127">
        <v>610582</v>
      </c>
      <c r="G52" s="128">
        <v>495138.8</v>
      </c>
      <c r="H52" s="128">
        <f>E52+F52-G52</f>
        <v>154042.65999999997</v>
      </c>
      <c r="I52" s="148">
        <f>H52</f>
        <v>154042.65999999997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127706.01000000001</v>
      </c>
      <c r="F53" s="133">
        <f>F49+F50+F51+F52</f>
        <v>813370.4</v>
      </c>
      <c r="G53" s="133">
        <f>G49+G50+G51+G52</f>
        <v>681470.58</v>
      </c>
      <c r="H53" s="133">
        <f>H49+H50+H51+H52</f>
        <v>259605.83</v>
      </c>
      <c r="I53" s="134">
        <f>I49+I50+I51+I52</f>
        <v>241279.69999999998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0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7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165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117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162</v>
      </c>
      <c r="F6" s="48"/>
      <c r="G6" s="49" t="s">
        <v>3</v>
      </c>
      <c r="H6" s="47"/>
      <c r="I6" s="47">
        <v>1108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10708</v>
      </c>
      <c r="F16" s="10">
        <v>40886</v>
      </c>
      <c r="G16" s="9">
        <f>H16+I16</f>
        <v>40923</v>
      </c>
      <c r="H16" s="11">
        <v>40696</v>
      </c>
      <c r="I16" s="11">
        <v>227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10708</v>
      </c>
      <c r="F18" s="10">
        <v>40886</v>
      </c>
      <c r="G18" s="9">
        <f>H18+I18</f>
        <v>40989</v>
      </c>
      <c r="H18" s="11">
        <v>40696</v>
      </c>
      <c r="I18" s="11">
        <v>293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66</v>
      </c>
      <c r="H24" s="73">
        <f>H18-H16-H22</f>
        <v>0</v>
      </c>
      <c r="I24" s="73">
        <f>I18-I16-I22</f>
        <v>66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65855.34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45855.34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1140</v>
      </c>
      <c r="G37" s="146">
        <v>723.7</v>
      </c>
      <c r="H37" s="77" t="s">
        <v>40</v>
      </c>
      <c r="I37" s="93">
        <f>G37/F37</f>
        <v>0.63482456140350885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146">
        <v>452.66800000000001</v>
      </c>
      <c r="G38" s="146">
        <v>457.22302000000002</v>
      </c>
      <c r="H38" s="77" t="s">
        <v>40</v>
      </c>
      <c r="I38" s="93">
        <f>G38/F38</f>
        <v>1.0100626065902605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146">
        <v>0</v>
      </c>
      <c r="G39" s="146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146">
        <v>340</v>
      </c>
      <c r="G40" s="146">
        <v>340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146">
        <v>0</v>
      </c>
      <c r="G41" s="146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187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244"/>
      <c r="B43" s="244"/>
      <c r="C43" s="244"/>
      <c r="D43" s="244"/>
      <c r="E43" s="244"/>
      <c r="F43" s="244"/>
      <c r="G43" s="244"/>
      <c r="H43" s="244"/>
      <c r="I43" s="244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53830.71</v>
      </c>
      <c r="F49" s="121">
        <v>15000</v>
      </c>
      <c r="G49" s="122">
        <v>33721.56</v>
      </c>
      <c r="H49" s="122">
        <f>E49+F49-G49</f>
        <v>35109.149999999994</v>
      </c>
      <c r="I49" s="147">
        <f>H49</f>
        <v>35109.149999999994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88062.63</v>
      </c>
      <c r="F50" s="127">
        <v>419337.64</v>
      </c>
      <c r="G50" s="128">
        <v>503232</v>
      </c>
      <c r="H50" s="128">
        <f>E50+F50-G50</f>
        <v>4168.2700000000186</v>
      </c>
      <c r="I50" s="148">
        <v>11764.27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516282.68</v>
      </c>
      <c r="F51" s="127">
        <f>56443.08+155727.86</f>
        <v>212170.94</v>
      </c>
      <c r="G51" s="128">
        <f>61721+518365.82</f>
        <v>580086.82000000007</v>
      </c>
      <c r="H51" s="128">
        <f>E51+F51-G51</f>
        <v>148366.79999999993</v>
      </c>
      <c r="I51" s="148">
        <f>54359.94+93932.86</f>
        <v>148292.79999999999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63811.14</v>
      </c>
      <c r="F52" s="127">
        <v>470816.8</v>
      </c>
      <c r="G52" s="128">
        <v>375278.4</v>
      </c>
      <c r="H52" s="128">
        <f>E52+F52-G52</f>
        <v>159349.53999999992</v>
      </c>
      <c r="I52" s="148">
        <f>H52</f>
        <v>159349.53999999992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44">
        <f>E49+E50+E51+E52</f>
        <v>721987.16</v>
      </c>
      <c r="F53" s="133">
        <f>F49+F50+F51+F52</f>
        <v>1117325.3800000001</v>
      </c>
      <c r="G53" s="133">
        <f>G49+G50+G51+G52</f>
        <v>1492318.7800000003</v>
      </c>
      <c r="H53" s="133">
        <f>H49+H50+H51+H52</f>
        <v>346993.75999999989</v>
      </c>
      <c r="I53" s="134">
        <f>I49+I50+I51+I52</f>
        <v>354515.75999999989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118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119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70259909</v>
      </c>
      <c r="F6" s="48"/>
      <c r="G6" s="49" t="s">
        <v>3</v>
      </c>
      <c r="H6" s="47"/>
      <c r="I6" s="47">
        <v>1109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3661</v>
      </c>
      <c r="F16" s="10">
        <v>21986</v>
      </c>
      <c r="G16" s="9">
        <f>H16+I16</f>
        <v>22531</v>
      </c>
      <c r="H16" s="11">
        <v>22324</v>
      </c>
      <c r="I16" s="11">
        <v>207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3661</v>
      </c>
      <c r="F18" s="10">
        <v>22729</v>
      </c>
      <c r="G18" s="9">
        <f>H18+I18</f>
        <v>22544</v>
      </c>
      <c r="H18" s="11">
        <v>22281</v>
      </c>
      <c r="I18" s="11">
        <v>263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13</v>
      </c>
      <c r="H24" s="73">
        <f>H18-H16-H22</f>
        <v>-43</v>
      </c>
      <c r="I24" s="73">
        <f>I18-I16-I22</f>
        <v>56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12043.29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11043.29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121</v>
      </c>
      <c r="G37" s="92">
        <v>120.78</v>
      </c>
      <c r="H37" s="77" t="s">
        <v>40</v>
      </c>
      <c r="I37" s="93">
        <f>G37/F37</f>
        <v>0.99818181818181817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814.98</v>
      </c>
      <c r="G38" s="92">
        <v>814.98050000000001</v>
      </c>
      <c r="H38" s="77" t="s">
        <v>40</v>
      </c>
      <c r="I38" s="93">
        <f>G38/F38</f>
        <v>1.0000006135119881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611</v>
      </c>
      <c r="G40" s="92">
        <v>611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188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12100</v>
      </c>
      <c r="F49" s="121">
        <v>1000</v>
      </c>
      <c r="G49" s="122">
        <v>2000</v>
      </c>
      <c r="H49" s="122">
        <f>E49+F49-G49</f>
        <v>11100</v>
      </c>
      <c r="I49" s="147">
        <f>H49</f>
        <v>11100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147968.95000000001</v>
      </c>
      <c r="F50" s="127">
        <v>261408.32</v>
      </c>
      <c r="G50" s="128">
        <v>260092</v>
      </c>
      <c r="H50" s="128">
        <f>E50+F50-G50</f>
        <v>149285.27000000002</v>
      </c>
      <c r="I50" s="148">
        <f>H50</f>
        <v>149285.27000000002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35537.050000000003</v>
      </c>
      <c r="F51" s="127">
        <f>24745.55+63376.6</f>
        <v>88122.15</v>
      </c>
      <c r="G51" s="128">
        <v>5815</v>
      </c>
      <c r="H51" s="128">
        <f>E51+F51-G51</f>
        <v>117844.2</v>
      </c>
      <c r="I51" s="148">
        <f>50202.1+63376.6</f>
        <v>113578.7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351778.61</v>
      </c>
      <c r="F52" s="127">
        <v>878674.5</v>
      </c>
      <c r="G52" s="128">
        <v>827868</v>
      </c>
      <c r="H52" s="128">
        <f>E52+F52-G52</f>
        <v>402585.10999999987</v>
      </c>
      <c r="I52" s="148">
        <f>H52</f>
        <v>402585.10999999987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547384.61</v>
      </c>
      <c r="F53" s="133">
        <f>F49+F50+F51+F52</f>
        <v>1229204.97</v>
      </c>
      <c r="G53" s="133">
        <f>G49+G50+G51+G52</f>
        <v>1095775</v>
      </c>
      <c r="H53" s="133">
        <f>H49+H50+H51+H52</f>
        <v>680814.57999999984</v>
      </c>
      <c r="I53" s="134">
        <f>I49+I50+I51+I52</f>
        <v>676549.07999999984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120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121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70259861</v>
      </c>
      <c r="F6" s="48"/>
      <c r="G6" s="49" t="s">
        <v>3</v>
      </c>
      <c r="H6" s="47"/>
      <c r="I6" s="47">
        <v>1110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3385</v>
      </c>
      <c r="F16" s="10">
        <v>20141</v>
      </c>
      <c r="G16" s="9">
        <f>H16+I16</f>
        <v>20244</v>
      </c>
      <c r="H16" s="11">
        <v>20123</v>
      </c>
      <c r="I16" s="11">
        <v>121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3385</v>
      </c>
      <c r="F18" s="10">
        <v>19541</v>
      </c>
      <c r="G18" s="9">
        <f>H18+I18</f>
        <v>20432</v>
      </c>
      <c r="H18" s="11">
        <v>20128</v>
      </c>
      <c r="I18" s="11">
        <v>304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188</v>
      </c>
      <c r="H24" s="73">
        <f>H18-H16-H22</f>
        <v>5</v>
      </c>
      <c r="I24" s="73">
        <f>I18-I16-I22</f>
        <v>183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187897.73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25000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162897.73000000001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975.82799999999997</v>
      </c>
      <c r="G38" s="92">
        <v>975.82799999999997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732</v>
      </c>
      <c r="G40" s="92">
        <v>732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189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5800</v>
      </c>
      <c r="F49" s="121">
        <v>12300</v>
      </c>
      <c r="G49" s="122">
        <v>2000</v>
      </c>
      <c r="H49" s="122">
        <f>E49+F49-G49</f>
        <v>16100</v>
      </c>
      <c r="I49" s="147">
        <f>H49</f>
        <v>16100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153164.51999999999</v>
      </c>
      <c r="F50" s="127">
        <v>198654</v>
      </c>
      <c r="G50" s="128">
        <v>248017</v>
      </c>
      <c r="H50" s="128">
        <f>E50+F50-G50</f>
        <v>103801.52000000002</v>
      </c>
      <c r="I50" s="148">
        <v>88312.04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387855.56+234435.59</f>
        <v>622291.15</v>
      </c>
      <c r="F51" s="127">
        <f>166945.64+85112</f>
        <v>252057.64</v>
      </c>
      <c r="G51" s="128">
        <f>141160.8+90888</f>
        <v>232048.8</v>
      </c>
      <c r="H51" s="128">
        <f>E51+F51-G51</f>
        <v>642299.99</v>
      </c>
      <c r="I51" s="148">
        <f>H51</f>
        <v>642299.99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4412718.5599999996</v>
      </c>
      <c r="F52" s="127">
        <v>19431376.5</v>
      </c>
      <c r="G52" s="128">
        <v>22538548.600000001</v>
      </c>
      <c r="H52" s="128">
        <f>E52+F52-G52</f>
        <v>1305546.4599999972</v>
      </c>
      <c r="I52" s="148">
        <f>H52</f>
        <v>1305546.4599999972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5193974.2299999995</v>
      </c>
      <c r="F53" s="133">
        <f>F49+F50+F51+F52</f>
        <v>19894388.140000001</v>
      </c>
      <c r="G53" s="133">
        <f>G49+G50+G51+G52</f>
        <v>23020614.400000002</v>
      </c>
      <c r="H53" s="133">
        <f>H49+H50+H51+H52</f>
        <v>2067747.9699999972</v>
      </c>
      <c r="I53" s="134">
        <f>I49+I50+I51+I52</f>
        <v>2052258.4899999972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2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182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122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123</v>
      </c>
      <c r="F6" s="48"/>
      <c r="G6" s="49" t="s">
        <v>3</v>
      </c>
      <c r="H6" s="47"/>
      <c r="I6" s="47">
        <v>1128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17454</v>
      </c>
      <c r="F16" s="10">
        <v>46433</v>
      </c>
      <c r="G16" s="9">
        <f>H16+I16</f>
        <v>46434</v>
      </c>
      <c r="H16" s="11">
        <v>41911</v>
      </c>
      <c r="I16" s="11">
        <v>4523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17454</v>
      </c>
      <c r="F18" s="10">
        <v>48271</v>
      </c>
      <c r="G18" s="9">
        <f>H18+I18</f>
        <v>47247</v>
      </c>
      <c r="H18" s="11">
        <v>41727</v>
      </c>
      <c r="I18" s="11">
        <v>5520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159</v>
      </c>
      <c r="H22" s="8">
        <v>0</v>
      </c>
      <c r="I22" s="8">
        <v>159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654</v>
      </c>
      <c r="H24" s="73">
        <f>H18-H16-H22</f>
        <v>-184</v>
      </c>
      <c r="I24" s="73">
        <f>I18-I16-I22</f>
        <v>838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655465.88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33700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621765.88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7"/>
      <c r="B32" s="288"/>
      <c r="C32" s="288"/>
      <c r="D32" s="288"/>
      <c r="E32" s="288"/>
      <c r="F32" s="288"/>
      <c r="G32" s="288"/>
      <c r="H32" s="288"/>
      <c r="I32" s="288"/>
    </row>
    <row r="33" spans="1:10" s="6" customFormat="1" x14ac:dyDescent="0.2">
      <c r="A33" s="288"/>
      <c r="B33" s="288"/>
      <c r="C33" s="288"/>
      <c r="D33" s="288"/>
      <c r="E33" s="288"/>
      <c r="F33" s="288"/>
      <c r="G33" s="288"/>
      <c r="H33" s="288"/>
      <c r="I33" s="288"/>
    </row>
    <row r="34" spans="1:10" x14ac:dyDescent="0.2">
      <c r="A34" s="288"/>
      <c r="B34" s="288"/>
      <c r="C34" s="288"/>
      <c r="D34" s="288"/>
      <c r="E34" s="288"/>
      <c r="F34" s="288"/>
      <c r="G34" s="288"/>
      <c r="H34" s="288"/>
      <c r="I34" s="288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315</v>
      </c>
      <c r="G37" s="146">
        <v>309.39</v>
      </c>
      <c r="H37" s="77" t="s">
        <v>40</v>
      </c>
      <c r="I37" s="93">
        <f>G37/F37</f>
        <v>0.98219047619047617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146">
        <v>1244.672</v>
      </c>
      <c r="G38" s="146">
        <v>1244.672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146">
        <v>0</v>
      </c>
      <c r="G39" s="146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146">
        <v>934</v>
      </c>
      <c r="G40" s="146">
        <v>934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146">
        <v>0</v>
      </c>
      <c r="G41" s="146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146"/>
      <c r="G42" s="146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0</v>
      </c>
      <c r="F48" s="121">
        <v>35000</v>
      </c>
      <c r="G48" s="122">
        <v>34400</v>
      </c>
      <c r="H48" s="122">
        <f>E48+F48-G48</f>
        <v>600</v>
      </c>
      <c r="I48" s="147">
        <f>H48</f>
        <v>600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379970.72</v>
      </c>
      <c r="F49" s="127">
        <v>446965</v>
      </c>
      <c r="G49" s="128">
        <v>458097.4</v>
      </c>
      <c r="H49" s="128">
        <f>E49+F49-G49</f>
        <v>368838.31999999995</v>
      </c>
      <c r="I49" s="148">
        <v>344257.59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f>38249.82+16969.6</f>
        <v>55219.42</v>
      </c>
      <c r="F50" s="127">
        <f>36712.6+110000</f>
        <v>146712.6</v>
      </c>
      <c r="G50" s="128">
        <v>0</v>
      </c>
      <c r="H50" s="128">
        <f>E50+F50-G50</f>
        <v>201932.02000000002</v>
      </c>
      <c r="I50" s="251">
        <f>57652.42+126969.6</f>
        <v>184622.02000000002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6041.81</v>
      </c>
      <c r="F51" s="127">
        <v>1607942</v>
      </c>
      <c r="G51" s="128">
        <v>1345740</v>
      </c>
      <c r="H51" s="128">
        <f>E51+F51-G51</f>
        <v>268243.81000000006</v>
      </c>
      <c r="I51" s="148">
        <f>H51</f>
        <v>268243.81000000006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44">
        <f>E48+E49+E50+E51</f>
        <v>441231.94999999995</v>
      </c>
      <c r="F52" s="133">
        <f>F48+F49+F50+F51</f>
        <v>2236619.6</v>
      </c>
      <c r="G52" s="133">
        <f>G48+G49+G50+G51</f>
        <v>1838237.4</v>
      </c>
      <c r="H52" s="133">
        <f>H48+H49+H50+H51</f>
        <v>839614.15</v>
      </c>
      <c r="I52" s="134">
        <f>I48+I49+I50+I51</f>
        <v>797723.42000000016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3" zoomScaleNormal="100" workbookViewId="0">
      <selection activeCell="L24" sqref="L24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124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125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70259941</v>
      </c>
      <c r="F6" s="48"/>
      <c r="G6" s="49" t="s">
        <v>3</v>
      </c>
      <c r="H6" s="47"/>
      <c r="I6" s="47">
        <v>1129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4504</v>
      </c>
      <c r="F16" s="10">
        <v>22336</v>
      </c>
      <c r="G16" s="9">
        <f>H16+I16</f>
        <v>22336</v>
      </c>
      <c r="H16" s="11">
        <v>21879</v>
      </c>
      <c r="I16" s="11">
        <v>457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4504</v>
      </c>
      <c r="F18" s="10">
        <v>22571</v>
      </c>
      <c r="G18" s="9">
        <f>H18+I18</f>
        <v>22349</v>
      </c>
      <c r="H18" s="11">
        <v>21879</v>
      </c>
      <c r="I18" s="11">
        <v>470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13</v>
      </c>
      <c r="H24" s="73">
        <f>H18-H16-H22</f>
        <v>0</v>
      </c>
      <c r="I24" s="73">
        <f>I18-I16-I22</f>
        <v>13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13545.86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13545.86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455</v>
      </c>
      <c r="G38" s="92">
        <v>457.33118000000002</v>
      </c>
      <c r="H38" s="77" t="s">
        <v>40</v>
      </c>
      <c r="I38" s="93">
        <f>G38/F38</f>
        <v>1.0051234725274725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341</v>
      </c>
      <c r="G40" s="92">
        <v>341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207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58874</v>
      </c>
      <c r="F49" s="121">
        <v>15000</v>
      </c>
      <c r="G49" s="122">
        <v>4000</v>
      </c>
      <c r="H49" s="122">
        <f>E49+F49-G49</f>
        <v>69874</v>
      </c>
      <c r="I49" s="123">
        <f>H49</f>
        <v>69874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101434.52</v>
      </c>
      <c r="F50" s="127">
        <v>230375</v>
      </c>
      <c r="G50" s="128">
        <v>229255.88</v>
      </c>
      <c r="H50" s="128">
        <f>E50+F50-G50</f>
        <v>102553.64000000001</v>
      </c>
      <c r="I50" s="129">
        <v>80384.639999999999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200265.12+13081</f>
        <v>213346.12</v>
      </c>
      <c r="F51" s="127">
        <f>285179.16+554452</f>
        <v>839631.15999999992</v>
      </c>
      <c r="G51" s="128">
        <f>166055+511952</f>
        <v>678007</v>
      </c>
      <c r="H51" s="128">
        <f>E51+F51-G51</f>
        <v>374970.2799999998</v>
      </c>
      <c r="I51" s="129">
        <f>152459.28+55581</f>
        <v>208040.28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14949.94</v>
      </c>
      <c r="F52" s="127">
        <v>540811.18000000005</v>
      </c>
      <c r="G52" s="128">
        <v>430480</v>
      </c>
      <c r="H52" s="128">
        <f>E52+F52-G52</f>
        <v>125281.12</v>
      </c>
      <c r="I52" s="129">
        <v>131472.35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388604.58</v>
      </c>
      <c r="F53" s="133">
        <f>F49+F50+F51+F52</f>
        <v>1625817.3399999999</v>
      </c>
      <c r="G53" s="133">
        <f>G49+G50+G51+G52</f>
        <v>1341742.8799999999</v>
      </c>
      <c r="H53" s="133">
        <f>H49+H50+H51+H52</f>
        <v>672679.0399999998</v>
      </c>
      <c r="I53" s="134">
        <f>I49+I50+I51+I52</f>
        <v>489771.27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5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126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127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70259925</v>
      </c>
      <c r="F6" s="48"/>
      <c r="G6" s="49" t="s">
        <v>3</v>
      </c>
      <c r="H6" s="47"/>
      <c r="I6" s="47">
        <v>1130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3431</v>
      </c>
      <c r="F16" s="10">
        <v>21235</v>
      </c>
      <c r="G16" s="9">
        <f>H16+I16</f>
        <v>21398</v>
      </c>
      <c r="H16" s="11">
        <v>21254</v>
      </c>
      <c r="I16" s="11">
        <v>144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3451</v>
      </c>
      <c r="F18" s="10">
        <v>22693</v>
      </c>
      <c r="G18" s="9">
        <f>H18+I18</f>
        <v>21484</v>
      </c>
      <c r="H18" s="11">
        <v>21254</v>
      </c>
      <c r="I18" s="11">
        <v>230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86</v>
      </c>
      <c r="H24" s="73">
        <f>H18-H16-H22</f>
        <v>0</v>
      </c>
      <c r="I24" s="73">
        <f>I18-I16-I22</f>
        <v>86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86121.12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6000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80121.119999999995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781.76</v>
      </c>
      <c r="G38" s="92">
        <v>781.76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586</v>
      </c>
      <c r="G40" s="92">
        <v>586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0</v>
      </c>
      <c r="F48" s="121">
        <v>5000</v>
      </c>
      <c r="G48" s="122">
        <v>2000</v>
      </c>
      <c r="H48" s="122">
        <f>E48+F48-G48</f>
        <v>3000</v>
      </c>
      <c r="I48" s="123">
        <f>H48</f>
        <v>3000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72509.960000000006</v>
      </c>
      <c r="F49" s="127">
        <v>257001</v>
      </c>
      <c r="G49" s="128">
        <v>278010</v>
      </c>
      <c r="H49" s="128">
        <f>E49+F49-G49</f>
        <v>51500.960000000021</v>
      </c>
      <c r="I49" s="129">
        <v>25233.53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132186.39000000001</v>
      </c>
      <c r="F50" s="127">
        <f>72340.13+2500</f>
        <v>74840.13</v>
      </c>
      <c r="G50" s="128">
        <f>23863.51+2500</f>
        <v>26363.51</v>
      </c>
      <c r="H50" s="128">
        <f>E50+F50-G50</f>
        <v>180663.01</v>
      </c>
      <c r="I50" s="129">
        <f>H50</f>
        <v>180663.01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121230</v>
      </c>
      <c r="F51" s="127">
        <v>796626</v>
      </c>
      <c r="G51" s="128">
        <v>773206.4</v>
      </c>
      <c r="H51" s="128">
        <f>E51+F51-G51</f>
        <v>144649.59999999998</v>
      </c>
      <c r="I51" s="129">
        <f>H51</f>
        <v>144649.59999999998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44">
        <f>E48+E49+E50+E51</f>
        <v>325926.35000000003</v>
      </c>
      <c r="F52" s="133">
        <f>F48+F49+F50+F51</f>
        <v>1133467.1299999999</v>
      </c>
      <c r="G52" s="133">
        <f>G48+G49+G50+G51</f>
        <v>1079579.9100000001</v>
      </c>
      <c r="H52" s="133">
        <f>H48+H49+H50+H51</f>
        <v>379813.57</v>
      </c>
      <c r="I52" s="134">
        <f>I48+I49+I50+I51</f>
        <v>353546.14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178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128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129</v>
      </c>
      <c r="F6" s="48"/>
      <c r="G6" s="49" t="s">
        <v>3</v>
      </c>
      <c r="H6" s="47"/>
      <c r="I6" s="47">
        <v>1131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14455</v>
      </c>
      <c r="F16" s="10">
        <v>43856</v>
      </c>
      <c r="G16" s="9">
        <f>H16+I16</f>
        <v>43770</v>
      </c>
      <c r="H16" s="11">
        <v>43248</v>
      </c>
      <c r="I16" s="11">
        <v>522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14505</v>
      </c>
      <c r="F18" s="10">
        <v>44397</v>
      </c>
      <c r="G18" s="9">
        <f>H18+I18</f>
        <v>44018</v>
      </c>
      <c r="H18" s="11">
        <v>43250</v>
      </c>
      <c r="I18" s="11">
        <v>768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248</v>
      </c>
      <c r="H24" s="73">
        <f>H18-H16-H22</f>
        <v>2</v>
      </c>
      <c r="I24" s="73">
        <f>I18-I16-I22</f>
        <v>246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244473.74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243473.74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1630</v>
      </c>
      <c r="G37" s="146">
        <v>1323.19</v>
      </c>
      <c r="H37" s="77" t="s">
        <v>40</v>
      </c>
      <c r="I37" s="93">
        <f>G37/F37</f>
        <v>0.81177300613496939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840.19299999999998</v>
      </c>
      <c r="G38" s="92">
        <v>840.02599999999995</v>
      </c>
      <c r="H38" s="77" t="s">
        <v>40</v>
      </c>
      <c r="I38" s="93">
        <f>G38/F38</f>
        <v>0.99980123614455252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630</v>
      </c>
      <c r="G40" s="92">
        <v>630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3" t="s">
        <v>161</v>
      </c>
      <c r="J41" s="13"/>
    </row>
    <row r="42" spans="1:10" x14ac:dyDescent="0.2">
      <c r="A42" s="285" t="s">
        <v>190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3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1158589</v>
      </c>
      <c r="F49" s="121">
        <v>1000</v>
      </c>
      <c r="G49" s="122">
        <v>9000</v>
      </c>
      <c r="H49" s="122">
        <f>E49+F49-G49</f>
        <v>1150589</v>
      </c>
      <c r="I49" s="123">
        <f>H49</f>
        <v>1150589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495676.96</v>
      </c>
      <c r="F50" s="127">
        <v>421638</v>
      </c>
      <c r="G50" s="128">
        <v>425646</v>
      </c>
      <c r="H50" s="128">
        <f>E50+F50-G50</f>
        <v>491668.95999999996</v>
      </c>
      <c r="I50" s="129">
        <v>454760.92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268802.23+659744.26</f>
        <v>928546.49</v>
      </c>
      <c r="F51" s="127">
        <f>165324.32+1500</f>
        <v>166824.32000000001</v>
      </c>
      <c r="G51" s="128">
        <v>473231.34</v>
      </c>
      <c r="H51" s="128">
        <f>E51+F51-G51</f>
        <v>622139.47</v>
      </c>
      <c r="I51" s="129">
        <f>H51</f>
        <v>622139.47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2397862.15</v>
      </c>
      <c r="F52" s="127">
        <v>35113840.799999997</v>
      </c>
      <c r="G52" s="128">
        <v>36571870.329999998</v>
      </c>
      <c r="H52" s="128">
        <f>E52+F52-G52</f>
        <v>939832.61999999732</v>
      </c>
      <c r="I52" s="129">
        <f>H52</f>
        <v>939832.61999999732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4980674.5999999996</v>
      </c>
      <c r="F53" s="133">
        <f>F49+F50+F51+F52</f>
        <v>35703303.119999997</v>
      </c>
      <c r="G53" s="133">
        <f>G49+G50+G51+G52</f>
        <v>37479747.670000002</v>
      </c>
      <c r="H53" s="133">
        <f>H49+H50+H51+H52</f>
        <v>3204230.049999997</v>
      </c>
      <c r="I53" s="134">
        <f>I49+I50+I51+I52</f>
        <v>3167322.009999997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2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130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131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61986038</v>
      </c>
      <c r="F6" s="48"/>
      <c r="G6" s="49" t="s">
        <v>3</v>
      </c>
      <c r="H6" s="47"/>
      <c r="I6" s="47">
        <v>1132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21845</v>
      </c>
      <c r="F16" s="10">
        <v>47586</v>
      </c>
      <c r="G16" s="9">
        <f>H16+I16</f>
        <v>50832</v>
      </c>
      <c r="H16" s="11">
        <v>38601</v>
      </c>
      <c r="I16" s="11">
        <v>12231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21845</v>
      </c>
      <c r="F18" s="10">
        <v>50565</v>
      </c>
      <c r="G18" s="9">
        <f>H18+I18</f>
        <v>51013</v>
      </c>
      <c r="H18" s="11">
        <v>38644</v>
      </c>
      <c r="I18" s="11">
        <v>12369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5</v>
      </c>
      <c r="H22" s="8">
        <v>0</v>
      </c>
      <c r="I22" s="8">
        <f>13-8</f>
        <v>5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176</v>
      </c>
      <c r="H24" s="73">
        <f>H18-H16-H22</f>
        <v>43</v>
      </c>
      <c r="I24" s="73">
        <f>I18-I16-I22</f>
        <v>133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176466.71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175466.71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0</v>
      </c>
      <c r="G37" s="146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146">
        <v>1241</v>
      </c>
      <c r="G38" s="146">
        <v>1234.731</v>
      </c>
      <c r="H38" s="77" t="s">
        <v>40</v>
      </c>
      <c r="I38" s="93">
        <f>G38/F38</f>
        <v>0.9949484286865431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146">
        <v>0</v>
      </c>
      <c r="G39" s="146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146">
        <v>931</v>
      </c>
      <c r="G40" s="146">
        <v>931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146">
        <v>0</v>
      </c>
      <c r="G41" s="146">
        <v>0</v>
      </c>
      <c r="H41" s="77" t="s">
        <v>40</v>
      </c>
      <c r="I41" s="97" t="s">
        <v>161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244"/>
      <c r="B43" s="244"/>
      <c r="C43" s="244"/>
      <c r="D43" s="244"/>
      <c r="E43" s="244"/>
      <c r="F43" s="244"/>
      <c r="G43" s="244"/>
      <c r="H43" s="244"/>
      <c r="I43" s="244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816890</v>
      </c>
      <c r="F49" s="121">
        <v>1000</v>
      </c>
      <c r="G49" s="122">
        <v>24600</v>
      </c>
      <c r="H49" s="122">
        <f>E49+F49-G49</f>
        <v>793290</v>
      </c>
      <c r="I49" s="123">
        <f>H49</f>
        <v>793290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383322.27</v>
      </c>
      <c r="F50" s="127">
        <v>496817</v>
      </c>
      <c r="G50" s="128">
        <v>396069</v>
      </c>
      <c r="H50" s="128">
        <f>E50+F50-G50</f>
        <v>484070.27</v>
      </c>
      <c r="I50" s="129">
        <v>403909.58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2704317.22</v>
      </c>
      <c r="F51" s="127">
        <f>214187.05+382279.34</f>
        <v>596466.39</v>
      </c>
      <c r="G51" s="128">
        <v>578716.5</v>
      </c>
      <c r="H51" s="128">
        <f>E51+F51-G51</f>
        <v>2722067.1100000003</v>
      </c>
      <c r="I51" s="129">
        <f>214187.05+661252.55</f>
        <v>875439.60000000009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309568.49</v>
      </c>
      <c r="F52" s="127">
        <v>2063758</v>
      </c>
      <c r="G52" s="128">
        <v>1181285</v>
      </c>
      <c r="H52" s="128">
        <f>E52+F52-G52</f>
        <v>1192041.4900000002</v>
      </c>
      <c r="I52" s="129">
        <v>1198310.49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4214097.9800000004</v>
      </c>
      <c r="F53" s="133">
        <f>F49+F50+F51+F52</f>
        <v>3158041.39</v>
      </c>
      <c r="G53" s="133">
        <f>G49+G50+G51+G52</f>
        <v>2180670.5</v>
      </c>
      <c r="H53" s="133">
        <f>H49+H50+H51+H52</f>
        <v>5191468.870000001</v>
      </c>
      <c r="I53" s="134">
        <f>I49+I50+I51+I52</f>
        <v>3270949.67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16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35.25" customHeight="1" x14ac:dyDescent="0.4">
      <c r="A2" s="278" t="s">
        <v>1</v>
      </c>
      <c r="B2" s="278"/>
      <c r="C2" s="278"/>
      <c r="D2" s="278"/>
      <c r="E2" s="292" t="s">
        <v>168</v>
      </c>
      <c r="F2" s="292"/>
      <c r="G2" s="292"/>
      <c r="H2" s="292"/>
      <c r="I2" s="292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132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61985759</v>
      </c>
      <c r="F6" s="48"/>
      <c r="G6" s="49" t="s">
        <v>3</v>
      </c>
      <c r="H6" s="47"/>
      <c r="I6" s="47">
        <v>1133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6935</v>
      </c>
      <c r="F16" s="10">
        <v>54374</v>
      </c>
      <c r="G16" s="9">
        <f>H16+I16</f>
        <v>54370</v>
      </c>
      <c r="H16" s="11">
        <v>53924</v>
      </c>
      <c r="I16" s="11">
        <v>446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6935</v>
      </c>
      <c r="F18" s="10">
        <v>52820.53</v>
      </c>
      <c r="G18" s="9">
        <f>H18+I18</f>
        <v>54374</v>
      </c>
      <c r="H18" s="11">
        <v>53924</v>
      </c>
      <c r="I18" s="11">
        <v>450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4</v>
      </c>
      <c r="H24" s="73">
        <f>H18-H16-H22</f>
        <v>0</v>
      </c>
      <c r="I24" s="73">
        <f>I18-I16-I22</f>
        <v>4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3911.65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1500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2411.65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7"/>
      <c r="B32" s="288"/>
      <c r="C32" s="288"/>
      <c r="D32" s="288"/>
      <c r="E32" s="288"/>
      <c r="F32" s="288"/>
      <c r="G32" s="288"/>
      <c r="H32" s="288"/>
      <c r="I32" s="288"/>
    </row>
    <row r="33" spans="1:10" s="6" customFormat="1" x14ac:dyDescent="0.2">
      <c r="A33" s="288"/>
      <c r="B33" s="288"/>
      <c r="C33" s="288"/>
      <c r="D33" s="288"/>
      <c r="E33" s="288"/>
      <c r="F33" s="288"/>
      <c r="G33" s="288"/>
      <c r="H33" s="288"/>
      <c r="I33" s="288"/>
    </row>
    <row r="34" spans="1:10" x14ac:dyDescent="0.2">
      <c r="A34" s="288"/>
      <c r="B34" s="288"/>
      <c r="C34" s="288"/>
      <c r="D34" s="288"/>
      <c r="E34" s="288"/>
      <c r="F34" s="288"/>
      <c r="G34" s="288"/>
      <c r="H34" s="288"/>
      <c r="I34" s="288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2911.87</v>
      </c>
      <c r="G37" s="92">
        <v>2911.87</v>
      </c>
      <c r="H37" s="77" t="s">
        <v>40</v>
      </c>
      <c r="I37" s="93">
        <f>G37/F37</f>
        <v>1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1054.903</v>
      </c>
      <c r="G38" s="92">
        <v>1054.9032</v>
      </c>
      <c r="H38" s="77" t="s">
        <v>40</v>
      </c>
      <c r="I38" s="93">
        <f>G38/F38</f>
        <v>1.0000001895908912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791</v>
      </c>
      <c r="G40" s="92">
        <v>791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191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37500</v>
      </c>
      <c r="F49" s="121">
        <v>2500</v>
      </c>
      <c r="G49" s="122">
        <v>4000</v>
      </c>
      <c r="H49" s="122">
        <f>E49+F49-G49</f>
        <v>36000</v>
      </c>
      <c r="I49" s="123">
        <f>H49</f>
        <v>36000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391737.24</v>
      </c>
      <c r="F50" s="127">
        <v>588197</v>
      </c>
      <c r="G50" s="128">
        <v>550948.96</v>
      </c>
      <c r="H50" s="128">
        <f>E50+F50-G50</f>
        <v>428985.28</v>
      </c>
      <c r="I50" s="129">
        <v>448262.76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280570.11</v>
      </c>
      <c r="F51" s="127">
        <f>3078.53+95989.78+3320</f>
        <v>102388.31</v>
      </c>
      <c r="G51" s="128">
        <v>282190.11</v>
      </c>
      <c r="H51" s="128">
        <f>E51+F51-G51</f>
        <v>100768.31</v>
      </c>
      <c r="I51" s="129">
        <f>H51</f>
        <v>100768.31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31190.400000000001</v>
      </c>
      <c r="F52" s="127">
        <v>1204903.2</v>
      </c>
      <c r="G52" s="128">
        <v>991330</v>
      </c>
      <c r="H52" s="128">
        <f>E52+F52-G52</f>
        <v>244763.59999999986</v>
      </c>
      <c r="I52" s="129">
        <f>H52</f>
        <v>244763.59999999986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740997.75</v>
      </c>
      <c r="F53" s="133">
        <f>F49+F50+F51+F52</f>
        <v>1897988.51</v>
      </c>
      <c r="G53" s="133">
        <f>G49+G50+G51+G52</f>
        <v>1828469.0699999998</v>
      </c>
      <c r="H53" s="133">
        <f>H49+H50+H51+H52</f>
        <v>810517.19</v>
      </c>
      <c r="I53" s="134">
        <f>I49+I50+I51+I52</f>
        <v>829794.66999999993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8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  <c r="J57" s="43" t="s">
        <v>183</v>
      </c>
    </row>
    <row r="60" spans="1:10" hidden="1" x14ac:dyDescent="0.2"/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16" zoomScaleNormal="100" workbookViewId="0">
      <selection activeCell="E37" sqref="E37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133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134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63701171</v>
      </c>
      <c r="F6" s="48"/>
      <c r="G6" s="49" t="s">
        <v>3</v>
      </c>
      <c r="H6" s="47"/>
      <c r="I6" s="47">
        <v>1134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14308</v>
      </c>
      <c r="F16" s="10">
        <v>35813</v>
      </c>
      <c r="G16" s="9">
        <f>H16+I16</f>
        <v>35840</v>
      </c>
      <c r="H16" s="11">
        <v>34191</v>
      </c>
      <c r="I16" s="11">
        <v>1649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14308</v>
      </c>
      <c r="F18" s="10">
        <v>36129</v>
      </c>
      <c r="G18" s="9">
        <f>H18+I18</f>
        <v>35835</v>
      </c>
      <c r="H18" s="11">
        <v>33593</v>
      </c>
      <c r="I18" s="11">
        <v>2242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96</v>
      </c>
      <c r="H22" s="8">
        <v>7</v>
      </c>
      <c r="I22" s="8">
        <v>89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-101</v>
      </c>
      <c r="H24" s="73">
        <f>H18-H16-H22</f>
        <v>-605</v>
      </c>
      <c r="I24" s="73">
        <f>I18-I16-I22</f>
        <v>504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-100475.79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-100475.79</v>
      </c>
      <c r="H31" s="84" t="s">
        <v>19</v>
      </c>
      <c r="I31" s="78"/>
    </row>
    <row r="32" spans="1:10" s="6" customFormat="1" x14ac:dyDescent="0.2">
      <c r="A32" s="287" t="s">
        <v>192</v>
      </c>
      <c r="B32" s="293"/>
      <c r="C32" s="293"/>
      <c r="D32" s="293"/>
      <c r="E32" s="293"/>
      <c r="F32" s="293"/>
      <c r="G32" s="293"/>
      <c r="H32" s="293"/>
      <c r="I32" s="293"/>
    </row>
    <row r="33" spans="1:10" s="6" customFormat="1" x14ac:dyDescent="0.2">
      <c r="A33" s="293"/>
      <c r="B33" s="293"/>
      <c r="C33" s="293"/>
      <c r="D33" s="293"/>
      <c r="E33" s="293"/>
      <c r="F33" s="293"/>
      <c r="G33" s="293"/>
      <c r="H33" s="293"/>
      <c r="I33" s="293"/>
    </row>
    <row r="34" spans="1:10" s="6" customFormat="1" x14ac:dyDescent="0.2">
      <c r="A34" s="293"/>
      <c r="B34" s="293"/>
      <c r="C34" s="293"/>
      <c r="D34" s="293"/>
      <c r="E34" s="293"/>
      <c r="F34" s="293"/>
      <c r="G34" s="293"/>
      <c r="H34" s="293"/>
      <c r="I34" s="293"/>
    </row>
    <row r="35" spans="1:10" x14ac:dyDescent="0.2">
      <c r="A35" s="293"/>
      <c r="B35" s="293"/>
      <c r="C35" s="293"/>
      <c r="D35" s="293"/>
      <c r="E35" s="293"/>
      <c r="F35" s="293"/>
      <c r="G35" s="293"/>
      <c r="H35" s="293"/>
      <c r="I35" s="293"/>
      <c r="J35" s="85"/>
    </row>
    <row r="36" spans="1:10" ht="19.5" x14ac:dyDescent="0.4">
      <c r="A36" s="60" t="s">
        <v>24</v>
      </c>
      <c r="B36" s="60" t="s">
        <v>32</v>
      </c>
      <c r="C36" s="60"/>
      <c r="D36" s="86"/>
      <c r="E36" s="64"/>
      <c r="F36" s="4"/>
      <c r="G36" s="87"/>
      <c r="H36" s="78"/>
      <c r="I36" s="78"/>
      <c r="J36" s="85"/>
    </row>
    <row r="37" spans="1:10" ht="18.75" x14ac:dyDescent="0.4">
      <c r="A37" s="60"/>
      <c r="B37" s="60"/>
      <c r="C37" s="60"/>
      <c r="D37" s="86"/>
      <c r="F37" s="88" t="s">
        <v>38</v>
      </c>
      <c r="G37" s="245" t="s">
        <v>6</v>
      </c>
      <c r="H37" s="55"/>
      <c r="I37" s="89" t="s">
        <v>42</v>
      </c>
      <c r="J37" s="85"/>
    </row>
    <row r="38" spans="1:10" ht="15" customHeight="1" x14ac:dyDescent="0.35">
      <c r="A38" s="90" t="s">
        <v>33</v>
      </c>
      <c r="B38" s="91"/>
      <c r="C38" s="3"/>
      <c r="D38" s="91"/>
      <c r="E38" s="64"/>
      <c r="F38" s="146">
        <v>25</v>
      </c>
      <c r="G38" s="146">
        <v>13.5</v>
      </c>
      <c r="H38" s="77" t="s">
        <v>40</v>
      </c>
      <c r="I38" s="93">
        <f>G38/F38</f>
        <v>0.54</v>
      </c>
      <c r="J38" s="85"/>
    </row>
    <row r="39" spans="1:10" ht="16.5" x14ac:dyDescent="0.35">
      <c r="A39" s="90" t="s">
        <v>45</v>
      </c>
      <c r="B39" s="91"/>
      <c r="C39" s="3"/>
      <c r="D39" s="94"/>
      <c r="E39" s="94"/>
      <c r="F39" s="146">
        <v>1296</v>
      </c>
      <c r="G39" s="146">
        <v>1296</v>
      </c>
      <c r="H39" s="77" t="s">
        <v>40</v>
      </c>
      <c r="I39" s="93">
        <f>G39/F39</f>
        <v>1</v>
      </c>
      <c r="J39" s="13"/>
    </row>
    <row r="40" spans="1:10" ht="16.5" x14ac:dyDescent="0.35">
      <c r="A40" s="90" t="s">
        <v>46</v>
      </c>
      <c r="B40" s="91"/>
      <c r="C40" s="3"/>
      <c r="D40" s="94"/>
      <c r="E40" s="94"/>
      <c r="F40" s="146">
        <v>0</v>
      </c>
      <c r="G40" s="146">
        <v>0</v>
      </c>
      <c r="H40" s="77" t="s">
        <v>40</v>
      </c>
      <c r="I40" s="93" t="s">
        <v>161</v>
      </c>
      <c r="J40" s="13"/>
    </row>
    <row r="41" spans="1:10" ht="16.5" customHeight="1" x14ac:dyDescent="0.2">
      <c r="A41" s="95" t="s">
        <v>175</v>
      </c>
      <c r="B41" s="95"/>
      <c r="C41" s="95"/>
      <c r="D41" s="95"/>
      <c r="E41" s="95"/>
      <c r="F41" s="146">
        <v>972</v>
      </c>
      <c r="G41" s="146">
        <v>972</v>
      </c>
      <c r="H41" s="77" t="s">
        <v>40</v>
      </c>
      <c r="I41" s="93">
        <f>G41/F41</f>
        <v>1</v>
      </c>
      <c r="J41" s="13"/>
    </row>
    <row r="42" spans="1:10" ht="16.5" x14ac:dyDescent="0.35">
      <c r="A42" s="90" t="s">
        <v>39</v>
      </c>
      <c r="B42" s="63"/>
      <c r="C42" s="63"/>
      <c r="D42" s="96"/>
      <c r="E42" s="96" t="s">
        <v>160</v>
      </c>
      <c r="F42" s="146">
        <v>0</v>
      </c>
      <c r="G42" s="146">
        <v>0</v>
      </c>
      <c r="H42" s="77" t="s">
        <v>40</v>
      </c>
      <c r="I42" s="97" t="s">
        <v>161</v>
      </c>
      <c r="J42" s="13"/>
    </row>
    <row r="43" spans="1:10" ht="16.5" x14ac:dyDescent="0.35">
      <c r="A43" s="90"/>
      <c r="B43" s="63"/>
      <c r="C43" s="63"/>
      <c r="D43" s="96"/>
      <c r="E43" s="96"/>
      <c r="F43" s="146"/>
      <c r="G43" s="146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23000</v>
      </c>
      <c r="F49" s="121">
        <v>0</v>
      </c>
      <c r="G49" s="122">
        <v>7000</v>
      </c>
      <c r="H49" s="122">
        <f>E49+F49-G49</f>
        <v>16000</v>
      </c>
      <c r="I49" s="123">
        <f>H49</f>
        <v>16000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149310.82</v>
      </c>
      <c r="F50" s="127">
        <v>319563</v>
      </c>
      <c r="G50" s="128">
        <v>364203.75</v>
      </c>
      <c r="H50" s="128">
        <f>E50+F50-G50</f>
        <v>104670.07</v>
      </c>
      <c r="I50" s="129">
        <v>32985.24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706867.68</v>
      </c>
      <c r="F51" s="127">
        <v>706867.68</v>
      </c>
      <c r="G51" s="128">
        <f>680836.68+706867.68</f>
        <v>1387704.36</v>
      </c>
      <c r="H51" s="128">
        <f>E51+F51-G51</f>
        <v>26031</v>
      </c>
      <c r="I51" s="129">
        <f>H51</f>
        <v>26031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609472.54</v>
      </c>
      <c r="F52" s="127">
        <v>1773254.7</v>
      </c>
      <c r="G52" s="128">
        <v>2306913</v>
      </c>
      <c r="H52" s="128">
        <f>E52+F52-G52</f>
        <v>75814.240000000224</v>
      </c>
      <c r="I52" s="129">
        <f>H52</f>
        <v>75814.240000000224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1488651.04</v>
      </c>
      <c r="F53" s="133">
        <f>F49+F50+F51+F52</f>
        <v>2799685.38</v>
      </c>
      <c r="G53" s="133">
        <f>G49+G50+G51+G52</f>
        <v>4065821.1100000003</v>
      </c>
      <c r="H53" s="133">
        <f>H49+H50+H51+H52</f>
        <v>222515.31000000023</v>
      </c>
      <c r="I53" s="134">
        <f>I49+I50+I51+I52</f>
        <v>150830.48000000021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  <row r="58" spans="1:10" x14ac:dyDescent="0.2">
      <c r="A58" s="12"/>
      <c r="B58" s="12"/>
      <c r="C58" s="12"/>
      <c r="D58" s="12"/>
      <c r="E58" s="12"/>
      <c r="F58" s="12"/>
      <c r="G58" s="12"/>
      <c r="H58" s="12"/>
      <c r="I58" s="12"/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2"/>
    </row>
    <row r="60" spans="1:10" x14ac:dyDescent="0.2">
      <c r="A60" s="12"/>
      <c r="B60" s="12"/>
      <c r="C60" s="12"/>
      <c r="D60" s="12"/>
      <c r="E60" s="12"/>
      <c r="F60" s="12"/>
      <c r="G60" s="12"/>
      <c r="H60" s="12"/>
      <c r="I60" s="12"/>
    </row>
    <row r="61" spans="1:10" x14ac:dyDescent="0.2">
      <c r="A61" s="12"/>
      <c r="B61" s="12"/>
      <c r="C61" s="12"/>
      <c r="D61" s="12"/>
      <c r="E61" s="12"/>
      <c r="F61" s="12"/>
      <c r="G61" s="12"/>
      <c r="H61" s="12"/>
      <c r="I61" s="12"/>
    </row>
  </sheetData>
  <mergeCells count="10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7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135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136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61985996</v>
      </c>
      <c r="F6" s="48"/>
      <c r="G6" s="49" t="s">
        <v>3</v>
      </c>
      <c r="H6" s="47"/>
      <c r="I6" s="47">
        <v>1152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4579</v>
      </c>
      <c r="F16" s="10">
        <v>127439.5</v>
      </c>
      <c r="G16" s="9">
        <f>H16+I16</f>
        <v>20021</v>
      </c>
      <c r="H16" s="11">
        <v>19975</v>
      </c>
      <c r="I16" s="11">
        <v>46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4639</v>
      </c>
      <c r="F18" s="10">
        <v>20991</v>
      </c>
      <c r="G18" s="9">
        <f>H18+I18</f>
        <v>20030</v>
      </c>
      <c r="H18" s="11">
        <v>19744</v>
      </c>
      <c r="I18" s="11">
        <v>286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9</v>
      </c>
      <c r="H24" s="73">
        <f>H18-H16-H22</f>
        <v>-231</v>
      </c>
      <c r="I24" s="73">
        <f>I18-I16-I22</f>
        <v>240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9937.7900000000009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8937.7900000000009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1250</v>
      </c>
      <c r="G37" s="146">
        <v>813.45</v>
      </c>
      <c r="H37" s="77" t="s">
        <v>40</v>
      </c>
      <c r="I37" s="93">
        <f>G37/F37</f>
        <v>0.65076000000000001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424</v>
      </c>
      <c r="G38" s="92">
        <v>424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318</v>
      </c>
      <c r="G40" s="92">
        <v>318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94"/>
      <c r="B42" s="294"/>
      <c r="C42" s="294"/>
      <c r="D42" s="294"/>
      <c r="E42" s="294"/>
      <c r="F42" s="294"/>
      <c r="G42" s="294"/>
      <c r="H42" s="294"/>
      <c r="I42" s="294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11000</v>
      </c>
      <c r="F49" s="121">
        <v>0</v>
      </c>
      <c r="G49" s="122">
        <v>4000</v>
      </c>
      <c r="H49" s="122">
        <f>E49+F49-G49</f>
        <v>7000</v>
      </c>
      <c r="I49" s="123">
        <f>H49</f>
        <v>7000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22438.720000000001</v>
      </c>
      <c r="F50" s="127">
        <v>215855</v>
      </c>
      <c r="G50" s="128">
        <v>188513</v>
      </c>
      <c r="H50" s="128">
        <f>E50+F50-G50</f>
        <v>49780.72</v>
      </c>
      <c r="I50" s="129">
        <v>53176.05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560277.88</v>
      </c>
      <c r="F51" s="127">
        <v>8820.2900000000009</v>
      </c>
      <c r="G51" s="128">
        <v>256329.21</v>
      </c>
      <c r="H51" s="128">
        <f>E51+F51-G51</f>
        <v>312768.96000000008</v>
      </c>
      <c r="I51" s="129">
        <f>H51</f>
        <v>312768.96000000008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105143.14</v>
      </c>
      <c r="F52" s="127">
        <v>527696</v>
      </c>
      <c r="G52" s="128">
        <v>565415.5</v>
      </c>
      <c r="H52" s="128">
        <f>E52+F52-G52</f>
        <v>67423.640000000014</v>
      </c>
      <c r="I52" s="129">
        <f>H52</f>
        <v>67423.640000000014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44">
        <f>E49+E50+E51+E52</f>
        <v>698859.74</v>
      </c>
      <c r="F53" s="133">
        <f>F49+F50+F51+F52</f>
        <v>752371.29</v>
      </c>
      <c r="G53" s="133">
        <f>G49+G50+G51+G52</f>
        <v>1014257.71</v>
      </c>
      <c r="H53" s="133">
        <f>H49+H50+H51+H52</f>
        <v>436973.32000000007</v>
      </c>
      <c r="I53" s="134">
        <f>I49+I50+I51+I52</f>
        <v>440368.65000000008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137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138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139</v>
      </c>
      <c r="F6" s="48"/>
      <c r="G6" s="49" t="s">
        <v>3</v>
      </c>
      <c r="H6" s="47"/>
      <c r="I6" s="47">
        <v>1162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2920</v>
      </c>
      <c r="F16" s="10">
        <v>15686</v>
      </c>
      <c r="G16" s="9">
        <f>H16+I16</f>
        <v>16342</v>
      </c>
      <c r="H16" s="11">
        <v>15760</v>
      </c>
      <c r="I16" s="11">
        <v>582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2920</v>
      </c>
      <c r="F18" s="10">
        <v>15842</v>
      </c>
      <c r="G18" s="9">
        <f>H18+I18</f>
        <v>16565</v>
      </c>
      <c r="H18" s="11">
        <v>15663</v>
      </c>
      <c r="I18" s="11">
        <v>902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223</v>
      </c>
      <c r="H24" s="73">
        <f>H18-H16-H22</f>
        <v>-97</v>
      </c>
      <c r="I24" s="73">
        <f>I18-I16-I22</f>
        <v>320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222129.81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202129.81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252.98099999999999</v>
      </c>
      <c r="G38" s="92">
        <v>250.595</v>
      </c>
      <c r="H38" s="77" t="s">
        <v>40</v>
      </c>
      <c r="I38" s="93">
        <f>G38/F38</f>
        <v>0.99056846166312884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190</v>
      </c>
      <c r="G40" s="92">
        <v>190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98"/>
      <c r="B43" s="98"/>
      <c r="C43" s="98"/>
      <c r="D43" s="98"/>
      <c r="E43" s="98"/>
      <c r="F43" s="98"/>
      <c r="G43" s="98"/>
      <c r="H43" s="98"/>
      <c r="I43" s="98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16807</v>
      </c>
      <c r="F49" s="121">
        <v>25000</v>
      </c>
      <c r="G49" s="122">
        <v>18500</v>
      </c>
      <c r="H49" s="122">
        <f>E49+F49-G49</f>
        <v>23307</v>
      </c>
      <c r="I49" s="123">
        <f>H49</f>
        <v>23307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37885.440000000002</v>
      </c>
      <c r="F50" s="127">
        <v>181443.24</v>
      </c>
      <c r="G50" s="128">
        <v>196931</v>
      </c>
      <c r="H50" s="128">
        <f>E50+F50-G50</f>
        <v>22397.679999999993</v>
      </c>
      <c r="I50" s="129">
        <v>5833.68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158487.05+529</f>
        <v>159016.04999999999</v>
      </c>
      <c r="F51" s="127">
        <v>174280.66</v>
      </c>
      <c r="G51" s="128">
        <v>250000</v>
      </c>
      <c r="H51" s="128">
        <f>E51+F51-G51</f>
        <v>83296.709999999963</v>
      </c>
      <c r="I51" s="129">
        <f>H51</f>
        <v>83296.709999999963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134230.34</v>
      </c>
      <c r="F52" s="127">
        <v>502981</v>
      </c>
      <c r="G52" s="128">
        <v>581678</v>
      </c>
      <c r="H52" s="128">
        <f>E52+F52-G52</f>
        <v>55533.339999999967</v>
      </c>
      <c r="I52" s="129">
        <f>H52</f>
        <v>55533.339999999967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347938.82999999996</v>
      </c>
      <c r="F53" s="133">
        <f>F49+F50+F51+F52</f>
        <v>883704.9</v>
      </c>
      <c r="G53" s="133">
        <f>G49+G50+G51+G52</f>
        <v>1047109</v>
      </c>
      <c r="H53" s="133">
        <f>H49+H50+H51+H52</f>
        <v>184534.72999999992</v>
      </c>
      <c r="I53" s="134">
        <f>I49+I50+I51+I52</f>
        <v>167970.72999999992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181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180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140</v>
      </c>
      <c r="F6" s="48"/>
      <c r="G6" s="49" t="s">
        <v>3</v>
      </c>
      <c r="H6" s="47"/>
      <c r="I6" s="47">
        <v>1171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13176</v>
      </c>
      <c r="F16" s="10">
        <v>32036</v>
      </c>
      <c r="G16" s="9">
        <f>H16+I16</f>
        <v>32045</v>
      </c>
      <c r="H16" s="11">
        <v>29947</v>
      </c>
      <c r="I16" s="11">
        <v>2098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12176</v>
      </c>
      <c r="F18" s="10">
        <v>32118</v>
      </c>
      <c r="G18" s="9">
        <f>H18+I18</f>
        <v>32145</v>
      </c>
      <c r="H18" s="11">
        <v>29858</v>
      </c>
      <c r="I18" s="11">
        <v>2287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100</v>
      </c>
      <c r="H24" s="73">
        <f>H18-H16-H22</f>
        <v>-89</v>
      </c>
      <c r="I24" s="73">
        <f>I18-I16-I22</f>
        <v>189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99974.73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98974.73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0</v>
      </c>
      <c r="G37" s="146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146">
        <v>1363.8219999999999</v>
      </c>
      <c r="G38" s="146">
        <v>1359.9672</v>
      </c>
      <c r="H38" s="77" t="s">
        <v>40</v>
      </c>
      <c r="I38" s="93">
        <f>G38/F38</f>
        <v>0.99717353144325294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146">
        <v>0</v>
      </c>
      <c r="G39" s="146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146">
        <v>1023</v>
      </c>
      <c r="G40" s="146">
        <v>1023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146">
        <v>0</v>
      </c>
      <c r="G41" s="146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146"/>
      <c r="G42" s="146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192126</v>
      </c>
      <c r="F48" s="121">
        <v>10000</v>
      </c>
      <c r="G48" s="122">
        <v>93900</v>
      </c>
      <c r="H48" s="122">
        <f>E48+F48-G48</f>
        <v>108226</v>
      </c>
      <c r="I48" s="123">
        <f>H48</f>
        <v>108226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109857.57</v>
      </c>
      <c r="F49" s="127">
        <v>268669</v>
      </c>
      <c r="G49" s="128">
        <v>221789.09</v>
      </c>
      <c r="H49" s="128">
        <f>E49+F49-G49</f>
        <v>156737.48000000001</v>
      </c>
      <c r="I49" s="129">
        <v>136621.48000000001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404178.23</v>
      </c>
      <c r="F50" s="127">
        <v>114704.19</v>
      </c>
      <c r="G50" s="128">
        <v>0</v>
      </c>
      <c r="H50" s="128">
        <f>E50+F50-G50</f>
        <v>518882.42</v>
      </c>
      <c r="I50" s="129">
        <f>H50</f>
        <v>518882.42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593831.52</v>
      </c>
      <c r="F51" s="127">
        <v>1593958.7</v>
      </c>
      <c r="G51" s="128">
        <v>1235672</v>
      </c>
      <c r="H51" s="128">
        <f>E51+F51-G51</f>
        <v>952118.21999999974</v>
      </c>
      <c r="I51" s="129">
        <f>H51</f>
        <v>952118.21999999974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1299993.32</v>
      </c>
      <c r="F52" s="133">
        <f>F48+F49+F50+F51</f>
        <v>1987331.89</v>
      </c>
      <c r="G52" s="133">
        <f>G48+G49+G50+G51</f>
        <v>1551361.0899999999</v>
      </c>
      <c r="H52" s="133">
        <f>H48+H49+H50+H51</f>
        <v>1735964.1199999996</v>
      </c>
      <c r="I52" s="134">
        <f>I48+I49+I50+I51</f>
        <v>1715848.1199999996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169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141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19013833</v>
      </c>
      <c r="F6" s="48"/>
      <c r="G6" s="49" t="s">
        <v>3</v>
      </c>
      <c r="H6" s="47"/>
      <c r="I6" s="47">
        <v>1173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21720</v>
      </c>
      <c r="F16" s="10">
        <v>60639</v>
      </c>
      <c r="G16" s="9">
        <f>H16+I16</f>
        <v>60640</v>
      </c>
      <c r="H16" s="11">
        <v>58413</v>
      </c>
      <c r="I16" s="11">
        <v>2227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21720</v>
      </c>
      <c r="F18" s="10">
        <v>61238</v>
      </c>
      <c r="G18" s="9">
        <f>H18+I18</f>
        <v>60666</v>
      </c>
      <c r="H18" s="11">
        <v>57737</v>
      </c>
      <c r="I18" s="11">
        <v>2929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26</v>
      </c>
      <c r="H24" s="73">
        <f>H18-H16-H22</f>
        <v>-676</v>
      </c>
      <c r="I24" s="73">
        <f>I18-I16-I22</f>
        <v>702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25891.74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3500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22391.74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ht="12.75" customHeight="1" x14ac:dyDescent="0.2">
      <c r="A32" s="287"/>
      <c r="B32" s="288"/>
      <c r="C32" s="288"/>
      <c r="D32" s="288"/>
      <c r="E32" s="288"/>
      <c r="F32" s="288"/>
      <c r="G32" s="288"/>
      <c r="H32" s="288"/>
      <c r="I32" s="288"/>
    </row>
    <row r="33" spans="1:10" s="6" customFormat="1" x14ac:dyDescent="0.2">
      <c r="A33" s="288"/>
      <c r="B33" s="288"/>
      <c r="C33" s="288"/>
      <c r="D33" s="288"/>
      <c r="E33" s="288"/>
      <c r="F33" s="288"/>
      <c r="G33" s="288"/>
      <c r="H33" s="288"/>
      <c r="I33" s="288"/>
    </row>
    <row r="34" spans="1:10" x14ac:dyDescent="0.2">
      <c r="A34" s="288"/>
      <c r="B34" s="288"/>
      <c r="C34" s="288"/>
      <c r="D34" s="288"/>
      <c r="E34" s="288"/>
      <c r="F34" s="288"/>
      <c r="G34" s="288"/>
      <c r="H34" s="288"/>
      <c r="I34" s="288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146">
        <v>1720</v>
      </c>
      <c r="G37" s="146">
        <v>1661</v>
      </c>
      <c r="H37" s="77" t="s">
        <v>40</v>
      </c>
      <c r="I37" s="93">
        <f>G37/F37</f>
        <v>0.96569767441860466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146">
        <v>2750</v>
      </c>
      <c r="G38" s="146">
        <v>2750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146">
        <v>0</v>
      </c>
      <c r="G39" s="146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146">
        <v>2062</v>
      </c>
      <c r="G40" s="146">
        <v>2062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146">
        <v>0</v>
      </c>
      <c r="G41" s="146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193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146"/>
      <c r="G43" s="146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55434.11</v>
      </c>
      <c r="F49" s="121">
        <v>25000</v>
      </c>
      <c r="G49" s="122">
        <v>23100</v>
      </c>
      <c r="H49" s="122">
        <f>E49+F49-G49</f>
        <v>57334.11</v>
      </c>
      <c r="I49" s="123">
        <f>H49</f>
        <v>57334.11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172052.99</v>
      </c>
      <c r="F50" s="127">
        <v>538050.80000000005</v>
      </c>
      <c r="G50" s="128">
        <v>618478.92000000004</v>
      </c>
      <c r="H50" s="128">
        <f>E50+F50-G50</f>
        <v>91624.87</v>
      </c>
      <c r="I50" s="129">
        <v>95604.52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532044.9+51333</f>
        <v>583377.9</v>
      </c>
      <c r="F51" s="127">
        <f>532671.6+51333</f>
        <v>584004.6</v>
      </c>
      <c r="G51" s="128">
        <v>51333</v>
      </c>
      <c r="H51" s="128">
        <f>E51+F51-G51</f>
        <v>1116049.5</v>
      </c>
      <c r="I51" s="129">
        <v>941938.5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5298367.74</v>
      </c>
      <c r="F52" s="127">
        <v>2961323.6</v>
      </c>
      <c r="G52" s="128">
        <v>7691280.3399999999</v>
      </c>
      <c r="H52" s="128">
        <f>E52+F52-G52</f>
        <v>568411</v>
      </c>
      <c r="I52" s="129">
        <f>H52</f>
        <v>568411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6109232.7400000002</v>
      </c>
      <c r="F53" s="133">
        <f>F49+F50+F51+F52</f>
        <v>4108379</v>
      </c>
      <c r="G53" s="133">
        <f>G49+G50+G51+G52</f>
        <v>8384192.2599999998</v>
      </c>
      <c r="H53" s="133">
        <f>H49+H50+H51+H52</f>
        <v>1833419.48</v>
      </c>
      <c r="I53" s="134">
        <f>I49+I50+I51+I52</f>
        <v>1663288.13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K33" sqref="K33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142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143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14616831</v>
      </c>
      <c r="F6" s="48"/>
      <c r="G6" s="49" t="s">
        <v>3</v>
      </c>
      <c r="H6" s="47"/>
      <c r="I6" s="47">
        <v>1216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3401</v>
      </c>
      <c r="F16" s="10">
        <v>3401</v>
      </c>
      <c r="G16" s="9">
        <f>H16+I16</f>
        <v>14676</v>
      </c>
      <c r="H16" s="11">
        <v>14603</v>
      </c>
      <c r="I16" s="11">
        <v>73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3508</v>
      </c>
      <c r="F18" s="10">
        <v>15850</v>
      </c>
      <c r="G18" s="9">
        <f>H18+I18</f>
        <v>14795</v>
      </c>
      <c r="H18" s="11">
        <v>14612</v>
      </c>
      <c r="I18" s="11">
        <v>183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119</v>
      </c>
      <c r="H24" s="73">
        <f>H18-H16-H22</f>
        <v>9</v>
      </c>
      <c r="I24" s="73">
        <f>I18-I16-I22</f>
        <v>110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118218.94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116218.94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150</v>
      </c>
      <c r="G37" s="92">
        <v>150</v>
      </c>
      <c r="H37" s="77" t="s">
        <v>40</v>
      </c>
      <c r="I37" s="93">
        <f>G37/F37</f>
        <v>1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308</v>
      </c>
      <c r="G38" s="92">
        <v>302.77499999999998</v>
      </c>
      <c r="H38" s="77" t="s">
        <v>40</v>
      </c>
      <c r="I38" s="93">
        <f>G38/F38</f>
        <v>0.98303571428571423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231</v>
      </c>
      <c r="G40" s="92">
        <v>231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94"/>
      <c r="B42" s="294"/>
      <c r="C42" s="294"/>
      <c r="D42" s="294"/>
      <c r="E42" s="294"/>
      <c r="F42" s="294"/>
      <c r="G42" s="294"/>
      <c r="H42" s="294"/>
      <c r="I42" s="294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3350</v>
      </c>
      <c r="F49" s="121">
        <v>5000</v>
      </c>
      <c r="G49" s="122">
        <v>2000</v>
      </c>
      <c r="H49" s="122">
        <f>E49+F49-G49</f>
        <v>6350</v>
      </c>
      <c r="I49" s="123">
        <f>H49</f>
        <v>6350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208020.28</v>
      </c>
      <c r="F50" s="127">
        <v>160848</v>
      </c>
      <c r="G50" s="128">
        <v>138173</v>
      </c>
      <c r="H50" s="128">
        <f>E50+F50-G50</f>
        <v>230695.28000000003</v>
      </c>
      <c r="I50" s="129">
        <v>220699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189547.12</v>
      </c>
      <c r="F51" s="127">
        <v>123894.91</v>
      </c>
      <c r="G51" s="128">
        <v>313442.03000000003</v>
      </c>
      <c r="H51" s="128">
        <f>E51+F51-G51</f>
        <v>0</v>
      </c>
      <c r="I51" s="129">
        <f>H51</f>
        <v>0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90886.05</v>
      </c>
      <c r="F52" s="127">
        <v>1010153.03</v>
      </c>
      <c r="G52" s="128">
        <v>1077051.79</v>
      </c>
      <c r="H52" s="128">
        <f>E52+F52-G52</f>
        <v>23987.290000000037</v>
      </c>
      <c r="I52" s="129">
        <v>24231.29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491803.45</v>
      </c>
      <c r="F53" s="133">
        <f>F49+F50+F51+F52</f>
        <v>1299895.94</v>
      </c>
      <c r="G53" s="133">
        <f>G49+G50+G51+G52</f>
        <v>1530666.82</v>
      </c>
      <c r="H53" s="133">
        <f>H49+H50+H51+H52</f>
        <v>261032.57000000007</v>
      </c>
      <c r="I53" s="134">
        <f>I49+I50+I51+I52</f>
        <v>251280.29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6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zoomScaleNormal="100" workbookViewId="0">
      <selection activeCell="G29" sqref="G29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.14062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144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94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145" t="s">
        <v>145</v>
      </c>
      <c r="F6" s="48"/>
      <c r="G6" s="49" t="s">
        <v>3</v>
      </c>
      <c r="H6" s="47"/>
      <c r="I6" s="47">
        <v>1218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3861</v>
      </c>
      <c r="F16" s="10">
        <v>15233</v>
      </c>
      <c r="G16" s="9">
        <f>H16+I16</f>
        <v>15277</v>
      </c>
      <c r="H16" s="11">
        <v>14444</v>
      </c>
      <c r="I16" s="11">
        <v>833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3861</v>
      </c>
      <c r="F18" s="10">
        <v>15233</v>
      </c>
      <c r="G18" s="9">
        <f>H18+I18</f>
        <v>15289</v>
      </c>
      <c r="H18" s="11">
        <v>14443</v>
      </c>
      <c r="I18" s="11">
        <v>846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12</v>
      </c>
      <c r="H24" s="73">
        <f>H18-H16-H22</f>
        <v>-1</v>
      </c>
      <c r="I24" s="73">
        <f>I18-I16-I22</f>
        <v>13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13144.36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6000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7144.36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180</v>
      </c>
      <c r="G37" s="92">
        <v>133</v>
      </c>
      <c r="H37" s="77" t="s">
        <v>40</v>
      </c>
      <c r="I37" s="93">
        <f>G37/F37</f>
        <v>0.73888888888888893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366.334</v>
      </c>
      <c r="G38" s="92">
        <v>366.334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275</v>
      </c>
      <c r="G40" s="92">
        <v>275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5657</v>
      </c>
      <c r="F48" s="121">
        <v>6000</v>
      </c>
      <c r="G48" s="122">
        <v>4800</v>
      </c>
      <c r="H48" s="122">
        <f>E48+F48-G48</f>
        <v>6857</v>
      </c>
      <c r="I48" s="123">
        <f>H48</f>
        <v>6857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241415.81</v>
      </c>
      <c r="F49" s="127">
        <v>161605.48000000001</v>
      </c>
      <c r="G49" s="128">
        <v>156380</v>
      </c>
      <c r="H49" s="128">
        <f>E49+F49-G49</f>
        <v>246641.29000000004</v>
      </c>
      <c r="I49" s="129">
        <v>246519.29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290221.06</v>
      </c>
      <c r="F50" s="127">
        <v>34242.550000000003</v>
      </c>
      <c r="G50" s="128">
        <v>114552.74</v>
      </c>
      <c r="H50" s="128">
        <f>E50+F50-G50</f>
        <v>209910.87</v>
      </c>
      <c r="I50" s="129">
        <f>H50</f>
        <v>209910.87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503362.79</v>
      </c>
      <c r="F51" s="127">
        <v>389773.25</v>
      </c>
      <c r="G51" s="128">
        <v>481883</v>
      </c>
      <c r="H51" s="128">
        <f>E51+F51-G51</f>
        <v>411253.04000000004</v>
      </c>
      <c r="I51" s="129">
        <f>H51</f>
        <v>411253.04000000004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1040656.6599999999</v>
      </c>
      <c r="F52" s="133">
        <f>F48+F49+F50+F51</f>
        <v>591621.28</v>
      </c>
      <c r="G52" s="133">
        <f>G48+G49+G50+G51</f>
        <v>757615.74</v>
      </c>
      <c r="H52" s="133">
        <f>H48+H49+H50+H51</f>
        <v>874662.20000000007</v>
      </c>
      <c r="I52" s="134">
        <f>I48+I49+I50+I51</f>
        <v>874540.20000000007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A55" sqref="A55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146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96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47184434</v>
      </c>
      <c r="F6" s="48"/>
      <c r="G6" s="49" t="s">
        <v>3</v>
      </c>
      <c r="H6" s="47"/>
      <c r="I6" s="47">
        <v>1306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471</v>
      </c>
      <c r="F16" s="10">
        <v>457</v>
      </c>
      <c r="G16" s="9">
        <f>H16+I16</f>
        <v>3658</v>
      </c>
      <c r="H16" s="11">
        <v>3658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471</v>
      </c>
      <c r="F18" s="10">
        <v>3589</v>
      </c>
      <c r="G18" s="9">
        <f>H18+I18</f>
        <v>3666</v>
      </c>
      <c r="H18" s="11">
        <v>3666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</v>
      </c>
      <c r="H24" s="73">
        <f>H18-H16-H22</f>
        <v>8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7484.95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3400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4084.95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11</v>
      </c>
      <c r="G38" s="92">
        <v>10.2357</v>
      </c>
      <c r="H38" s="77" t="s">
        <v>40</v>
      </c>
      <c r="I38" s="93">
        <f>G38/F38</f>
        <v>0.9305181818181818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8</v>
      </c>
      <c r="G40" s="92">
        <v>8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3380</v>
      </c>
      <c r="F49" s="121">
        <v>3152</v>
      </c>
      <c r="G49" s="122">
        <v>0</v>
      </c>
      <c r="H49" s="122">
        <f>E49+F49-G49</f>
        <v>6532</v>
      </c>
      <c r="I49" s="123">
        <f>H49</f>
        <v>6532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46179.44</v>
      </c>
      <c r="F50" s="127">
        <v>52810</v>
      </c>
      <c r="G50" s="128">
        <v>48573.4</v>
      </c>
      <c r="H50" s="128">
        <f>E50+F50-G50</f>
        <v>50416.04</v>
      </c>
      <c r="I50" s="129">
        <f>H50</f>
        <v>50416.04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13009.3</v>
      </c>
      <c r="F51" s="127">
        <v>3153.32</v>
      </c>
      <c r="G51" s="128">
        <v>0</v>
      </c>
      <c r="H51" s="128">
        <f>E51+F51-G51</f>
        <v>16162.619999999999</v>
      </c>
      <c r="I51" s="129">
        <f>H51</f>
        <v>16162.619999999999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127652.4</v>
      </c>
      <c r="F52" s="127">
        <v>10235.700000000001</v>
      </c>
      <c r="G52" s="128">
        <v>8000</v>
      </c>
      <c r="H52" s="128">
        <f>E52+F52-G52</f>
        <v>129888.1</v>
      </c>
      <c r="I52" s="129">
        <f>H52</f>
        <v>129888.1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190221.14</v>
      </c>
      <c r="F53" s="133">
        <f>F49+F50+F51+F52</f>
        <v>69351.02</v>
      </c>
      <c r="G53" s="133">
        <f>G49+G50+G51+G52</f>
        <v>56573.4</v>
      </c>
      <c r="H53" s="133">
        <f>H49+H50+H51+H52</f>
        <v>202998.76</v>
      </c>
      <c r="I53" s="134">
        <f>I49+I50+I51+I52</f>
        <v>202998.76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7" zoomScaleNormal="100" workbookViewId="0">
      <selection activeCell="A42" sqref="A42:I42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147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148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47184477</v>
      </c>
      <c r="F6" s="48"/>
      <c r="G6" s="49" t="s">
        <v>3</v>
      </c>
      <c r="H6" s="47"/>
      <c r="I6" s="47">
        <v>1307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2087</v>
      </c>
      <c r="F16" s="10">
        <v>15045</v>
      </c>
      <c r="G16" s="9">
        <f>H16+I16</f>
        <v>15023</v>
      </c>
      <c r="H16" s="11">
        <v>15023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2087</v>
      </c>
      <c r="F18" s="10">
        <v>15045</v>
      </c>
      <c r="G18" s="9">
        <f>H18+I18</f>
        <v>15023</v>
      </c>
      <c r="H18" s="11">
        <v>15023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0</v>
      </c>
      <c r="H24" s="73">
        <f>H18-H16-H22</f>
        <v>0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0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78</v>
      </c>
      <c r="G38" s="92">
        <v>78.099999999999994</v>
      </c>
      <c r="H38" s="77" t="s">
        <v>40</v>
      </c>
      <c r="I38" s="93">
        <f>G38/F38</f>
        <v>1.0012820512820513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59</v>
      </c>
      <c r="G40" s="92">
        <v>59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194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293134</v>
      </c>
      <c r="F49" s="121">
        <v>0</v>
      </c>
      <c r="G49" s="122">
        <v>924</v>
      </c>
      <c r="H49" s="122">
        <f>E49+F49-G49</f>
        <v>292210</v>
      </c>
      <c r="I49" s="123">
        <f>H49</f>
        <v>292210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190976.75</v>
      </c>
      <c r="F50" s="127">
        <v>169121</v>
      </c>
      <c r="G50" s="128">
        <v>163294.20000000001</v>
      </c>
      <c r="H50" s="128">
        <f>E50+F50-G50</f>
        <v>196803.55</v>
      </c>
      <c r="I50" s="129">
        <v>196661.81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424682.01</v>
      </c>
      <c r="F51" s="127">
        <v>0</v>
      </c>
      <c r="G51" s="128">
        <v>119001.48</v>
      </c>
      <c r="H51" s="128">
        <f>E51+F51-G51</f>
        <v>305680.53000000003</v>
      </c>
      <c r="I51" s="129">
        <f>H51</f>
        <v>305680.53000000003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47890.2</v>
      </c>
      <c r="F52" s="127">
        <v>78100</v>
      </c>
      <c r="G52" s="128">
        <v>59000</v>
      </c>
      <c r="H52" s="128">
        <f>E52+F52-G52</f>
        <v>66990.2</v>
      </c>
      <c r="I52" s="129">
        <f>H52</f>
        <v>66990.2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44">
        <f>E49+E50+E51+E52</f>
        <v>956682.96</v>
      </c>
      <c r="F53" s="133">
        <f>F49+F50+F51+F52</f>
        <v>247221</v>
      </c>
      <c r="G53" s="133">
        <f>G49+G50+G51+G52</f>
        <v>342219.68</v>
      </c>
      <c r="H53" s="133">
        <f>H49+H50+H51+H52</f>
        <v>861684.28</v>
      </c>
      <c r="I53" s="134">
        <f>I49+I50+I51+I52</f>
        <v>861542.54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G30" sqref="G30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149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150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60782170</v>
      </c>
      <c r="F6" s="48"/>
      <c r="G6" s="49" t="s">
        <v>3</v>
      </c>
      <c r="H6" s="47"/>
      <c r="I6" s="47">
        <v>1308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425</v>
      </c>
      <c r="F16" s="10">
        <v>5258</v>
      </c>
      <c r="G16" s="9">
        <f>H16+I16</f>
        <v>5258</v>
      </c>
      <c r="H16" s="11">
        <v>5258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425</v>
      </c>
      <c r="F18" s="10">
        <v>5268.38</v>
      </c>
      <c r="G18" s="9">
        <f>H18+I18</f>
        <v>5268</v>
      </c>
      <c r="H18" s="11">
        <v>5268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10</v>
      </c>
      <c r="H24" s="73">
        <f>H18-H16-H22</f>
        <v>10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10027.19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10027.19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0</v>
      </c>
      <c r="G38" s="92">
        <v>0</v>
      </c>
      <c r="H38" s="77" t="s">
        <v>40</v>
      </c>
      <c r="I38" s="93">
        <v>0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0</v>
      </c>
      <c r="G40" s="92">
        <v>0</v>
      </c>
      <c r="H40" s="77" t="s">
        <v>40</v>
      </c>
      <c r="I40" s="93">
        <v>0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182892</v>
      </c>
      <c r="F48" s="121">
        <v>0</v>
      </c>
      <c r="G48" s="122">
        <v>0</v>
      </c>
      <c r="H48" s="122">
        <f>E48+F48-G48</f>
        <v>182892</v>
      </c>
      <c r="I48" s="123">
        <f>H48</f>
        <v>182892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12906.55</v>
      </c>
      <c r="F49" s="127">
        <v>69300</v>
      </c>
      <c r="G49" s="128">
        <v>63848</v>
      </c>
      <c r="H49" s="128">
        <f>E49+F49-G49</f>
        <v>18358.550000000003</v>
      </c>
      <c r="I49" s="129">
        <v>12095.55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12438.46</v>
      </c>
      <c r="F50" s="127">
        <v>0</v>
      </c>
      <c r="G50" s="128">
        <v>0</v>
      </c>
      <c r="H50" s="128">
        <f>E50+F50-G50</f>
        <v>12438.46</v>
      </c>
      <c r="I50" s="129">
        <f>H50</f>
        <v>12438.46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36329.74</v>
      </c>
      <c r="F51" s="127">
        <v>0</v>
      </c>
      <c r="G51" s="128">
        <v>7000</v>
      </c>
      <c r="H51" s="128">
        <f>E51+F51-G51</f>
        <v>29329.739999999998</v>
      </c>
      <c r="I51" s="129">
        <f>H51</f>
        <v>29329.739999999998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244566.74999999997</v>
      </c>
      <c r="F52" s="133">
        <f>F48+F49+F50+F51</f>
        <v>69300</v>
      </c>
      <c r="G52" s="133">
        <f>G48+G49+G50+G51</f>
        <v>70848</v>
      </c>
      <c r="H52" s="133">
        <f>H48+H49+H50+H51</f>
        <v>243018.74999999997</v>
      </c>
      <c r="I52" s="134">
        <f>I48+I49+I50+I51</f>
        <v>236755.74999999997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7" zoomScaleNormal="100" workbookViewId="0">
      <selection activeCell="G31" sqref="G3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151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152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47184442</v>
      </c>
      <c r="F6" s="48"/>
      <c r="G6" s="49" t="s">
        <v>3</v>
      </c>
      <c r="H6" s="47"/>
      <c r="I6" s="47">
        <v>1309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2865</v>
      </c>
      <c r="F16" s="10">
        <v>19781</v>
      </c>
      <c r="G16" s="9">
        <f>H16+I16</f>
        <v>20015</v>
      </c>
      <c r="H16" s="11">
        <v>20002</v>
      </c>
      <c r="I16" s="11">
        <v>13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3015</v>
      </c>
      <c r="F18" s="10">
        <v>19874</v>
      </c>
      <c r="G18" s="9">
        <f>H18+I18</f>
        <v>20168</v>
      </c>
      <c r="H18" s="11">
        <v>20010</v>
      </c>
      <c r="I18" s="11">
        <v>158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153</v>
      </c>
      <c r="H24" s="73">
        <f>H18-H16-H22</f>
        <v>8</v>
      </c>
      <c r="I24" s="73">
        <f>I18-I16-I22</f>
        <v>145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153270.69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143270.69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308</v>
      </c>
      <c r="G38" s="92">
        <v>307.488</v>
      </c>
      <c r="H38" s="77" t="s">
        <v>40</v>
      </c>
      <c r="I38" s="93">
        <f>G38/F38</f>
        <v>0.9983376623376623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231</v>
      </c>
      <c r="G40" s="92">
        <v>231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/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229612</v>
      </c>
      <c r="F49" s="121">
        <v>10000</v>
      </c>
      <c r="G49" s="122">
        <v>51000</v>
      </c>
      <c r="H49" s="122">
        <f>E49+F49-G49</f>
        <v>188612</v>
      </c>
      <c r="I49" s="123">
        <f>H49</f>
        <v>188612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194435.61</v>
      </c>
      <c r="F50" s="127">
        <v>244080</v>
      </c>
      <c r="G50" s="128">
        <v>292943.8</v>
      </c>
      <c r="H50" s="128">
        <f>E50+F50-G50</f>
        <v>145571.81</v>
      </c>
      <c r="I50" s="129">
        <v>127125.81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v>277885.24</v>
      </c>
      <c r="F51" s="127">
        <f>147095.58+4000</f>
        <v>151095.57999999999</v>
      </c>
      <c r="G51" s="128">
        <f>391479+4000</f>
        <v>395479</v>
      </c>
      <c r="H51" s="128">
        <f>E51+F51-G51</f>
        <v>33501.819999999949</v>
      </c>
      <c r="I51" s="129">
        <f>H51</f>
        <v>33501.819999999949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12070.66</v>
      </c>
      <c r="F52" s="127">
        <v>544289</v>
      </c>
      <c r="G52" s="128">
        <v>451376</v>
      </c>
      <c r="H52" s="128">
        <f>E52+F52-G52</f>
        <v>104983.66000000003</v>
      </c>
      <c r="I52" s="129">
        <v>105495.66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714003.51</v>
      </c>
      <c r="F53" s="133">
        <f>F49+F50+F51+F52</f>
        <v>949464.58</v>
      </c>
      <c r="G53" s="133">
        <f>G49+G50+G51+G52</f>
        <v>1190798.8</v>
      </c>
      <c r="H53" s="133">
        <f>H49+H50+H51+H52</f>
        <v>472669.29</v>
      </c>
      <c r="I53" s="134">
        <f>I49+I50+I51+I52</f>
        <v>454735.28999999992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H21" sqref="H21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166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153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61985228</v>
      </c>
      <c r="F6" s="48"/>
      <c r="G6" s="49" t="s">
        <v>3</v>
      </c>
      <c r="H6" s="47"/>
      <c r="I6" s="47">
        <v>1310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982</v>
      </c>
      <c r="F16" s="10">
        <v>6554</v>
      </c>
      <c r="G16" s="9">
        <f>H16+I16</f>
        <v>6668</v>
      </c>
      <c r="H16" s="11">
        <v>6668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982</v>
      </c>
      <c r="F18" s="10">
        <v>6554</v>
      </c>
      <c r="G18" s="9">
        <f>H18+I18</f>
        <v>6661</v>
      </c>
      <c r="H18" s="11">
        <v>6661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-7</v>
      </c>
      <c r="H24" s="73">
        <f>H18-H16-H22</f>
        <v>-7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-7542.2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-7542.2</v>
      </c>
      <c r="H31" s="84" t="s">
        <v>19</v>
      </c>
      <c r="I31" s="78"/>
    </row>
    <row r="32" spans="1:10" s="6" customFormat="1" ht="12.75" customHeight="1" x14ac:dyDescent="0.2">
      <c r="A32" s="295" t="s">
        <v>195</v>
      </c>
      <c r="B32" s="296"/>
      <c r="C32" s="296"/>
      <c r="D32" s="296"/>
      <c r="E32" s="296"/>
      <c r="F32" s="296"/>
      <c r="G32" s="296"/>
      <c r="H32" s="296"/>
      <c r="I32" s="296"/>
    </row>
    <row r="33" spans="1:10" s="6" customFormat="1" x14ac:dyDescent="0.2">
      <c r="A33" s="296"/>
      <c r="B33" s="296"/>
      <c r="C33" s="296"/>
      <c r="D33" s="296"/>
      <c r="E33" s="296"/>
      <c r="F33" s="296"/>
      <c r="G33" s="296"/>
      <c r="H33" s="296"/>
      <c r="I33" s="296"/>
    </row>
    <row r="34" spans="1:10" x14ac:dyDescent="0.2">
      <c r="A34" s="296"/>
      <c r="B34" s="296"/>
      <c r="C34" s="296"/>
      <c r="D34" s="296"/>
      <c r="E34" s="296"/>
      <c r="F34" s="296"/>
      <c r="G34" s="296"/>
      <c r="H34" s="296"/>
      <c r="I34" s="296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17.363</v>
      </c>
      <c r="G38" s="92">
        <v>17.363</v>
      </c>
      <c r="H38" s="77" t="s">
        <v>40</v>
      </c>
      <c r="I38" s="93">
        <f>G38/F38</f>
        <v>1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13</v>
      </c>
      <c r="G40" s="92">
        <v>13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28135</v>
      </c>
      <c r="F48" s="121">
        <v>3270</v>
      </c>
      <c r="G48" s="122">
        <v>0</v>
      </c>
      <c r="H48" s="122">
        <f>E48+F48-G48</f>
        <v>31405</v>
      </c>
      <c r="I48" s="123">
        <f>H48</f>
        <v>31405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53068.86</v>
      </c>
      <c r="F49" s="127">
        <v>81720</v>
      </c>
      <c r="G49" s="128">
        <v>71927</v>
      </c>
      <c r="H49" s="128">
        <f>E49+F49-G49</f>
        <v>62861.859999999986</v>
      </c>
      <c r="I49" s="129">
        <v>55519.76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63175.58</v>
      </c>
      <c r="F50" s="127">
        <f>5000.3+15000</f>
        <v>20000.3</v>
      </c>
      <c r="G50" s="128">
        <v>15000</v>
      </c>
      <c r="H50" s="128">
        <f>E50+F50-G50</f>
        <v>68175.88</v>
      </c>
      <c r="I50" s="129">
        <f>H50</f>
        <v>68175.88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47628</v>
      </c>
      <c r="F51" s="127">
        <v>17363</v>
      </c>
      <c r="G51" s="128">
        <v>13000</v>
      </c>
      <c r="H51" s="128">
        <f>E51+F51-G51</f>
        <v>51991</v>
      </c>
      <c r="I51" s="129">
        <f>H51</f>
        <v>51991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192007.44</v>
      </c>
      <c r="F52" s="133">
        <f>F48+F49+F50+F51</f>
        <v>122353.3</v>
      </c>
      <c r="G52" s="133">
        <f>G48+G49+G50+G51</f>
        <v>99927</v>
      </c>
      <c r="H52" s="133">
        <f>H48+H49+H50+H51</f>
        <v>214433.74</v>
      </c>
      <c r="I52" s="134">
        <f>I48+I49+I50+I51</f>
        <v>207091.64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H43" sqref="H43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170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154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47184469</v>
      </c>
      <c r="F6" s="48"/>
      <c r="G6" s="49" t="s">
        <v>3</v>
      </c>
      <c r="H6" s="47"/>
      <c r="I6" s="47">
        <v>1353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3139</v>
      </c>
      <c r="F16" s="10">
        <v>10070</v>
      </c>
      <c r="G16" s="9">
        <f>H16+I16</f>
        <v>10417</v>
      </c>
      <c r="H16" s="11">
        <v>10149</v>
      </c>
      <c r="I16" s="11">
        <v>268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3139</v>
      </c>
      <c r="F18" s="10">
        <v>10070</v>
      </c>
      <c r="G18" s="9">
        <f>H18+I18</f>
        <v>10453</v>
      </c>
      <c r="H18" s="11">
        <v>10038</v>
      </c>
      <c r="I18" s="11">
        <v>415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36</v>
      </c>
      <c r="H24" s="73">
        <f>H18-H16-H22</f>
        <v>-111</v>
      </c>
      <c r="I24" s="73">
        <f>I18-I16-I22</f>
        <v>147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35937.369999999995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8000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27937.37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97"/>
      <c r="B32" s="298"/>
      <c r="C32" s="298"/>
      <c r="D32" s="298"/>
      <c r="E32" s="298"/>
      <c r="F32" s="298"/>
      <c r="G32" s="298"/>
      <c r="H32" s="298"/>
      <c r="I32" s="298"/>
    </row>
    <row r="33" spans="1:10" s="6" customFormat="1" x14ac:dyDescent="0.2">
      <c r="A33" s="298"/>
      <c r="B33" s="298"/>
      <c r="C33" s="298"/>
      <c r="D33" s="298"/>
      <c r="E33" s="298"/>
      <c r="F33" s="298"/>
      <c r="G33" s="298"/>
      <c r="H33" s="298"/>
      <c r="I33" s="298"/>
    </row>
    <row r="34" spans="1:10" x14ac:dyDescent="0.2">
      <c r="A34" s="298"/>
      <c r="B34" s="298"/>
      <c r="C34" s="298"/>
      <c r="D34" s="298"/>
      <c r="E34" s="298"/>
      <c r="F34" s="298"/>
      <c r="G34" s="298"/>
      <c r="H34" s="298"/>
      <c r="I34" s="298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165</v>
      </c>
      <c r="G37" s="92">
        <v>106.29</v>
      </c>
      <c r="H37" s="77" t="s">
        <v>40</v>
      </c>
      <c r="I37" s="93">
        <f>G37/F37</f>
        <v>0.64418181818181819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93.408000000000001</v>
      </c>
      <c r="G38" s="92">
        <v>93.408199999999994</v>
      </c>
      <c r="H38" s="77" t="s">
        <v>40</v>
      </c>
      <c r="I38" s="93">
        <f>G38/F38</f>
        <v>1.0000021411442275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70</v>
      </c>
      <c r="G40" s="92">
        <v>70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191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ht="16.5" x14ac:dyDescent="0.35">
      <c r="A43" s="90"/>
      <c r="B43" s="63"/>
      <c r="C43" s="63"/>
      <c r="D43" s="96"/>
      <c r="E43" s="96"/>
      <c r="F43" s="92"/>
      <c r="G43" s="92"/>
      <c r="H43" s="77"/>
      <c r="I43" s="97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83357</v>
      </c>
      <c r="F49" s="121">
        <v>10000</v>
      </c>
      <c r="G49" s="122">
        <v>8271</v>
      </c>
      <c r="H49" s="122">
        <f>E49+F49-G49</f>
        <v>85086</v>
      </c>
      <c r="I49" s="123">
        <f>H49</f>
        <v>85086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101563.15</v>
      </c>
      <c r="F50" s="127">
        <v>85368.82</v>
      </c>
      <c r="G50" s="128">
        <v>82025</v>
      </c>
      <c r="H50" s="128">
        <f>E50+F50-G50</f>
        <v>104906.97</v>
      </c>
      <c r="I50" s="129">
        <v>98069.56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294858.24+25925.5</f>
        <v>320783.74</v>
      </c>
      <c r="F51" s="127">
        <f>47448.77+23920</f>
        <v>71368.76999999999</v>
      </c>
      <c r="G51" s="128">
        <f>59067+4397</f>
        <v>63464</v>
      </c>
      <c r="H51" s="128">
        <f>E51+F51-G51</f>
        <v>328688.51</v>
      </c>
      <c r="I51" s="129">
        <f>H51</f>
        <v>328688.51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162633.07999999999</v>
      </c>
      <c r="F52" s="127">
        <v>115440</v>
      </c>
      <c r="G52" s="128">
        <v>70000</v>
      </c>
      <c r="H52" s="128">
        <f>E52+F52-G52</f>
        <v>208073.07999999996</v>
      </c>
      <c r="I52" s="129">
        <f>H52</f>
        <v>208073.07999999996</v>
      </c>
      <c r="J52" s="13" t="s">
        <v>163</v>
      </c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668336.97</v>
      </c>
      <c r="F53" s="133">
        <f>F49+F50+F51+F52</f>
        <v>282177.58999999997</v>
      </c>
      <c r="G53" s="133">
        <f>G49+G50+G51+G52</f>
        <v>223760</v>
      </c>
      <c r="H53" s="133">
        <f>H49+H50+H51+H52</f>
        <v>726754.55999999994</v>
      </c>
      <c r="I53" s="134">
        <f>I49+I50+I51+I52</f>
        <v>719917.14999999991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0" zoomScaleNormal="100" workbookViewId="0">
      <selection activeCell="I50" sqref="I50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196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197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62350277</v>
      </c>
      <c r="F6" s="48"/>
      <c r="G6" s="49" t="s">
        <v>3</v>
      </c>
      <c r="H6" s="47"/>
      <c r="I6" s="47">
        <v>1403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2681</v>
      </c>
      <c r="F16" s="10">
        <v>10331</v>
      </c>
      <c r="G16" s="9">
        <f>H16+I16</f>
        <v>10166</v>
      </c>
      <c r="H16" s="11">
        <v>10166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2681</v>
      </c>
      <c r="F18" s="10">
        <v>10377</v>
      </c>
      <c r="G18" s="9">
        <f>H18+I18</f>
        <v>10333</v>
      </c>
      <c r="H18" s="11">
        <v>10333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167</v>
      </c>
      <c r="H24" s="73">
        <f>H18-H16-H22</f>
        <v>167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166511.37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6511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160000.37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ht="12.75" customHeight="1" x14ac:dyDescent="0.2">
      <c r="A32" s="299"/>
      <c r="B32" s="300"/>
      <c r="C32" s="300"/>
      <c r="D32" s="300"/>
      <c r="E32" s="300"/>
      <c r="F32" s="300"/>
      <c r="G32" s="300"/>
      <c r="H32" s="300"/>
      <c r="I32" s="300"/>
    </row>
    <row r="33" spans="1:10" s="6" customFormat="1" x14ac:dyDescent="0.2">
      <c r="A33" s="300"/>
      <c r="B33" s="300"/>
      <c r="C33" s="300"/>
      <c r="D33" s="300"/>
      <c r="E33" s="300"/>
      <c r="F33" s="300"/>
      <c r="G33" s="300"/>
      <c r="H33" s="300"/>
      <c r="I33" s="300"/>
    </row>
    <row r="34" spans="1:10" x14ac:dyDescent="0.2">
      <c r="A34" s="300"/>
      <c r="B34" s="300"/>
      <c r="C34" s="300"/>
      <c r="D34" s="300"/>
      <c r="E34" s="300"/>
      <c r="F34" s="300"/>
      <c r="G34" s="300"/>
      <c r="H34" s="300"/>
      <c r="I34" s="300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164.25</v>
      </c>
      <c r="G38" s="92">
        <v>156.40600000000001</v>
      </c>
      <c r="H38" s="77" t="s">
        <v>40</v>
      </c>
      <c r="I38" s="93">
        <f>G38/F38</f>
        <v>0.95224353120243532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123</v>
      </c>
      <c r="G40" s="92">
        <v>123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ht="16.5" x14ac:dyDescent="0.35">
      <c r="A42" s="90"/>
      <c r="B42" s="63"/>
      <c r="C42" s="63"/>
      <c r="D42" s="96"/>
      <c r="E42" s="96"/>
      <c r="F42" s="92"/>
      <c r="G42" s="92"/>
      <c r="H42" s="77"/>
      <c r="I42" s="97"/>
      <c r="J42" s="13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99"/>
      <c r="G43" s="100"/>
      <c r="H43" s="276" t="s">
        <v>44</v>
      </c>
      <c r="I43" s="277"/>
      <c r="J43" s="13"/>
    </row>
    <row r="44" spans="1:10" ht="18.75" thickTop="1" x14ac:dyDescent="0.35">
      <c r="A44" s="101"/>
      <c r="B44" s="102"/>
      <c r="C44" s="103"/>
      <c r="D44" s="102"/>
      <c r="E44" s="104" t="s">
        <v>185</v>
      </c>
      <c r="F44" s="105" t="s">
        <v>27</v>
      </c>
      <c r="G44" s="106" t="s">
        <v>28</v>
      </c>
      <c r="H44" s="246" t="s">
        <v>29</v>
      </c>
      <c r="I44" s="247" t="s">
        <v>43</v>
      </c>
      <c r="J44" s="13"/>
    </row>
    <row r="45" spans="1:10" x14ac:dyDescent="0.2">
      <c r="A45" s="107"/>
      <c r="B45" s="99"/>
      <c r="C45" s="99"/>
      <c r="D45" s="99"/>
      <c r="E45" s="107"/>
      <c r="F45" s="282"/>
      <c r="G45" s="108"/>
      <c r="H45" s="109">
        <v>40543</v>
      </c>
      <c r="I45" s="110">
        <v>40543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11"/>
      <c r="H46" s="111"/>
      <c r="I46" s="112"/>
      <c r="J46" s="13"/>
    </row>
    <row r="47" spans="1:10" ht="13.5" thickBot="1" x14ac:dyDescent="0.25">
      <c r="A47" s="113"/>
      <c r="B47" s="114"/>
      <c r="C47" s="114"/>
      <c r="D47" s="114"/>
      <c r="E47" s="113"/>
      <c r="F47" s="115"/>
      <c r="G47" s="116"/>
      <c r="H47" s="116"/>
      <c r="I47" s="117"/>
      <c r="J47" s="13"/>
    </row>
    <row r="48" spans="1:10" ht="13.5" thickTop="1" x14ac:dyDescent="0.2">
      <c r="A48" s="118"/>
      <c r="B48" s="119"/>
      <c r="C48" s="119" t="s">
        <v>22</v>
      </c>
      <c r="D48" s="119"/>
      <c r="E48" s="120">
        <v>69542</v>
      </c>
      <c r="F48" s="121">
        <v>15000</v>
      </c>
      <c r="G48" s="122">
        <v>2000</v>
      </c>
      <c r="H48" s="122">
        <f>E48+F48-G48</f>
        <v>82542</v>
      </c>
      <c r="I48" s="123">
        <f>H48</f>
        <v>82542</v>
      </c>
      <c r="J48" s="13"/>
    </row>
    <row r="49" spans="1:10" x14ac:dyDescent="0.2">
      <c r="A49" s="124"/>
      <c r="B49" s="125"/>
      <c r="C49" s="125" t="s">
        <v>30</v>
      </c>
      <c r="D49" s="125"/>
      <c r="E49" s="126">
        <v>62102.89</v>
      </c>
      <c r="F49" s="127">
        <v>111666</v>
      </c>
      <c r="G49" s="128">
        <v>116974</v>
      </c>
      <c r="H49" s="128">
        <f>E49+F49-G49</f>
        <v>56794.890000000014</v>
      </c>
      <c r="I49" s="129">
        <v>45550.74</v>
      </c>
      <c r="J49" s="13"/>
    </row>
    <row r="50" spans="1:10" x14ac:dyDescent="0.2">
      <c r="A50" s="124"/>
      <c r="B50" s="125"/>
      <c r="C50" s="125" t="s">
        <v>21</v>
      </c>
      <c r="D50" s="125"/>
      <c r="E50" s="126">
        <v>142289.42000000001</v>
      </c>
      <c r="F50" s="127">
        <f>108518.64+128999</f>
        <v>237517.64</v>
      </c>
      <c r="G50" s="128">
        <v>6300</v>
      </c>
      <c r="H50" s="128">
        <f>E50+F50-G50</f>
        <v>373507.06000000006</v>
      </c>
      <c r="I50" s="129">
        <f>H50</f>
        <v>373507.06000000006</v>
      </c>
      <c r="J50" s="13"/>
    </row>
    <row r="51" spans="1:10" x14ac:dyDescent="0.2">
      <c r="A51" s="124"/>
      <c r="B51" s="125"/>
      <c r="C51" s="125" t="s">
        <v>31</v>
      </c>
      <c r="D51" s="125"/>
      <c r="E51" s="126">
        <v>162848</v>
      </c>
      <c r="F51" s="127">
        <v>156406</v>
      </c>
      <c r="G51" s="128">
        <v>169551</v>
      </c>
      <c r="H51" s="128">
        <f>E51+F51-G51</f>
        <v>149703</v>
      </c>
      <c r="I51" s="129">
        <f>H51</f>
        <v>149703</v>
      </c>
      <c r="J51" s="13"/>
    </row>
    <row r="52" spans="1:10" ht="18.75" thickBot="1" x14ac:dyDescent="0.4">
      <c r="A52" s="130" t="s">
        <v>12</v>
      </c>
      <c r="B52" s="131"/>
      <c r="C52" s="131"/>
      <c r="D52" s="131"/>
      <c r="E52" s="132">
        <f>E48+E49+E50+E51</f>
        <v>436782.31000000006</v>
      </c>
      <c r="F52" s="133">
        <f>F48+F49+F50+F51</f>
        <v>520589.64</v>
      </c>
      <c r="G52" s="133">
        <f>G48+G49+G50+G51</f>
        <v>294825</v>
      </c>
      <c r="H52" s="133">
        <f>H48+H49+H50+H51</f>
        <v>662546.95000000007</v>
      </c>
      <c r="I52" s="134">
        <f>I48+I49+I50+I51</f>
        <v>651302.80000000005</v>
      </c>
      <c r="J52" s="13"/>
    </row>
    <row r="53" spans="1:10" ht="18.75" thickTop="1" x14ac:dyDescent="0.35">
      <c r="A53" s="135"/>
      <c r="B53" s="136"/>
      <c r="C53" s="136"/>
      <c r="D53" s="64"/>
      <c r="E53" s="64"/>
      <c r="F53" s="99"/>
      <c r="G53" s="100"/>
      <c r="H53" s="137"/>
      <c r="I53" s="137"/>
      <c r="J53" s="13"/>
    </row>
    <row r="54" spans="1:10" ht="18" x14ac:dyDescent="0.35">
      <c r="A54" s="135"/>
      <c r="B54" s="136"/>
      <c r="C54" s="136"/>
      <c r="D54" s="64"/>
      <c r="E54" s="64"/>
      <c r="F54" s="99"/>
      <c r="G54" s="138"/>
      <c r="H54" s="139"/>
      <c r="I54" s="139"/>
      <c r="J54" s="13"/>
    </row>
    <row r="55" spans="1:10" ht="1.5" customHeight="1" x14ac:dyDescent="0.35">
      <c r="A55" s="140"/>
      <c r="B55" s="141"/>
      <c r="C55" s="141"/>
      <c r="D55" s="142"/>
      <c r="E55" s="142"/>
      <c r="F55" s="139"/>
      <c r="G55" s="139"/>
      <c r="H55" s="139"/>
      <c r="I55" s="139"/>
      <c r="J55" s="13"/>
    </row>
    <row r="56" spans="1:10" x14ac:dyDescent="0.2">
      <c r="A56" s="143"/>
      <c r="B56" s="143"/>
      <c r="C56" s="143"/>
      <c r="D56" s="143"/>
      <c r="E56" s="143"/>
      <c r="F56" s="143"/>
      <c r="G56" s="143"/>
      <c r="H56" s="143"/>
      <c r="I56" s="143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7" zoomScaleNormal="100" workbookViewId="0">
      <selection activeCell="A42" sqref="A42:I42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155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156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8">
        <v>63701294</v>
      </c>
      <c r="F6" s="48"/>
      <c r="G6" s="49" t="s">
        <v>3</v>
      </c>
      <c r="H6" s="47"/>
      <c r="I6" s="47">
        <v>1404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2058</v>
      </c>
      <c r="F16" s="10">
        <v>7720</v>
      </c>
      <c r="G16" s="9">
        <f>H16+I16</f>
        <v>7805</v>
      </c>
      <c r="H16" s="11">
        <v>7805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2058</v>
      </c>
      <c r="F18" s="10">
        <v>7916</v>
      </c>
      <c r="G18" s="9">
        <f>H18+I18</f>
        <v>7942</v>
      </c>
      <c r="H18" s="11">
        <v>7942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137</v>
      </c>
      <c r="H24" s="73">
        <f>H18-H16-H22</f>
        <v>137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137057.42000000001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136057.42000000001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305.22300000000001</v>
      </c>
      <c r="G38" s="92">
        <v>305.255</v>
      </c>
      <c r="H38" s="77" t="s">
        <v>40</v>
      </c>
      <c r="I38" s="93">
        <f>G38/F38</f>
        <v>1.0001048413782709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229</v>
      </c>
      <c r="G40" s="92">
        <v>229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184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244"/>
      <c r="B43" s="244"/>
      <c r="C43" s="244"/>
      <c r="D43" s="244"/>
      <c r="E43" s="244"/>
      <c r="F43" s="244"/>
      <c r="G43" s="244"/>
      <c r="H43" s="244"/>
      <c r="I43" s="244"/>
      <c r="J43" s="13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99"/>
      <c r="G44" s="100"/>
      <c r="H44" s="276" t="s">
        <v>44</v>
      </c>
      <c r="I44" s="277"/>
      <c r="J44" s="13"/>
    </row>
    <row r="45" spans="1:10" ht="18.75" thickTop="1" x14ac:dyDescent="0.35">
      <c r="A45" s="101"/>
      <c r="B45" s="102"/>
      <c r="C45" s="103"/>
      <c r="D45" s="102"/>
      <c r="E45" s="104" t="s">
        <v>185</v>
      </c>
      <c r="F45" s="105" t="s">
        <v>27</v>
      </c>
      <c r="G45" s="106" t="s">
        <v>28</v>
      </c>
      <c r="H45" s="246" t="s">
        <v>29</v>
      </c>
      <c r="I45" s="247" t="s">
        <v>43</v>
      </c>
      <c r="J45" s="13"/>
    </row>
    <row r="46" spans="1:10" x14ac:dyDescent="0.2">
      <c r="A46" s="107"/>
      <c r="B46" s="99"/>
      <c r="C46" s="99"/>
      <c r="D46" s="99"/>
      <c r="E46" s="107"/>
      <c r="F46" s="282"/>
      <c r="G46" s="108"/>
      <c r="H46" s="109">
        <v>40543</v>
      </c>
      <c r="I46" s="110">
        <v>40543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11"/>
      <c r="H47" s="111"/>
      <c r="I47" s="112"/>
      <c r="J47" s="13"/>
    </row>
    <row r="48" spans="1:10" ht="13.5" thickBot="1" x14ac:dyDescent="0.25">
      <c r="A48" s="113"/>
      <c r="B48" s="114"/>
      <c r="C48" s="114"/>
      <c r="D48" s="114"/>
      <c r="E48" s="113"/>
      <c r="F48" s="115"/>
      <c r="G48" s="116"/>
      <c r="H48" s="116"/>
      <c r="I48" s="117"/>
      <c r="J48" s="13"/>
    </row>
    <row r="49" spans="1:10" ht="13.5" thickTop="1" x14ac:dyDescent="0.2">
      <c r="A49" s="118"/>
      <c r="B49" s="119"/>
      <c r="C49" s="119" t="s">
        <v>22</v>
      </c>
      <c r="D49" s="119"/>
      <c r="E49" s="120">
        <v>7250</v>
      </c>
      <c r="F49" s="121">
        <v>1000</v>
      </c>
      <c r="G49" s="122">
        <v>0</v>
      </c>
      <c r="H49" s="122">
        <f>E49+F49-G49</f>
        <v>8250</v>
      </c>
      <c r="I49" s="123">
        <f>H49</f>
        <v>8250</v>
      </c>
      <c r="J49" s="13"/>
    </row>
    <row r="50" spans="1:10" x14ac:dyDescent="0.2">
      <c r="A50" s="124"/>
      <c r="B50" s="125"/>
      <c r="C50" s="125" t="s">
        <v>30</v>
      </c>
      <c r="D50" s="125"/>
      <c r="E50" s="126">
        <v>12628.99</v>
      </c>
      <c r="F50" s="127">
        <v>82531</v>
      </c>
      <c r="G50" s="128">
        <v>87529</v>
      </c>
      <c r="H50" s="128">
        <f>E50+F50-G50</f>
        <v>7630.9900000000052</v>
      </c>
      <c r="I50" s="129">
        <v>7452.22</v>
      </c>
      <c r="J50" s="13"/>
    </row>
    <row r="51" spans="1:10" x14ac:dyDescent="0.2">
      <c r="A51" s="124"/>
      <c r="B51" s="125"/>
      <c r="C51" s="125" t="s">
        <v>21</v>
      </c>
      <c r="D51" s="125"/>
      <c r="E51" s="126">
        <f>254031.55+40212.52</f>
        <v>294244.07</v>
      </c>
      <c r="F51" s="127">
        <v>49046.559999999998</v>
      </c>
      <c r="G51" s="128">
        <v>39684</v>
      </c>
      <c r="H51" s="128">
        <f>E51+F51-G51</f>
        <v>303606.63</v>
      </c>
      <c r="I51" s="129">
        <f>H51</f>
        <v>303606.63</v>
      </c>
      <c r="J51" s="13"/>
    </row>
    <row r="52" spans="1:10" x14ac:dyDescent="0.2">
      <c r="A52" s="124"/>
      <c r="B52" s="125"/>
      <c r="C52" s="125" t="s">
        <v>31</v>
      </c>
      <c r="D52" s="125"/>
      <c r="E52" s="126">
        <v>488405.88</v>
      </c>
      <c r="F52" s="127">
        <v>305255</v>
      </c>
      <c r="G52" s="128">
        <v>720654</v>
      </c>
      <c r="H52" s="128">
        <f>E52+F52-G52</f>
        <v>73006.880000000005</v>
      </c>
      <c r="I52" s="129">
        <v>72924.13</v>
      </c>
      <c r="J52" s="13"/>
    </row>
    <row r="53" spans="1:10" ht="18.75" thickBot="1" x14ac:dyDescent="0.4">
      <c r="A53" s="130" t="s">
        <v>12</v>
      </c>
      <c r="B53" s="131"/>
      <c r="C53" s="131"/>
      <c r="D53" s="131"/>
      <c r="E53" s="132">
        <f>E49+E50+E51+E52</f>
        <v>802528.94</v>
      </c>
      <c r="F53" s="133">
        <f>F49+F50+F51+F52</f>
        <v>437832.56</v>
      </c>
      <c r="G53" s="133">
        <f>G49+G50+G51+G52</f>
        <v>847867</v>
      </c>
      <c r="H53" s="133">
        <f>H49+H50+H51+H52</f>
        <v>392494.5</v>
      </c>
      <c r="I53" s="134">
        <f>I49+I50+I51+I52</f>
        <v>392232.98</v>
      </c>
      <c r="J53" s="13"/>
    </row>
    <row r="54" spans="1:10" ht="18.75" thickTop="1" x14ac:dyDescent="0.35">
      <c r="A54" s="135"/>
      <c r="B54" s="136"/>
      <c r="C54" s="136"/>
      <c r="D54" s="64"/>
      <c r="E54" s="64"/>
      <c r="F54" s="99"/>
      <c r="G54" s="100"/>
      <c r="H54" s="137"/>
      <c r="I54" s="137"/>
      <c r="J54" s="13"/>
    </row>
    <row r="55" spans="1:10" ht="18" x14ac:dyDescent="0.35">
      <c r="A55" s="135"/>
      <c r="B55" s="136"/>
      <c r="C55" s="136"/>
      <c r="D55" s="64"/>
      <c r="E55" s="64"/>
      <c r="F55" s="99"/>
      <c r="G55" s="138"/>
      <c r="H55" s="139"/>
      <c r="I55" s="139"/>
      <c r="J55" s="13"/>
    </row>
    <row r="56" spans="1:10" ht="1.5" customHeight="1" x14ac:dyDescent="0.35">
      <c r="A56" s="140"/>
      <c r="B56" s="141"/>
      <c r="C56" s="141"/>
      <c r="D56" s="142"/>
      <c r="E56" s="142"/>
      <c r="F56" s="139"/>
      <c r="G56" s="139"/>
      <c r="H56" s="139"/>
      <c r="I56" s="139"/>
      <c r="J56" s="13"/>
    </row>
    <row r="57" spans="1:10" x14ac:dyDescent="0.2">
      <c r="A57" s="143"/>
      <c r="B57" s="143"/>
      <c r="C57" s="143"/>
      <c r="D57" s="143"/>
      <c r="E57" s="143"/>
      <c r="F57" s="143"/>
      <c r="G57" s="143"/>
      <c r="H57" s="143"/>
      <c r="I57" s="143"/>
    </row>
  </sheetData>
  <mergeCells count="11">
    <mergeCell ref="F46:F47"/>
    <mergeCell ref="E5:I5"/>
    <mergeCell ref="E7:I7"/>
    <mergeCell ref="H13:I13"/>
    <mergeCell ref="A32:I34"/>
    <mergeCell ref="A42:I42"/>
    <mergeCell ref="H44:I44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7" zoomScaleNormal="100" workbookViewId="0">
      <selection activeCell="G40" sqref="G40"/>
    </sheetView>
  </sheetViews>
  <sheetFormatPr defaultRowHeight="12.75" x14ac:dyDescent="0.2"/>
  <cols>
    <col min="1" max="1" width="7.5703125" style="43" customWidth="1"/>
    <col min="2" max="2" width="2.5703125" style="43" customWidth="1"/>
    <col min="3" max="3" width="8.42578125" style="43" customWidth="1"/>
    <col min="4" max="4" width="8.28515625" style="43" customWidth="1"/>
    <col min="5" max="5" width="14.7109375" style="43" customWidth="1"/>
    <col min="6" max="6" width="15.5703125" style="43" customWidth="1"/>
    <col min="7" max="8" width="14.7109375" style="43" customWidth="1"/>
    <col min="9" max="9" width="14.85546875" style="43" customWidth="1"/>
    <col min="10" max="10" width="16.85546875" style="43" customWidth="1"/>
    <col min="11" max="16384" width="9.140625" style="12"/>
  </cols>
  <sheetData>
    <row r="1" spans="1:10" ht="19.5" x14ac:dyDescent="0.4">
      <c r="A1" s="41" t="s">
        <v>0</v>
      </c>
      <c r="B1" s="42"/>
      <c r="C1" s="42"/>
      <c r="D1" s="42"/>
    </row>
    <row r="2" spans="1:10" ht="19.5" x14ac:dyDescent="0.4">
      <c r="A2" s="278" t="s">
        <v>1</v>
      </c>
      <c r="B2" s="278"/>
      <c r="C2" s="278"/>
      <c r="D2" s="278"/>
      <c r="E2" s="279" t="s">
        <v>157</v>
      </c>
      <c r="F2" s="279"/>
      <c r="G2" s="279"/>
      <c r="H2" s="279"/>
      <c r="I2" s="279"/>
      <c r="J2" s="45"/>
    </row>
    <row r="3" spans="1:10" ht="9.75" customHeight="1" x14ac:dyDescent="0.4">
      <c r="A3" s="44"/>
      <c r="B3" s="44"/>
      <c r="C3" s="44"/>
      <c r="D3" s="44"/>
      <c r="E3" s="280" t="s">
        <v>34</v>
      </c>
      <c r="F3" s="280"/>
      <c r="G3" s="280"/>
      <c r="H3" s="280"/>
      <c r="I3" s="280"/>
      <c r="J3" s="45"/>
    </row>
    <row r="4" spans="1:10" ht="15.75" x14ac:dyDescent="0.25">
      <c r="A4" s="46" t="s">
        <v>2</v>
      </c>
      <c r="E4" s="286" t="s">
        <v>199</v>
      </c>
      <c r="F4" s="286"/>
      <c r="G4" s="286"/>
      <c r="H4" s="286"/>
      <c r="I4" s="286"/>
    </row>
    <row r="5" spans="1:10" ht="7.5" customHeight="1" x14ac:dyDescent="0.25">
      <c r="A5" s="46"/>
      <c r="E5" s="280" t="s">
        <v>34</v>
      </c>
      <c r="F5" s="280"/>
      <c r="G5" s="280"/>
      <c r="H5" s="280"/>
      <c r="I5" s="280"/>
    </row>
    <row r="6" spans="1:10" ht="19.5" x14ac:dyDescent="0.4">
      <c r="A6" s="45" t="s">
        <v>158</v>
      </c>
      <c r="E6" s="47">
        <v>63701332</v>
      </c>
      <c r="F6" s="48"/>
      <c r="G6" s="49" t="s">
        <v>3</v>
      </c>
      <c r="H6" s="47"/>
      <c r="I6" s="47">
        <v>1405</v>
      </c>
    </row>
    <row r="7" spans="1:10" ht="8.25" customHeight="1" x14ac:dyDescent="0.4">
      <c r="A7" s="45"/>
      <c r="E7" s="280" t="s">
        <v>35</v>
      </c>
      <c r="F7" s="280"/>
      <c r="G7" s="280"/>
      <c r="H7" s="280"/>
      <c r="I7" s="280"/>
    </row>
    <row r="8" spans="1:10" ht="19.5" hidden="1" x14ac:dyDescent="0.4">
      <c r="A8" s="45"/>
      <c r="E8" s="47"/>
      <c r="F8" s="47"/>
      <c r="G8" s="47"/>
      <c r="H8" s="49"/>
      <c r="I8" s="47"/>
    </row>
    <row r="9" spans="1:10" ht="30.75" customHeight="1" x14ac:dyDescent="0.4">
      <c r="A9" s="45"/>
      <c r="E9" s="47"/>
      <c r="F9" s="47"/>
      <c r="G9" s="47"/>
      <c r="H9" s="49"/>
      <c r="I9" s="47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276" t="s">
        <v>13</v>
      </c>
      <c r="I13" s="27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1859</v>
      </c>
      <c r="F16" s="10">
        <v>7696</v>
      </c>
      <c r="G16" s="9">
        <f>H16+I16</f>
        <v>8008</v>
      </c>
      <c r="H16" s="11">
        <v>8008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1859</v>
      </c>
      <c r="F18" s="10">
        <v>7696</v>
      </c>
      <c r="G18" s="9">
        <f>H18+I18</f>
        <v>8096</v>
      </c>
      <c r="H18" s="11">
        <v>8096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88</v>
      </c>
      <c r="H24" s="73">
        <f>H18-H16-H22</f>
        <v>88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87484.65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85484.65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159</v>
      </c>
      <c r="G31" s="83">
        <v>0</v>
      </c>
      <c r="H31" s="84" t="s">
        <v>19</v>
      </c>
      <c r="I31" s="78"/>
    </row>
    <row r="32" spans="1:10" s="6" customFormat="1" x14ac:dyDescent="0.2">
      <c r="A32" s="283"/>
      <c r="B32" s="284"/>
      <c r="C32" s="284"/>
      <c r="D32" s="284"/>
      <c r="E32" s="284"/>
      <c r="F32" s="284"/>
      <c r="G32" s="284"/>
      <c r="H32" s="284"/>
      <c r="I32" s="284"/>
    </row>
    <row r="33" spans="1:10" s="6" customFormat="1" x14ac:dyDescent="0.2">
      <c r="A33" s="284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84"/>
      <c r="B34" s="284"/>
      <c r="C34" s="284"/>
      <c r="D34" s="284"/>
      <c r="E34" s="284"/>
      <c r="F34" s="284"/>
      <c r="G34" s="284"/>
      <c r="H34" s="284"/>
      <c r="I34" s="28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245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2">
        <v>0</v>
      </c>
      <c r="G37" s="92">
        <v>0</v>
      </c>
      <c r="H37" s="77" t="s">
        <v>40</v>
      </c>
      <c r="I37" s="93">
        <v>0</v>
      </c>
      <c r="J37" s="85"/>
    </row>
    <row r="38" spans="1:10" ht="16.5" x14ac:dyDescent="0.35">
      <c r="A38" s="90" t="s">
        <v>45</v>
      </c>
      <c r="B38" s="91"/>
      <c r="C38" s="3"/>
      <c r="D38" s="94"/>
      <c r="E38" s="94"/>
      <c r="F38" s="92">
        <v>35</v>
      </c>
      <c r="G38" s="92">
        <v>35.996000000000002</v>
      </c>
      <c r="H38" s="77" t="s">
        <v>40</v>
      </c>
      <c r="I38" s="93">
        <f>G38/F38</f>
        <v>1.028457142857143</v>
      </c>
      <c r="J38" s="13"/>
    </row>
    <row r="39" spans="1:10" ht="16.5" x14ac:dyDescent="0.35">
      <c r="A39" s="90" t="s">
        <v>46</v>
      </c>
      <c r="B39" s="91"/>
      <c r="C39" s="3"/>
      <c r="D39" s="94"/>
      <c r="E39" s="94"/>
      <c r="F39" s="92">
        <v>0</v>
      </c>
      <c r="G39" s="92">
        <v>0</v>
      </c>
      <c r="H39" s="77" t="s">
        <v>40</v>
      </c>
      <c r="I39" s="93" t="s">
        <v>161</v>
      </c>
      <c r="J39" s="13"/>
    </row>
    <row r="40" spans="1:10" ht="16.5" customHeight="1" x14ac:dyDescent="0.2">
      <c r="A40" s="95" t="s">
        <v>175</v>
      </c>
      <c r="B40" s="95"/>
      <c r="C40" s="95"/>
      <c r="D40" s="95"/>
      <c r="E40" s="95"/>
      <c r="F40" s="92">
        <v>26</v>
      </c>
      <c r="G40" s="92">
        <v>26</v>
      </c>
      <c r="H40" s="77" t="s">
        <v>40</v>
      </c>
      <c r="I40" s="93">
        <f>G40/F40</f>
        <v>1</v>
      </c>
      <c r="J40" s="13"/>
    </row>
    <row r="41" spans="1:10" ht="16.5" x14ac:dyDescent="0.35">
      <c r="A41" s="90" t="s">
        <v>39</v>
      </c>
      <c r="B41" s="63"/>
      <c r="C41" s="63"/>
      <c r="D41" s="96"/>
      <c r="E41" s="96" t="s">
        <v>160</v>
      </c>
      <c r="F41" s="92">
        <v>0</v>
      </c>
      <c r="G41" s="92">
        <v>0</v>
      </c>
      <c r="H41" s="77" t="s">
        <v>40</v>
      </c>
      <c r="I41" s="97" t="s">
        <v>161</v>
      </c>
      <c r="J41" s="13"/>
    </row>
    <row r="42" spans="1:10" x14ac:dyDescent="0.2">
      <c r="A42" s="285" t="s">
        <v>202</v>
      </c>
      <c r="B42" s="285"/>
      <c r="C42" s="285"/>
      <c r="D42" s="285"/>
      <c r="E42" s="285"/>
      <c r="F42" s="285"/>
      <c r="G42" s="285"/>
      <c r="H42" s="285"/>
      <c r="I42" s="285"/>
      <c r="J42" s="13"/>
    </row>
    <row r="43" spans="1:10" x14ac:dyDescent="0.2">
      <c r="A43" s="285" t="s">
        <v>201</v>
      </c>
      <c r="B43" s="285"/>
      <c r="C43" s="285"/>
      <c r="D43" s="285"/>
      <c r="E43" s="285"/>
      <c r="F43" s="285"/>
      <c r="G43" s="285"/>
      <c r="H43" s="285"/>
      <c r="I43" s="285"/>
      <c r="J43" s="13"/>
    </row>
    <row r="44" spans="1:10" ht="16.5" x14ac:dyDescent="0.35">
      <c r="A44" s="90"/>
      <c r="B44" s="63"/>
      <c r="C44" s="63"/>
      <c r="D44" s="96"/>
      <c r="E44" s="96"/>
      <c r="F44" s="92"/>
      <c r="G44" s="92"/>
      <c r="H44" s="77"/>
      <c r="I44" s="97"/>
      <c r="J44" s="13"/>
    </row>
    <row r="45" spans="1:10" ht="19.5" thickBot="1" x14ac:dyDescent="0.45">
      <c r="A45" s="60" t="s">
        <v>25</v>
      </c>
      <c r="B45" s="60" t="s">
        <v>26</v>
      </c>
      <c r="C45" s="62"/>
      <c r="D45" s="64"/>
      <c r="E45" s="64"/>
      <c r="F45" s="99"/>
      <c r="G45" s="100"/>
      <c r="H45" s="276" t="s">
        <v>44</v>
      </c>
      <c r="I45" s="277"/>
      <c r="J45" s="13"/>
    </row>
    <row r="46" spans="1:10" ht="18.75" thickTop="1" x14ac:dyDescent="0.35">
      <c r="A46" s="101"/>
      <c r="B46" s="102"/>
      <c r="C46" s="103"/>
      <c r="D46" s="102"/>
      <c r="E46" s="104" t="s">
        <v>185</v>
      </c>
      <c r="F46" s="105" t="s">
        <v>27</v>
      </c>
      <c r="G46" s="106" t="s">
        <v>28</v>
      </c>
      <c r="H46" s="246" t="s">
        <v>29</v>
      </c>
      <c r="I46" s="247" t="s">
        <v>43</v>
      </c>
      <c r="J46" s="13"/>
    </row>
    <row r="47" spans="1:10" x14ac:dyDescent="0.2">
      <c r="A47" s="107"/>
      <c r="B47" s="99"/>
      <c r="C47" s="99"/>
      <c r="D47" s="99"/>
      <c r="E47" s="107"/>
      <c r="F47" s="282"/>
      <c r="G47" s="108"/>
      <c r="H47" s="109">
        <v>40543</v>
      </c>
      <c r="I47" s="110">
        <v>40543</v>
      </c>
      <c r="J47" s="13"/>
    </row>
    <row r="48" spans="1:10" x14ac:dyDescent="0.2">
      <c r="A48" s="107"/>
      <c r="B48" s="99"/>
      <c r="C48" s="99"/>
      <c r="D48" s="99"/>
      <c r="E48" s="107"/>
      <c r="F48" s="282"/>
      <c r="G48" s="111"/>
      <c r="H48" s="111"/>
      <c r="I48" s="112"/>
      <c r="J48" s="13"/>
    </row>
    <row r="49" spans="1:10" ht="13.5" thickBot="1" x14ac:dyDescent="0.25">
      <c r="A49" s="113"/>
      <c r="B49" s="114"/>
      <c r="C49" s="114"/>
      <c r="D49" s="114"/>
      <c r="E49" s="113"/>
      <c r="F49" s="115"/>
      <c r="G49" s="116"/>
      <c r="H49" s="116"/>
      <c r="I49" s="117"/>
      <c r="J49" s="13"/>
    </row>
    <row r="50" spans="1:10" ht="13.5" thickTop="1" x14ac:dyDescent="0.2">
      <c r="A50" s="118"/>
      <c r="B50" s="119"/>
      <c r="C50" s="119" t="s">
        <v>22</v>
      </c>
      <c r="D50" s="119"/>
      <c r="E50" s="120">
        <v>138610</v>
      </c>
      <c r="F50" s="121">
        <v>20000</v>
      </c>
      <c r="G50" s="122">
        <v>0</v>
      </c>
      <c r="H50" s="122">
        <f>E50+F50-G50</f>
        <v>158610</v>
      </c>
      <c r="I50" s="123">
        <f>H50</f>
        <v>158610</v>
      </c>
      <c r="J50" s="13"/>
    </row>
    <row r="51" spans="1:10" x14ac:dyDescent="0.2">
      <c r="A51" s="124"/>
      <c r="B51" s="125"/>
      <c r="C51" s="125" t="s">
        <v>30</v>
      </c>
      <c r="D51" s="125"/>
      <c r="E51" s="126">
        <v>58388.9</v>
      </c>
      <c r="F51" s="127">
        <v>84820</v>
      </c>
      <c r="G51" s="128">
        <v>81602</v>
      </c>
      <c r="H51" s="128">
        <f>E51+F51-G51</f>
        <v>61606.899999999994</v>
      </c>
      <c r="I51" s="129">
        <v>51648.72</v>
      </c>
      <c r="J51" s="13"/>
    </row>
    <row r="52" spans="1:10" x14ac:dyDescent="0.2">
      <c r="A52" s="124"/>
      <c r="B52" s="125"/>
      <c r="C52" s="125" t="s">
        <v>21</v>
      </c>
      <c r="D52" s="125"/>
      <c r="E52" s="126">
        <f>645544.45+13992</f>
        <v>659536.44999999995</v>
      </c>
      <c r="F52" s="127">
        <f>163013.9+117000</f>
        <v>280013.90000000002</v>
      </c>
      <c r="G52" s="128">
        <f>161967+119371</f>
        <v>281338</v>
      </c>
      <c r="H52" s="128">
        <f>E52+F52-G52</f>
        <v>658212.35</v>
      </c>
      <c r="I52" s="129">
        <f>197867.35+11621</f>
        <v>209488.35</v>
      </c>
      <c r="J52" s="13"/>
    </row>
    <row r="53" spans="1:10" x14ac:dyDescent="0.2">
      <c r="A53" s="124"/>
      <c r="B53" s="125"/>
      <c r="C53" s="125" t="s">
        <v>31</v>
      </c>
      <c r="D53" s="125"/>
      <c r="E53" s="126">
        <v>128671</v>
      </c>
      <c r="F53" s="127">
        <v>35996</v>
      </c>
      <c r="G53" s="128">
        <v>40235</v>
      </c>
      <c r="H53" s="128">
        <f>E53+F53-G53</f>
        <v>124432</v>
      </c>
      <c r="I53" s="129">
        <f>H53</f>
        <v>124432</v>
      </c>
      <c r="J53" s="13"/>
    </row>
    <row r="54" spans="1:10" ht="18.75" thickBot="1" x14ac:dyDescent="0.4">
      <c r="A54" s="130" t="s">
        <v>12</v>
      </c>
      <c r="B54" s="131"/>
      <c r="C54" s="131"/>
      <c r="D54" s="131"/>
      <c r="E54" s="132">
        <f>E50+E51+E52+E53</f>
        <v>985206.35</v>
      </c>
      <c r="F54" s="133">
        <f>F50+F51+F52+F53</f>
        <v>420829.9</v>
      </c>
      <c r="G54" s="133">
        <f>G50+G51+G52+G53</f>
        <v>403175</v>
      </c>
      <c r="H54" s="133">
        <f>H50+H51+H52+H53</f>
        <v>1002861.25</v>
      </c>
      <c r="I54" s="134">
        <f>I50+I51+I52+I53</f>
        <v>544179.07000000007</v>
      </c>
      <c r="J54" s="13"/>
    </row>
    <row r="55" spans="1:10" ht="18.75" thickTop="1" x14ac:dyDescent="0.35">
      <c r="A55" s="135"/>
      <c r="B55" s="136"/>
      <c r="C55" s="136"/>
      <c r="D55" s="64"/>
      <c r="E55" s="64"/>
      <c r="F55" s="99"/>
      <c r="G55" s="100"/>
      <c r="H55" s="137"/>
      <c r="I55" s="137"/>
      <c r="J55" s="13"/>
    </row>
    <row r="56" spans="1:10" ht="18" x14ac:dyDescent="0.35">
      <c r="A56" s="135"/>
      <c r="B56" s="136"/>
      <c r="C56" s="136"/>
      <c r="D56" s="64"/>
      <c r="E56" s="64"/>
      <c r="F56" s="99"/>
      <c r="G56" s="138"/>
      <c r="H56" s="139"/>
      <c r="I56" s="139"/>
      <c r="J56" s="13"/>
    </row>
    <row r="57" spans="1:10" ht="1.5" customHeight="1" x14ac:dyDescent="0.35">
      <c r="A57" s="140"/>
      <c r="B57" s="141"/>
      <c r="C57" s="141"/>
      <c r="D57" s="142"/>
      <c r="E57" s="142"/>
      <c r="F57" s="139"/>
      <c r="G57" s="139"/>
      <c r="H57" s="139"/>
      <c r="I57" s="139"/>
      <c r="J57" s="13"/>
    </row>
    <row r="58" spans="1:10" x14ac:dyDescent="0.2">
      <c r="A58" s="143"/>
      <c r="B58" s="143"/>
      <c r="C58" s="143"/>
      <c r="D58" s="143"/>
      <c r="E58" s="143"/>
      <c r="F58" s="143"/>
      <c r="G58" s="143"/>
      <c r="H58" s="143"/>
      <c r="I58" s="143"/>
    </row>
  </sheetData>
  <mergeCells count="12">
    <mergeCell ref="F47:F48"/>
    <mergeCell ref="E5:I5"/>
    <mergeCell ref="E7:I7"/>
    <mergeCell ref="H13:I13"/>
    <mergeCell ref="A32:I34"/>
    <mergeCell ref="A43:I43"/>
    <mergeCell ref="A42:I42"/>
    <mergeCell ref="H45:I45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7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30</vt:i4>
      </vt:variant>
      <vt:variant>
        <vt:lpstr>Pojmenované oblasti</vt:lpstr>
      </vt:variant>
      <vt:variant>
        <vt:i4>32</vt:i4>
      </vt:variant>
    </vt:vector>
  </HeadingPairs>
  <TitlesOfParts>
    <vt:vector size="62" baseType="lpstr">
      <vt:lpstr>Rekapitulace</vt:lpstr>
      <vt:lpstr>1035</vt:lpstr>
      <vt:lpstr>1036</vt:lpstr>
      <vt:lpstr>1037</vt:lpstr>
      <vt:lpstr>1038</vt:lpstr>
      <vt:lpstr>1108</vt:lpstr>
      <vt:lpstr>1109</vt:lpstr>
      <vt:lpstr>1110</vt:lpstr>
      <vt:lpstr>1128</vt:lpstr>
      <vt:lpstr>1129</vt:lpstr>
      <vt:lpstr>1130</vt:lpstr>
      <vt:lpstr>1131</vt:lpstr>
      <vt:lpstr>1132</vt:lpstr>
      <vt:lpstr>1133</vt:lpstr>
      <vt:lpstr>1134</vt:lpstr>
      <vt:lpstr>1152</vt:lpstr>
      <vt:lpstr>1162</vt:lpstr>
      <vt:lpstr>1171</vt:lpstr>
      <vt:lpstr>1173</vt:lpstr>
      <vt:lpstr>1216</vt:lpstr>
      <vt:lpstr>1218</vt:lpstr>
      <vt:lpstr>1306</vt:lpstr>
      <vt:lpstr>1307</vt:lpstr>
      <vt:lpstr>1308</vt:lpstr>
      <vt:lpstr>1309</vt:lpstr>
      <vt:lpstr>1310</vt:lpstr>
      <vt:lpstr>1353</vt:lpstr>
      <vt:lpstr>1403</vt:lpstr>
      <vt:lpstr>1404</vt:lpstr>
      <vt:lpstr>1405</vt:lpstr>
      <vt:lpstr>Rekapitulace!názvy.tisku</vt:lpstr>
      <vt:lpstr>Rekapitulace!Názvy_tisku</vt:lpstr>
      <vt:lpstr>'1035'!Oblast_tisku</vt:lpstr>
      <vt:lpstr>'1036'!Oblast_tisku</vt:lpstr>
      <vt:lpstr>'1037'!Oblast_tisku</vt:lpstr>
      <vt:lpstr>'1038'!Oblast_tisku</vt:lpstr>
      <vt:lpstr>'1108'!Oblast_tisku</vt:lpstr>
      <vt:lpstr>'1109'!Oblast_tisku</vt:lpstr>
      <vt:lpstr>'1110'!Oblast_tisku</vt:lpstr>
      <vt:lpstr>'1128'!Oblast_tisku</vt:lpstr>
      <vt:lpstr>'1129'!Oblast_tisku</vt:lpstr>
      <vt:lpstr>'1130'!Oblast_tisku</vt:lpstr>
      <vt:lpstr>'1131'!Oblast_tisku</vt:lpstr>
      <vt:lpstr>'1132'!Oblast_tisku</vt:lpstr>
      <vt:lpstr>'1133'!Oblast_tisku</vt:lpstr>
      <vt:lpstr>'1134'!Oblast_tisku</vt:lpstr>
      <vt:lpstr>'1152'!Oblast_tisku</vt:lpstr>
      <vt:lpstr>'1162'!Oblast_tisku</vt:lpstr>
      <vt:lpstr>'1171'!Oblast_tisku</vt:lpstr>
      <vt:lpstr>'1173'!Oblast_tisku</vt:lpstr>
      <vt:lpstr>'1216'!Oblast_tisku</vt:lpstr>
      <vt:lpstr>'1218'!Oblast_tisku</vt:lpstr>
      <vt:lpstr>'1306'!Oblast_tisku</vt:lpstr>
      <vt:lpstr>'1307'!Oblast_tisku</vt:lpstr>
      <vt:lpstr>'1308'!Oblast_tisku</vt:lpstr>
      <vt:lpstr>'1309'!Oblast_tisku</vt:lpstr>
      <vt:lpstr>'1310'!Oblast_tisku</vt:lpstr>
      <vt:lpstr>'1353'!Oblast_tisku</vt:lpstr>
      <vt:lpstr>'1403'!Oblast_tisku</vt:lpstr>
      <vt:lpstr>'1404'!Oblast_tisku</vt:lpstr>
      <vt:lpstr>'1405'!Oblast_tisku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2011-05-30T12:49:28Z</cp:lastPrinted>
  <dcterms:created xsi:type="dcterms:W3CDTF">2008-01-24T08:46:29Z</dcterms:created>
  <dcterms:modified xsi:type="dcterms:W3CDTF">2011-06-08T07:55:47Z</dcterms:modified>
</cp:coreProperties>
</file>