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5940" tabRatio="941"/>
  </bookViews>
  <sheets>
    <sheet name="Kultura" sheetId="14" r:id="rId1"/>
    <sheet name="1. Vědecká knihovna" sheetId="4" r:id="rId2"/>
    <sheet name="2. Vlastivědné muzeum Ol." sheetId="5" r:id="rId3"/>
    <sheet name="3. Vlast. muzeum Jesenicka" sheetId="6" r:id="rId4"/>
    <sheet name="4. Muzeum Prostějovska" sheetId="7" r:id="rId5"/>
    <sheet name="5. Lidová hvězdárna" sheetId="8" r:id="rId6"/>
    <sheet name="6. Muzeum Komenského Přer." sheetId="9" r:id="rId7"/>
    <sheet name="7. Vlastivěd. muzeum Šumperk" sheetId="10" r:id="rId8"/>
    <sheet name="8. Archeolog. centrum" sheetId="12" r:id="rId9"/>
    <sheet name="CELKEM" sheetId="13" state="hidden" r:id="rId10"/>
  </sheets>
  <definedNames>
    <definedName name="_xlnm.Print_Area" localSheetId="1">'1. Vědecká knihovna'!$A$1:$I$55</definedName>
    <definedName name="_xlnm.Print_Area" localSheetId="2">'2. Vlastivědné muzeum Ol.'!$A$1:$I$55</definedName>
    <definedName name="_xlnm.Print_Area" localSheetId="3">'3. Vlast. muzeum Jesenicka'!$A$1:$I$55</definedName>
    <definedName name="_xlnm.Print_Area" localSheetId="4">'4. Muzeum Prostějovska'!$A$1:$I$55</definedName>
    <definedName name="_xlnm.Print_Area" localSheetId="5">'5. Lidová hvězdárna'!$A$1:$I$55</definedName>
    <definedName name="_xlnm.Print_Area" localSheetId="6">'6. Muzeum Komenského Přer.'!$A$1:$I$55</definedName>
    <definedName name="_xlnm.Print_Area" localSheetId="7">'7. Vlastivěd. muzeum Šumperk'!$A$1:$I$55</definedName>
    <definedName name="_xlnm.Print_Area" localSheetId="8">'8. Archeolog. centrum'!$A$1:$I$55</definedName>
    <definedName name="_xlnm.Print_Area" localSheetId="9">CELKEM!$A$1:$I$55</definedName>
    <definedName name="_xlnm.Print_Area" localSheetId="0">Kultura!$A$1:$P$51</definedName>
  </definedNames>
  <calcPr calcId="144525"/>
</workbook>
</file>

<file path=xl/calcChain.xml><?xml version="1.0" encoding="utf-8"?>
<calcChain xmlns="http://schemas.openxmlformats.org/spreadsheetml/2006/main">
  <c r="M41" i="14" l="1"/>
  <c r="M21" i="14"/>
  <c r="M11" i="14"/>
  <c r="I53" i="5"/>
  <c r="E50" i="13"/>
  <c r="E52" i="13"/>
  <c r="E51" i="13"/>
  <c r="E49" i="13"/>
  <c r="F37" i="7"/>
  <c r="K38" i="12"/>
  <c r="K37" i="12"/>
  <c r="G37" i="10"/>
  <c r="K38" i="9"/>
  <c r="L37" i="9"/>
  <c r="K37" i="9"/>
  <c r="K37" i="6"/>
  <c r="G16" i="8"/>
  <c r="P25" i="14"/>
  <c r="N25" i="14"/>
  <c r="M25" i="14"/>
  <c r="G18" i="12"/>
  <c r="G26" i="14" s="1"/>
  <c r="G16" i="12"/>
  <c r="F26" i="14" s="1"/>
  <c r="P23" i="14"/>
  <c r="N23" i="14"/>
  <c r="M23" i="14"/>
  <c r="G18" i="10"/>
  <c r="G24" i="14"/>
  <c r="G16" i="10"/>
  <c r="F24" i="14"/>
  <c r="N21" i="14"/>
  <c r="G18" i="9"/>
  <c r="G22" i="14" s="1"/>
  <c r="H22" i="14" s="1"/>
  <c r="G16" i="9"/>
  <c r="F22" i="14" s="1"/>
  <c r="P19" i="14"/>
  <c r="N19" i="14"/>
  <c r="M19" i="14"/>
  <c r="G18" i="8"/>
  <c r="G20" i="14"/>
  <c r="F20" i="14"/>
  <c r="P17" i="14"/>
  <c r="N17" i="14"/>
  <c r="N18" i="14" s="1"/>
  <c r="P18" i="14" s="1"/>
  <c r="M17" i="14"/>
  <c r="G18" i="7"/>
  <c r="G18" i="14" s="1"/>
  <c r="G16" i="7"/>
  <c r="F18" i="14" s="1"/>
  <c r="P15" i="14"/>
  <c r="N15" i="14"/>
  <c r="M15" i="14"/>
  <c r="M16" i="14" s="1"/>
  <c r="P16" i="14" s="1"/>
  <c r="P13" i="14"/>
  <c r="N13" i="14"/>
  <c r="N14" i="14" s="1"/>
  <c r="P14" i="14" s="1"/>
  <c r="M13" i="14"/>
  <c r="P11" i="14"/>
  <c r="N11" i="14"/>
  <c r="M12" i="14"/>
  <c r="N26" i="14"/>
  <c r="M26" i="14"/>
  <c r="P26" i="14"/>
  <c r="M18" i="14"/>
  <c r="G38" i="4"/>
  <c r="G38" i="13" s="1"/>
  <c r="H20" i="14"/>
  <c r="H24" i="14"/>
  <c r="P27" i="14"/>
  <c r="M40" i="14" s="1"/>
  <c r="M42" i="14" s="1"/>
  <c r="H41" i="14"/>
  <c r="G48" i="14"/>
  <c r="F48" i="14"/>
  <c r="G36" i="14"/>
  <c r="F36" i="14"/>
  <c r="G30" i="14"/>
  <c r="E34" i="14"/>
  <c r="E35" i="14"/>
  <c r="E37" i="14"/>
  <c r="M27" i="14"/>
  <c r="F30" i="14"/>
  <c r="J30" i="14"/>
  <c r="H30" i="14"/>
  <c r="N12" i="14"/>
  <c r="P12" i="14" s="1"/>
  <c r="P46" i="14" s="1"/>
  <c r="N24" i="14"/>
  <c r="M24" i="14"/>
  <c r="P24" i="14" s="1"/>
  <c r="P47" i="14" s="1"/>
  <c r="N16" i="14"/>
  <c r="M14" i="14"/>
  <c r="N20" i="14"/>
  <c r="M20" i="14"/>
  <c r="P20" i="14" s="1"/>
  <c r="P48" i="14" s="1"/>
  <c r="O47" i="14"/>
  <c r="O46" i="14"/>
  <c r="O48" i="14"/>
  <c r="N46" i="14"/>
  <c r="N48" i="14"/>
  <c r="M46" i="14"/>
  <c r="M48" i="14"/>
  <c r="C49" i="14"/>
  <c r="R46" i="14"/>
  <c r="R54" i="14"/>
  <c r="R53" i="14"/>
  <c r="R52" i="14"/>
  <c r="R51" i="14"/>
  <c r="R50" i="14"/>
  <c r="R28" i="14"/>
  <c r="I30" i="14"/>
  <c r="K30" i="14"/>
  <c r="I52" i="13"/>
  <c r="G52" i="13"/>
  <c r="F52" i="13"/>
  <c r="I51" i="13"/>
  <c r="G51" i="13"/>
  <c r="F51" i="13"/>
  <c r="I50" i="13"/>
  <c r="G50" i="13"/>
  <c r="F50" i="13"/>
  <c r="I49" i="13"/>
  <c r="G49" i="13"/>
  <c r="F49" i="13"/>
  <c r="G41" i="13"/>
  <c r="F41" i="13"/>
  <c r="G40" i="13"/>
  <c r="F40" i="13"/>
  <c r="I40" i="13" s="1"/>
  <c r="G39" i="13"/>
  <c r="F39" i="13"/>
  <c r="F38" i="13"/>
  <c r="I38" i="13" s="1"/>
  <c r="G37" i="13"/>
  <c r="F37" i="13"/>
  <c r="G31" i="13"/>
  <c r="G30" i="13"/>
  <c r="G29" i="13"/>
  <c r="G28" i="13"/>
  <c r="I24" i="10"/>
  <c r="H24" i="4"/>
  <c r="H24" i="5"/>
  <c r="H24" i="6"/>
  <c r="H24" i="7"/>
  <c r="H24" i="8"/>
  <c r="H24" i="9"/>
  <c r="H24" i="10"/>
  <c r="H24" i="12"/>
  <c r="G16" i="4"/>
  <c r="G18" i="4"/>
  <c r="G12" i="14" s="1"/>
  <c r="G16" i="5"/>
  <c r="F14" i="14" s="1"/>
  <c r="G18" i="5"/>
  <c r="G16" i="6"/>
  <c r="F16" i="14" s="1"/>
  <c r="G18" i="6"/>
  <c r="G16" i="14" s="1"/>
  <c r="H16" i="14" s="1"/>
  <c r="I22" i="13"/>
  <c r="H22" i="13"/>
  <c r="I18" i="13"/>
  <c r="H18" i="13"/>
  <c r="F18" i="13"/>
  <c r="E18" i="13"/>
  <c r="I16" i="13"/>
  <c r="H16" i="13"/>
  <c r="F16" i="13"/>
  <c r="E16" i="13"/>
  <c r="I37" i="13"/>
  <c r="I39" i="13"/>
  <c r="I41" i="13"/>
  <c r="G22" i="12"/>
  <c r="I53" i="12"/>
  <c r="F53" i="12"/>
  <c r="G53" i="12"/>
  <c r="I40" i="12"/>
  <c r="I39" i="12"/>
  <c r="I41" i="12"/>
  <c r="I24" i="12"/>
  <c r="H49" i="12"/>
  <c r="H50" i="12"/>
  <c r="H53" i="12" s="1"/>
  <c r="H52" i="12"/>
  <c r="I38" i="12"/>
  <c r="I37" i="12"/>
  <c r="H51" i="12"/>
  <c r="E53" i="12"/>
  <c r="G22" i="10"/>
  <c r="I24" i="14" s="1"/>
  <c r="E53" i="10"/>
  <c r="H49" i="10"/>
  <c r="H52" i="10"/>
  <c r="H51" i="10"/>
  <c r="H50" i="10"/>
  <c r="H53" i="10" s="1"/>
  <c r="I53" i="10"/>
  <c r="G53" i="10"/>
  <c r="F53" i="10"/>
  <c r="I41" i="10"/>
  <c r="I40" i="10"/>
  <c r="I39" i="10"/>
  <c r="I38" i="10"/>
  <c r="I37" i="10"/>
  <c r="G22" i="9"/>
  <c r="E53" i="9"/>
  <c r="H49" i="9"/>
  <c r="H52" i="9"/>
  <c r="H51" i="9"/>
  <c r="H50" i="9"/>
  <c r="H53" i="9"/>
  <c r="I53" i="9"/>
  <c r="G53" i="9"/>
  <c r="F53" i="9"/>
  <c r="I24" i="9"/>
  <c r="I41" i="9"/>
  <c r="I40" i="9"/>
  <c r="I39" i="9"/>
  <c r="I38" i="9"/>
  <c r="I37" i="9"/>
  <c r="G22" i="8"/>
  <c r="G24" i="8" s="1"/>
  <c r="E53" i="8"/>
  <c r="H49" i="8"/>
  <c r="H52" i="8"/>
  <c r="H51" i="8"/>
  <c r="H50" i="8"/>
  <c r="H53" i="8"/>
  <c r="I53" i="8"/>
  <c r="G53" i="8"/>
  <c r="F53" i="8"/>
  <c r="I24" i="8"/>
  <c r="I41" i="8"/>
  <c r="I40" i="8"/>
  <c r="I39" i="8"/>
  <c r="I38" i="8"/>
  <c r="I37" i="8"/>
  <c r="G22" i="7"/>
  <c r="E53" i="7"/>
  <c r="I24" i="7"/>
  <c r="I41" i="7"/>
  <c r="I40" i="7"/>
  <c r="I39" i="7"/>
  <c r="I38" i="7"/>
  <c r="H49" i="7"/>
  <c r="I53" i="7"/>
  <c r="I37" i="7"/>
  <c r="H52" i="7"/>
  <c r="H51" i="7"/>
  <c r="F53" i="7"/>
  <c r="H50" i="7"/>
  <c r="H53" i="7" s="1"/>
  <c r="G53" i="7"/>
  <c r="G22" i="6"/>
  <c r="I16" i="14" s="1"/>
  <c r="I40" i="6"/>
  <c r="G53" i="6"/>
  <c r="H51" i="6"/>
  <c r="H50" i="6"/>
  <c r="I39" i="6"/>
  <c r="I53" i="6"/>
  <c r="E53" i="6"/>
  <c r="H49" i="6"/>
  <c r="I41" i="6"/>
  <c r="I37" i="6"/>
  <c r="I38" i="6"/>
  <c r="I24" i="6"/>
  <c r="H52" i="6"/>
  <c r="H53" i="6" s="1"/>
  <c r="F53" i="6"/>
  <c r="G22" i="5"/>
  <c r="I14" i="14" s="1"/>
  <c r="E53" i="5"/>
  <c r="H49" i="5"/>
  <c r="H52" i="5"/>
  <c r="H51" i="5"/>
  <c r="H50" i="5"/>
  <c r="H53" i="5" s="1"/>
  <c r="G53" i="5"/>
  <c r="F53" i="5"/>
  <c r="I24" i="5"/>
  <c r="I41" i="5"/>
  <c r="I40" i="5"/>
  <c r="I39" i="5"/>
  <c r="I38" i="5"/>
  <c r="I37" i="5"/>
  <c r="G22" i="4"/>
  <c r="G24" i="4" s="1"/>
  <c r="E53" i="4"/>
  <c r="E53" i="13" s="1"/>
  <c r="I24" i="4"/>
  <c r="I24" i="13" s="1"/>
  <c r="I41" i="4"/>
  <c r="I39" i="4"/>
  <c r="I38" i="4"/>
  <c r="I37" i="4"/>
  <c r="H49" i="4"/>
  <c r="H49" i="13" s="1"/>
  <c r="I53" i="4"/>
  <c r="I53" i="13" s="1"/>
  <c r="H50" i="4"/>
  <c r="H50" i="13" s="1"/>
  <c r="F53" i="4"/>
  <c r="F53" i="13" s="1"/>
  <c r="H52" i="4"/>
  <c r="H52" i="13" s="1"/>
  <c r="H51" i="4"/>
  <c r="H51" i="13" s="1"/>
  <c r="G53" i="4"/>
  <c r="G53" i="13" s="1"/>
  <c r="I40" i="4"/>
  <c r="H53" i="4" l="1"/>
  <c r="H53" i="13" s="1"/>
  <c r="I20" i="14"/>
  <c r="G24" i="7"/>
  <c r="I18" i="14"/>
  <c r="I35" i="14" s="1"/>
  <c r="G24" i="9"/>
  <c r="I22" i="14"/>
  <c r="J16" i="14"/>
  <c r="G14" i="14"/>
  <c r="G24" i="5"/>
  <c r="G24" i="13" s="1"/>
  <c r="G16" i="13"/>
  <c r="F12" i="14"/>
  <c r="P49" i="14"/>
  <c r="J20" i="14"/>
  <c r="H18" i="14"/>
  <c r="J18" i="14" s="1"/>
  <c r="F47" i="14"/>
  <c r="I12" i="14"/>
  <c r="G22" i="13"/>
  <c r="G24" i="12"/>
  <c r="I26" i="14"/>
  <c r="I47" i="14" s="1"/>
  <c r="G18" i="13"/>
  <c r="G24" i="10"/>
  <c r="G24" i="6"/>
  <c r="F35" i="14"/>
  <c r="H12" i="14"/>
  <c r="G27" i="14"/>
  <c r="G33" i="14" s="1"/>
  <c r="G46" i="14"/>
  <c r="G34" i="14"/>
  <c r="H24" i="13"/>
  <c r="O49" i="14"/>
  <c r="J24" i="14"/>
  <c r="N47" i="14"/>
  <c r="N49" i="14" s="1"/>
  <c r="J22" i="14"/>
  <c r="H26" i="14"/>
  <c r="G47" i="14"/>
  <c r="M47" i="14"/>
  <c r="M49" i="14" s="1"/>
  <c r="H36" i="14"/>
  <c r="N27" i="14"/>
  <c r="H48" i="14"/>
  <c r="K22" i="14" l="1"/>
  <c r="L22" i="14"/>
  <c r="L24" i="14"/>
  <c r="K24" i="14"/>
  <c r="G49" i="14"/>
  <c r="H46" i="14"/>
  <c r="H34" i="14"/>
  <c r="H27" i="14"/>
  <c r="H33" i="14" s="1"/>
  <c r="J12" i="14"/>
  <c r="I46" i="14"/>
  <c r="I49" i="14" s="1"/>
  <c r="I34" i="14"/>
  <c r="I27" i="14"/>
  <c r="I33" i="14" s="1"/>
  <c r="K18" i="14"/>
  <c r="L18" i="14"/>
  <c r="H14" i="14"/>
  <c r="G35" i="14"/>
  <c r="G37" i="14" s="1"/>
  <c r="I48" i="14"/>
  <c r="I36" i="14"/>
  <c r="J26" i="14"/>
  <c r="H47" i="14"/>
  <c r="L20" i="14"/>
  <c r="J36" i="14"/>
  <c r="K20" i="14"/>
  <c r="J48" i="14"/>
  <c r="F46" i="14"/>
  <c r="F49" i="14" s="1"/>
  <c r="F34" i="14"/>
  <c r="F37" i="14" s="1"/>
  <c r="F27" i="14"/>
  <c r="F33" i="14" s="1"/>
  <c r="L16" i="14"/>
  <c r="K16" i="14"/>
  <c r="K36" i="14" l="1"/>
  <c r="K48" i="14"/>
  <c r="H49" i="14"/>
  <c r="L36" i="14"/>
  <c r="L48" i="14"/>
  <c r="K26" i="14"/>
  <c r="L26" i="14"/>
  <c r="J14" i="14"/>
  <c r="H35" i="14"/>
  <c r="I37" i="14"/>
  <c r="K12" i="14"/>
  <c r="L12" i="14"/>
  <c r="J34" i="14"/>
  <c r="J27" i="14"/>
  <c r="J33" i="14" s="1"/>
  <c r="J46" i="14"/>
  <c r="H37" i="14"/>
  <c r="K34" i="14" l="1"/>
  <c r="K46" i="14"/>
  <c r="L34" i="14"/>
  <c r="L46" i="14"/>
  <c r="K14" i="14"/>
  <c r="K35" i="14" s="1"/>
  <c r="L14" i="14"/>
  <c r="L35" i="14" s="1"/>
  <c r="J35" i="14"/>
  <c r="J37" i="14" s="1"/>
  <c r="J47" i="14"/>
  <c r="J49" i="14" s="1"/>
  <c r="L37" i="14" l="1"/>
  <c r="K47" i="14"/>
  <c r="R27" i="14"/>
  <c r="K27" i="14"/>
  <c r="L27" i="14"/>
  <c r="I41" i="14" s="1"/>
  <c r="L47" i="14"/>
  <c r="L49" i="14" s="1"/>
  <c r="K49" i="14"/>
  <c r="K37" i="14"/>
  <c r="L29" i="14" l="1"/>
  <c r="I40" i="14"/>
  <c r="H40" i="14"/>
</calcChain>
</file>

<file path=xl/sharedStrings.xml><?xml version="1.0" encoding="utf-8"?>
<sst xmlns="http://schemas.openxmlformats.org/spreadsheetml/2006/main" count="737" uniqueCount="162">
  <si>
    <t>REKAPITULACE ZA ORGANIZACI :</t>
  </si>
  <si>
    <t>Název organizace :</t>
  </si>
  <si>
    <t>……………………………………….……..………………………………………..…………………………………</t>
  </si>
  <si>
    <t>Adresa :</t>
  </si>
  <si>
    <t>IĆ</t>
  </si>
  <si>
    <t>ORG</t>
  </si>
  <si>
    <t>………………………………                                                                  ………….…..……………………………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</si>
  <si>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</si>
  <si>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</si>
  <si>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</si>
  <si>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</si>
  <si>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</si>
  <si>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</si>
  <si>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</si>
  <si>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</si>
  <si>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</si>
  <si>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</si>
  <si>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</si>
  <si>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</si>
  <si>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</si>
  <si>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</si>
  <si>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daň z příjmů,dodatečné odvody daně z příjmů (nákladová položka)</t>
  </si>
  <si>
    <t>Výsledek hospodaření /po zdanění/</t>
  </si>
  <si>
    <t>b)</t>
  </si>
  <si>
    <t>Rozdělení výsledku hospodaření</t>
  </si>
  <si>
    <t>v Kč</t>
  </si>
  <si>
    <t xml:space="preserve"> - Návrh na příděly do fondů:</t>
  </si>
  <si>
    <t>Fond odměn</t>
  </si>
  <si>
    <t>Fond rezervní</t>
  </si>
  <si>
    <t xml:space="preserve"> - Způsob krytí ztráty :</t>
  </si>
  <si>
    <t xml:space="preserve">Ćástka </t>
  </si>
  <si>
    <t>c)</t>
  </si>
  <si>
    <t>Závazné ukazatele</t>
  </si>
  <si>
    <t>Schválená částka</t>
  </si>
  <si>
    <t>% plnění</t>
  </si>
  <si>
    <t>Limit mzdových prostředků</t>
  </si>
  <si>
    <t>v tis. Kč</t>
  </si>
  <si>
    <t>Neinvestiční příspěvek /odpisy/</t>
  </si>
  <si>
    <t>Neinvestiční příspěvek/nájemné/</t>
  </si>
  <si>
    <t>Odvody z investičního fondu /odpisy/</t>
  </si>
  <si>
    <t>Odvody z investičního fondu /spolufin. akcí/</t>
  </si>
  <si>
    <t xml:space="preserve">Pozn. : </t>
  </si>
  <si>
    <t>d)</t>
  </si>
  <si>
    <t>Fondy</t>
  </si>
  <si>
    <t>jednotka -  Kč na 2 des. místa</t>
  </si>
  <si>
    <t>Stav k 1.1.2010</t>
  </si>
  <si>
    <t>Tvorba</t>
  </si>
  <si>
    <t>Čerpání</t>
  </si>
  <si>
    <t xml:space="preserve">Stav k </t>
  </si>
  <si>
    <t>Finanční krytí k</t>
  </si>
  <si>
    <t>FKSP</t>
  </si>
  <si>
    <t>Investiční fond</t>
  </si>
  <si>
    <t>Vědecká knihovna v Olomouci</t>
  </si>
  <si>
    <t>Bezručova 3, 779 11 Olomouc</t>
  </si>
  <si>
    <t>00100625</t>
  </si>
  <si>
    <t>1601</t>
  </si>
  <si>
    <t>Vlastivědné muzeum v Olomouci</t>
  </si>
  <si>
    <t>nám. Republiky 5</t>
  </si>
  <si>
    <t>00100609</t>
  </si>
  <si>
    <t>1602</t>
  </si>
  <si>
    <t>Vlastivědné muzeum Jesenicka, příspěvková organizace</t>
  </si>
  <si>
    <t>Zámecké náměstí 1, 79001 Jeseník</t>
  </si>
  <si>
    <t>64095410</t>
  </si>
  <si>
    <t>1603</t>
  </si>
  <si>
    <t>Muzeum Prostějovska v Prostějově</t>
  </si>
  <si>
    <t>Nám. T. G. Masaryka 2, 796 01 Prostějov</t>
  </si>
  <si>
    <t>00091405</t>
  </si>
  <si>
    <t>1604</t>
  </si>
  <si>
    <t>Lidová hvězdárna v Prostějově, p.o.</t>
  </si>
  <si>
    <t>Kolářovy sady 3348, 79601 Prostějov</t>
  </si>
  <si>
    <t>0009130</t>
  </si>
  <si>
    <t>1605</t>
  </si>
  <si>
    <t>Muzeum Komenského v Přerově, p.o.</t>
  </si>
  <si>
    <t>Horní náměstí 7</t>
  </si>
  <si>
    <t>00097969</t>
  </si>
  <si>
    <t>1606</t>
  </si>
  <si>
    <t>Vlastivědné muzeum v Šumperku, příspěvková organizace</t>
  </si>
  <si>
    <t>Hlavní  třída   342/22,   787 31  Šumperk</t>
  </si>
  <si>
    <t>00098311</t>
  </si>
  <si>
    <t>1607</t>
  </si>
  <si>
    <t>Archeologické centrum Olomouc</t>
  </si>
  <si>
    <t>779 00 Olomouc, U Hradiska 42/6</t>
  </si>
  <si>
    <t>75008271</t>
  </si>
  <si>
    <t>1608</t>
  </si>
  <si>
    <t>CELKEM - PO OBLAST KULTURY</t>
  </si>
  <si>
    <t>ORJ -13</t>
  </si>
  <si>
    <t>Správce:  vedoucí odboru kultury a památkové péče</t>
  </si>
  <si>
    <t xml:space="preserve">                PhDr. Jindřich Garčic</t>
  </si>
  <si>
    <t>v tis - Kč</t>
  </si>
  <si>
    <t>§</t>
  </si>
  <si>
    <t>Název zařízení</t>
  </si>
  <si>
    <t>Adresa</t>
  </si>
  <si>
    <t>Daň</t>
  </si>
  <si>
    <t xml:space="preserve">Výsledek hospodaření </t>
  </si>
  <si>
    <t>Rozdělení do fondů - v Kč</t>
  </si>
  <si>
    <t>Pokrytí ztáty z minulých období</t>
  </si>
  <si>
    <t xml:space="preserve"> HV</t>
  </si>
  <si>
    <t>HV po zdanění</t>
  </si>
  <si>
    <t>zlepšený VH</t>
  </si>
  <si>
    <t>ztráta</t>
  </si>
  <si>
    <t>Celkem</t>
  </si>
  <si>
    <t>§ 3314</t>
  </si>
  <si>
    <t>Vědecká knihovna v Olomouci, příspěvková organizace</t>
  </si>
  <si>
    <t>Bezručova 3</t>
  </si>
  <si>
    <t>779 11 Olomouc</t>
  </si>
  <si>
    <t>NEMÁ DOPL. ČINNOST</t>
  </si>
  <si>
    <t>§ 3315</t>
  </si>
  <si>
    <t>Vlastivědné muzeum v Olomouci, příspěvková organizace</t>
  </si>
  <si>
    <t>Náměstí Republiky 5</t>
  </si>
  <si>
    <t>771 73 Olomouc</t>
  </si>
  <si>
    <t>Vlastivědné muzeum  Jesenicka,</t>
  </si>
  <si>
    <t xml:space="preserve">Zámecké náměstí 1 </t>
  </si>
  <si>
    <t>790 01 Jeseník</t>
  </si>
  <si>
    <t>příspěvková organizace</t>
  </si>
  <si>
    <t>Muzeum Prostějovska v Prostějově,</t>
  </si>
  <si>
    <t xml:space="preserve">nám. T.G.Masaryka 2 </t>
  </si>
  <si>
    <t>796 01  Prostějov</t>
  </si>
  <si>
    <t>§ 3319</t>
  </si>
  <si>
    <t>Lidová hvězdárna v Prostějově,</t>
  </si>
  <si>
    <t xml:space="preserve">Kolářovy sady 3348 </t>
  </si>
  <si>
    <t>796 01 Prostějov</t>
  </si>
  <si>
    <t>Muzeum Komenského v Přerově,</t>
  </si>
  <si>
    <t xml:space="preserve">Horní náměstí 7                                     </t>
  </si>
  <si>
    <t xml:space="preserve">751 52 Přerov  </t>
  </si>
  <si>
    <t>Vlastivědné muzeum v Šumperku,</t>
  </si>
  <si>
    <t xml:space="preserve">Hlavní tř. 22                                       </t>
  </si>
  <si>
    <t>787 31 Šumperk</t>
  </si>
  <si>
    <t>PO má doplňkovou činnost</t>
  </si>
  <si>
    <t>Archeologické centrum Olomouc,</t>
  </si>
  <si>
    <t>Klášterní Hradisko, U Hradiska 42/6</t>
  </si>
  <si>
    <t>771 00  Olomouc</t>
  </si>
  <si>
    <t>CELKEM</t>
  </si>
  <si>
    <t>saldo</t>
  </si>
  <si>
    <t>Kontrolní sestava:</t>
  </si>
  <si>
    <t>hlavní činnost</t>
  </si>
  <si>
    <t>vedlejší činnost</t>
  </si>
  <si>
    <t>Rozdíl :</t>
  </si>
  <si>
    <t>počet PO</t>
  </si>
  <si>
    <t>Z celkového počtu 8 organizací skončilo :</t>
  </si>
  <si>
    <t>tis. Kč</t>
  </si>
  <si>
    <t xml:space="preserve"> - 1 organizace  se záporným  hospodářským výsledkem, v celkové výši </t>
  </si>
  <si>
    <t>Rekapitulace podle § :</t>
  </si>
  <si>
    <t xml:space="preserve"> </t>
  </si>
  <si>
    <t>§ 3314 - Činnosti knihovnické</t>
  </si>
  <si>
    <t>§ 3315 - Činnosti muzeí a galerií</t>
  </si>
  <si>
    <t>§ 3319 -Ostatní záležitosti kultury</t>
  </si>
  <si>
    <t>Překročení limitu mzdových prostředků  o 59 002,- Kč bylo způsobeno zapojením prostředků na mzdy, poskytnuté v rámci projektu EOD, z Univerzitní knihovny v Innsbrucku.</t>
  </si>
  <si>
    <t>Vynaložené odpisy nad stanovený limit byly finančně pokryty z provozních prostředků organizace-5 001,- Kč.</t>
  </si>
  <si>
    <t>Překročení limitu mzdových prostředků  o 203 266,- Kč bylo způsobeno zapojením prostředků na mzdy, poskytnuté Úřadem práce v Jeseníku.</t>
  </si>
  <si>
    <t>Vynaložené odpisy nad stanovený limit byly finančně pokryty z provozních prostředků organizace-265,- Kč.</t>
  </si>
  <si>
    <t>Překročení limitu mzdových prostředků  o 5 856,- Kč bylo pokryto finančními prostředky  z fondu odměn příspěvkové organizace.</t>
  </si>
  <si>
    <t>Ztráta za rok 2010 bude ve výši 2 192,06 Kč  pokryta z prostředků rezervního fondu roku 2010 v souladu s ust. § 30, odst. 3d) zákona č. 250/2000 Sb., o rozpočtových pravidlech územních rozpočtů, ve znění pozdějších předpisů - použití prostředků rezervního fondu, vyjma poskytnutých darů a částka 792 136,46 Kč bude pokryta ze zlepšeného výsledku hospodaření v následujících letech.</t>
  </si>
  <si>
    <t>Vynaložené odpisy nad stanovený limit byly finančně pokryty z provozních prostředků organizace-6 282,- Kč. Tato částka byla převedena z běžného účtu příspěvkové organizace na investiční až 9.2.2011.</t>
  </si>
  <si>
    <t>Překročení limitu mzdových prostředků  o 374 483,- Kč bylo pokryto z grantů a projektů. Z grantu Ministerstva kultury se jednalo o částku 10 000,- Kč, ze St. města Přerov na projekt "Přírodě OK +" - 161 441,- Kč; projekt  "Přírodě OK 2" -94 342,- Kč;  projekt  "záchranná stanice 2009/2010" - 29 697,- Kč a "záchranná stanice 2010/2011" - 79 003,- Kč.</t>
  </si>
  <si>
    <t>Překročení limitu mzdových prostředků  o 128 314,- Kč bylo pokryto z příspěvku města Šumperk (Klášterní kostel a RMIC).</t>
  </si>
  <si>
    <t>Neinvestiční příspěvek - odpisy - příspěvková organizace vrátila částku 831,40,- Kč dne 5.1.2011 na účet Olom. kraje .</t>
  </si>
  <si>
    <t>Vynaložené odpisy nad stanovený limit byly finančně pokryty z provozních prostředků organizace-3 849,10 Kč.</t>
  </si>
  <si>
    <t xml:space="preserve">Ztráta za rok 2009 ve výši 13 624,64 Kč byla pokryta z prostředků rezervního fondu v souladu s ust. § 30, odst. 3d) zákona č. 250/2000 Sb., o rozpočtových pravidlech územních rozpočtů, ve znění pozdějších předpisů - použití prostředků rezervního fondu, vyjma poskytnutých darů.  </t>
  </si>
  <si>
    <t xml:space="preserve"> - 7 organizací  se zlepšeným hospodářským výsledkem, v celkové výši </t>
  </si>
  <si>
    <t>Kč</t>
  </si>
  <si>
    <t>Rekapitulace  hospodaření / výsledek hospodaření  2010/</t>
  </si>
  <si>
    <t>c) Příspěvkové organizace v oblasti kultury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</si>
</sst>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Black"/>
      <family val="2"/>
      <charset val="238"/>
    </font>
    <font>
      <b/>
      <sz val="10"/>
      <name val="Arial"/>
      <family val="2"/>
      <charset val="238"/>
    </font>
    <font>
      <sz val="11"/>
      <name val="Arial Black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 Black"/>
      <family val="2"/>
      <charset val="238"/>
    </font>
    <font>
      <sz val="14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2"/>
      <name val="Arial Black"/>
      <family val="2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19"/>
      <name val="Comic Sans MS"/>
      <family val="4"/>
      <charset val="238"/>
    </font>
    <font>
      <sz val="8"/>
      <name val="Comic Sans MS"/>
      <family val="4"/>
      <charset val="238"/>
    </font>
    <font>
      <sz val="9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u/>
      <sz val="12"/>
      <name val="Arial"/>
      <family val="2"/>
      <charset val="238"/>
    </font>
    <font>
      <b/>
      <sz val="9"/>
      <name val="Arial"/>
      <family val="2"/>
      <charset val="238"/>
    </font>
    <font>
      <sz val="8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sz val="7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9"/>
      <name val="Arial"/>
      <family val="2"/>
      <charset val="238"/>
    </font>
    <font>
      <sz val="12"/>
      <color indexed="12"/>
      <name val="Arial"/>
      <family val="2"/>
      <charset val="238"/>
    </font>
    <font>
      <sz val="9"/>
      <color indexed="12"/>
      <name val="Arial"/>
      <family val="2"/>
      <charset val="238"/>
    </font>
    <font>
      <b/>
      <u/>
      <sz val="8"/>
      <name val="Arial"/>
      <family val="2"/>
      <charset val="238"/>
    </font>
    <font>
      <u/>
      <sz val="14"/>
      <name val="Arial Black"/>
      <family val="2"/>
      <charset val="238"/>
    </font>
    <font>
      <u/>
      <sz val="9"/>
      <name val="Arial"/>
      <family val="2"/>
      <charset val="238"/>
    </font>
    <font>
      <u/>
      <sz val="9"/>
      <color indexed="10"/>
      <name val="Arial"/>
      <family val="2"/>
      <charset val="238"/>
    </font>
    <font>
      <b/>
      <u/>
      <sz val="12"/>
      <name val="Arial Black"/>
      <family val="2"/>
      <charset val="238"/>
    </font>
    <font>
      <sz val="10"/>
      <name val="Arial"/>
      <family val="2"/>
      <charset val="238"/>
    </font>
    <font>
      <b/>
      <u/>
      <sz val="16"/>
      <name val="Arial CE"/>
      <family val="2"/>
      <charset val="238"/>
    </font>
    <font>
      <u/>
      <sz val="10"/>
      <name val="Arial"/>
      <family val="2"/>
      <charset val="238"/>
    </font>
    <font>
      <u/>
      <sz val="9"/>
      <name val="Arial"/>
      <family val="2"/>
      <charset val="238"/>
    </font>
    <font>
      <u/>
      <sz val="12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18"/>
      </left>
      <right/>
      <top style="thick">
        <color indexed="18"/>
      </top>
      <bottom/>
      <diagonal/>
    </border>
    <border>
      <left/>
      <right/>
      <top style="thick">
        <color indexed="18"/>
      </top>
      <bottom/>
      <diagonal/>
    </border>
    <border>
      <left/>
      <right style="double">
        <color indexed="18"/>
      </right>
      <top style="thick">
        <color indexed="18"/>
      </top>
      <bottom/>
      <diagonal/>
    </border>
    <border>
      <left style="thick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thick">
        <color indexed="18"/>
      </left>
      <right/>
      <top style="hair">
        <color indexed="18"/>
      </top>
      <bottom style="double">
        <color indexed="18"/>
      </bottom>
      <diagonal/>
    </border>
    <border>
      <left/>
      <right/>
      <top style="hair">
        <color indexed="18"/>
      </top>
      <bottom style="double">
        <color indexed="18"/>
      </bottom>
      <diagonal/>
    </border>
    <border>
      <left/>
      <right style="double">
        <color indexed="18"/>
      </right>
      <top style="hair">
        <color indexed="18"/>
      </top>
      <bottom style="double">
        <color indexed="18"/>
      </bottom>
      <diagonal/>
    </border>
    <border>
      <left style="thick">
        <color indexed="18"/>
      </left>
      <right/>
      <top/>
      <bottom style="thick">
        <color indexed="18"/>
      </bottom>
      <diagonal/>
    </border>
    <border>
      <left/>
      <right/>
      <top/>
      <bottom style="thick">
        <color indexed="18"/>
      </bottom>
      <diagonal/>
    </border>
    <border>
      <left/>
      <right/>
      <top style="double">
        <color indexed="18"/>
      </top>
      <bottom style="thick">
        <color indexed="18"/>
      </bottom>
      <diagonal/>
    </border>
    <border>
      <left/>
      <right style="double">
        <color indexed="18"/>
      </right>
      <top/>
      <bottom style="thick">
        <color indexed="18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ck">
        <color indexed="18"/>
      </right>
      <top style="thick">
        <color indexed="18"/>
      </top>
      <bottom/>
      <diagonal/>
    </border>
    <border>
      <left/>
      <right style="thick">
        <color indexed="18"/>
      </right>
      <top/>
      <bottom/>
      <diagonal/>
    </border>
    <border>
      <left/>
      <right style="thick">
        <color indexed="18"/>
      </right>
      <top style="hair">
        <color indexed="18"/>
      </top>
      <bottom style="double">
        <color indexed="18"/>
      </bottom>
      <diagonal/>
    </border>
    <border>
      <left/>
      <right style="thick">
        <color indexed="18"/>
      </right>
      <top/>
      <bottom style="thick">
        <color indexed="18"/>
      </bottom>
      <diagonal/>
    </border>
    <border>
      <left style="hair">
        <color indexed="64"/>
      </left>
      <right/>
      <top/>
      <bottom style="thick">
        <color indexed="64"/>
      </bottom>
      <diagonal/>
    </border>
  </borders>
  <cellStyleXfs count="42">
    <xf numFmtId="0" fontId="0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4" fillId="0" borderId="1" applyNumberFormat="0" applyFill="0" applyAlignment="0" applyProtection="0"/>
    <xf numFmtId="0" fontId="35" fillId="3" borderId="0" applyNumberFormat="0" applyBorder="0" applyAlignment="0" applyProtection="0"/>
    <xf numFmtId="0" fontId="36" fillId="16" borderId="2" applyNumberFormat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17" borderId="0" applyNumberFormat="0" applyBorder="0" applyAlignment="0" applyProtection="0"/>
    <xf numFmtId="0" fontId="1" fillId="18" borderId="6" applyNumberFormat="0" applyFont="0" applyAlignment="0" applyProtection="0"/>
    <xf numFmtId="0" fontId="42" fillId="0" borderId="7" applyNumberFormat="0" applyFill="0" applyAlignment="0" applyProtection="0"/>
    <xf numFmtId="0" fontId="43" fillId="4" borderId="0" applyNumberFormat="0" applyBorder="0" applyAlignment="0" applyProtection="0"/>
    <xf numFmtId="0" fontId="44" fillId="0" borderId="0" applyNumberFormat="0" applyFill="0" applyBorder="0" applyAlignment="0" applyProtection="0"/>
    <xf numFmtId="0" fontId="45" fillId="7" borderId="8" applyNumberFormat="0" applyAlignment="0" applyProtection="0"/>
    <xf numFmtId="0" fontId="46" fillId="19" borderId="8" applyNumberFormat="0" applyAlignment="0" applyProtection="0"/>
    <xf numFmtId="0" fontId="47" fillId="19" borderId="9" applyNumberFormat="0" applyAlignment="0" applyProtection="0"/>
    <xf numFmtId="0" fontId="48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23" borderId="0" applyNumberFormat="0" applyBorder="0" applyAlignment="0" applyProtection="0"/>
  </cellStyleXfs>
  <cellXfs count="435">
    <xf numFmtId="0" fontId="0" fillId="0" borderId="0" xfId="0"/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5" fillId="0" borderId="0" xfId="0" applyFont="1" applyAlignment="1" applyProtection="1">
      <protection hidden="1"/>
    </xf>
    <xf numFmtId="0" fontId="0" fillId="0" borderId="0" xfId="0" applyAlignment="1" applyProtection="1">
      <alignment horizontal="left" shrinkToFit="1"/>
      <protection hidden="1"/>
    </xf>
    <xf numFmtId="0" fontId="0" fillId="0" borderId="0" xfId="0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1" fillId="0" borderId="0" xfId="0" applyFont="1" applyAlignment="1" applyProtection="1">
      <alignment horizontal="left" shrinkToFit="1"/>
      <protection hidden="1"/>
    </xf>
    <xf numFmtId="0" fontId="8" fillId="0" borderId="0" xfId="0" applyFont="1" applyAlignment="1" applyProtection="1">
      <alignment shrinkToFit="1"/>
      <protection hidden="1"/>
    </xf>
    <xf numFmtId="0" fontId="9" fillId="24" borderId="0" xfId="0" applyFont="1" applyFill="1" applyProtection="1">
      <protection hidden="1"/>
    </xf>
    <xf numFmtId="0" fontId="1" fillId="24" borderId="0" xfId="0" applyFont="1" applyFill="1" applyProtection="1">
      <protection hidden="1"/>
    </xf>
    <xf numFmtId="0" fontId="8" fillId="24" borderId="0" xfId="0" applyFont="1" applyFill="1" applyBorder="1" applyAlignment="1" applyProtection="1">
      <alignment horizontal="center" vertical="center"/>
      <protection hidden="1"/>
    </xf>
    <xf numFmtId="0" fontId="10" fillId="24" borderId="0" xfId="0" applyFont="1" applyFill="1" applyBorder="1" applyAlignment="1" applyProtection="1">
      <alignment horizontal="right"/>
      <protection hidden="1"/>
    </xf>
    <xf numFmtId="0" fontId="11" fillId="24" borderId="0" xfId="0" applyFont="1" applyFill="1" applyBorder="1" applyAlignment="1" applyProtection="1">
      <alignment horizontal="center"/>
      <protection hidden="1"/>
    </xf>
    <xf numFmtId="0" fontId="9" fillId="0" borderId="0" xfId="0" applyFont="1" applyAlignment="1" applyProtection="1">
      <alignment horizontal="right"/>
      <protection hidden="1"/>
    </xf>
    <xf numFmtId="0" fontId="1" fillId="24" borderId="0" xfId="0" applyFont="1" applyFill="1" applyBorder="1" applyProtection="1">
      <protection hidden="1"/>
    </xf>
    <xf numFmtId="0" fontId="6" fillId="24" borderId="0" xfId="0" applyFont="1" applyFill="1" applyBorder="1" applyAlignment="1" applyProtection="1">
      <alignment horizontal="center" shrinkToFit="1"/>
      <protection hidden="1"/>
    </xf>
    <xf numFmtId="0" fontId="11" fillId="24" borderId="0" xfId="0" applyFont="1" applyFill="1" applyBorder="1" applyAlignment="1" applyProtection="1">
      <alignment horizontal="center" shrinkToFit="1"/>
      <protection hidden="1"/>
    </xf>
    <xf numFmtId="0" fontId="12" fillId="24" borderId="0" xfId="0" applyFont="1" applyFill="1" applyAlignment="1" applyProtection="1">
      <alignment horizontal="right"/>
      <protection hidden="1"/>
    </xf>
    <xf numFmtId="0" fontId="11" fillId="0" borderId="0" xfId="0" applyFont="1" applyFill="1" applyAlignment="1" applyProtection="1">
      <alignment horizontal="right"/>
      <protection hidden="1"/>
    </xf>
    <xf numFmtId="0" fontId="11" fillId="0" borderId="0" xfId="0" applyFont="1" applyAlignment="1" applyProtection="1">
      <alignment horizontal="right"/>
      <protection hidden="1"/>
    </xf>
    <xf numFmtId="0" fontId="13" fillId="24" borderId="0" xfId="0" applyFont="1" applyFill="1" applyBorder="1" applyProtection="1">
      <protection hidden="1"/>
    </xf>
    <xf numFmtId="0" fontId="8" fillId="24" borderId="0" xfId="0" applyFont="1" applyFill="1" applyProtection="1">
      <protection hidden="1"/>
    </xf>
    <xf numFmtId="0" fontId="14" fillId="24" borderId="0" xfId="0" applyFont="1" applyFill="1" applyBorder="1" applyProtection="1">
      <protection hidden="1"/>
    </xf>
    <xf numFmtId="0" fontId="15" fillId="24" borderId="0" xfId="0" applyFont="1" applyFill="1" applyBorder="1" applyProtection="1">
      <protection hidden="1"/>
    </xf>
    <xf numFmtId="0" fontId="12" fillId="24" borderId="0" xfId="0" applyFont="1" applyFill="1" applyBorder="1" applyProtection="1">
      <protection hidden="1"/>
    </xf>
    <xf numFmtId="0" fontId="16" fillId="24" borderId="0" xfId="0" applyFont="1" applyFill="1" applyBorder="1" applyProtection="1"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9" fillId="0" borderId="0" xfId="0" applyNumberFormat="1" applyFont="1" applyFill="1" applyBorder="1" applyAlignment="1" applyProtection="1">
      <alignment shrinkToFit="1"/>
      <protection hidden="1"/>
    </xf>
    <xf numFmtId="0" fontId="17" fillId="24" borderId="0" xfId="0" applyFont="1" applyFill="1" applyBorder="1" applyProtection="1">
      <protection hidden="1"/>
    </xf>
    <xf numFmtId="0" fontId="1" fillId="0" borderId="0" xfId="0" applyFont="1" applyFill="1" applyProtection="1">
      <protection hidden="1"/>
    </xf>
    <xf numFmtId="0" fontId="18" fillId="24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8" fillId="0" borderId="0" xfId="0" applyFont="1" applyFill="1" applyBorder="1" applyProtection="1">
      <protection hidden="1"/>
    </xf>
    <xf numFmtId="4" fontId="18" fillId="0" borderId="0" xfId="0" applyNumberFormat="1" applyFont="1" applyFill="1" applyBorder="1" applyAlignment="1" applyProtection="1">
      <alignment shrinkToFit="1"/>
      <protection hidden="1"/>
    </xf>
    <xf numFmtId="4" fontId="18" fillId="24" borderId="0" xfId="0" applyNumberFormat="1" applyFont="1" applyFill="1" applyBorder="1" applyProtection="1">
      <protection hidden="1"/>
    </xf>
    <xf numFmtId="0" fontId="6" fillId="24" borderId="0" xfId="0" applyFont="1" applyFill="1" applyBorder="1" applyProtection="1">
      <protection hidden="1"/>
    </xf>
    <xf numFmtId="4" fontId="19" fillId="0" borderId="0" xfId="0" applyNumberFormat="1" applyFont="1" applyFill="1" applyBorder="1" applyAlignment="1" applyProtection="1">
      <alignment shrinkToFit="1"/>
      <protection hidden="1"/>
    </xf>
    <xf numFmtId="4" fontId="20" fillId="0" borderId="0" xfId="0" applyNumberFormat="1" applyFont="1" applyFill="1" applyBorder="1" applyAlignment="1" applyProtection="1">
      <alignment shrinkToFit="1"/>
      <protection hidden="1"/>
    </xf>
    <xf numFmtId="0" fontId="21" fillId="24" borderId="0" xfId="0" applyFont="1" applyFill="1" applyBorder="1" applyProtection="1">
      <protection hidden="1"/>
    </xf>
    <xf numFmtId="0" fontId="22" fillId="24" borderId="0" xfId="0" applyFont="1" applyFill="1" applyProtection="1">
      <protection hidden="1"/>
    </xf>
    <xf numFmtId="4" fontId="22" fillId="0" borderId="0" xfId="0" applyNumberFormat="1" applyFont="1" applyFill="1" applyBorder="1" applyAlignment="1" applyProtection="1">
      <alignment shrinkToFit="1"/>
      <protection hidden="1"/>
    </xf>
    <xf numFmtId="0" fontId="13" fillId="0" borderId="0" xfId="0" applyFont="1" applyBorder="1" applyProtection="1">
      <protection hidden="1"/>
    </xf>
    <xf numFmtId="0" fontId="18" fillId="0" borderId="0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8" fillId="24" borderId="0" xfId="0" applyFont="1" applyFill="1" applyBorder="1" applyProtection="1">
      <protection hidden="1"/>
    </xf>
    <xf numFmtId="0" fontId="23" fillId="24" borderId="0" xfId="0" applyFont="1" applyFill="1" applyBorder="1" applyProtection="1">
      <protection hidden="1"/>
    </xf>
    <xf numFmtId="0" fontId="24" fillId="24" borderId="0" xfId="0" applyFont="1" applyFill="1" applyBorder="1" applyProtection="1">
      <protection hidden="1"/>
    </xf>
    <xf numFmtId="4" fontId="19" fillId="24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Protection="1">
      <protection hidden="1"/>
    </xf>
    <xf numFmtId="4" fontId="19" fillId="24" borderId="0" xfId="0" applyNumberFormat="1" applyFont="1" applyFill="1" applyBorder="1" applyAlignment="1" applyProtection="1">
      <alignment horizontal="right" shrinkToFit="1"/>
      <protection hidden="1"/>
    </xf>
    <xf numFmtId="0" fontId="10" fillId="0" borderId="0" xfId="0" applyFont="1" applyBorder="1" applyProtection="1">
      <protection hidden="1"/>
    </xf>
    <xf numFmtId="0" fontId="12" fillId="0" borderId="0" xfId="0" applyFont="1" applyBorder="1" applyProtection="1">
      <protection hidden="1"/>
    </xf>
    <xf numFmtId="4" fontId="25" fillId="0" borderId="0" xfId="0" applyNumberFormat="1" applyFont="1" applyBorder="1" applyProtection="1">
      <protection hidden="1"/>
    </xf>
    <xf numFmtId="0" fontId="1" fillId="0" borderId="0" xfId="0" applyFont="1" applyBorder="1" applyAlignment="1" applyProtection="1">
      <alignment shrinkToFit="1"/>
      <protection hidden="1"/>
    </xf>
    <xf numFmtId="0" fontId="2" fillId="0" borderId="0" xfId="0" applyFont="1" applyBorder="1" applyAlignment="1" applyProtection="1">
      <alignment horizontal="right" shrinkToFit="1"/>
      <protection hidden="1"/>
    </xf>
    <xf numFmtId="0" fontId="1" fillId="0" borderId="0" xfId="0" applyFont="1" applyBorder="1" applyAlignment="1" applyProtection="1">
      <alignment horizontal="right" indent="3"/>
      <protection hidden="1"/>
    </xf>
    <xf numFmtId="0" fontId="11" fillId="0" borderId="0" xfId="0" applyFont="1" applyBorder="1" applyAlignment="1" applyProtection="1">
      <alignment horizontal="left" indent="2"/>
      <protection hidden="1"/>
    </xf>
    <xf numFmtId="0" fontId="23" fillId="0" borderId="0" xfId="0" applyFont="1" applyBorder="1" applyProtection="1">
      <protection hidden="1"/>
    </xf>
    <xf numFmtId="0" fontId="17" fillId="0" borderId="0" xfId="0" applyFont="1" applyBorder="1" applyProtection="1">
      <protection hidden="1"/>
    </xf>
    <xf numFmtId="4" fontId="11" fillId="0" borderId="0" xfId="0" applyNumberFormat="1" applyFont="1" applyBorder="1" applyProtection="1">
      <protection hidden="1"/>
    </xf>
    <xf numFmtId="10" fontId="1" fillId="0" borderId="0" xfId="0" applyNumberFormat="1" applyFont="1" applyBorder="1" applyAlignment="1" applyProtection="1">
      <alignment horizontal="right" indent="3"/>
      <protection hidden="1"/>
    </xf>
    <xf numFmtId="0" fontId="26" fillId="0" borderId="0" xfId="0" applyFont="1" applyBorder="1" applyProtection="1">
      <protection hidden="1"/>
    </xf>
    <xf numFmtId="0" fontId="11" fillId="0" borderId="0" xfId="0" applyFont="1" applyBorder="1" applyAlignment="1" applyProtection="1">
      <protection locked="0"/>
    </xf>
    <xf numFmtId="0" fontId="27" fillId="0" borderId="0" xfId="0" applyFont="1" applyBorder="1" applyProtection="1">
      <protection locked="0"/>
    </xf>
    <xf numFmtId="0" fontId="28" fillId="0" borderId="0" xfId="0" applyFont="1" applyBorder="1" applyProtection="1">
      <protection locked="0"/>
    </xf>
    <xf numFmtId="0" fontId="12" fillId="0" borderId="0" xfId="0" applyFont="1" applyBorder="1" applyProtection="1">
      <protection locked="0"/>
    </xf>
    <xf numFmtId="4" fontId="11" fillId="0" borderId="0" xfId="0" applyNumberFormat="1" applyFont="1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10" fontId="1" fillId="0" borderId="0" xfId="0" applyNumberFormat="1" applyFont="1" applyBorder="1" applyAlignment="1" applyProtection="1">
      <alignment horizontal="right" indent="3"/>
      <protection locked="0"/>
    </xf>
    <xf numFmtId="0" fontId="11" fillId="0" borderId="0" xfId="0" applyFont="1" applyBorder="1" applyAlignment="1" applyProtection="1">
      <alignment horizontal="left" indent="2"/>
      <protection locked="0"/>
    </xf>
    <xf numFmtId="0" fontId="23" fillId="0" borderId="0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14" fillId="0" borderId="0" xfId="0" applyFont="1" applyBorder="1" applyProtection="1">
      <protection hidden="1"/>
    </xf>
    <xf numFmtId="4" fontId="9" fillId="0" borderId="0" xfId="0" applyNumberFormat="1" applyFont="1" applyBorder="1" applyProtection="1">
      <protection hidden="1"/>
    </xf>
    <xf numFmtId="0" fontId="18" fillId="0" borderId="10" xfId="0" applyFont="1" applyBorder="1" applyProtection="1">
      <protection hidden="1"/>
    </xf>
    <xf numFmtId="0" fontId="1" fillId="0" borderId="11" xfId="0" applyFont="1" applyBorder="1" applyProtection="1">
      <protection hidden="1"/>
    </xf>
    <xf numFmtId="0" fontId="29" fillId="0" borderId="11" xfId="0" applyFont="1" applyBorder="1" applyProtection="1"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1" fillId="0" borderId="13" xfId="0" applyFont="1" applyBorder="1" applyProtection="1">
      <protection hidden="1"/>
    </xf>
    <xf numFmtId="0" fontId="1" fillId="0" borderId="14" xfId="0" applyFont="1" applyBorder="1" applyProtection="1">
      <protection hidden="1"/>
    </xf>
    <xf numFmtId="14" fontId="1" fillId="0" borderId="14" xfId="0" applyNumberFormat="1" applyFont="1" applyBorder="1" applyProtection="1">
      <protection hidden="1"/>
    </xf>
    <xf numFmtId="0" fontId="1" fillId="0" borderId="14" xfId="0" applyFont="1" applyBorder="1" applyAlignment="1" applyProtection="1">
      <alignment horizontal="center"/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18" xfId="0" applyFont="1" applyBorder="1" applyProtection="1">
      <protection hidden="1"/>
    </xf>
    <xf numFmtId="0" fontId="1" fillId="0" borderId="19" xfId="0" applyFont="1" applyBorder="1" applyProtection="1">
      <protection hidden="1"/>
    </xf>
    <xf numFmtId="0" fontId="1" fillId="0" borderId="20" xfId="0" applyFont="1" applyBorder="1" applyProtection="1">
      <protection hidden="1"/>
    </xf>
    <xf numFmtId="0" fontId="1" fillId="0" borderId="21" xfId="0" applyFont="1" applyBorder="1" applyProtection="1">
      <protection hidden="1"/>
    </xf>
    <xf numFmtId="0" fontId="18" fillId="0" borderId="15" xfId="0" applyFont="1" applyBorder="1" applyProtection="1">
      <protection hidden="1"/>
    </xf>
    <xf numFmtId="0" fontId="26" fillId="0" borderId="16" xfId="0" applyFont="1" applyBorder="1" applyProtection="1">
      <protection hidden="1"/>
    </xf>
    <xf numFmtId="4" fontId="20" fillId="0" borderId="22" xfId="0" applyNumberFormat="1" applyFont="1" applyBorder="1" applyAlignment="1" applyProtection="1">
      <alignment shrinkToFit="1"/>
      <protection hidden="1"/>
    </xf>
    <xf numFmtId="4" fontId="20" fillId="0" borderId="23" xfId="0" applyNumberFormat="1" applyFont="1" applyBorder="1" applyAlignment="1" applyProtection="1">
      <alignment shrinkToFit="1"/>
      <protection hidden="1"/>
    </xf>
    <xf numFmtId="0" fontId="30" fillId="0" borderId="0" xfId="0" applyFont="1" applyBorder="1" applyProtection="1">
      <protection hidden="1"/>
    </xf>
    <xf numFmtId="0" fontId="29" fillId="0" borderId="0" xfId="0" applyFont="1" applyBorder="1" applyProtection="1">
      <protection hidden="1"/>
    </xf>
    <xf numFmtId="4" fontId="31" fillId="0" borderId="0" xfId="0" applyNumberFormat="1" applyFont="1" applyProtection="1">
      <protection hidden="1"/>
    </xf>
    <xf numFmtId="0" fontId="1" fillId="0" borderId="0" xfId="0" applyFont="1" applyProtection="1">
      <protection locked="0"/>
    </xf>
    <xf numFmtId="4" fontId="4" fillId="0" borderId="0" xfId="0" applyNumberFormat="1" applyFont="1" applyFill="1" applyBorder="1" applyAlignment="1" applyProtection="1">
      <alignment shrinkToFit="1"/>
      <protection hidden="1"/>
    </xf>
    <xf numFmtId="4" fontId="3" fillId="0" borderId="0" xfId="0" applyNumberFormat="1" applyFont="1" applyFill="1" applyBorder="1" applyAlignment="1" applyProtection="1">
      <alignment shrinkToFit="1"/>
      <protection hidden="1"/>
    </xf>
    <xf numFmtId="4" fontId="27" fillId="0" borderId="0" xfId="0" applyNumberFormat="1" applyFont="1" applyFill="1" applyBorder="1" applyAlignment="1" applyProtection="1">
      <alignment shrinkToFit="1"/>
      <protection hidden="1"/>
    </xf>
    <xf numFmtId="0" fontId="18" fillId="0" borderId="24" xfId="0" applyFont="1" applyBorder="1" applyProtection="1">
      <protection hidden="1"/>
    </xf>
    <xf numFmtId="0" fontId="26" fillId="0" borderId="25" xfId="0" applyFont="1" applyBorder="1" applyProtection="1">
      <protection hidden="1"/>
    </xf>
    <xf numFmtId="4" fontId="27" fillId="0" borderId="26" xfId="0" applyNumberFormat="1" applyFont="1" applyFill="1" applyBorder="1" applyAlignment="1" applyProtection="1">
      <alignment shrinkToFit="1"/>
      <protection hidden="1"/>
    </xf>
    <xf numFmtId="4" fontId="27" fillId="0" borderId="27" xfId="0" applyNumberFormat="1" applyFont="1" applyFill="1" applyBorder="1" applyAlignment="1" applyProtection="1">
      <alignment shrinkToFit="1"/>
      <protection hidden="1"/>
    </xf>
    <xf numFmtId="4" fontId="27" fillId="0" borderId="28" xfId="0" applyNumberFormat="1" applyFont="1" applyFill="1" applyBorder="1" applyAlignment="1" applyProtection="1">
      <alignment shrinkToFit="1"/>
      <protection hidden="1"/>
    </xf>
    <xf numFmtId="4" fontId="9" fillId="0" borderId="22" xfId="0" applyNumberFormat="1" applyFont="1" applyFill="1" applyBorder="1" applyAlignment="1" applyProtection="1">
      <alignment shrinkToFit="1"/>
      <protection hidden="1"/>
    </xf>
    <xf numFmtId="4" fontId="9" fillId="0" borderId="29" xfId="0" applyNumberFormat="1" applyFont="1" applyFill="1" applyBorder="1" applyAlignment="1" applyProtection="1">
      <alignment shrinkToFit="1"/>
      <protection hidden="1"/>
    </xf>
    <xf numFmtId="0" fontId="2" fillId="0" borderId="30" xfId="0" applyFont="1" applyBorder="1" applyAlignment="1" applyProtection="1">
      <alignment horizontal="center"/>
      <protection hidden="1"/>
    </xf>
    <xf numFmtId="0" fontId="1" fillId="0" borderId="31" xfId="0" applyFont="1" applyBorder="1" applyProtection="1">
      <protection hidden="1"/>
    </xf>
    <xf numFmtId="0" fontId="1" fillId="0" borderId="32" xfId="0" applyFont="1" applyBorder="1" applyProtection="1">
      <protection hidden="1"/>
    </xf>
    <xf numFmtId="14" fontId="1" fillId="0" borderId="33" xfId="0" applyNumberFormat="1" applyFont="1" applyBorder="1" applyProtection="1">
      <protection hidden="1"/>
    </xf>
    <xf numFmtId="0" fontId="1" fillId="0" borderId="33" xfId="0" applyFont="1" applyBorder="1" applyProtection="1">
      <protection hidden="1"/>
    </xf>
    <xf numFmtId="0" fontId="1" fillId="0" borderId="34" xfId="0" applyFont="1" applyBorder="1" applyProtection="1">
      <protection hidden="1"/>
    </xf>
    <xf numFmtId="0" fontId="1" fillId="0" borderId="35" xfId="0" applyFont="1" applyBorder="1" applyProtection="1">
      <protection hidden="1"/>
    </xf>
    <xf numFmtId="4" fontId="27" fillId="0" borderId="36" xfId="0" applyNumberFormat="1" applyFont="1" applyFill="1" applyBorder="1" applyAlignment="1" applyProtection="1">
      <alignment shrinkToFit="1"/>
      <protection hidden="1"/>
    </xf>
    <xf numFmtId="4" fontId="27" fillId="0" borderId="37" xfId="0" applyNumberFormat="1" applyFont="1" applyFill="1" applyBorder="1" applyAlignment="1" applyProtection="1">
      <alignment shrinkToFit="1"/>
      <protection hidden="1"/>
    </xf>
    <xf numFmtId="4" fontId="27" fillId="0" borderId="38" xfId="0" applyNumberFormat="1" applyFont="1" applyFill="1" applyBorder="1" applyAlignment="1" applyProtection="1">
      <alignment shrinkToFit="1"/>
      <protection hidden="1"/>
    </xf>
    <xf numFmtId="0" fontId="31" fillId="0" borderId="0" xfId="0" applyFont="1"/>
    <xf numFmtId="0" fontId="50" fillId="0" borderId="0" xfId="0" applyFont="1" applyAlignment="1">
      <alignment horizontal="right"/>
    </xf>
    <xf numFmtId="0" fontId="50" fillId="0" borderId="0" xfId="0" applyFont="1" applyFill="1" applyAlignment="1">
      <alignment horizontal="right"/>
    </xf>
    <xf numFmtId="0" fontId="12" fillId="0" borderId="0" xfId="0" applyFont="1" applyAlignment="1">
      <alignment horizontal="left"/>
    </xf>
    <xf numFmtId="0" fontId="31" fillId="0" borderId="0" xfId="0" applyFont="1" applyAlignment="1">
      <alignment horizontal="right"/>
    </xf>
    <xf numFmtId="0" fontId="11" fillId="0" borderId="30" xfId="0" applyFont="1" applyBorder="1"/>
    <xf numFmtId="0" fontId="11" fillId="0" borderId="12" xfId="0" applyFont="1" applyBorder="1" applyAlignment="1">
      <alignment shrinkToFit="1"/>
    </xf>
    <xf numFmtId="0" fontId="31" fillId="0" borderId="39" xfId="0" applyFont="1" applyBorder="1"/>
    <xf numFmtId="0" fontId="31" fillId="0" borderId="40" xfId="0" applyFont="1" applyBorder="1"/>
    <xf numFmtId="4" fontId="53" fillId="24" borderId="13" xfId="0" applyNumberFormat="1" applyFont="1" applyFill="1" applyBorder="1" applyAlignment="1" applyProtection="1">
      <alignment shrinkToFit="1"/>
    </xf>
    <xf numFmtId="4" fontId="2" fillId="0" borderId="0" xfId="0" applyNumberFormat="1" applyFont="1" applyBorder="1" applyAlignment="1">
      <alignment shrinkToFit="1"/>
    </xf>
    <xf numFmtId="0" fontId="2" fillId="0" borderId="0" xfId="0" applyFont="1" applyBorder="1" applyAlignment="1">
      <alignment shrinkToFit="1"/>
    </xf>
    <xf numFmtId="0" fontId="56" fillId="0" borderId="0" xfId="0" applyFont="1" applyAlignment="1">
      <alignment shrinkToFit="1"/>
    </xf>
    <xf numFmtId="0" fontId="11" fillId="0" borderId="41" xfId="0" applyFont="1" applyBorder="1"/>
    <xf numFmtId="0" fontId="11" fillId="0" borderId="42" xfId="0" applyFont="1" applyBorder="1" applyAlignment="1">
      <alignment shrinkToFit="1"/>
    </xf>
    <xf numFmtId="0" fontId="31" fillId="0" borderId="43" xfId="0" applyFont="1" applyBorder="1"/>
    <xf numFmtId="0" fontId="31" fillId="0" borderId="44" xfId="0" applyFont="1" applyBorder="1"/>
    <xf numFmtId="10" fontId="57" fillId="24" borderId="45" xfId="0" applyNumberFormat="1" applyFont="1" applyFill="1" applyBorder="1" applyProtection="1"/>
    <xf numFmtId="10" fontId="57" fillId="24" borderId="46" xfId="0" applyNumberFormat="1" applyFont="1" applyFill="1" applyBorder="1" applyProtection="1"/>
    <xf numFmtId="10" fontId="58" fillId="0" borderId="44" xfId="0" applyNumberFormat="1" applyFont="1" applyBorder="1"/>
    <xf numFmtId="0" fontId="11" fillId="0" borderId="47" xfId="0" applyFont="1" applyBorder="1"/>
    <xf numFmtId="0" fontId="11" fillId="0" borderId="48" xfId="0" applyFont="1" applyBorder="1" applyAlignment="1">
      <alignment shrinkToFit="1"/>
    </xf>
    <xf numFmtId="0" fontId="31" fillId="0" borderId="49" xfId="0" applyFont="1" applyFill="1" applyBorder="1"/>
    <xf numFmtId="0" fontId="31" fillId="0" borderId="50" xfId="0" applyFont="1" applyFill="1" applyBorder="1"/>
    <xf numFmtId="0" fontId="31" fillId="0" borderId="43" xfId="0" applyFont="1" applyFill="1" applyBorder="1"/>
    <xf numFmtId="0" fontId="31" fillId="0" borderId="44" xfId="0" applyFont="1" applyFill="1" applyBorder="1"/>
    <xf numFmtId="0" fontId="11" fillId="0" borderId="32" xfId="0" applyFont="1" applyBorder="1"/>
    <xf numFmtId="0" fontId="11" fillId="0" borderId="14" xfId="0" applyFont="1" applyBorder="1" applyAlignment="1">
      <alignment shrinkToFit="1"/>
    </xf>
    <xf numFmtId="0" fontId="55" fillId="0" borderId="51" xfId="0" applyFont="1" applyBorder="1"/>
    <xf numFmtId="0" fontId="2" fillId="0" borderId="0" xfId="0" applyFont="1" applyBorder="1"/>
    <xf numFmtId="0" fontId="55" fillId="0" borderId="52" xfId="0" applyFont="1" applyBorder="1"/>
    <xf numFmtId="0" fontId="55" fillId="0" borderId="51" xfId="0" applyFont="1" applyBorder="1" applyAlignment="1"/>
    <xf numFmtId="0" fontId="55" fillId="0" borderId="53" xfId="0" applyFont="1" applyBorder="1" applyAlignment="1">
      <alignment vertical="justify"/>
    </xf>
    <xf numFmtId="0" fontId="55" fillId="0" borderId="53" xfId="0" applyFont="1" applyBorder="1"/>
    <xf numFmtId="0" fontId="11" fillId="0" borderId="47" xfId="0" applyFont="1" applyFill="1" applyBorder="1"/>
    <xf numFmtId="0" fontId="11" fillId="0" borderId="48" xfId="0" applyFont="1" applyFill="1" applyBorder="1" applyAlignment="1">
      <alignment shrinkToFit="1"/>
    </xf>
    <xf numFmtId="0" fontId="55" fillId="0" borderId="53" xfId="0" applyFont="1" applyFill="1" applyBorder="1"/>
    <xf numFmtId="0" fontId="11" fillId="0" borderId="0" xfId="0" applyFont="1" applyAlignment="1">
      <alignment shrinkToFit="1"/>
    </xf>
    <xf numFmtId="0" fontId="11" fillId="0" borderId="41" xfId="0" applyFont="1" applyFill="1" applyBorder="1"/>
    <xf numFmtId="0" fontId="11" fillId="0" borderId="42" xfId="0" applyFont="1" applyFill="1" applyBorder="1" applyAlignment="1">
      <alignment shrinkToFit="1"/>
    </xf>
    <xf numFmtId="0" fontId="31" fillId="0" borderId="50" xfId="0" applyFont="1" applyBorder="1"/>
    <xf numFmtId="4" fontId="2" fillId="0" borderId="13" xfId="0" applyNumberFormat="1" applyFont="1" applyBorder="1" applyAlignment="1">
      <alignment shrinkToFit="1"/>
    </xf>
    <xf numFmtId="0" fontId="11" fillId="0" borderId="17" xfId="0" applyFont="1" applyBorder="1" applyAlignment="1">
      <alignment shrinkToFit="1"/>
    </xf>
    <xf numFmtId="0" fontId="60" fillId="0" borderId="0" xfId="0" applyFont="1" applyBorder="1"/>
    <xf numFmtId="4" fontId="61" fillId="0" borderId="54" xfId="0" applyNumberFormat="1" applyFont="1" applyBorder="1"/>
    <xf numFmtId="4" fontId="62" fillId="0" borderId="13" xfId="0" applyNumberFormat="1" applyFont="1" applyFill="1" applyBorder="1"/>
    <xf numFmtId="4" fontId="62" fillId="0" borderId="54" xfId="0" applyNumberFormat="1" applyFont="1" applyFill="1" applyBorder="1"/>
    <xf numFmtId="0" fontId="9" fillId="0" borderId="0" xfId="0" applyFont="1"/>
    <xf numFmtId="0" fontId="9" fillId="0" borderId="15" xfId="0" applyFont="1" applyFill="1" applyBorder="1"/>
    <xf numFmtId="4" fontId="56" fillId="0" borderId="16" xfId="0" applyNumberFormat="1" applyFont="1" applyBorder="1"/>
    <xf numFmtId="0" fontId="7" fillId="0" borderId="0" xfId="0" applyFont="1"/>
    <xf numFmtId="0" fontId="7" fillId="0" borderId="0" xfId="0" applyFont="1" applyBorder="1"/>
    <xf numFmtId="0" fontId="49" fillId="0" borderId="0" xfId="0" applyFont="1" applyBorder="1"/>
    <xf numFmtId="4" fontId="9" fillId="0" borderId="0" xfId="0" applyNumberFormat="1" applyFont="1"/>
    <xf numFmtId="4" fontId="9" fillId="0" borderId="0" xfId="0" applyNumberFormat="1" applyFont="1" applyFill="1"/>
    <xf numFmtId="0" fontId="55" fillId="0" borderId="0" xfId="0" applyFont="1" applyBorder="1"/>
    <xf numFmtId="0" fontId="55" fillId="0" borderId="0" xfId="0" applyFont="1"/>
    <xf numFmtId="0" fontId="2" fillId="0" borderId="0" xfId="0" applyFont="1"/>
    <xf numFmtId="0" fontId="56" fillId="0" borderId="0" xfId="0" applyFont="1"/>
    <xf numFmtId="0" fontId="63" fillId="0" borderId="0" xfId="0" applyFont="1"/>
    <xf numFmtId="0" fontId="64" fillId="0" borderId="0" xfId="0" applyFont="1"/>
    <xf numFmtId="4" fontId="56" fillId="0" borderId="0" xfId="0" applyNumberFormat="1" applyFont="1"/>
    <xf numFmtId="4" fontId="56" fillId="0" borderId="0" xfId="0" applyNumberFormat="1" applyFont="1" applyFill="1"/>
    <xf numFmtId="0" fontId="55" fillId="0" borderId="55" xfId="0" applyFont="1" applyBorder="1"/>
    <xf numFmtId="0" fontId="55" fillId="0" borderId="56" xfId="0" applyFont="1" applyBorder="1"/>
    <xf numFmtId="0" fontId="55" fillId="0" borderId="56" xfId="0" applyFont="1" applyBorder="1" applyAlignment="1">
      <alignment horizontal="right"/>
    </xf>
    <xf numFmtId="0" fontId="31" fillId="0" borderId="56" xfId="0" applyFont="1" applyBorder="1" applyAlignment="1">
      <alignment horizontal="right"/>
    </xf>
    <xf numFmtId="0" fontId="31" fillId="0" borderId="57" xfId="0" applyFont="1" applyBorder="1" applyAlignment="1">
      <alignment horizontal="left"/>
    </xf>
    <xf numFmtId="0" fontId="55" fillId="0" borderId="58" xfId="0" applyFont="1" applyBorder="1"/>
    <xf numFmtId="0" fontId="55" fillId="0" borderId="0" xfId="0" applyFont="1" applyBorder="1" applyAlignment="1">
      <alignment horizontal="right"/>
    </xf>
    <xf numFmtId="0" fontId="31" fillId="0" borderId="0" xfId="0" applyFont="1" applyBorder="1" applyAlignment="1">
      <alignment horizontal="right"/>
    </xf>
    <xf numFmtId="0" fontId="31" fillId="0" borderId="59" xfId="0" applyFont="1" applyBorder="1" applyAlignment="1">
      <alignment horizontal="left"/>
    </xf>
    <xf numFmtId="0" fontId="55" fillId="0" borderId="60" xfId="0" applyFont="1" applyBorder="1"/>
    <xf numFmtId="0" fontId="55" fillId="0" borderId="61" xfId="0" applyFont="1" applyBorder="1"/>
    <xf numFmtId="0" fontId="55" fillId="0" borderId="61" xfId="0" applyFont="1" applyBorder="1" applyAlignment="1">
      <alignment horizontal="right"/>
    </xf>
    <xf numFmtId="0" fontId="31" fillId="0" borderId="62" xfId="0" applyFont="1" applyBorder="1" applyAlignment="1">
      <alignment horizontal="left"/>
    </xf>
    <xf numFmtId="0" fontId="55" fillId="0" borderId="63" xfId="0" applyFont="1" applyBorder="1"/>
    <xf numFmtId="0" fontId="55" fillId="0" borderId="64" xfId="0" applyFont="1" applyBorder="1"/>
    <xf numFmtId="0" fontId="28" fillId="0" borderId="65" xfId="0" applyFont="1" applyBorder="1"/>
    <xf numFmtId="0" fontId="28" fillId="0" borderId="66" xfId="0" applyFont="1" applyBorder="1" applyAlignment="1">
      <alignment horizontal="left"/>
    </xf>
    <xf numFmtId="0" fontId="4" fillId="0" borderId="0" xfId="0" applyFont="1"/>
    <xf numFmtId="0" fontId="28" fillId="0" borderId="0" xfId="0" applyFont="1"/>
    <xf numFmtId="0" fontId="9" fillId="0" borderId="0" xfId="0" applyFont="1" applyFill="1"/>
    <xf numFmtId="0" fontId="65" fillId="0" borderId="0" xfId="0" applyFont="1"/>
    <xf numFmtId="0" fontId="55" fillId="0" borderId="0" xfId="0" applyFont="1" applyAlignment="1">
      <alignment horizontal="left" indent="10"/>
    </xf>
    <xf numFmtId="4" fontId="55" fillId="0" borderId="0" xfId="0" applyNumberFormat="1" applyFont="1" applyAlignment="1">
      <alignment shrinkToFit="1"/>
    </xf>
    <xf numFmtId="0" fontId="66" fillId="0" borderId="0" xfId="0" applyFont="1" applyAlignment="1">
      <alignment vertical="justify" shrinkToFit="1"/>
    </xf>
    <xf numFmtId="0" fontId="66" fillId="0" borderId="0" xfId="0" applyFont="1" applyAlignment="1">
      <alignment shrinkToFit="1"/>
    </xf>
    <xf numFmtId="0" fontId="66" fillId="0" borderId="0" xfId="0" applyFont="1"/>
    <xf numFmtId="0" fontId="31" fillId="0" borderId="0" xfId="0" applyFont="1" applyAlignment="1">
      <alignment shrinkToFit="1"/>
    </xf>
    <xf numFmtId="3" fontId="55" fillId="0" borderId="0" xfId="0" applyNumberFormat="1" applyFont="1" applyAlignment="1">
      <alignment shrinkToFit="1"/>
    </xf>
    <xf numFmtId="0" fontId="31" fillId="0" borderId="0" xfId="0" applyFont="1" applyBorder="1"/>
    <xf numFmtId="4" fontId="31" fillId="0" borderId="0" xfId="0" applyNumberFormat="1" applyFont="1" applyAlignment="1">
      <alignment shrinkToFit="1"/>
    </xf>
    <xf numFmtId="4" fontId="2" fillId="0" borderId="0" xfId="0" applyNumberFormat="1" applyFont="1" applyAlignment="1">
      <alignment shrinkToFit="1"/>
    </xf>
    <xf numFmtId="0" fontId="67" fillId="0" borderId="0" xfId="0" applyFont="1"/>
    <xf numFmtId="3" fontId="67" fillId="0" borderId="0" xfId="0" applyNumberFormat="1" applyFont="1" applyAlignment="1">
      <alignment shrinkToFit="1"/>
    </xf>
    <xf numFmtId="4" fontId="68" fillId="0" borderId="0" xfId="0" applyNumberFormat="1" applyFont="1" applyAlignment="1">
      <alignment shrinkToFit="1"/>
    </xf>
    <xf numFmtId="0" fontId="68" fillId="0" borderId="0" xfId="0" applyFont="1"/>
    <xf numFmtId="0" fontId="68" fillId="0" borderId="0" xfId="0" applyFont="1" applyAlignment="1">
      <alignment shrinkToFit="1"/>
    </xf>
    <xf numFmtId="4" fontId="67" fillId="0" borderId="0" xfId="0" applyNumberFormat="1" applyFont="1" applyAlignment="1">
      <alignment shrinkToFit="1"/>
    </xf>
    <xf numFmtId="0" fontId="27" fillId="0" borderId="0" xfId="0" applyFont="1"/>
    <xf numFmtId="4" fontId="51" fillId="0" borderId="0" xfId="0" applyNumberFormat="1" applyFont="1" applyFill="1" applyBorder="1" applyAlignment="1" applyProtection="1">
      <alignment shrinkToFit="1"/>
      <protection hidden="1"/>
    </xf>
    <xf numFmtId="4" fontId="69" fillId="0" borderId="0" xfId="0" applyNumberFormat="1" applyFont="1" applyFill="1" applyBorder="1" applyAlignment="1" applyProtection="1">
      <alignment shrinkToFit="1"/>
      <protection hidden="1"/>
    </xf>
    <xf numFmtId="4" fontId="70" fillId="0" borderId="0" xfId="0" applyNumberFormat="1" applyFont="1" applyFill="1" applyBorder="1" applyAlignment="1" applyProtection="1">
      <alignment shrinkToFit="1"/>
      <protection hidden="1"/>
    </xf>
    <xf numFmtId="4" fontId="71" fillId="0" borderId="0" xfId="0" applyNumberFormat="1" applyFont="1" applyFill="1" applyBorder="1" applyAlignment="1" applyProtection="1">
      <alignment shrinkToFit="1"/>
      <protection hidden="1"/>
    </xf>
    <xf numFmtId="4" fontId="72" fillId="0" borderId="0" xfId="0" applyNumberFormat="1" applyFont="1" applyFill="1" applyBorder="1" applyAlignment="1" applyProtection="1">
      <alignment shrinkToFit="1"/>
      <protection hidden="1"/>
    </xf>
    <xf numFmtId="4" fontId="73" fillId="0" borderId="0" xfId="0" applyNumberFormat="1" applyFont="1" applyFill="1" applyBorder="1" applyAlignment="1" applyProtection="1">
      <alignment shrinkToFit="1"/>
      <protection hidden="1"/>
    </xf>
    <xf numFmtId="4" fontId="12" fillId="0" borderId="0" xfId="0" applyNumberFormat="1" applyFont="1" applyBorder="1" applyProtection="1">
      <protection hidden="1"/>
    </xf>
    <xf numFmtId="4" fontId="9" fillId="0" borderId="24" xfId="0" applyNumberFormat="1" applyFont="1" applyFill="1" applyBorder="1" applyAlignment="1" applyProtection="1">
      <alignment shrinkToFit="1"/>
      <protection hidden="1"/>
    </xf>
    <xf numFmtId="4" fontId="56" fillId="0" borderId="44" xfId="0" applyNumberFormat="1" applyFont="1" applyBorder="1"/>
    <xf numFmtId="4" fontId="66" fillId="0" borderId="0" xfId="0" applyNumberFormat="1" applyFont="1"/>
    <xf numFmtId="0" fontId="9" fillId="0" borderId="30" xfId="0" applyFont="1" applyFill="1" applyBorder="1"/>
    <xf numFmtId="0" fontId="9" fillId="0" borderId="12" xfId="0" applyFont="1" applyFill="1" applyBorder="1"/>
    <xf numFmtId="0" fontId="7" fillId="0" borderId="67" xfId="0" applyFont="1" applyFill="1" applyBorder="1"/>
    <xf numFmtId="0" fontId="52" fillId="0" borderId="39" xfId="0" applyFont="1" applyFill="1" applyBorder="1"/>
    <xf numFmtId="0" fontId="52" fillId="0" borderId="40" xfId="0" applyFont="1" applyFill="1" applyBorder="1"/>
    <xf numFmtId="0" fontId="7" fillId="0" borderId="68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 vertical="justify"/>
    </xf>
    <xf numFmtId="0" fontId="7" fillId="0" borderId="69" xfId="0" applyFont="1" applyFill="1" applyBorder="1" applyAlignment="1">
      <alignment horizontal="center"/>
    </xf>
    <xf numFmtId="0" fontId="9" fillId="0" borderId="32" xfId="0" applyFont="1" applyFill="1" applyBorder="1"/>
    <xf numFmtId="0" fontId="9" fillId="0" borderId="14" xfId="0" applyFont="1" applyFill="1" applyBorder="1"/>
    <xf numFmtId="0" fontId="7" fillId="0" borderId="51" xfId="0" applyFont="1" applyFill="1" applyBorder="1"/>
    <xf numFmtId="0" fontId="52" fillId="0" borderId="70" xfId="0" applyFont="1" applyFill="1" applyBorder="1"/>
    <xf numFmtId="0" fontId="52" fillId="0" borderId="54" xfId="0" applyFont="1" applyFill="1" applyBorder="1"/>
    <xf numFmtId="0" fontId="11" fillId="0" borderId="71" xfId="0" applyFont="1" applyFill="1" applyBorder="1"/>
    <xf numFmtId="0" fontId="11" fillId="0" borderId="16" xfId="0" applyFont="1" applyFill="1" applyBorder="1"/>
    <xf numFmtId="0" fontId="11" fillId="0" borderId="34" xfId="0" applyFont="1" applyFill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11" fillId="0" borderId="72" xfId="0" applyFont="1" applyFill="1" applyBorder="1" applyAlignment="1">
      <alignment horizontal="center" vertical="justify"/>
    </xf>
    <xf numFmtId="0" fontId="11" fillId="0" borderId="34" xfId="0" applyFont="1" applyFill="1" applyBorder="1" applyAlignment="1">
      <alignment horizontal="center" shrinkToFit="1"/>
    </xf>
    <xf numFmtId="0" fontId="11" fillId="0" borderId="29" xfId="0" applyFont="1" applyFill="1" applyBorder="1" applyAlignment="1">
      <alignment horizontal="center"/>
    </xf>
    <xf numFmtId="0" fontId="53" fillId="0" borderId="15" xfId="0" applyFont="1" applyFill="1" applyBorder="1" applyAlignment="1" applyProtection="1">
      <alignment shrinkToFit="1"/>
    </xf>
    <xf numFmtId="0" fontId="53" fillId="0" borderId="16" xfId="0" applyFont="1" applyFill="1" applyBorder="1" applyAlignment="1" applyProtection="1">
      <alignment shrinkToFit="1"/>
    </xf>
    <xf numFmtId="0" fontId="54" fillId="0" borderId="72" xfId="0" applyFont="1" applyFill="1" applyBorder="1" applyAlignment="1">
      <alignment horizontal="center" vertical="justify"/>
    </xf>
    <xf numFmtId="0" fontId="20" fillId="0" borderId="10" xfId="0" applyFont="1" applyFill="1" applyBorder="1"/>
    <xf numFmtId="0" fontId="20" fillId="0" borderId="11" xfId="0" applyFont="1" applyFill="1" applyBorder="1"/>
    <xf numFmtId="4" fontId="20" fillId="0" borderId="11" xfId="0" applyNumberFormat="1" applyFont="1" applyFill="1" applyBorder="1"/>
    <xf numFmtId="4" fontId="59" fillId="0" borderId="10" xfId="0" applyNumberFormat="1" applyFont="1" applyFill="1" applyBorder="1" applyAlignment="1">
      <alignment shrinkToFit="1"/>
    </xf>
    <xf numFmtId="4" fontId="59" fillId="0" borderId="11" xfId="0" applyNumberFormat="1" applyFont="1" applyFill="1" applyBorder="1" applyAlignment="1">
      <alignment shrinkToFit="1"/>
    </xf>
    <xf numFmtId="0" fontId="74" fillId="0" borderId="0" xfId="0" applyFont="1" applyFill="1"/>
    <xf numFmtId="4" fontId="74" fillId="0" borderId="0" xfId="0" applyNumberFormat="1" applyFont="1"/>
    <xf numFmtId="0" fontId="74" fillId="0" borderId="0" xfId="0" applyFont="1"/>
    <xf numFmtId="0" fontId="74" fillId="0" borderId="0" xfId="0" applyFont="1" applyProtection="1">
      <protection hidden="1"/>
    </xf>
    <xf numFmtId="0" fontId="74" fillId="0" borderId="0" xfId="0" applyFont="1" applyAlignment="1" applyProtection="1">
      <alignment horizontal="left" shrinkToFit="1"/>
      <protection hidden="1"/>
    </xf>
    <xf numFmtId="0" fontId="74" fillId="0" borderId="0" xfId="0" applyFont="1" applyAlignment="1" applyProtection="1">
      <alignment horizontal="left"/>
      <protection hidden="1"/>
    </xf>
    <xf numFmtId="0" fontId="74" fillId="24" borderId="0" xfId="0" applyFont="1" applyFill="1" applyProtection="1">
      <protection hidden="1"/>
    </xf>
    <xf numFmtId="0" fontId="74" fillId="24" borderId="0" xfId="0" applyFont="1" applyFill="1" applyBorder="1" applyProtection="1">
      <protection hidden="1"/>
    </xf>
    <xf numFmtId="0" fontId="74" fillId="0" borderId="0" xfId="0" applyFont="1" applyFill="1" applyProtection="1">
      <protection hidden="1"/>
    </xf>
    <xf numFmtId="4" fontId="21" fillId="0" borderId="0" xfId="0" applyNumberFormat="1" applyFont="1" applyFill="1" applyBorder="1" applyAlignment="1" applyProtection="1">
      <alignment shrinkToFit="1"/>
      <protection hidden="1"/>
    </xf>
    <xf numFmtId="0" fontId="74" fillId="0" borderId="0" xfId="0" applyFont="1" applyBorder="1" applyProtection="1">
      <protection hidden="1"/>
    </xf>
    <xf numFmtId="4" fontId="3" fillId="0" borderId="0" xfId="0" applyNumberFormat="1" applyFont="1" applyBorder="1" applyAlignment="1" applyProtection="1">
      <alignment shrinkToFit="1"/>
      <protection hidden="1"/>
    </xf>
    <xf numFmtId="0" fontId="74" fillId="0" borderId="0" xfId="0" applyFont="1" applyBorder="1" applyAlignment="1" applyProtection="1">
      <alignment horizontal="center"/>
      <protection hidden="1"/>
    </xf>
    <xf numFmtId="0" fontId="74" fillId="0" borderId="0" xfId="0" applyFont="1" applyFill="1" applyBorder="1" applyProtection="1">
      <protection hidden="1"/>
    </xf>
    <xf numFmtId="0" fontId="74" fillId="0" borderId="0" xfId="0" applyFont="1" applyBorder="1" applyAlignment="1" applyProtection="1">
      <alignment shrinkToFit="1"/>
      <protection hidden="1"/>
    </xf>
    <xf numFmtId="0" fontId="74" fillId="0" borderId="0" xfId="0" applyFont="1" applyBorder="1" applyAlignment="1" applyProtection="1">
      <alignment horizontal="right" indent="3"/>
      <protection hidden="1"/>
    </xf>
    <xf numFmtId="10" fontId="74" fillId="0" borderId="0" xfId="0" applyNumberFormat="1" applyFont="1" applyBorder="1" applyAlignment="1" applyProtection="1">
      <alignment horizontal="right" indent="3"/>
      <protection hidden="1"/>
    </xf>
    <xf numFmtId="0" fontId="74" fillId="0" borderId="0" xfId="0" applyFont="1" applyBorder="1" applyAlignment="1" applyProtection="1">
      <alignment horizontal="center"/>
      <protection locked="0"/>
    </xf>
    <xf numFmtId="10" fontId="74" fillId="0" borderId="0" xfId="0" applyNumberFormat="1" applyFont="1" applyBorder="1" applyAlignment="1" applyProtection="1">
      <alignment horizontal="right" indent="3"/>
      <protection locked="0"/>
    </xf>
    <xf numFmtId="0" fontId="74" fillId="0" borderId="11" xfId="0" applyFont="1" applyBorder="1" applyProtection="1">
      <protection hidden="1"/>
    </xf>
    <xf numFmtId="0" fontId="74" fillId="0" borderId="12" xfId="0" applyFont="1" applyBorder="1" applyAlignment="1" applyProtection="1">
      <alignment horizontal="center"/>
      <protection hidden="1"/>
    </xf>
    <xf numFmtId="0" fontId="74" fillId="0" borderId="12" xfId="0" applyFont="1" applyBorder="1" applyProtection="1">
      <protection hidden="1"/>
    </xf>
    <xf numFmtId="0" fontId="74" fillId="0" borderId="40" xfId="0" applyFont="1" applyBorder="1" applyProtection="1">
      <protection hidden="1"/>
    </xf>
    <xf numFmtId="0" fontId="74" fillId="0" borderId="13" xfId="0" applyFont="1" applyBorder="1" applyProtection="1">
      <protection hidden="1"/>
    </xf>
    <xf numFmtId="0" fontId="74" fillId="0" borderId="14" xfId="0" applyFont="1" applyBorder="1" applyProtection="1">
      <protection hidden="1"/>
    </xf>
    <xf numFmtId="14" fontId="74" fillId="0" borderId="14" xfId="0" applyNumberFormat="1" applyFont="1" applyBorder="1" applyProtection="1">
      <protection hidden="1"/>
    </xf>
    <xf numFmtId="14" fontId="74" fillId="0" borderId="54" xfId="0" applyNumberFormat="1" applyFont="1" applyBorder="1" applyProtection="1">
      <protection hidden="1"/>
    </xf>
    <xf numFmtId="0" fontId="74" fillId="0" borderId="14" xfId="0" applyFont="1" applyBorder="1" applyAlignment="1" applyProtection="1">
      <alignment horizontal="center"/>
      <protection hidden="1"/>
    </xf>
    <xf numFmtId="0" fontId="74" fillId="0" borderId="54" xfId="0" applyFont="1" applyBorder="1" applyProtection="1">
      <protection hidden="1"/>
    </xf>
    <xf numFmtId="0" fontId="74" fillId="0" borderId="15" xfId="0" applyFont="1" applyBorder="1" applyProtection="1">
      <protection hidden="1"/>
    </xf>
    <xf numFmtId="0" fontId="74" fillId="0" borderId="16" xfId="0" applyFont="1" applyBorder="1" applyProtection="1">
      <protection hidden="1"/>
    </xf>
    <xf numFmtId="0" fontId="74" fillId="0" borderId="17" xfId="0" applyFont="1" applyBorder="1" applyProtection="1">
      <protection hidden="1"/>
    </xf>
    <xf numFmtId="0" fontId="74" fillId="0" borderId="72" xfId="0" applyFont="1" applyBorder="1" applyProtection="1">
      <protection hidden="1"/>
    </xf>
    <xf numFmtId="0" fontId="74" fillId="0" borderId="18" xfId="0" applyFont="1" applyBorder="1" applyProtection="1">
      <protection hidden="1"/>
    </xf>
    <xf numFmtId="0" fontId="74" fillId="0" borderId="19" xfId="0" applyFont="1" applyBorder="1" applyProtection="1">
      <protection hidden="1"/>
    </xf>
    <xf numFmtId="4" fontId="74" fillId="0" borderId="10" xfId="0" applyNumberFormat="1" applyFont="1" applyBorder="1" applyAlignment="1" applyProtection="1">
      <alignment shrinkToFit="1"/>
      <protection hidden="1"/>
    </xf>
    <xf numFmtId="4" fontId="74" fillId="0" borderId="12" xfId="0" applyNumberFormat="1" applyFont="1" applyBorder="1" applyAlignment="1" applyProtection="1">
      <alignment horizontal="right" shrinkToFit="1"/>
      <protection hidden="1"/>
    </xf>
    <xf numFmtId="4" fontId="74" fillId="0" borderId="12" xfId="0" applyNumberFormat="1" applyFont="1" applyBorder="1" applyAlignment="1" applyProtection="1">
      <alignment shrinkToFit="1"/>
      <protection hidden="1"/>
    </xf>
    <xf numFmtId="4" fontId="74" fillId="0" borderId="40" xfId="0" applyNumberFormat="1" applyFont="1" applyBorder="1" applyAlignment="1" applyProtection="1">
      <alignment shrinkToFit="1"/>
      <protection hidden="1"/>
    </xf>
    <xf numFmtId="0" fontId="74" fillId="0" borderId="20" xfId="0" applyFont="1" applyBorder="1" applyProtection="1">
      <protection hidden="1"/>
    </xf>
    <xf numFmtId="0" fontId="74" fillId="0" borderId="21" xfId="0" applyFont="1" applyBorder="1" applyProtection="1">
      <protection hidden="1"/>
    </xf>
    <xf numFmtId="4" fontId="74" fillId="0" borderId="20" xfId="0" applyNumberFormat="1" applyFont="1" applyBorder="1" applyAlignment="1" applyProtection="1">
      <alignment shrinkToFit="1"/>
      <protection hidden="1"/>
    </xf>
    <xf numFmtId="4" fontId="74" fillId="0" borderId="27" xfId="0" applyNumberFormat="1" applyFont="1" applyBorder="1" applyAlignment="1" applyProtection="1">
      <alignment horizontal="right" shrinkToFit="1"/>
      <protection hidden="1"/>
    </xf>
    <xf numFmtId="4" fontId="74" fillId="0" borderId="27" xfId="0" applyNumberFormat="1" applyFont="1" applyBorder="1" applyAlignment="1" applyProtection="1">
      <alignment shrinkToFit="1"/>
      <protection hidden="1"/>
    </xf>
    <xf numFmtId="4" fontId="74" fillId="0" borderId="73" xfId="0" applyNumberFormat="1" applyFont="1" applyBorder="1" applyAlignment="1" applyProtection="1">
      <alignment shrinkToFit="1"/>
      <protection hidden="1"/>
    </xf>
    <xf numFmtId="4" fontId="26" fillId="0" borderId="74" xfId="0" applyNumberFormat="1" applyFont="1" applyBorder="1" applyAlignment="1" applyProtection="1">
      <alignment shrinkToFit="1"/>
      <protection hidden="1"/>
    </xf>
    <xf numFmtId="4" fontId="26" fillId="0" borderId="22" xfId="0" applyNumberFormat="1" applyFont="1" applyBorder="1" applyAlignment="1" applyProtection="1">
      <alignment shrinkToFit="1"/>
      <protection hidden="1"/>
    </xf>
    <xf numFmtId="0" fontId="74" fillId="0" borderId="0" xfId="0" applyFont="1" applyProtection="1">
      <protection locked="0"/>
    </xf>
    <xf numFmtId="0" fontId="11" fillId="0" borderId="0" xfId="0" applyFont="1" applyFill="1" applyProtection="1">
      <protection hidden="1"/>
    </xf>
    <xf numFmtId="164" fontId="74" fillId="0" borderId="0" xfId="0" applyNumberFormat="1" applyFont="1"/>
    <xf numFmtId="4" fontId="11" fillId="0" borderId="0" xfId="0" applyNumberFormat="1" applyFont="1" applyFill="1" applyBorder="1" applyProtection="1">
      <protection hidden="1"/>
    </xf>
    <xf numFmtId="4" fontId="74" fillId="0" borderId="73" xfId="0" applyNumberFormat="1" applyFont="1" applyFill="1" applyBorder="1" applyAlignment="1" applyProtection="1">
      <alignment shrinkToFit="1"/>
      <protection hidden="1"/>
    </xf>
    <xf numFmtId="0" fontId="4" fillId="0" borderId="0" xfId="0" applyFont="1" applyAlignment="1">
      <alignment horizontal="justify" vertical="justify"/>
    </xf>
    <xf numFmtId="0" fontId="4" fillId="0" borderId="0" xfId="0" applyFont="1" applyAlignment="1"/>
    <xf numFmtId="0" fontId="74" fillId="0" borderId="0" xfId="0" applyFont="1" applyAlignment="1">
      <alignment horizontal="right"/>
    </xf>
    <xf numFmtId="0" fontId="74" fillId="0" borderId="75" xfId="0" applyFont="1" applyFill="1" applyBorder="1" applyAlignment="1">
      <alignment horizontal="center"/>
    </xf>
    <xf numFmtId="0" fontId="74" fillId="0" borderId="40" xfId="0" applyFont="1" applyFill="1" applyBorder="1" applyAlignment="1">
      <alignment horizontal="center"/>
    </xf>
    <xf numFmtId="0" fontId="74" fillId="0" borderId="76" xfId="0" applyFont="1" applyBorder="1"/>
    <xf numFmtId="0" fontId="74" fillId="0" borderId="13" xfId="0" applyFont="1" applyBorder="1"/>
    <xf numFmtId="0" fontId="74" fillId="0" borderId="14" xfId="0" applyFont="1" applyBorder="1"/>
    <xf numFmtId="0" fontId="74" fillId="0" borderId="54" xfId="0" applyFont="1" applyBorder="1"/>
    <xf numFmtId="0" fontId="74" fillId="0" borderId="32" xfId="0" applyFont="1" applyBorder="1"/>
    <xf numFmtId="0" fontId="74" fillId="0" borderId="33" xfId="0" applyFont="1" applyBorder="1"/>
    <xf numFmtId="4" fontId="2" fillId="0" borderId="54" xfId="0" applyNumberFormat="1" applyFont="1" applyBorder="1" applyAlignment="1">
      <alignment shrinkToFit="1"/>
    </xf>
    <xf numFmtId="4" fontId="74" fillId="0" borderId="76" xfId="0" applyNumberFormat="1" applyFont="1" applyBorder="1"/>
    <xf numFmtId="4" fontId="74" fillId="0" borderId="0" xfId="0" applyNumberFormat="1" applyFont="1" applyBorder="1"/>
    <xf numFmtId="4" fontId="74" fillId="0" borderId="13" xfId="0" applyNumberFormat="1" applyFont="1" applyBorder="1"/>
    <xf numFmtId="4" fontId="74" fillId="0" borderId="14" xfId="0" applyNumberFormat="1" applyFont="1" applyBorder="1"/>
    <xf numFmtId="4" fontId="74" fillId="0" borderId="54" xfId="0" applyNumberFormat="1" applyFont="1" applyBorder="1"/>
    <xf numFmtId="4" fontId="74" fillId="0" borderId="32" xfId="0" applyNumberFormat="1" applyFont="1" applyBorder="1"/>
    <xf numFmtId="0" fontId="74" fillId="0" borderId="77" xfId="0" applyFont="1" applyFill="1" applyBorder="1"/>
    <xf numFmtId="0" fontId="74" fillId="0" borderId="78" xfId="0" applyFont="1" applyFill="1" applyBorder="1"/>
    <xf numFmtId="0" fontId="74" fillId="0" borderId="79" xfId="0" applyFont="1" applyFill="1" applyBorder="1"/>
    <xf numFmtId="0" fontId="74" fillId="0" borderId="48" xfId="0" applyFont="1" applyFill="1" applyBorder="1"/>
    <xf numFmtId="0" fontId="74" fillId="0" borderId="50" xfId="0" applyFont="1" applyBorder="1"/>
    <xf numFmtId="0" fontId="74" fillId="0" borderId="47" xfId="0" applyFont="1" applyBorder="1"/>
    <xf numFmtId="0" fontId="74" fillId="0" borderId="80" xfId="0" applyFont="1" applyBorder="1"/>
    <xf numFmtId="4" fontId="74" fillId="0" borderId="81" xfId="0" applyNumberFormat="1" applyFont="1" applyFill="1" applyBorder="1"/>
    <xf numFmtId="4" fontId="74" fillId="0" borderId="46" xfId="0" applyNumberFormat="1" applyFont="1" applyFill="1" applyBorder="1"/>
    <xf numFmtId="4" fontId="74" fillId="0" borderId="42" xfId="0" applyNumberFormat="1" applyFont="1" applyFill="1" applyBorder="1"/>
    <xf numFmtId="4" fontId="74" fillId="0" borderId="82" xfId="0" applyNumberFormat="1" applyFont="1" applyBorder="1"/>
    <xf numFmtId="0" fontId="74" fillId="0" borderId="0" xfId="0" applyFont="1" applyBorder="1"/>
    <xf numFmtId="4" fontId="74" fillId="0" borderId="33" xfId="0" applyNumberFormat="1" applyFont="1" applyBorder="1"/>
    <xf numFmtId="4" fontId="2" fillId="0" borderId="54" xfId="0" applyNumberFormat="1" applyFont="1" applyBorder="1" applyAlignment="1">
      <alignment horizontal="center"/>
    </xf>
    <xf numFmtId="0" fontId="74" fillId="0" borderId="46" xfId="0" applyFont="1" applyBorder="1"/>
    <xf numFmtId="0" fontId="74" fillId="0" borderId="44" xfId="0" applyFont="1" applyBorder="1"/>
    <xf numFmtId="4" fontId="74" fillId="0" borderId="81" xfId="0" applyNumberFormat="1" applyFont="1" applyBorder="1"/>
    <xf numFmtId="4" fontId="74" fillId="0" borderId="46" xfId="0" applyNumberFormat="1" applyFont="1" applyBorder="1"/>
    <xf numFmtId="4" fontId="74" fillId="0" borderId="42" xfId="0" applyNumberFormat="1" applyFont="1" applyBorder="1"/>
    <xf numFmtId="4" fontId="74" fillId="0" borderId="41" xfId="0" applyNumberFormat="1" applyFont="1" applyBorder="1"/>
    <xf numFmtId="4" fontId="74" fillId="0" borderId="44" xfId="0" applyNumberFormat="1" applyFont="1" applyBorder="1"/>
    <xf numFmtId="4" fontId="74" fillId="0" borderId="47" xfId="0" applyNumberFormat="1" applyFont="1" applyBorder="1"/>
    <xf numFmtId="4" fontId="74" fillId="0" borderId="48" xfId="0" applyNumberFormat="1" applyFont="1" applyBorder="1"/>
    <xf numFmtId="4" fontId="74" fillId="0" borderId="80" xfId="0" applyNumberFormat="1" applyFont="1" applyBorder="1"/>
    <xf numFmtId="4" fontId="74" fillId="0" borderId="50" xfId="0" applyNumberFormat="1" applyFont="1" applyBorder="1"/>
    <xf numFmtId="0" fontId="74" fillId="0" borderId="78" xfId="0" applyFont="1" applyBorder="1"/>
    <xf numFmtId="4" fontId="74" fillId="0" borderId="77" xfId="0" applyNumberFormat="1" applyFont="1" applyBorder="1"/>
    <xf numFmtId="4" fontId="74" fillId="0" borderId="78" xfId="0" applyNumberFormat="1" applyFont="1" applyBorder="1"/>
    <xf numFmtId="4" fontId="2" fillId="0" borderId="54" xfId="0" applyNumberFormat="1" applyFont="1" applyBorder="1"/>
    <xf numFmtId="0" fontId="74" fillId="0" borderId="50" xfId="0" applyFont="1" applyFill="1" applyBorder="1"/>
    <xf numFmtId="4" fontId="74" fillId="0" borderId="77" xfId="0" applyNumberFormat="1" applyFont="1" applyFill="1" applyBorder="1"/>
    <xf numFmtId="4" fontId="74" fillId="0" borderId="78" xfId="0" applyNumberFormat="1" applyFont="1" applyFill="1" applyBorder="1"/>
    <xf numFmtId="0" fontId="74" fillId="0" borderId="46" xfId="0" applyFont="1" applyFill="1" applyBorder="1"/>
    <xf numFmtId="0" fontId="74" fillId="0" borderId="44" xfId="0" applyFont="1" applyFill="1" applyBorder="1"/>
    <xf numFmtId="4" fontId="74" fillId="0" borderId="83" xfId="0" applyNumberFormat="1" applyFont="1" applyBorder="1"/>
    <xf numFmtId="0" fontId="74" fillId="0" borderId="77" xfId="0" applyFont="1" applyBorder="1"/>
    <xf numFmtId="0" fontId="74" fillId="0" borderId="79" xfId="0" applyFont="1" applyBorder="1"/>
    <xf numFmtId="0" fontId="74" fillId="0" borderId="48" xfId="0" applyFont="1" applyBorder="1"/>
    <xf numFmtId="4" fontId="20" fillId="0" borderId="10" xfId="0" applyNumberFormat="1" applyFont="1" applyFill="1" applyBorder="1"/>
    <xf numFmtId="4" fontId="20" fillId="0" borderId="40" xfId="0" applyNumberFormat="1" applyFont="1" applyFill="1" applyBorder="1"/>
    <xf numFmtId="4" fontId="59" fillId="0" borderId="40" xfId="0" applyNumberFormat="1" applyFont="1" applyFill="1" applyBorder="1" applyAlignment="1">
      <alignment shrinkToFit="1"/>
    </xf>
    <xf numFmtId="4" fontId="74" fillId="0" borderId="0" xfId="0" applyNumberFormat="1" applyFont="1" applyFill="1"/>
    <xf numFmtId="0" fontId="74" fillId="0" borderId="16" xfId="0" applyFont="1" applyBorder="1"/>
    <xf numFmtId="4" fontId="9" fillId="0" borderId="72" xfId="0" applyNumberFormat="1" applyFont="1" applyFill="1" applyBorder="1"/>
    <xf numFmtId="0" fontId="74" fillId="0" borderId="15" xfId="0" applyFont="1" applyBorder="1"/>
    <xf numFmtId="0" fontId="74" fillId="0" borderId="72" xfId="0" applyFont="1" applyBorder="1"/>
    <xf numFmtId="4" fontId="74" fillId="0" borderId="56" xfId="0" applyNumberFormat="1" applyFont="1" applyBorder="1"/>
    <xf numFmtId="4" fontId="74" fillId="0" borderId="84" xfId="0" applyNumberFormat="1" applyFont="1" applyBorder="1"/>
    <xf numFmtId="4" fontId="74" fillId="0" borderId="85" xfId="0" applyNumberFormat="1" applyFont="1" applyBorder="1"/>
    <xf numFmtId="4" fontId="74" fillId="0" borderId="61" xfId="0" applyNumberFormat="1" applyFont="1" applyBorder="1"/>
    <xf numFmtId="4" fontId="74" fillId="0" borderId="86" xfId="0" applyNumberFormat="1" applyFont="1" applyBorder="1"/>
    <xf numFmtId="4" fontId="74" fillId="0" borderId="64" xfId="0" applyNumberFormat="1" applyFont="1" applyBorder="1"/>
    <xf numFmtId="4" fontId="74" fillId="0" borderId="87" xfId="0" applyNumberFormat="1" applyFont="1" applyBorder="1"/>
    <xf numFmtId="3" fontId="74" fillId="0" borderId="0" xfId="0" applyNumberFormat="1" applyFont="1" applyAlignment="1">
      <alignment shrinkToFit="1"/>
    </xf>
    <xf numFmtId="0" fontId="75" fillId="0" borderId="0" xfId="0" applyFont="1"/>
    <xf numFmtId="0" fontId="76" fillId="0" borderId="0" xfId="0" applyFont="1" applyFill="1"/>
    <xf numFmtId="0" fontId="77" fillId="0" borderId="0" xfId="0" applyFont="1"/>
    <xf numFmtId="0" fontId="31" fillId="0" borderId="49" xfId="0" applyFont="1" applyBorder="1" applyAlignment="1">
      <alignment vertical="justify" wrapText="1"/>
    </xf>
    <xf numFmtId="0" fontId="74" fillId="0" borderId="88" xfId="0" applyFont="1" applyBorder="1" applyAlignment="1">
      <alignment vertical="justify" wrapText="1"/>
    </xf>
    <xf numFmtId="0" fontId="53" fillId="0" borderId="11" xfId="0" applyFont="1" applyFill="1" applyBorder="1" applyAlignment="1">
      <alignment horizontal="center" vertical="justify"/>
    </xf>
    <xf numFmtId="0" fontId="74" fillId="0" borderId="16" xfId="0" applyFont="1" applyFill="1" applyBorder="1" applyAlignment="1">
      <alignment horizontal="center" vertical="justify"/>
    </xf>
    <xf numFmtId="0" fontId="74" fillId="0" borderId="13" xfId="0" applyFont="1" applyBorder="1" applyAlignment="1">
      <alignment vertical="justify"/>
    </xf>
    <xf numFmtId="0" fontId="74" fillId="0" borderId="0" xfId="0" applyFont="1" applyBorder="1" applyAlignment="1">
      <alignment vertical="justify"/>
    </xf>
    <xf numFmtId="0" fontId="74" fillId="0" borderId="15" xfId="0" applyFont="1" applyBorder="1" applyAlignment="1">
      <alignment vertical="justify"/>
    </xf>
    <xf numFmtId="0" fontId="74" fillId="0" borderId="16" xfId="0" applyFont="1" applyBorder="1" applyAlignment="1">
      <alignment vertical="justify"/>
    </xf>
    <xf numFmtId="0" fontId="55" fillId="0" borderId="67" xfId="0" applyFont="1" applyBorder="1" applyAlignment="1">
      <alignment vertical="justify"/>
    </xf>
    <xf numFmtId="0" fontId="74" fillId="0" borderId="52" xfId="0" applyFont="1" applyBorder="1" applyAlignment="1">
      <alignment vertical="justify"/>
    </xf>
    <xf numFmtId="0" fontId="55" fillId="0" borderId="53" xfId="0" applyFont="1" applyFill="1" applyBorder="1" applyAlignment="1">
      <alignment vertical="justify"/>
    </xf>
    <xf numFmtId="0" fontId="55" fillId="0" borderId="52" xfId="0" applyFont="1" applyFill="1" applyBorder="1" applyAlignment="1">
      <alignment vertical="justify"/>
    </xf>
    <xf numFmtId="0" fontId="51" fillId="0" borderId="0" xfId="0" applyFont="1" applyAlignment="1">
      <alignment horizontal="justify" vertical="justify"/>
    </xf>
    <xf numFmtId="0" fontId="78" fillId="0" borderId="0" xfId="0" applyFont="1" applyAlignment="1">
      <alignment horizontal="justify" vertical="justify"/>
    </xf>
    <xf numFmtId="0" fontId="78" fillId="0" borderId="0" xfId="0" applyFont="1" applyAlignment="1"/>
    <xf numFmtId="0" fontId="7" fillId="0" borderId="16" xfId="0" applyFont="1" applyBorder="1" applyAlignment="1">
      <alignment horizontal="justify" vertical="justify"/>
    </xf>
    <xf numFmtId="0" fontId="7" fillId="0" borderId="16" xfId="0" applyFont="1" applyBorder="1" applyAlignment="1"/>
    <xf numFmtId="0" fontId="9" fillId="0" borderId="18" xfId="0" applyFont="1" applyFill="1" applyBorder="1" applyAlignment="1">
      <alignment horizontal="center" vertical="justify"/>
    </xf>
    <xf numFmtId="0" fontId="9" fillId="0" borderId="75" xfId="0" applyFont="1" applyFill="1" applyBorder="1" applyAlignment="1">
      <alignment horizontal="center" vertical="justify"/>
    </xf>
    <xf numFmtId="0" fontId="74" fillId="0" borderId="10" xfId="0" applyFont="1" applyFill="1" applyBorder="1" applyAlignment="1">
      <alignment horizontal="center" shrinkToFit="1"/>
    </xf>
    <xf numFmtId="0" fontId="74" fillId="0" borderId="11" xfId="0" applyFont="1" applyFill="1" applyBorder="1" applyAlignment="1">
      <alignment horizontal="center" shrinkToFit="1"/>
    </xf>
    <xf numFmtId="0" fontId="5" fillId="0" borderId="0" xfId="0" applyFont="1" applyAlignment="1" applyProtection="1">
      <protection hidden="1"/>
    </xf>
    <xf numFmtId="0" fontId="6" fillId="0" borderId="0" xfId="0" applyFont="1" applyAlignment="1" applyProtection="1">
      <alignment horizontal="left" shrinkToFit="1"/>
      <protection hidden="1"/>
    </xf>
    <xf numFmtId="0" fontId="5" fillId="0" borderId="0" xfId="0" applyFont="1" applyAlignment="1" applyProtection="1">
      <alignment horizontal="left" shrinkToFit="1"/>
      <protection hidden="1"/>
    </xf>
    <xf numFmtId="0" fontId="74" fillId="0" borderId="0" xfId="0" applyFont="1" applyAlignment="1" applyProtection="1">
      <alignment horizontal="left" shrinkToFit="1"/>
      <protection hidden="1"/>
    </xf>
    <xf numFmtId="0" fontId="27" fillId="0" borderId="0" xfId="0" applyFont="1" applyBorder="1" applyAlignment="1" applyProtection="1">
      <alignment horizontal="justify" vertical="justify" wrapText="1"/>
      <protection locked="0"/>
    </xf>
    <xf numFmtId="0" fontId="74" fillId="0" borderId="0" xfId="0" applyFont="1" applyAlignment="1">
      <alignment horizontal="justify" vertical="justify" wrapText="1"/>
    </xf>
    <xf numFmtId="0" fontId="74" fillId="0" borderId="14" xfId="0" applyFont="1" applyBorder="1" applyAlignment="1" applyProtection="1">
      <alignment vertical="justify"/>
      <protection hidden="1"/>
    </xf>
    <xf numFmtId="0" fontId="13" fillId="24" borderId="0" xfId="0" applyFont="1" applyFill="1" applyBorder="1" applyAlignment="1" applyProtection="1">
      <alignment wrapText="1" shrinkToFit="1"/>
      <protection hidden="1"/>
    </xf>
    <xf numFmtId="0" fontId="74" fillId="0" borderId="0" xfId="0" applyFont="1" applyAlignment="1" applyProtection="1">
      <alignment wrapText="1" shrinkToFit="1"/>
      <protection hidden="1"/>
    </xf>
    <xf numFmtId="0" fontId="6" fillId="0" borderId="0" xfId="0" applyFont="1" applyFill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74" fillId="0" borderId="0" xfId="0" applyFont="1" applyAlignment="1" applyProtection="1">
      <alignment shrinkToFit="1"/>
      <protection hidden="1"/>
    </xf>
    <xf numFmtId="0" fontId="11" fillId="0" borderId="0" xfId="0" applyFont="1" applyFill="1" applyAlignment="1" applyProtection="1">
      <alignment horizontal="right"/>
      <protection hidden="1"/>
    </xf>
    <xf numFmtId="0" fontId="11" fillId="0" borderId="0" xfId="0" applyFont="1" applyAlignment="1" applyProtection="1">
      <alignment horizontal="right"/>
      <protection hidden="1"/>
    </xf>
    <xf numFmtId="0" fontId="11" fillId="24" borderId="0" xfId="0" applyFont="1" applyFill="1" applyBorder="1" applyAlignment="1" applyProtection="1">
      <alignment horizontal="justify" wrapText="1" shrinkToFit="1"/>
      <protection hidden="1"/>
    </xf>
    <xf numFmtId="0" fontId="11" fillId="0" borderId="0" xfId="0" applyFont="1" applyAlignment="1" applyProtection="1">
      <alignment horizontal="justify" wrapText="1" shrinkToFit="1"/>
      <protection hidden="1"/>
    </xf>
    <xf numFmtId="0" fontId="11" fillId="0" borderId="16" xfId="0" applyFont="1" applyFill="1" applyBorder="1" applyAlignment="1" applyProtection="1">
      <alignment horizontal="right"/>
      <protection hidden="1"/>
    </xf>
    <xf numFmtId="0" fontId="27" fillId="0" borderId="0" xfId="0" applyFont="1" applyBorder="1" applyAlignment="1" applyProtection="1">
      <alignment vertical="justify" wrapText="1"/>
      <protection locked="0"/>
    </xf>
    <xf numFmtId="0" fontId="74" fillId="0" borderId="0" xfId="0" applyFont="1" applyAlignment="1">
      <alignment vertical="justify" wrapText="1"/>
    </xf>
    <xf numFmtId="0" fontId="0" fillId="0" borderId="0" xfId="0" applyAlignment="1" applyProtection="1">
      <alignment horizontal="left" shrinkToFit="1"/>
      <protection hidden="1"/>
    </xf>
    <xf numFmtId="0" fontId="0" fillId="0" borderId="0" xfId="0" applyAlignment="1" applyProtection="1">
      <alignment shrinkToFit="1"/>
      <protection hidden="1"/>
    </xf>
    <xf numFmtId="0" fontId="1" fillId="0" borderId="14" xfId="0" applyFont="1" applyBorder="1" applyAlignment="1" applyProtection="1">
      <alignment vertical="justify"/>
      <protection hidden="1"/>
    </xf>
    <xf numFmtId="0" fontId="1" fillId="0" borderId="0" xfId="0" applyFont="1" applyAlignment="1" applyProtection="1">
      <alignment wrapText="1" shrinkToFit="1"/>
      <protection hidden="1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142"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2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U723"/>
  <sheetViews>
    <sheetView tabSelected="1" workbookViewId="0">
      <selection activeCell="C43" sqref="C43"/>
    </sheetView>
  </sheetViews>
  <sheetFormatPr defaultRowHeight="12.75" x14ac:dyDescent="0.2"/>
  <cols>
    <col min="1" max="2" width="5.85546875" style="266" customWidth="1"/>
    <col min="3" max="3" width="36.140625" style="224" customWidth="1"/>
    <col min="4" max="4" width="16.85546875" style="124" customWidth="1"/>
    <col min="5" max="5" width="16.140625" style="124" customWidth="1"/>
    <col min="6" max="6" width="11" style="266" customWidth="1"/>
    <col min="7" max="7" width="11.28515625" style="266" customWidth="1"/>
    <col min="8" max="8" width="10.85546875" style="266" hidden="1" customWidth="1"/>
    <col min="9" max="9" width="8" style="266" customWidth="1"/>
    <col min="10" max="10" width="13.85546875" style="266" hidden="1" customWidth="1"/>
    <col min="11" max="11" width="9.85546875" style="264" customWidth="1"/>
    <col min="12" max="12" width="8.5703125" style="264" customWidth="1"/>
    <col min="13" max="13" width="11.7109375" style="266" bestFit="1" customWidth="1"/>
    <col min="14" max="14" width="9.140625" style="266"/>
    <col min="15" max="15" width="9.140625" style="266" hidden="1" customWidth="1"/>
    <col min="16" max="16" width="9" style="266" customWidth="1"/>
    <col min="17" max="17" width="3.140625" style="266" hidden="1" customWidth="1"/>
    <col min="18" max="18" width="0" style="266" hidden="1" customWidth="1"/>
    <col min="19" max="19" width="18.28515625" style="266" hidden="1" customWidth="1"/>
    <col min="20" max="16384" width="9.140625" style="266"/>
  </cols>
  <sheetData>
    <row r="1" spans="1:19" ht="20.25" x14ac:dyDescent="0.3">
      <c r="A1" s="388" t="s">
        <v>161</v>
      </c>
      <c r="B1" s="388"/>
      <c r="C1" s="389"/>
      <c r="D1" s="390"/>
      <c r="J1" s="125"/>
      <c r="K1" s="126"/>
      <c r="L1" s="125" t="s">
        <v>85</v>
      </c>
    </row>
    <row r="2" spans="1:19" ht="14.25" x14ac:dyDescent="0.2">
      <c r="A2" s="127" t="s">
        <v>86</v>
      </c>
      <c r="B2" s="127"/>
      <c r="C2" s="264"/>
      <c r="E2" s="128"/>
    </row>
    <row r="3" spans="1:19" ht="14.25" x14ac:dyDescent="0.2">
      <c r="A3" s="127" t="s">
        <v>87</v>
      </c>
      <c r="B3" s="127"/>
      <c r="C3" s="264"/>
      <c r="E3" s="128"/>
    </row>
    <row r="4" spans="1:19" x14ac:dyDescent="0.2">
      <c r="C4" s="266"/>
    </row>
    <row r="5" spans="1:19" x14ac:dyDescent="0.2">
      <c r="A5" s="403" t="s">
        <v>160</v>
      </c>
      <c r="B5" s="403"/>
      <c r="C5" s="404"/>
      <c r="D5" s="404"/>
      <c r="E5" s="404"/>
      <c r="F5" s="405"/>
      <c r="G5" s="405"/>
      <c r="H5" s="405"/>
      <c r="I5" s="405"/>
      <c r="J5" s="405"/>
      <c r="K5" s="405"/>
      <c r="L5" s="405"/>
    </row>
    <row r="6" spans="1:19" x14ac:dyDescent="0.2">
      <c r="A6" s="404"/>
      <c r="B6" s="404"/>
      <c r="C6" s="404"/>
      <c r="D6" s="404"/>
      <c r="E6" s="404"/>
      <c r="F6" s="405"/>
      <c r="G6" s="405"/>
      <c r="H6" s="405"/>
      <c r="I6" s="405"/>
      <c r="J6" s="405"/>
      <c r="K6" s="405"/>
      <c r="L6" s="405"/>
    </row>
    <row r="7" spans="1:19" ht="15" x14ac:dyDescent="0.2">
      <c r="A7" s="316"/>
      <c r="B7" s="316"/>
      <c r="C7" s="316"/>
      <c r="D7" s="316"/>
      <c r="E7" s="316"/>
      <c r="F7" s="317"/>
      <c r="G7" s="317"/>
      <c r="H7" s="317"/>
      <c r="I7" s="317"/>
      <c r="J7" s="317"/>
      <c r="K7" s="317"/>
      <c r="L7" s="317"/>
    </row>
    <row r="8" spans="1:19" ht="16.5" thickBot="1" x14ac:dyDescent="0.3">
      <c r="A8" s="406"/>
      <c r="B8" s="406"/>
      <c r="C8" s="407"/>
      <c r="D8" s="407"/>
      <c r="E8" s="407"/>
      <c r="F8" s="407"/>
      <c r="G8" s="407"/>
      <c r="H8" s="407"/>
      <c r="I8" s="407"/>
      <c r="J8" s="407"/>
      <c r="K8" s="266"/>
      <c r="L8" s="318" t="s">
        <v>88</v>
      </c>
      <c r="P8" s="318" t="s">
        <v>25</v>
      </c>
    </row>
    <row r="9" spans="1:19" s="264" customFormat="1" ht="16.5" customHeight="1" thickTop="1" x14ac:dyDescent="0.25">
      <c r="A9" s="235" t="s">
        <v>5</v>
      </c>
      <c r="B9" s="236" t="s">
        <v>89</v>
      </c>
      <c r="C9" s="237" t="s">
        <v>90</v>
      </c>
      <c r="D9" s="238" t="s">
        <v>91</v>
      </c>
      <c r="E9" s="239"/>
      <c r="F9" s="240" t="s">
        <v>18</v>
      </c>
      <c r="G9" s="241" t="s">
        <v>19</v>
      </c>
      <c r="H9" s="242"/>
      <c r="I9" s="243" t="s">
        <v>92</v>
      </c>
      <c r="J9" s="319"/>
      <c r="K9" s="408" t="s">
        <v>93</v>
      </c>
      <c r="L9" s="409"/>
      <c r="M9" s="410" t="s">
        <v>94</v>
      </c>
      <c r="N9" s="411"/>
      <c r="O9" s="393" t="s">
        <v>95</v>
      </c>
      <c r="P9" s="320"/>
      <c r="S9" s="264" t="s">
        <v>41</v>
      </c>
    </row>
    <row r="10" spans="1:19" s="264" customFormat="1" ht="21" customHeight="1" thickBot="1" x14ac:dyDescent="0.3">
      <c r="A10" s="244"/>
      <c r="B10" s="245"/>
      <c r="C10" s="246"/>
      <c r="D10" s="247"/>
      <c r="E10" s="248"/>
      <c r="F10" s="249"/>
      <c r="G10" s="250"/>
      <c r="H10" s="251" t="s">
        <v>96</v>
      </c>
      <c r="I10" s="252"/>
      <c r="J10" s="253" t="s">
        <v>97</v>
      </c>
      <c r="K10" s="254" t="s">
        <v>98</v>
      </c>
      <c r="L10" s="255" t="s">
        <v>99</v>
      </c>
      <c r="M10" s="256" t="s">
        <v>27</v>
      </c>
      <c r="N10" s="257" t="s">
        <v>28</v>
      </c>
      <c r="O10" s="394"/>
      <c r="P10" s="258" t="s">
        <v>100</v>
      </c>
    </row>
    <row r="11" spans="1:19" ht="13.5" thickTop="1" x14ac:dyDescent="0.2">
      <c r="A11" s="129" t="s">
        <v>55</v>
      </c>
      <c r="B11" s="130" t="s">
        <v>101</v>
      </c>
      <c r="C11" s="399" t="s">
        <v>102</v>
      </c>
      <c r="D11" s="131" t="s">
        <v>103</v>
      </c>
      <c r="E11" s="132" t="s">
        <v>104</v>
      </c>
      <c r="F11" s="321"/>
      <c r="H11" s="322"/>
      <c r="I11" s="323"/>
      <c r="J11" s="324"/>
      <c r="K11" s="325"/>
      <c r="L11" s="326"/>
      <c r="M11" s="133">
        <f>'1. Vědecká knihovna'!G29</f>
        <v>0</v>
      </c>
      <c r="N11" s="134">
        <f>'1. Vědecká knihovna'!G30</f>
        <v>167477.95000000001</v>
      </c>
      <c r="O11" s="135"/>
      <c r="P11" s="327">
        <f>'1. Vědecká knihovna'!G28</f>
        <v>167477.95000000001</v>
      </c>
      <c r="S11" s="136" t="s">
        <v>105</v>
      </c>
    </row>
    <row r="12" spans="1:19" ht="18.75" customHeight="1" x14ac:dyDescent="0.2">
      <c r="A12" s="137"/>
      <c r="B12" s="138"/>
      <c r="C12" s="400"/>
      <c r="D12" s="139"/>
      <c r="E12" s="140"/>
      <c r="F12" s="328">
        <f>'1. Vědecká knihovna'!G16</f>
        <v>41199</v>
      </c>
      <c r="G12" s="329">
        <f>'1. Vědecká knihovna'!G18</f>
        <v>41367</v>
      </c>
      <c r="H12" s="330">
        <f>G12-F12</f>
        <v>168</v>
      </c>
      <c r="I12" s="331">
        <f>'1. Vědecká knihovna'!G22</f>
        <v>0</v>
      </c>
      <c r="J12" s="332">
        <f>H12-I12</f>
        <v>168</v>
      </c>
      <c r="K12" s="333">
        <f>IF((J12&lt;0),0,J12)</f>
        <v>168</v>
      </c>
      <c r="L12" s="332">
        <f>IF((J12&lt;0),J12,0)</f>
        <v>0</v>
      </c>
      <c r="M12" s="141">
        <f>'1. Vědecká knihovna'!G29</f>
        <v>0</v>
      </c>
      <c r="N12" s="142">
        <f>N11/$P11</f>
        <v>1</v>
      </c>
      <c r="O12" s="142"/>
      <c r="P12" s="143">
        <f>O12+N12+M12</f>
        <v>1</v>
      </c>
    </row>
    <row r="13" spans="1:19" x14ac:dyDescent="0.2">
      <c r="A13" s="144" t="s">
        <v>59</v>
      </c>
      <c r="B13" s="145" t="s">
        <v>106</v>
      </c>
      <c r="C13" s="401" t="s">
        <v>107</v>
      </c>
      <c r="D13" s="146" t="s">
        <v>108</v>
      </c>
      <c r="E13" s="147" t="s">
        <v>109</v>
      </c>
      <c r="F13" s="334"/>
      <c r="G13" s="335"/>
      <c r="H13" s="336"/>
      <c r="I13" s="337"/>
      <c r="J13" s="338"/>
      <c r="K13" s="339"/>
      <c r="L13" s="340"/>
      <c r="M13" s="133">
        <f>'2. Vlastivědné muzeum Ol.'!G29</f>
        <v>0</v>
      </c>
      <c r="N13" s="134">
        <f>'2. Vlastivědné muzeum Ol.'!G30</f>
        <v>12110.27</v>
      </c>
      <c r="O13" s="134"/>
      <c r="P13" s="327">
        <f>'2. Vlastivědné muzeum Ol.'!G28</f>
        <v>12110.27</v>
      </c>
      <c r="S13" s="136" t="s">
        <v>105</v>
      </c>
    </row>
    <row r="14" spans="1:19" ht="17.25" customHeight="1" x14ac:dyDescent="0.2">
      <c r="A14" s="137"/>
      <c r="B14" s="138"/>
      <c r="C14" s="402"/>
      <c r="D14" s="148"/>
      <c r="E14" s="149"/>
      <c r="F14" s="341">
        <f>'2. Vlastivědné muzeum Ol.'!G16</f>
        <v>29877</v>
      </c>
      <c r="G14" s="342">
        <f>'2. Vlastivědné muzeum Ol.'!G18</f>
        <v>29889</v>
      </c>
      <c r="H14" s="330">
        <f>G14-F14</f>
        <v>12</v>
      </c>
      <c r="I14" s="343">
        <f>'2. Vlastivědné muzeum Ol.'!G22</f>
        <v>0</v>
      </c>
      <c r="J14" s="344">
        <f>ROUND(H14-I14,2)</f>
        <v>12</v>
      </c>
      <c r="K14" s="333">
        <f>IF((J14&lt;0),0,J14)</f>
        <v>12</v>
      </c>
      <c r="L14" s="332">
        <f>IF((J14&lt;0),J14,0)</f>
        <v>0</v>
      </c>
      <c r="M14" s="141">
        <f>M13/$P13</f>
        <v>0</v>
      </c>
      <c r="N14" s="142">
        <f>N13/$P13</f>
        <v>1</v>
      </c>
      <c r="O14" s="142"/>
      <c r="P14" s="143">
        <f>O14+N14+M14</f>
        <v>1</v>
      </c>
    </row>
    <row r="15" spans="1:19" ht="15" x14ac:dyDescent="0.2">
      <c r="A15" s="150" t="s">
        <v>63</v>
      </c>
      <c r="B15" s="151" t="s">
        <v>106</v>
      </c>
      <c r="C15" s="152" t="s">
        <v>110</v>
      </c>
      <c r="D15" s="345" t="s">
        <v>111</v>
      </c>
      <c r="E15" s="324" t="s">
        <v>112</v>
      </c>
      <c r="F15" s="328"/>
      <c r="G15" s="329"/>
      <c r="H15" s="333"/>
      <c r="I15" s="331"/>
      <c r="J15" s="346"/>
      <c r="K15" s="333"/>
      <c r="L15" s="332"/>
      <c r="M15" s="133">
        <f>'3. Vlast. muzeum Jesenicka'!G29</f>
        <v>0</v>
      </c>
      <c r="N15" s="134">
        <f>'3. Vlast. muzeum Jesenicka'!G30</f>
        <v>9486.48</v>
      </c>
      <c r="O15" s="153"/>
      <c r="P15" s="347">
        <f>'3. Vlast. muzeum Jesenicka'!G28</f>
        <v>9486.48</v>
      </c>
      <c r="S15" s="136" t="s">
        <v>105</v>
      </c>
    </row>
    <row r="16" spans="1:19" ht="15" x14ac:dyDescent="0.2">
      <c r="A16" s="137"/>
      <c r="B16" s="138"/>
      <c r="C16" s="154" t="s">
        <v>113</v>
      </c>
      <c r="D16" s="348"/>
      <c r="E16" s="349"/>
      <c r="F16" s="350">
        <f>'3. Vlast. muzeum Jesenicka'!G16</f>
        <v>5858</v>
      </c>
      <c r="G16" s="351">
        <f>'3. Vlast. muzeum Jesenicka'!G18</f>
        <v>5867</v>
      </c>
      <c r="H16" s="330">
        <f>G16-F16</f>
        <v>9</v>
      </c>
      <c r="I16" s="352">
        <f>'3. Vlast. muzeum Jesenicka'!G22</f>
        <v>0</v>
      </c>
      <c r="J16" s="344">
        <f>H16-I16</f>
        <v>9</v>
      </c>
      <c r="K16" s="353">
        <f>IF((J16&lt;0),0,J16)</f>
        <v>9</v>
      </c>
      <c r="L16" s="354">
        <f>IF((J16&lt;0),J16,0)</f>
        <v>0</v>
      </c>
      <c r="M16" s="141">
        <f>M15/$P15</f>
        <v>0</v>
      </c>
      <c r="N16" s="142">
        <f>N15/$P15</f>
        <v>1</v>
      </c>
      <c r="O16" s="142"/>
      <c r="P16" s="143">
        <f>O16+N16+M16</f>
        <v>1</v>
      </c>
    </row>
    <row r="17" spans="1:21" ht="15" x14ac:dyDescent="0.2">
      <c r="A17" s="150" t="s">
        <v>67</v>
      </c>
      <c r="B17" s="151" t="s">
        <v>106</v>
      </c>
      <c r="C17" s="155" t="s">
        <v>114</v>
      </c>
      <c r="D17" s="345" t="s">
        <v>115</v>
      </c>
      <c r="E17" s="324" t="s">
        <v>116</v>
      </c>
      <c r="F17" s="328"/>
      <c r="G17" s="329"/>
      <c r="H17" s="355"/>
      <c r="I17" s="356"/>
      <c r="J17" s="357"/>
      <c r="K17" s="355"/>
      <c r="L17" s="358"/>
      <c r="M17" s="134">
        <f>'4. Muzeum Prostějovska'!G29</f>
        <v>0</v>
      </c>
      <c r="N17" s="134">
        <f>'4. Muzeum Prostějovska'!G30</f>
        <v>97553.66</v>
      </c>
      <c r="O17" s="153"/>
      <c r="P17" s="327">
        <f>'4. Muzeum Prostějovska'!G28</f>
        <v>97553.66</v>
      </c>
      <c r="S17" s="136" t="s">
        <v>105</v>
      </c>
    </row>
    <row r="18" spans="1:21" ht="15" x14ac:dyDescent="0.2">
      <c r="A18" s="150"/>
      <c r="B18" s="151"/>
      <c r="C18" s="154" t="s">
        <v>113</v>
      </c>
      <c r="D18" s="345"/>
      <c r="E18" s="324"/>
      <c r="F18" s="328">
        <f>'4. Muzeum Prostějovska'!G16</f>
        <v>11162</v>
      </c>
      <c r="G18" s="329">
        <f>'4. Muzeum Prostějovska'!G18</f>
        <v>11259</v>
      </c>
      <c r="H18" s="330">
        <f>G18-F18</f>
        <v>97</v>
      </c>
      <c r="I18" s="352">
        <f>'4. Muzeum Prostějovska'!G22</f>
        <v>0</v>
      </c>
      <c r="J18" s="344">
        <f>H18-I18</f>
        <v>97</v>
      </c>
      <c r="K18" s="353">
        <f>IF((J18&lt;0),0,J18)</f>
        <v>97</v>
      </c>
      <c r="L18" s="354">
        <f>IF((J18&lt;0),J18,0)</f>
        <v>0</v>
      </c>
      <c r="M18" s="141">
        <f>M17/$P17</f>
        <v>0</v>
      </c>
      <c r="N18" s="142">
        <f>N17/$P17</f>
        <v>1</v>
      </c>
      <c r="O18" s="142"/>
      <c r="P18" s="143">
        <f>O18+N18+M18</f>
        <v>1</v>
      </c>
    </row>
    <row r="19" spans="1:21" ht="15" x14ac:dyDescent="0.2">
      <c r="A19" s="144" t="s">
        <v>71</v>
      </c>
      <c r="B19" s="145" t="s">
        <v>117</v>
      </c>
      <c r="C19" s="156" t="s">
        <v>118</v>
      </c>
      <c r="D19" s="359" t="s">
        <v>119</v>
      </c>
      <c r="E19" s="338" t="s">
        <v>120</v>
      </c>
      <c r="F19" s="360"/>
      <c r="G19" s="361"/>
      <c r="H19" s="355"/>
      <c r="I19" s="356"/>
      <c r="J19" s="357"/>
      <c r="K19" s="355"/>
      <c r="L19" s="358"/>
      <c r="M19" s="134">
        <f>'5. Lidová hvězdárna'!G29</f>
        <v>0</v>
      </c>
      <c r="N19" s="134">
        <f>'5. Lidová hvězdárna'!G30</f>
        <v>211140.9</v>
      </c>
      <c r="O19" s="153"/>
      <c r="P19" s="327">
        <f>'5. Lidová hvězdárna'!G28</f>
        <v>211140.9</v>
      </c>
      <c r="S19" s="136" t="s">
        <v>105</v>
      </c>
    </row>
    <row r="20" spans="1:21" ht="15" x14ac:dyDescent="0.2">
      <c r="A20" s="137"/>
      <c r="B20" s="138"/>
      <c r="C20" s="154" t="s">
        <v>113</v>
      </c>
      <c r="D20" s="348"/>
      <c r="E20" s="349"/>
      <c r="F20" s="350">
        <f>'5. Lidová hvězdárna'!G16</f>
        <v>2296</v>
      </c>
      <c r="G20" s="351">
        <f>'5. Lidová hvězdárna'!G18</f>
        <v>2507</v>
      </c>
      <c r="H20" s="330">
        <f>G20-F20</f>
        <v>211</v>
      </c>
      <c r="I20" s="352">
        <f>'4. Muzeum Prostějovska'!G22</f>
        <v>0</v>
      </c>
      <c r="J20" s="344">
        <f>H20-I20</f>
        <v>211</v>
      </c>
      <c r="K20" s="353">
        <f>IF((J20&lt;0),0,J20)</f>
        <v>211</v>
      </c>
      <c r="L20" s="354">
        <f>IF((J20&lt;0),J20,0)</f>
        <v>0</v>
      </c>
      <c r="M20" s="141">
        <f>M19/$P19</f>
        <v>0</v>
      </c>
      <c r="N20" s="142">
        <f>N19/$P19</f>
        <v>1</v>
      </c>
      <c r="O20" s="142"/>
      <c r="P20" s="143">
        <f>O20+N20+M20</f>
        <v>1</v>
      </c>
    </row>
    <row r="21" spans="1:21" ht="15" x14ac:dyDescent="0.2">
      <c r="A21" s="144" t="s">
        <v>75</v>
      </c>
      <c r="B21" s="145" t="s">
        <v>106</v>
      </c>
      <c r="C21" s="157" t="s">
        <v>121</v>
      </c>
      <c r="D21" s="359" t="s">
        <v>122</v>
      </c>
      <c r="E21" s="338" t="s">
        <v>123</v>
      </c>
      <c r="F21" s="360"/>
      <c r="G21" s="361"/>
      <c r="H21" s="355"/>
      <c r="I21" s="356"/>
      <c r="J21" s="357"/>
      <c r="K21" s="355"/>
      <c r="L21" s="358"/>
      <c r="M21" s="134">
        <f>'6. Muzeum Komenského Přer.'!G29</f>
        <v>0</v>
      </c>
      <c r="N21" s="134">
        <f>'6. Muzeum Komenského Přer.'!G30</f>
        <v>0</v>
      </c>
      <c r="O21" s="153"/>
      <c r="P21" s="362">
        <v>0</v>
      </c>
      <c r="S21" s="136" t="s">
        <v>105</v>
      </c>
    </row>
    <row r="22" spans="1:21" ht="15" x14ac:dyDescent="0.2">
      <c r="A22" s="137"/>
      <c r="B22" s="138"/>
      <c r="C22" s="154" t="s">
        <v>113</v>
      </c>
      <c r="D22" s="348"/>
      <c r="E22" s="349"/>
      <c r="F22" s="350">
        <f>'6. Muzeum Komenského Přer.'!G16</f>
        <v>23515</v>
      </c>
      <c r="G22" s="351">
        <f>'6. Muzeum Komenského Přer.'!G18</f>
        <v>22722</v>
      </c>
      <c r="H22" s="330">
        <f>G22-F22</f>
        <v>-793</v>
      </c>
      <c r="I22" s="352">
        <f>'6. Muzeum Komenského Přer.'!G22</f>
        <v>0</v>
      </c>
      <c r="J22" s="344">
        <f>H22-I22</f>
        <v>-793</v>
      </c>
      <c r="K22" s="353">
        <f>IF((J22&lt;0),0,J22)</f>
        <v>0</v>
      </c>
      <c r="L22" s="233">
        <f>IF((J22&lt;0),J22,0)</f>
        <v>-793</v>
      </c>
      <c r="M22" s="141"/>
      <c r="N22" s="142"/>
      <c r="O22" s="142"/>
      <c r="P22" s="143"/>
    </row>
    <row r="23" spans="1:21" ht="15" x14ac:dyDescent="0.2">
      <c r="A23" s="158" t="s">
        <v>79</v>
      </c>
      <c r="B23" s="159" t="s">
        <v>106</v>
      </c>
      <c r="C23" s="160" t="s">
        <v>124</v>
      </c>
      <c r="D23" s="335" t="s">
        <v>125</v>
      </c>
      <c r="E23" s="363" t="s">
        <v>126</v>
      </c>
      <c r="F23" s="364"/>
      <c r="G23" s="365"/>
      <c r="H23" s="355"/>
      <c r="I23" s="356"/>
      <c r="J23" s="357"/>
      <c r="K23" s="355"/>
      <c r="L23" s="358"/>
      <c r="M23" s="134">
        <f>'7. Vlastivěd. muzeum Šumperk'!G29</f>
        <v>0</v>
      </c>
      <c r="N23" s="134">
        <f>'7. Vlastivěd. muzeum Šumperk'!G30</f>
        <v>742740.26</v>
      </c>
      <c r="O23" s="153"/>
      <c r="P23" s="362">
        <f>'7. Vlastivěd. muzeum Šumperk'!G28</f>
        <v>742740.26</v>
      </c>
      <c r="S23" s="161" t="s">
        <v>127</v>
      </c>
    </row>
    <row r="24" spans="1:21" ht="15" x14ac:dyDescent="0.2">
      <c r="A24" s="162"/>
      <c r="B24" s="163"/>
      <c r="C24" s="154" t="s">
        <v>113</v>
      </c>
      <c r="D24" s="366"/>
      <c r="E24" s="367"/>
      <c r="F24" s="341">
        <f>'7. Vlastivěd. muzeum Šumperk'!G16</f>
        <v>23278</v>
      </c>
      <c r="G24" s="342">
        <f>'7. Vlastivěd. muzeum Šumperk'!G18</f>
        <v>24022</v>
      </c>
      <c r="H24" s="330">
        <f>G24-F24</f>
        <v>744</v>
      </c>
      <c r="I24" s="352">
        <f>'7. Vlastivěd. muzeum Šumperk'!G22</f>
        <v>0</v>
      </c>
      <c r="J24" s="368">
        <f>H24-I24</f>
        <v>744</v>
      </c>
      <c r="K24" s="353">
        <f>IF((J24&lt;0),0,J24)</f>
        <v>744</v>
      </c>
      <c r="L24" s="354">
        <f>IF((J24&lt;0),J24,0)</f>
        <v>0</v>
      </c>
      <c r="M24" s="141">
        <f>M23/$P23</f>
        <v>0</v>
      </c>
      <c r="N24" s="142">
        <f>N23/$P23</f>
        <v>1</v>
      </c>
      <c r="O24" s="142"/>
      <c r="P24" s="143">
        <f>O24+N24+M24</f>
        <v>1</v>
      </c>
    </row>
    <row r="25" spans="1:21" ht="15" x14ac:dyDescent="0.2">
      <c r="A25" s="144" t="s">
        <v>83</v>
      </c>
      <c r="B25" s="159" t="s">
        <v>106</v>
      </c>
      <c r="C25" s="156" t="s">
        <v>128</v>
      </c>
      <c r="D25" s="391" t="s">
        <v>129</v>
      </c>
      <c r="E25" s="164" t="s">
        <v>130</v>
      </c>
      <c r="F25" s="369"/>
      <c r="G25" s="359"/>
      <c r="H25" s="370"/>
      <c r="I25" s="371"/>
      <c r="J25" s="338"/>
      <c r="K25" s="339"/>
      <c r="L25" s="340"/>
      <c r="M25" s="165">
        <f>'8. Archeolog. centrum'!G29</f>
        <v>0</v>
      </c>
      <c r="N25" s="134">
        <f>'8. Archeolog. centrum'!G30</f>
        <v>1227364.1299999999</v>
      </c>
      <c r="O25" s="134"/>
      <c r="P25" s="327">
        <f>'8. Archeolog. centrum'!G28</f>
        <v>1227364.1299999999</v>
      </c>
      <c r="S25" s="136" t="s">
        <v>105</v>
      </c>
      <c r="T25" s="265"/>
    </row>
    <row r="26" spans="1:21" ht="15.75" thickBot="1" x14ac:dyDescent="0.25">
      <c r="A26" s="137"/>
      <c r="B26" s="166"/>
      <c r="C26" s="154" t="s">
        <v>113</v>
      </c>
      <c r="D26" s="392"/>
      <c r="E26" s="140"/>
      <c r="F26" s="350">
        <f>'8. Archeolog. centrum'!G16</f>
        <v>15234</v>
      </c>
      <c r="G26" s="351">
        <f>'8. Archeolog. centrum'!G18</f>
        <v>16456</v>
      </c>
      <c r="H26" s="330">
        <f>G26-F26</f>
        <v>1222</v>
      </c>
      <c r="I26" s="352">
        <f>'8. Archeolog. centrum'!G22</f>
        <v>0</v>
      </c>
      <c r="J26" s="344">
        <f>H26-I26</f>
        <v>1222</v>
      </c>
      <c r="K26" s="353">
        <f>IF((J26&lt;0),0,J26)</f>
        <v>1222</v>
      </c>
      <c r="L26" s="354">
        <f>IF((J26&lt;0),J26,0)</f>
        <v>0</v>
      </c>
      <c r="M26" s="141">
        <f>M25/$P25</f>
        <v>0</v>
      </c>
      <c r="N26" s="142">
        <f>N25/$P25</f>
        <v>1</v>
      </c>
      <c r="O26" s="142"/>
      <c r="P26" s="143">
        <f>O26+N26+M26</f>
        <v>1</v>
      </c>
    </row>
    <row r="27" spans="1:21" s="264" customFormat="1" ht="15.75" thickTop="1" x14ac:dyDescent="0.25">
      <c r="A27" s="259" t="s">
        <v>131</v>
      </c>
      <c r="B27" s="260"/>
      <c r="C27" s="260"/>
      <c r="D27" s="260"/>
      <c r="E27" s="260"/>
      <c r="F27" s="261">
        <f>SUM(F11:F26)</f>
        <v>152419</v>
      </c>
      <c r="G27" s="261">
        <f>ROUND(SUM(G11:G26),2)</f>
        <v>154089</v>
      </c>
      <c r="H27" s="261">
        <f>SUM(H11:H26)</f>
        <v>1670</v>
      </c>
      <c r="I27" s="261">
        <f>SUM(I11:I26)</f>
        <v>0</v>
      </c>
      <c r="J27" s="261">
        <f>SUM(J11:J26)</f>
        <v>1670</v>
      </c>
      <c r="K27" s="372">
        <f>ROUND(SUM(K11:K26),2)</f>
        <v>2463</v>
      </c>
      <c r="L27" s="373">
        <f>SUM(L11:L26)</f>
        <v>-793</v>
      </c>
      <c r="M27" s="262">
        <f>M23+M21+M19+M17+M15+M25+M13+M11</f>
        <v>0</v>
      </c>
      <c r="N27" s="263">
        <f>N23+N21+N19+N17+N15+N25+N13+N11</f>
        <v>2467873.65</v>
      </c>
      <c r="O27" s="263"/>
      <c r="P27" s="374">
        <f>ROUND(P23+P21+P19+P17+P15+P25+P13+P11,2)</f>
        <v>2467873.65</v>
      </c>
      <c r="R27" s="375">
        <f>K12+K14+K16+K18+K20+K22+K24+K26</f>
        <v>2463</v>
      </c>
      <c r="S27" s="375"/>
    </row>
    <row r="28" spans="1:21" ht="18" x14ac:dyDescent="0.25">
      <c r="A28" s="395"/>
      <c r="B28" s="396"/>
      <c r="C28" s="396"/>
      <c r="D28" s="396"/>
      <c r="E28" s="396"/>
      <c r="F28" s="396"/>
      <c r="G28" s="396"/>
      <c r="H28" s="167"/>
      <c r="I28" s="167"/>
      <c r="J28" s="168"/>
      <c r="K28" s="169"/>
      <c r="L28" s="170"/>
      <c r="M28" s="330"/>
      <c r="N28" s="345"/>
      <c r="O28" s="329"/>
      <c r="P28" s="324"/>
      <c r="R28" s="171">
        <f>614.7+250.14</f>
        <v>864.84</v>
      </c>
      <c r="S28" s="265"/>
    </row>
    <row r="29" spans="1:21" ht="13.5" thickBot="1" x14ac:dyDescent="0.25">
      <c r="A29" s="397"/>
      <c r="B29" s="398"/>
      <c r="C29" s="398"/>
      <c r="D29" s="398"/>
      <c r="E29" s="398"/>
      <c r="F29" s="398"/>
      <c r="G29" s="398"/>
      <c r="H29" s="376"/>
      <c r="I29" s="376"/>
      <c r="J29" s="376"/>
      <c r="K29" s="172" t="s">
        <v>132</v>
      </c>
      <c r="L29" s="377">
        <f>ROUND(K27+L27,2)</f>
        <v>1670</v>
      </c>
      <c r="M29" s="378"/>
      <c r="N29" s="376"/>
      <c r="O29" s="173"/>
      <c r="P29" s="379"/>
      <c r="S29" s="265"/>
      <c r="U29" s="265"/>
    </row>
    <row r="30" spans="1:21" ht="16.5" hidden="1" thickTop="1" x14ac:dyDescent="0.25">
      <c r="A30" s="174" t="s">
        <v>133</v>
      </c>
      <c r="B30" s="174"/>
      <c r="C30" s="175"/>
      <c r="D30" s="176"/>
      <c r="E30" s="176"/>
      <c r="F30" s="177">
        <f>F31+F32</f>
        <v>158612.32</v>
      </c>
      <c r="G30" s="177">
        <f>G31+G32</f>
        <v>159907.82</v>
      </c>
      <c r="H30" s="177">
        <f>H31+H32</f>
        <v>1295.5</v>
      </c>
      <c r="I30" s="177">
        <f>I31+I32</f>
        <v>-91.08</v>
      </c>
      <c r="J30" s="177">
        <f>J31+J32</f>
        <v>1386.58</v>
      </c>
      <c r="K30" s="178">
        <f>G30-F30-I30</f>
        <v>1386.58</v>
      </c>
      <c r="L30" s="178"/>
      <c r="M30" s="177"/>
      <c r="N30" s="177"/>
      <c r="O30" s="171"/>
      <c r="P30" s="171"/>
    </row>
    <row r="31" spans="1:21" ht="15" hidden="1" x14ac:dyDescent="0.2">
      <c r="C31" s="179" t="s">
        <v>134</v>
      </c>
      <c r="D31" s="153"/>
      <c r="E31" s="153"/>
      <c r="F31" s="265">
        <v>158500.79</v>
      </c>
      <c r="G31" s="265">
        <v>159573.43</v>
      </c>
      <c r="H31" s="265">
        <v>1072.6400000000001</v>
      </c>
      <c r="I31" s="266">
        <v>-91.08</v>
      </c>
      <c r="J31" s="265">
        <v>1163.72</v>
      </c>
      <c r="K31" s="375"/>
      <c r="L31" s="375"/>
    </row>
    <row r="32" spans="1:21" ht="15" hidden="1" x14ac:dyDescent="0.2">
      <c r="C32" s="180" t="s">
        <v>135</v>
      </c>
      <c r="D32" s="153"/>
      <c r="E32" s="181"/>
      <c r="F32" s="265">
        <v>111.53</v>
      </c>
      <c r="G32" s="265">
        <v>334.39</v>
      </c>
      <c r="H32" s="265">
        <v>222.86</v>
      </c>
      <c r="I32" s="266">
        <v>0</v>
      </c>
      <c r="J32" s="265">
        <v>222.86</v>
      </c>
      <c r="K32" s="375"/>
      <c r="L32" s="375"/>
    </row>
    <row r="33" spans="1:18" ht="15.75" hidden="1" thickBot="1" x14ac:dyDescent="0.25">
      <c r="A33" s="182" t="s">
        <v>136</v>
      </c>
      <c r="B33" s="182"/>
      <c r="C33" s="183"/>
      <c r="D33" s="184"/>
      <c r="E33" s="184"/>
      <c r="F33" s="185">
        <f>F27-F30</f>
        <v>-6193.320000000007</v>
      </c>
      <c r="G33" s="185">
        <f>G27-G30</f>
        <v>-5818.820000000007</v>
      </c>
      <c r="H33" s="185">
        <f>H27-H30</f>
        <v>374.5</v>
      </c>
      <c r="I33" s="185">
        <f>I27-I30</f>
        <v>91.08</v>
      </c>
      <c r="J33" s="185">
        <f>J27-J30</f>
        <v>283.42000000000007</v>
      </c>
      <c r="K33" s="186"/>
      <c r="L33" s="186"/>
      <c r="M33" s="182"/>
      <c r="N33" s="182"/>
      <c r="O33" s="182"/>
    </row>
    <row r="34" spans="1:18" ht="15.75" hidden="1" thickTop="1" x14ac:dyDescent="0.2">
      <c r="A34" s="187"/>
      <c r="B34" s="188"/>
      <c r="C34" s="189" t="s">
        <v>101</v>
      </c>
      <c r="D34" s="190" t="s">
        <v>137</v>
      </c>
      <c r="E34" s="191">
        <f>1</f>
        <v>1</v>
      </c>
      <c r="F34" s="380">
        <f>F12</f>
        <v>41199</v>
      </c>
      <c r="G34" s="380">
        <f t="shared" ref="G34:L34" si="0">G12</f>
        <v>41367</v>
      </c>
      <c r="H34" s="380">
        <f t="shared" si="0"/>
        <v>168</v>
      </c>
      <c r="I34" s="380">
        <f t="shared" si="0"/>
        <v>0</v>
      </c>
      <c r="J34" s="380">
        <f t="shared" si="0"/>
        <v>168</v>
      </c>
      <c r="K34" s="380">
        <f t="shared" si="0"/>
        <v>168</v>
      </c>
      <c r="L34" s="380">
        <f t="shared" si="0"/>
        <v>0</v>
      </c>
      <c r="M34" s="380"/>
      <c r="N34" s="380"/>
      <c r="O34" s="380"/>
      <c r="P34" s="381"/>
    </row>
    <row r="35" spans="1:18" ht="15" hidden="1" x14ac:dyDescent="0.2">
      <c r="A35" s="192"/>
      <c r="B35" s="179"/>
      <c r="C35" s="193" t="s">
        <v>106</v>
      </c>
      <c r="D35" s="194" t="s">
        <v>137</v>
      </c>
      <c r="E35" s="195">
        <f>6</f>
        <v>6</v>
      </c>
      <c r="F35" s="329">
        <f t="shared" ref="F35:L35" si="1">F14+F16+F18+F22+F24+F26</f>
        <v>108924</v>
      </c>
      <c r="G35" s="329">
        <f t="shared" si="1"/>
        <v>110215</v>
      </c>
      <c r="H35" s="329">
        <f t="shared" si="1"/>
        <v>1291</v>
      </c>
      <c r="I35" s="329">
        <f t="shared" si="1"/>
        <v>0</v>
      </c>
      <c r="J35" s="329">
        <f t="shared" si="1"/>
        <v>1291</v>
      </c>
      <c r="K35" s="329">
        <f t="shared" si="1"/>
        <v>2084</v>
      </c>
      <c r="L35" s="329">
        <f t="shared" si="1"/>
        <v>-793</v>
      </c>
      <c r="M35" s="329"/>
      <c r="N35" s="329"/>
      <c r="O35" s="329"/>
      <c r="P35" s="382"/>
    </row>
    <row r="36" spans="1:18" ht="15.75" hidden="1" thickBot="1" x14ac:dyDescent="0.25">
      <c r="A36" s="196"/>
      <c r="B36" s="197"/>
      <c r="C36" s="198" t="s">
        <v>117</v>
      </c>
      <c r="D36" s="194" t="s">
        <v>137</v>
      </c>
      <c r="E36" s="199">
        <v>1</v>
      </c>
      <c r="F36" s="383">
        <f>F20</f>
        <v>2296</v>
      </c>
      <c r="G36" s="383">
        <f t="shared" ref="G36:L36" si="2">G20</f>
        <v>2507</v>
      </c>
      <c r="H36" s="383">
        <f t="shared" si="2"/>
        <v>211</v>
      </c>
      <c r="I36" s="383">
        <f t="shared" si="2"/>
        <v>0</v>
      </c>
      <c r="J36" s="383">
        <f t="shared" si="2"/>
        <v>211</v>
      </c>
      <c r="K36" s="383">
        <f t="shared" si="2"/>
        <v>211</v>
      </c>
      <c r="L36" s="383">
        <f t="shared" si="2"/>
        <v>0</v>
      </c>
      <c r="M36" s="383"/>
      <c r="N36" s="383"/>
      <c r="O36" s="383"/>
      <c r="P36" s="384"/>
    </row>
    <row r="37" spans="1:18" ht="16.5" hidden="1" thickTop="1" thickBot="1" x14ac:dyDescent="0.25">
      <c r="A37" s="200"/>
      <c r="B37" s="201"/>
      <c r="C37" s="201" t="s">
        <v>15</v>
      </c>
      <c r="D37" s="202" t="s">
        <v>15</v>
      </c>
      <c r="E37" s="203">
        <f>SUM(E34:E36)</f>
        <v>8</v>
      </c>
      <c r="F37" s="385">
        <f>SUM(F34:F36)</f>
        <v>152419</v>
      </c>
      <c r="G37" s="385">
        <f t="shared" ref="G37:L37" si="3">SUM(G34:G36)</f>
        <v>154089</v>
      </c>
      <c r="H37" s="385">
        <f t="shared" si="3"/>
        <v>1670</v>
      </c>
      <c r="I37" s="385">
        <f t="shared" si="3"/>
        <v>0</v>
      </c>
      <c r="J37" s="385">
        <f t="shared" si="3"/>
        <v>1670</v>
      </c>
      <c r="K37" s="385">
        <f t="shared" si="3"/>
        <v>2463</v>
      </c>
      <c r="L37" s="385">
        <f t="shared" si="3"/>
        <v>-793</v>
      </c>
      <c r="M37" s="385"/>
      <c r="N37" s="385"/>
      <c r="O37" s="385"/>
      <c r="P37" s="386"/>
    </row>
    <row r="38" spans="1:18" ht="15.75" thickTop="1" x14ac:dyDescent="0.2">
      <c r="A38" s="180"/>
      <c r="B38" s="180"/>
      <c r="C38" s="180"/>
      <c r="O38" s="182"/>
    </row>
    <row r="39" spans="1:18" ht="15.75" x14ac:dyDescent="0.25">
      <c r="A39" s="204" t="s">
        <v>138</v>
      </c>
      <c r="B39" s="204"/>
      <c r="C39" s="174"/>
      <c r="D39" s="205"/>
      <c r="E39" s="205"/>
      <c r="F39" s="171"/>
      <c r="G39" s="171"/>
      <c r="H39" s="171"/>
      <c r="I39" s="171"/>
      <c r="J39" s="171"/>
      <c r="K39" s="206"/>
      <c r="L39" s="206"/>
      <c r="M39" s="177"/>
      <c r="O39" s="207"/>
      <c r="P39" s="171"/>
    </row>
    <row r="40" spans="1:18" ht="15" x14ac:dyDescent="0.2">
      <c r="A40" s="180"/>
      <c r="B40" s="180"/>
      <c r="C40" s="208" t="s">
        <v>158</v>
      </c>
      <c r="G40" s="265"/>
      <c r="H40" s="209">
        <f>K27</f>
        <v>2463</v>
      </c>
      <c r="I40" s="265">
        <f>K27</f>
        <v>2463</v>
      </c>
      <c r="K40" s="180" t="s">
        <v>139</v>
      </c>
      <c r="M40" s="234">
        <f>P27</f>
        <v>2467873.65</v>
      </c>
      <c r="N40" s="212" t="s">
        <v>159</v>
      </c>
    </row>
    <row r="41" spans="1:18" ht="15" x14ac:dyDescent="0.2">
      <c r="A41" s="180"/>
      <c r="B41" s="180"/>
      <c r="C41" s="208" t="s">
        <v>140</v>
      </c>
      <c r="G41" s="265"/>
      <c r="H41" s="209">
        <f>K28</f>
        <v>0</v>
      </c>
      <c r="I41" s="265">
        <f>L27</f>
        <v>-793</v>
      </c>
      <c r="K41" s="180" t="s">
        <v>139</v>
      </c>
      <c r="M41" s="234">
        <f>'6. Muzeum Komenského Přer.'!G28</f>
        <v>-794328.52</v>
      </c>
      <c r="N41" s="212" t="s">
        <v>159</v>
      </c>
    </row>
    <row r="42" spans="1:18" ht="14.25" customHeight="1" x14ac:dyDescent="0.2">
      <c r="A42" s="180"/>
      <c r="B42" s="180"/>
      <c r="C42" s="208"/>
      <c r="I42" s="265"/>
      <c r="K42" s="266"/>
      <c r="L42" s="266"/>
      <c r="M42" s="234">
        <f>SUM(M40:M41)</f>
        <v>1673545.13</v>
      </c>
      <c r="N42" s="212" t="s">
        <v>159</v>
      </c>
    </row>
    <row r="43" spans="1:18" ht="21.75" customHeight="1" x14ac:dyDescent="0.2">
      <c r="A43" s="180"/>
      <c r="B43" s="180"/>
      <c r="C43" s="208"/>
      <c r="I43" s="265"/>
      <c r="K43" s="266"/>
      <c r="L43" s="266"/>
    </row>
    <row r="44" spans="1:18" s="212" customFormat="1" ht="21.75" customHeight="1" x14ac:dyDescent="0.2">
      <c r="A44" s="210"/>
      <c r="B44" s="210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1"/>
      <c r="N44" s="211"/>
      <c r="O44" s="211"/>
      <c r="P44" s="211"/>
    </row>
    <row r="45" spans="1:18" ht="15" hidden="1" x14ac:dyDescent="0.2">
      <c r="A45" s="180" t="s">
        <v>141</v>
      </c>
      <c r="B45" s="180"/>
      <c r="C45" s="180"/>
      <c r="D45" s="208"/>
      <c r="F45" s="213"/>
      <c r="K45" s="266"/>
      <c r="L45" s="266"/>
    </row>
    <row r="46" spans="1:18" ht="23.25" hidden="1" customHeight="1" x14ac:dyDescent="0.2">
      <c r="A46" s="180" t="s">
        <v>142</v>
      </c>
      <c r="B46" s="180">
        <v>1</v>
      </c>
      <c r="C46" s="214" t="s">
        <v>143</v>
      </c>
      <c r="D46" s="345"/>
      <c r="E46" s="215"/>
      <c r="F46" s="216">
        <f>F12</f>
        <v>41199</v>
      </c>
      <c r="G46" s="216">
        <f t="shared" ref="G46:P46" si="4">G12</f>
        <v>41367</v>
      </c>
      <c r="H46" s="216">
        <f t="shared" si="4"/>
        <v>168</v>
      </c>
      <c r="I46" s="216">
        <f t="shared" si="4"/>
        <v>0</v>
      </c>
      <c r="J46" s="216">
        <f t="shared" si="4"/>
        <v>168</v>
      </c>
      <c r="K46" s="216">
        <f t="shared" si="4"/>
        <v>168</v>
      </c>
      <c r="L46" s="216">
        <f t="shared" si="4"/>
        <v>0</v>
      </c>
      <c r="M46" s="216">
        <f t="shared" si="4"/>
        <v>0</v>
      </c>
      <c r="N46" s="216">
        <f t="shared" si="4"/>
        <v>1</v>
      </c>
      <c r="O46" s="216">
        <f t="shared" si="4"/>
        <v>0</v>
      </c>
      <c r="P46" s="216">
        <f t="shared" si="4"/>
        <v>1</v>
      </c>
      <c r="Q46" s="217"/>
      <c r="R46" s="217" t="e">
        <f>#REF!</f>
        <v>#REF!</v>
      </c>
    </row>
    <row r="47" spans="1:18" ht="15" hidden="1" x14ac:dyDescent="0.2">
      <c r="A47" s="180"/>
      <c r="B47" s="180">
        <v>6</v>
      </c>
      <c r="C47" s="214" t="s">
        <v>144</v>
      </c>
      <c r="D47" s="345"/>
      <c r="E47" s="215"/>
      <c r="F47" s="216">
        <f t="shared" ref="F47:P47" si="5">F26+F24+F22+F18+F16+F14</f>
        <v>108924</v>
      </c>
      <c r="G47" s="216">
        <f t="shared" si="5"/>
        <v>110215</v>
      </c>
      <c r="H47" s="216">
        <f t="shared" si="5"/>
        <v>1291</v>
      </c>
      <c r="I47" s="216">
        <f t="shared" si="5"/>
        <v>0</v>
      </c>
      <c r="J47" s="216">
        <f t="shared" si="5"/>
        <v>1291</v>
      </c>
      <c r="K47" s="216">
        <f t="shared" si="5"/>
        <v>2084</v>
      </c>
      <c r="L47" s="216">
        <f t="shared" si="5"/>
        <v>-793</v>
      </c>
      <c r="M47" s="216">
        <f t="shared" si="5"/>
        <v>0</v>
      </c>
      <c r="N47" s="216">
        <f t="shared" si="5"/>
        <v>5</v>
      </c>
      <c r="O47" s="216">
        <f t="shared" si="5"/>
        <v>0</v>
      </c>
      <c r="P47" s="216">
        <f t="shared" si="5"/>
        <v>5</v>
      </c>
      <c r="Q47" s="217"/>
      <c r="R47" s="217"/>
    </row>
    <row r="48" spans="1:18" ht="15" hidden="1" x14ac:dyDescent="0.2">
      <c r="A48" s="180"/>
      <c r="B48" s="180">
        <v>1</v>
      </c>
      <c r="C48" s="214" t="s">
        <v>145</v>
      </c>
      <c r="D48" s="345"/>
      <c r="E48" s="215"/>
      <c r="F48" s="216">
        <f>F20</f>
        <v>2296</v>
      </c>
      <c r="G48" s="216">
        <f t="shared" ref="G48:P48" si="6">G20</f>
        <v>2507</v>
      </c>
      <c r="H48" s="216">
        <f t="shared" si="6"/>
        <v>211</v>
      </c>
      <c r="I48" s="216">
        <f t="shared" si="6"/>
        <v>0</v>
      </c>
      <c r="J48" s="216">
        <f t="shared" si="6"/>
        <v>211</v>
      </c>
      <c r="K48" s="216">
        <f t="shared" si="6"/>
        <v>211</v>
      </c>
      <c r="L48" s="216">
        <f t="shared" si="6"/>
        <v>0</v>
      </c>
      <c r="M48" s="216">
        <f t="shared" si="6"/>
        <v>0</v>
      </c>
      <c r="N48" s="216">
        <f t="shared" si="6"/>
        <v>1</v>
      </c>
      <c r="O48" s="216">
        <f t="shared" si="6"/>
        <v>0</v>
      </c>
      <c r="P48" s="216">
        <f t="shared" si="6"/>
        <v>1</v>
      </c>
      <c r="Q48" s="217"/>
      <c r="R48" s="217"/>
    </row>
    <row r="49" spans="1:18" ht="15" hidden="1" x14ac:dyDescent="0.2">
      <c r="A49" s="218" t="s">
        <v>131</v>
      </c>
      <c r="B49" s="218"/>
      <c r="C49" s="219">
        <f>B48+B47+B46</f>
        <v>8</v>
      </c>
      <c r="D49" s="345"/>
      <c r="E49" s="215"/>
      <c r="F49" s="220">
        <f>SUM(F46:F48)</f>
        <v>152419</v>
      </c>
      <c r="G49" s="220">
        <f t="shared" ref="G49:P49" si="7">SUM(G46:G48)</f>
        <v>154089</v>
      </c>
      <c r="H49" s="220">
        <f t="shared" si="7"/>
        <v>1670</v>
      </c>
      <c r="I49" s="220">
        <f t="shared" si="7"/>
        <v>0</v>
      </c>
      <c r="J49" s="220">
        <f t="shared" si="7"/>
        <v>1670</v>
      </c>
      <c r="K49" s="220">
        <f t="shared" si="7"/>
        <v>2463</v>
      </c>
      <c r="L49" s="220">
        <f t="shared" si="7"/>
        <v>-793</v>
      </c>
      <c r="M49" s="220">
        <f t="shared" si="7"/>
        <v>0</v>
      </c>
      <c r="N49" s="220">
        <f t="shared" si="7"/>
        <v>7</v>
      </c>
      <c r="O49" s="220">
        <f t="shared" si="7"/>
        <v>0</v>
      </c>
      <c r="P49" s="220">
        <f t="shared" si="7"/>
        <v>7</v>
      </c>
      <c r="Q49" s="217"/>
      <c r="R49" s="217"/>
    </row>
    <row r="50" spans="1:18" ht="15" hidden="1" x14ac:dyDescent="0.2">
      <c r="A50" s="180"/>
      <c r="B50" s="180"/>
      <c r="C50" s="214"/>
      <c r="D50" s="345"/>
      <c r="E50" s="215"/>
      <c r="F50" s="213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 t="e">
        <f>#REF!+R7+#REF!</f>
        <v>#REF!</v>
      </c>
    </row>
    <row r="51" spans="1:18" ht="15" hidden="1" x14ac:dyDescent="0.2">
      <c r="A51" s="180"/>
      <c r="B51" s="180"/>
      <c r="C51" s="214"/>
      <c r="D51" s="345"/>
      <c r="E51" s="215"/>
      <c r="F51" s="213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 t="e">
        <f>#REF!+#REF!</f>
        <v>#REF!</v>
      </c>
    </row>
    <row r="52" spans="1:18" ht="15" x14ac:dyDescent="0.2">
      <c r="A52" s="180"/>
      <c r="B52" s="180"/>
      <c r="C52" s="387"/>
      <c r="D52" s="345"/>
      <c r="E52" s="215"/>
      <c r="F52" s="213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 t="e">
        <f>R21+R19+R17+R15+#REF!+R13+R11+R9+R5+R3+R1+#REF!+#REF!+#REF!+#REF!+#REF!+#REF!+#REF!+#REF!+#REF!+#REF!+#REF!+#REF!+#REF!</f>
        <v>#REF!</v>
      </c>
    </row>
    <row r="53" spans="1:18" ht="15" x14ac:dyDescent="0.2">
      <c r="A53" s="180"/>
      <c r="B53" s="180"/>
      <c r="C53" s="180"/>
      <c r="D53" s="345"/>
      <c r="F53" s="213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 t="e">
        <f>#REF!+#REF!</f>
        <v>#REF!</v>
      </c>
    </row>
    <row r="54" spans="1:18" ht="15" x14ac:dyDescent="0.2">
      <c r="A54" s="180"/>
      <c r="B54" s="180"/>
      <c r="C54" s="180"/>
      <c r="D54" s="345"/>
      <c r="F54" s="213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 t="e">
        <f>#REF!</f>
        <v>#REF!</v>
      </c>
    </row>
    <row r="55" spans="1:18" ht="15" x14ac:dyDescent="0.2">
      <c r="A55" s="218"/>
      <c r="B55" s="218"/>
      <c r="C55" s="219"/>
      <c r="D55" s="218"/>
      <c r="E55" s="221"/>
      <c r="F55" s="222"/>
      <c r="G55" s="223"/>
      <c r="H55" s="223"/>
      <c r="I55" s="223"/>
      <c r="J55" s="223"/>
      <c r="K55" s="223"/>
      <c r="L55" s="223"/>
      <c r="M55" s="223"/>
      <c r="N55" s="223"/>
      <c r="O55" s="223"/>
      <c r="P55" s="223"/>
      <c r="Q55" s="223"/>
      <c r="R55" s="223"/>
    </row>
    <row r="56" spans="1:18" ht="15" x14ac:dyDescent="0.2">
      <c r="A56" s="180"/>
      <c r="B56" s="180"/>
      <c r="C56" s="180"/>
    </row>
    <row r="57" spans="1:18" ht="15" x14ac:dyDescent="0.2">
      <c r="A57" s="180"/>
      <c r="B57" s="180"/>
      <c r="C57" s="180"/>
    </row>
    <row r="58" spans="1:18" ht="15" x14ac:dyDescent="0.2">
      <c r="A58" s="180"/>
      <c r="B58" s="180"/>
      <c r="C58" s="180"/>
    </row>
    <row r="59" spans="1:18" ht="15" x14ac:dyDescent="0.2">
      <c r="A59" s="180"/>
      <c r="B59" s="180"/>
      <c r="C59" s="180"/>
    </row>
    <row r="60" spans="1:18" ht="15" x14ac:dyDescent="0.2">
      <c r="A60" s="180"/>
      <c r="B60" s="180"/>
      <c r="C60" s="180"/>
    </row>
    <row r="61" spans="1:18" ht="15" x14ac:dyDescent="0.2">
      <c r="A61" s="180"/>
      <c r="B61" s="180"/>
      <c r="C61" s="180"/>
    </row>
    <row r="62" spans="1:18" ht="15" x14ac:dyDescent="0.2">
      <c r="A62" s="180"/>
      <c r="B62" s="180"/>
      <c r="C62" s="180"/>
    </row>
    <row r="63" spans="1:18" ht="15" x14ac:dyDescent="0.2">
      <c r="A63" s="180"/>
      <c r="B63" s="180"/>
      <c r="C63" s="180"/>
    </row>
    <row r="64" spans="1:18" ht="15" x14ac:dyDescent="0.2">
      <c r="A64" s="180"/>
      <c r="B64" s="180"/>
      <c r="C64" s="180"/>
    </row>
    <row r="65" spans="1:3" ht="15" x14ac:dyDescent="0.2">
      <c r="A65" s="180"/>
      <c r="B65" s="180"/>
      <c r="C65" s="180"/>
    </row>
    <row r="66" spans="1:3" ht="15" x14ac:dyDescent="0.2">
      <c r="A66" s="180"/>
      <c r="B66" s="180"/>
      <c r="C66" s="180"/>
    </row>
    <row r="67" spans="1:3" ht="15" x14ac:dyDescent="0.2">
      <c r="A67" s="180"/>
      <c r="B67" s="180"/>
      <c r="C67" s="180"/>
    </row>
    <row r="68" spans="1:3" ht="15" x14ac:dyDescent="0.2">
      <c r="A68" s="180"/>
      <c r="B68" s="180"/>
      <c r="C68" s="180"/>
    </row>
    <row r="69" spans="1:3" ht="15" x14ac:dyDescent="0.2">
      <c r="A69" s="180"/>
      <c r="B69" s="180"/>
      <c r="C69" s="180"/>
    </row>
    <row r="70" spans="1:3" ht="15" x14ac:dyDescent="0.2">
      <c r="A70" s="180"/>
      <c r="B70" s="180"/>
      <c r="C70" s="180"/>
    </row>
    <row r="71" spans="1:3" ht="15" x14ac:dyDescent="0.2">
      <c r="A71" s="180"/>
      <c r="B71" s="180"/>
      <c r="C71" s="180"/>
    </row>
    <row r="72" spans="1:3" ht="15" x14ac:dyDescent="0.2">
      <c r="A72" s="180"/>
      <c r="B72" s="180"/>
      <c r="C72" s="180"/>
    </row>
    <row r="73" spans="1:3" ht="15" x14ac:dyDescent="0.2">
      <c r="A73" s="180"/>
      <c r="B73" s="180"/>
      <c r="C73" s="180"/>
    </row>
    <row r="74" spans="1:3" ht="15" x14ac:dyDescent="0.2">
      <c r="A74" s="180"/>
      <c r="B74" s="180"/>
      <c r="C74" s="180"/>
    </row>
    <row r="75" spans="1:3" ht="15" x14ac:dyDescent="0.2">
      <c r="A75" s="180"/>
      <c r="B75" s="180"/>
      <c r="C75" s="180"/>
    </row>
    <row r="76" spans="1:3" ht="15" x14ac:dyDescent="0.2">
      <c r="A76" s="180"/>
      <c r="B76" s="180"/>
      <c r="C76" s="180"/>
    </row>
    <row r="77" spans="1:3" ht="15" x14ac:dyDescent="0.2">
      <c r="A77" s="180"/>
      <c r="B77" s="180"/>
      <c r="C77" s="180"/>
    </row>
    <row r="78" spans="1:3" ht="15" x14ac:dyDescent="0.2">
      <c r="A78" s="180"/>
      <c r="B78" s="180"/>
      <c r="C78" s="180"/>
    </row>
    <row r="79" spans="1:3" ht="15" x14ac:dyDescent="0.2">
      <c r="A79" s="180"/>
      <c r="B79" s="180"/>
      <c r="C79" s="180"/>
    </row>
    <row r="80" spans="1:3" ht="15" x14ac:dyDescent="0.2">
      <c r="A80" s="180"/>
      <c r="B80" s="180"/>
      <c r="C80" s="180"/>
    </row>
    <row r="81" spans="1:3" ht="15" x14ac:dyDescent="0.2">
      <c r="A81" s="180"/>
      <c r="B81" s="180"/>
      <c r="C81" s="180"/>
    </row>
    <row r="82" spans="1:3" ht="15" x14ac:dyDescent="0.2">
      <c r="A82" s="180"/>
      <c r="B82" s="180"/>
      <c r="C82" s="180"/>
    </row>
    <row r="83" spans="1:3" ht="15" x14ac:dyDescent="0.2">
      <c r="A83" s="180"/>
      <c r="B83" s="180"/>
      <c r="C83" s="180"/>
    </row>
    <row r="84" spans="1:3" ht="15" x14ac:dyDescent="0.2">
      <c r="A84" s="180"/>
      <c r="B84" s="180"/>
      <c r="C84" s="180"/>
    </row>
    <row r="85" spans="1:3" ht="15" x14ac:dyDescent="0.2">
      <c r="A85" s="180"/>
      <c r="B85" s="180"/>
      <c r="C85" s="180"/>
    </row>
    <row r="86" spans="1:3" ht="15" x14ac:dyDescent="0.2">
      <c r="A86" s="180"/>
      <c r="B86" s="180"/>
      <c r="C86" s="180"/>
    </row>
    <row r="87" spans="1:3" ht="15" x14ac:dyDescent="0.2">
      <c r="A87" s="180"/>
      <c r="B87" s="180"/>
      <c r="C87" s="180"/>
    </row>
    <row r="88" spans="1:3" ht="15" x14ac:dyDescent="0.2">
      <c r="A88" s="180"/>
      <c r="B88" s="180"/>
      <c r="C88" s="180"/>
    </row>
    <row r="89" spans="1:3" ht="15" x14ac:dyDescent="0.2">
      <c r="A89" s="180"/>
      <c r="B89" s="180"/>
      <c r="C89" s="180"/>
    </row>
    <row r="90" spans="1:3" ht="15" x14ac:dyDescent="0.2">
      <c r="A90" s="180"/>
      <c r="B90" s="180"/>
      <c r="C90" s="180"/>
    </row>
    <row r="91" spans="1:3" ht="15" x14ac:dyDescent="0.2">
      <c r="A91" s="180"/>
      <c r="B91" s="180"/>
      <c r="C91" s="180"/>
    </row>
    <row r="92" spans="1:3" ht="15" x14ac:dyDescent="0.2">
      <c r="A92" s="180"/>
      <c r="B92" s="180"/>
      <c r="C92" s="180"/>
    </row>
    <row r="93" spans="1:3" ht="15" x14ac:dyDescent="0.2">
      <c r="A93" s="180"/>
      <c r="B93" s="180"/>
      <c r="C93" s="180"/>
    </row>
    <row r="94" spans="1:3" ht="15" x14ac:dyDescent="0.2">
      <c r="A94" s="180"/>
      <c r="B94" s="180"/>
      <c r="C94" s="180"/>
    </row>
    <row r="95" spans="1:3" ht="15" x14ac:dyDescent="0.2">
      <c r="A95" s="180"/>
      <c r="B95" s="180"/>
      <c r="C95" s="180"/>
    </row>
    <row r="96" spans="1:3" ht="15" x14ac:dyDescent="0.2">
      <c r="A96" s="180"/>
      <c r="B96" s="180"/>
      <c r="C96" s="180"/>
    </row>
    <row r="97" spans="1:3" ht="15" x14ac:dyDescent="0.2">
      <c r="A97" s="180"/>
      <c r="B97" s="180"/>
      <c r="C97" s="180"/>
    </row>
    <row r="98" spans="1:3" ht="15" x14ac:dyDescent="0.2">
      <c r="A98" s="180"/>
      <c r="B98" s="180"/>
      <c r="C98" s="180"/>
    </row>
    <row r="99" spans="1:3" ht="15" x14ac:dyDescent="0.2">
      <c r="A99" s="180"/>
      <c r="B99" s="180"/>
      <c r="C99" s="180"/>
    </row>
    <row r="100" spans="1:3" ht="15" x14ac:dyDescent="0.2">
      <c r="A100" s="180"/>
      <c r="B100" s="180"/>
      <c r="C100" s="180"/>
    </row>
    <row r="101" spans="1:3" ht="15" x14ac:dyDescent="0.2">
      <c r="A101" s="180"/>
      <c r="B101" s="180"/>
      <c r="C101" s="180"/>
    </row>
    <row r="102" spans="1:3" ht="15" x14ac:dyDescent="0.2">
      <c r="A102" s="180"/>
      <c r="B102" s="180"/>
      <c r="C102" s="180"/>
    </row>
    <row r="103" spans="1:3" ht="15" x14ac:dyDescent="0.2">
      <c r="A103" s="180"/>
      <c r="B103" s="180"/>
      <c r="C103" s="180"/>
    </row>
    <row r="104" spans="1:3" ht="15" x14ac:dyDescent="0.2">
      <c r="A104" s="180"/>
      <c r="B104" s="180"/>
      <c r="C104" s="180"/>
    </row>
    <row r="105" spans="1:3" ht="15" x14ac:dyDescent="0.2">
      <c r="A105" s="180"/>
      <c r="B105" s="180"/>
      <c r="C105" s="180"/>
    </row>
    <row r="106" spans="1:3" ht="15" x14ac:dyDescent="0.2">
      <c r="A106" s="180"/>
      <c r="B106" s="180"/>
      <c r="C106" s="180"/>
    </row>
    <row r="107" spans="1:3" ht="15" x14ac:dyDescent="0.2">
      <c r="A107" s="180"/>
      <c r="B107" s="180"/>
      <c r="C107" s="180"/>
    </row>
    <row r="108" spans="1:3" ht="15" x14ac:dyDescent="0.2">
      <c r="A108" s="180"/>
      <c r="B108" s="180"/>
      <c r="C108" s="180"/>
    </row>
    <row r="109" spans="1:3" ht="15" x14ac:dyDescent="0.2">
      <c r="A109" s="180"/>
      <c r="B109" s="180"/>
      <c r="C109" s="180"/>
    </row>
    <row r="110" spans="1:3" ht="15" x14ac:dyDescent="0.2">
      <c r="A110" s="180"/>
      <c r="B110" s="180"/>
      <c r="C110" s="180"/>
    </row>
    <row r="111" spans="1:3" ht="15" x14ac:dyDescent="0.2">
      <c r="A111" s="180"/>
      <c r="B111" s="180"/>
      <c r="C111" s="180"/>
    </row>
    <row r="112" spans="1:3" ht="15" x14ac:dyDescent="0.2">
      <c r="A112" s="180"/>
      <c r="B112" s="180"/>
      <c r="C112" s="180"/>
    </row>
    <row r="113" spans="1:3" ht="15" x14ac:dyDescent="0.2">
      <c r="A113" s="180"/>
      <c r="B113" s="180"/>
      <c r="C113" s="180"/>
    </row>
    <row r="114" spans="1:3" ht="15" x14ac:dyDescent="0.2">
      <c r="A114" s="180"/>
      <c r="B114" s="180"/>
      <c r="C114" s="180"/>
    </row>
    <row r="115" spans="1:3" ht="15" x14ac:dyDescent="0.2">
      <c r="A115" s="180"/>
      <c r="B115" s="180"/>
      <c r="C115" s="180"/>
    </row>
    <row r="116" spans="1:3" ht="15" x14ac:dyDescent="0.2">
      <c r="A116" s="180"/>
      <c r="B116" s="180"/>
      <c r="C116" s="180"/>
    </row>
    <row r="117" spans="1:3" ht="15" x14ac:dyDescent="0.2">
      <c r="A117" s="180"/>
      <c r="B117" s="180"/>
      <c r="C117" s="180"/>
    </row>
    <row r="118" spans="1:3" ht="15" x14ac:dyDescent="0.2">
      <c r="A118" s="180"/>
      <c r="B118" s="180"/>
      <c r="C118" s="180"/>
    </row>
    <row r="119" spans="1:3" ht="15" x14ac:dyDescent="0.2">
      <c r="A119" s="180"/>
      <c r="B119" s="180"/>
      <c r="C119" s="180"/>
    </row>
    <row r="120" spans="1:3" ht="15" x14ac:dyDescent="0.2">
      <c r="A120" s="180"/>
      <c r="B120" s="180"/>
      <c r="C120" s="180"/>
    </row>
    <row r="121" spans="1:3" ht="15" x14ac:dyDescent="0.2">
      <c r="A121" s="180"/>
      <c r="B121" s="180"/>
      <c r="C121" s="180"/>
    </row>
    <row r="122" spans="1:3" ht="15" x14ac:dyDescent="0.2">
      <c r="A122" s="180"/>
      <c r="B122" s="180"/>
      <c r="C122" s="180"/>
    </row>
    <row r="123" spans="1:3" ht="15" x14ac:dyDescent="0.2">
      <c r="A123" s="180"/>
      <c r="B123" s="180"/>
      <c r="C123" s="180"/>
    </row>
    <row r="124" spans="1:3" ht="15" x14ac:dyDescent="0.2">
      <c r="A124" s="180"/>
      <c r="B124" s="180"/>
      <c r="C124" s="180"/>
    </row>
    <row r="125" spans="1:3" ht="15" x14ac:dyDescent="0.2">
      <c r="A125" s="180"/>
      <c r="B125" s="180"/>
      <c r="C125" s="180"/>
    </row>
    <row r="126" spans="1:3" ht="15" x14ac:dyDescent="0.2">
      <c r="A126" s="180"/>
      <c r="B126" s="180"/>
      <c r="C126" s="180"/>
    </row>
    <row r="127" spans="1:3" ht="15" x14ac:dyDescent="0.2">
      <c r="A127" s="180"/>
      <c r="B127" s="180"/>
      <c r="C127" s="180"/>
    </row>
    <row r="128" spans="1:3" ht="15" x14ac:dyDescent="0.2">
      <c r="A128" s="180"/>
      <c r="B128" s="180"/>
      <c r="C128" s="180"/>
    </row>
    <row r="129" spans="1:3" ht="15" x14ac:dyDescent="0.2">
      <c r="A129" s="180"/>
      <c r="B129" s="180"/>
      <c r="C129" s="180"/>
    </row>
    <row r="130" spans="1:3" ht="15" x14ac:dyDescent="0.2">
      <c r="A130" s="180"/>
      <c r="B130" s="180"/>
      <c r="C130" s="180"/>
    </row>
    <row r="131" spans="1:3" ht="15" x14ac:dyDescent="0.2">
      <c r="A131" s="180"/>
      <c r="B131" s="180"/>
      <c r="C131" s="180"/>
    </row>
    <row r="132" spans="1:3" ht="15" x14ac:dyDescent="0.2">
      <c r="A132" s="180"/>
      <c r="B132" s="180"/>
      <c r="C132" s="180"/>
    </row>
    <row r="133" spans="1:3" ht="15" x14ac:dyDescent="0.2">
      <c r="A133" s="180"/>
      <c r="B133" s="180"/>
      <c r="C133" s="180"/>
    </row>
    <row r="134" spans="1:3" ht="15" x14ac:dyDescent="0.2">
      <c r="A134" s="180"/>
      <c r="B134" s="180"/>
      <c r="C134" s="180"/>
    </row>
    <row r="135" spans="1:3" ht="15" x14ac:dyDescent="0.2">
      <c r="A135" s="180"/>
      <c r="B135" s="180"/>
      <c r="C135" s="180"/>
    </row>
    <row r="136" spans="1:3" ht="15" x14ac:dyDescent="0.2">
      <c r="A136" s="180"/>
      <c r="B136" s="180"/>
      <c r="C136" s="180"/>
    </row>
    <row r="137" spans="1:3" ht="15" x14ac:dyDescent="0.2">
      <c r="A137" s="180"/>
      <c r="B137" s="180"/>
      <c r="C137" s="180"/>
    </row>
    <row r="138" spans="1:3" ht="15" x14ac:dyDescent="0.2">
      <c r="A138" s="180"/>
      <c r="B138" s="180"/>
      <c r="C138" s="180"/>
    </row>
    <row r="139" spans="1:3" ht="15" x14ac:dyDescent="0.2">
      <c r="A139" s="180"/>
      <c r="B139" s="180"/>
      <c r="C139" s="180"/>
    </row>
    <row r="140" spans="1:3" ht="15" x14ac:dyDescent="0.2">
      <c r="A140" s="180"/>
      <c r="B140" s="180"/>
      <c r="C140" s="180"/>
    </row>
    <row r="141" spans="1:3" ht="15" x14ac:dyDescent="0.2">
      <c r="A141" s="180"/>
      <c r="B141" s="180"/>
      <c r="C141" s="180"/>
    </row>
    <row r="142" spans="1:3" ht="15" x14ac:dyDescent="0.2">
      <c r="A142" s="180"/>
      <c r="B142" s="180"/>
      <c r="C142" s="180"/>
    </row>
    <row r="143" spans="1:3" ht="15" x14ac:dyDescent="0.2">
      <c r="A143" s="180"/>
      <c r="B143" s="180"/>
      <c r="C143" s="180"/>
    </row>
    <row r="144" spans="1:3" ht="15" x14ac:dyDescent="0.2">
      <c r="A144" s="180"/>
      <c r="B144" s="180"/>
      <c r="C144" s="180"/>
    </row>
    <row r="145" spans="1:3" ht="15" x14ac:dyDescent="0.2">
      <c r="A145" s="180"/>
      <c r="B145" s="180"/>
      <c r="C145" s="180"/>
    </row>
    <row r="146" spans="1:3" ht="15" x14ac:dyDescent="0.2">
      <c r="A146" s="180"/>
      <c r="B146" s="180"/>
      <c r="C146" s="180"/>
    </row>
    <row r="147" spans="1:3" ht="15" x14ac:dyDescent="0.2">
      <c r="A147" s="180"/>
      <c r="B147" s="180"/>
      <c r="C147" s="180"/>
    </row>
    <row r="148" spans="1:3" ht="15" x14ac:dyDescent="0.2">
      <c r="A148" s="180"/>
      <c r="B148" s="180"/>
      <c r="C148" s="180"/>
    </row>
    <row r="149" spans="1:3" ht="15" x14ac:dyDescent="0.2">
      <c r="A149" s="180"/>
      <c r="B149" s="180"/>
      <c r="C149" s="180"/>
    </row>
    <row r="150" spans="1:3" ht="15" x14ac:dyDescent="0.2">
      <c r="A150" s="180"/>
      <c r="B150" s="180"/>
      <c r="C150" s="180"/>
    </row>
    <row r="151" spans="1:3" ht="15" x14ac:dyDescent="0.2">
      <c r="A151" s="180"/>
      <c r="B151" s="180"/>
      <c r="C151" s="180"/>
    </row>
    <row r="152" spans="1:3" ht="15" x14ac:dyDescent="0.2">
      <c r="A152" s="180"/>
      <c r="B152" s="180"/>
      <c r="C152" s="180"/>
    </row>
    <row r="153" spans="1:3" ht="15" x14ac:dyDescent="0.2">
      <c r="A153" s="180"/>
      <c r="B153" s="180"/>
      <c r="C153" s="180"/>
    </row>
    <row r="154" spans="1:3" ht="15" x14ac:dyDescent="0.2">
      <c r="A154" s="180"/>
      <c r="B154" s="180"/>
      <c r="C154" s="180"/>
    </row>
    <row r="155" spans="1:3" ht="15" x14ac:dyDescent="0.2">
      <c r="A155" s="180"/>
      <c r="B155" s="180"/>
      <c r="C155" s="180"/>
    </row>
    <row r="156" spans="1:3" ht="15" x14ac:dyDescent="0.2">
      <c r="A156" s="180"/>
      <c r="B156" s="180"/>
      <c r="C156" s="180"/>
    </row>
    <row r="157" spans="1:3" ht="15" x14ac:dyDescent="0.2">
      <c r="A157" s="180"/>
      <c r="B157" s="180"/>
      <c r="C157" s="180"/>
    </row>
    <row r="158" spans="1:3" ht="15" x14ac:dyDescent="0.2">
      <c r="A158" s="180"/>
      <c r="B158" s="180"/>
      <c r="C158" s="180"/>
    </row>
    <row r="159" spans="1:3" ht="15" x14ac:dyDescent="0.2">
      <c r="A159" s="180"/>
      <c r="B159" s="180"/>
      <c r="C159" s="180"/>
    </row>
    <row r="160" spans="1:3" ht="15" x14ac:dyDescent="0.2">
      <c r="A160" s="180"/>
      <c r="B160" s="180"/>
      <c r="C160" s="180"/>
    </row>
    <row r="161" spans="1:3" ht="15" x14ac:dyDescent="0.2">
      <c r="A161" s="180"/>
      <c r="B161" s="180"/>
      <c r="C161" s="180"/>
    </row>
    <row r="162" spans="1:3" ht="15" x14ac:dyDescent="0.2">
      <c r="A162" s="180"/>
      <c r="B162" s="180"/>
      <c r="C162" s="180"/>
    </row>
    <row r="163" spans="1:3" ht="15" x14ac:dyDescent="0.2">
      <c r="A163" s="180"/>
      <c r="B163" s="180"/>
      <c r="C163" s="180"/>
    </row>
    <row r="164" spans="1:3" ht="15" x14ac:dyDescent="0.2">
      <c r="A164" s="180"/>
      <c r="B164" s="180"/>
      <c r="C164" s="180"/>
    </row>
    <row r="165" spans="1:3" ht="15" x14ac:dyDescent="0.2">
      <c r="A165" s="180"/>
      <c r="B165" s="180"/>
      <c r="C165" s="180"/>
    </row>
    <row r="166" spans="1:3" ht="15" x14ac:dyDescent="0.2">
      <c r="A166" s="180"/>
      <c r="B166" s="180"/>
      <c r="C166" s="180"/>
    </row>
    <row r="167" spans="1:3" ht="15" x14ac:dyDescent="0.2">
      <c r="A167" s="180"/>
      <c r="B167" s="180"/>
      <c r="C167" s="180"/>
    </row>
    <row r="168" spans="1:3" ht="15" x14ac:dyDescent="0.2">
      <c r="A168" s="180"/>
      <c r="B168" s="180"/>
      <c r="C168" s="180"/>
    </row>
    <row r="169" spans="1:3" ht="15" x14ac:dyDescent="0.2">
      <c r="A169" s="180"/>
      <c r="B169" s="180"/>
      <c r="C169" s="180"/>
    </row>
    <row r="170" spans="1:3" ht="15" x14ac:dyDescent="0.2">
      <c r="A170" s="180"/>
      <c r="B170" s="180"/>
      <c r="C170" s="180"/>
    </row>
    <row r="171" spans="1:3" ht="15" x14ac:dyDescent="0.2">
      <c r="A171" s="180"/>
      <c r="B171" s="180"/>
      <c r="C171" s="180"/>
    </row>
    <row r="172" spans="1:3" ht="15" x14ac:dyDescent="0.2">
      <c r="A172" s="180"/>
      <c r="B172" s="180"/>
      <c r="C172" s="180"/>
    </row>
    <row r="173" spans="1:3" ht="15" x14ac:dyDescent="0.2">
      <c r="A173" s="180"/>
      <c r="B173" s="180"/>
      <c r="C173" s="180"/>
    </row>
    <row r="174" spans="1:3" ht="15" x14ac:dyDescent="0.2">
      <c r="A174" s="180"/>
      <c r="B174" s="180"/>
      <c r="C174" s="180"/>
    </row>
    <row r="175" spans="1:3" ht="15" x14ac:dyDescent="0.2">
      <c r="A175" s="180"/>
      <c r="B175" s="180"/>
      <c r="C175" s="180"/>
    </row>
    <row r="176" spans="1:3" ht="15" x14ac:dyDescent="0.2">
      <c r="A176" s="180"/>
      <c r="B176" s="180"/>
      <c r="C176" s="180"/>
    </row>
    <row r="177" spans="1:3" ht="15" x14ac:dyDescent="0.2">
      <c r="A177" s="180"/>
      <c r="B177" s="180"/>
      <c r="C177" s="180"/>
    </row>
    <row r="178" spans="1:3" ht="15" x14ac:dyDescent="0.2">
      <c r="A178" s="180"/>
      <c r="B178" s="180"/>
      <c r="C178" s="180"/>
    </row>
    <row r="179" spans="1:3" ht="15" x14ac:dyDescent="0.2">
      <c r="A179" s="180"/>
      <c r="B179" s="180"/>
      <c r="C179" s="180"/>
    </row>
    <row r="180" spans="1:3" ht="15" x14ac:dyDescent="0.2">
      <c r="A180" s="180"/>
      <c r="B180" s="180"/>
      <c r="C180" s="180"/>
    </row>
    <row r="181" spans="1:3" ht="15" x14ac:dyDescent="0.2">
      <c r="A181" s="180"/>
      <c r="B181" s="180"/>
      <c r="C181" s="180"/>
    </row>
    <row r="182" spans="1:3" ht="15" x14ac:dyDescent="0.2">
      <c r="A182" s="180"/>
      <c r="B182" s="180"/>
      <c r="C182" s="180"/>
    </row>
    <row r="183" spans="1:3" ht="15" x14ac:dyDescent="0.2">
      <c r="A183" s="180"/>
      <c r="B183" s="180"/>
      <c r="C183" s="180"/>
    </row>
    <row r="184" spans="1:3" ht="15" x14ac:dyDescent="0.2">
      <c r="A184" s="180"/>
      <c r="B184" s="180"/>
      <c r="C184" s="180"/>
    </row>
    <row r="185" spans="1:3" ht="15" x14ac:dyDescent="0.2">
      <c r="A185" s="180"/>
      <c r="B185" s="180"/>
      <c r="C185" s="180"/>
    </row>
    <row r="186" spans="1:3" ht="15" x14ac:dyDescent="0.2">
      <c r="A186" s="180"/>
      <c r="B186" s="180"/>
      <c r="C186" s="180"/>
    </row>
    <row r="187" spans="1:3" ht="15" x14ac:dyDescent="0.2">
      <c r="A187" s="180"/>
      <c r="B187" s="180"/>
      <c r="C187" s="180"/>
    </row>
    <row r="188" spans="1:3" ht="15" x14ac:dyDescent="0.2">
      <c r="A188" s="180"/>
      <c r="B188" s="180"/>
      <c r="C188" s="180"/>
    </row>
    <row r="189" spans="1:3" ht="15" x14ac:dyDescent="0.2">
      <c r="A189" s="180"/>
      <c r="B189" s="180"/>
      <c r="C189" s="180"/>
    </row>
    <row r="190" spans="1:3" ht="15" x14ac:dyDescent="0.2">
      <c r="A190" s="180"/>
      <c r="B190" s="180"/>
      <c r="C190" s="180"/>
    </row>
    <row r="191" spans="1:3" ht="15" x14ac:dyDescent="0.2">
      <c r="A191" s="180"/>
      <c r="B191" s="180"/>
      <c r="C191" s="180"/>
    </row>
    <row r="192" spans="1:3" ht="15" x14ac:dyDescent="0.2">
      <c r="A192" s="180"/>
      <c r="B192" s="180"/>
      <c r="C192" s="180"/>
    </row>
    <row r="193" spans="1:3" ht="15" x14ac:dyDescent="0.2">
      <c r="A193" s="180"/>
      <c r="B193" s="180"/>
      <c r="C193" s="180"/>
    </row>
    <row r="194" spans="1:3" ht="15" x14ac:dyDescent="0.2">
      <c r="A194" s="180"/>
      <c r="B194" s="180"/>
      <c r="C194" s="180"/>
    </row>
    <row r="195" spans="1:3" ht="15" x14ac:dyDescent="0.2">
      <c r="A195" s="180"/>
      <c r="B195" s="180"/>
      <c r="C195" s="180"/>
    </row>
    <row r="196" spans="1:3" ht="15" x14ac:dyDescent="0.2">
      <c r="A196" s="180"/>
      <c r="B196" s="180"/>
      <c r="C196" s="180"/>
    </row>
    <row r="197" spans="1:3" ht="15" x14ac:dyDescent="0.2">
      <c r="A197" s="180"/>
      <c r="B197" s="180"/>
      <c r="C197" s="180"/>
    </row>
    <row r="198" spans="1:3" ht="15" x14ac:dyDescent="0.2">
      <c r="A198" s="180"/>
      <c r="B198" s="180"/>
      <c r="C198" s="180"/>
    </row>
    <row r="199" spans="1:3" ht="15" x14ac:dyDescent="0.2">
      <c r="A199" s="180"/>
      <c r="B199" s="180"/>
      <c r="C199" s="180"/>
    </row>
    <row r="200" spans="1:3" ht="15" x14ac:dyDescent="0.2">
      <c r="A200" s="180"/>
      <c r="B200" s="180"/>
      <c r="C200" s="180"/>
    </row>
    <row r="201" spans="1:3" ht="15" x14ac:dyDescent="0.2">
      <c r="A201" s="180"/>
      <c r="B201" s="180"/>
      <c r="C201" s="180"/>
    </row>
    <row r="202" spans="1:3" ht="15" x14ac:dyDescent="0.2">
      <c r="A202" s="180"/>
      <c r="B202" s="180"/>
      <c r="C202" s="180"/>
    </row>
    <row r="203" spans="1:3" ht="15" x14ac:dyDescent="0.2">
      <c r="A203" s="180"/>
      <c r="B203" s="180"/>
      <c r="C203" s="180"/>
    </row>
    <row r="204" spans="1:3" ht="15" x14ac:dyDescent="0.2">
      <c r="A204" s="180"/>
      <c r="B204" s="180"/>
      <c r="C204" s="180"/>
    </row>
    <row r="205" spans="1:3" ht="15" x14ac:dyDescent="0.2">
      <c r="A205" s="180"/>
      <c r="B205" s="180"/>
      <c r="C205" s="180"/>
    </row>
    <row r="206" spans="1:3" ht="15" x14ac:dyDescent="0.2">
      <c r="A206" s="180"/>
      <c r="B206" s="180"/>
      <c r="C206" s="180"/>
    </row>
    <row r="207" spans="1:3" ht="15" x14ac:dyDescent="0.2">
      <c r="A207" s="180"/>
      <c r="B207" s="180"/>
      <c r="C207" s="180"/>
    </row>
    <row r="208" spans="1:3" ht="15" x14ac:dyDescent="0.2">
      <c r="A208" s="180"/>
      <c r="B208" s="180"/>
      <c r="C208" s="180"/>
    </row>
    <row r="209" spans="1:3" ht="15" x14ac:dyDescent="0.2">
      <c r="A209" s="180"/>
      <c r="B209" s="180"/>
      <c r="C209" s="180"/>
    </row>
    <row r="210" spans="1:3" ht="15" x14ac:dyDescent="0.2">
      <c r="A210" s="180"/>
      <c r="B210" s="180"/>
      <c r="C210" s="180"/>
    </row>
    <row r="211" spans="1:3" ht="15" x14ac:dyDescent="0.2">
      <c r="A211" s="180"/>
      <c r="B211" s="180"/>
      <c r="C211" s="180"/>
    </row>
    <row r="212" spans="1:3" ht="15" x14ac:dyDescent="0.2">
      <c r="A212" s="180"/>
      <c r="B212" s="180"/>
      <c r="C212" s="180"/>
    </row>
    <row r="213" spans="1:3" ht="15" x14ac:dyDescent="0.2">
      <c r="A213" s="180"/>
      <c r="B213" s="180"/>
      <c r="C213" s="180"/>
    </row>
    <row r="214" spans="1:3" ht="15" x14ac:dyDescent="0.2">
      <c r="A214" s="180"/>
      <c r="B214" s="180"/>
      <c r="C214" s="180"/>
    </row>
    <row r="215" spans="1:3" ht="15" x14ac:dyDescent="0.2">
      <c r="A215" s="180"/>
      <c r="B215" s="180"/>
      <c r="C215" s="180"/>
    </row>
    <row r="216" spans="1:3" ht="15" x14ac:dyDescent="0.2">
      <c r="A216" s="180"/>
      <c r="B216" s="180"/>
      <c r="C216" s="180"/>
    </row>
    <row r="217" spans="1:3" ht="15" x14ac:dyDescent="0.2">
      <c r="A217" s="180"/>
      <c r="B217" s="180"/>
      <c r="C217" s="180"/>
    </row>
    <row r="218" spans="1:3" ht="15" x14ac:dyDescent="0.2">
      <c r="A218" s="180"/>
      <c r="B218" s="180"/>
      <c r="C218" s="180"/>
    </row>
    <row r="219" spans="1:3" ht="15" x14ac:dyDescent="0.2">
      <c r="A219" s="180"/>
      <c r="B219" s="180"/>
      <c r="C219" s="180"/>
    </row>
    <row r="220" spans="1:3" ht="15" x14ac:dyDescent="0.2">
      <c r="A220" s="180"/>
      <c r="B220" s="180"/>
      <c r="C220" s="180"/>
    </row>
    <row r="221" spans="1:3" ht="15" x14ac:dyDescent="0.2">
      <c r="A221" s="180"/>
      <c r="B221" s="180"/>
      <c r="C221" s="180"/>
    </row>
    <row r="222" spans="1:3" ht="15" x14ac:dyDescent="0.2">
      <c r="A222" s="180"/>
      <c r="B222" s="180"/>
      <c r="C222" s="180"/>
    </row>
    <row r="223" spans="1:3" ht="15" x14ac:dyDescent="0.2">
      <c r="A223" s="180"/>
      <c r="B223" s="180"/>
      <c r="C223" s="180"/>
    </row>
    <row r="224" spans="1:3" ht="15" x14ac:dyDescent="0.2">
      <c r="A224" s="180"/>
      <c r="B224" s="180"/>
      <c r="C224" s="180"/>
    </row>
    <row r="225" spans="1:3" ht="15" x14ac:dyDescent="0.2">
      <c r="A225" s="180"/>
      <c r="B225" s="180"/>
      <c r="C225" s="180"/>
    </row>
    <row r="226" spans="1:3" ht="15" x14ac:dyDescent="0.2">
      <c r="A226" s="180"/>
      <c r="B226" s="180"/>
      <c r="C226" s="180"/>
    </row>
    <row r="227" spans="1:3" ht="15" x14ac:dyDescent="0.2">
      <c r="A227" s="180"/>
      <c r="B227" s="180"/>
      <c r="C227" s="180"/>
    </row>
    <row r="228" spans="1:3" ht="15" x14ac:dyDescent="0.2">
      <c r="A228" s="180"/>
      <c r="B228" s="180"/>
      <c r="C228" s="180"/>
    </row>
    <row r="229" spans="1:3" ht="15" x14ac:dyDescent="0.2">
      <c r="A229" s="180"/>
      <c r="B229" s="180"/>
      <c r="C229" s="180"/>
    </row>
    <row r="230" spans="1:3" ht="15" x14ac:dyDescent="0.2">
      <c r="A230" s="180"/>
      <c r="B230" s="180"/>
      <c r="C230" s="180"/>
    </row>
    <row r="231" spans="1:3" ht="15" x14ac:dyDescent="0.2">
      <c r="A231" s="180"/>
      <c r="B231" s="180"/>
      <c r="C231" s="180"/>
    </row>
    <row r="232" spans="1:3" ht="15" x14ac:dyDescent="0.2">
      <c r="A232" s="180"/>
      <c r="B232" s="180"/>
      <c r="C232" s="180"/>
    </row>
    <row r="233" spans="1:3" ht="15" x14ac:dyDescent="0.2">
      <c r="A233" s="180"/>
      <c r="B233" s="180"/>
      <c r="C233" s="180"/>
    </row>
    <row r="234" spans="1:3" ht="15" x14ac:dyDescent="0.2">
      <c r="A234" s="180"/>
      <c r="B234" s="180"/>
      <c r="C234" s="180"/>
    </row>
    <row r="235" spans="1:3" ht="15" x14ac:dyDescent="0.2">
      <c r="A235" s="180"/>
      <c r="B235" s="180"/>
      <c r="C235" s="180"/>
    </row>
    <row r="236" spans="1:3" ht="15" x14ac:dyDescent="0.2">
      <c r="A236" s="180"/>
      <c r="B236" s="180"/>
      <c r="C236" s="180"/>
    </row>
    <row r="237" spans="1:3" ht="15" x14ac:dyDescent="0.2">
      <c r="A237" s="180"/>
      <c r="B237" s="180"/>
      <c r="C237" s="180"/>
    </row>
    <row r="238" spans="1:3" ht="15" x14ac:dyDescent="0.2">
      <c r="A238" s="180"/>
      <c r="B238" s="180"/>
      <c r="C238" s="180"/>
    </row>
    <row r="239" spans="1:3" ht="15" x14ac:dyDescent="0.2">
      <c r="A239" s="180"/>
      <c r="B239" s="180"/>
      <c r="C239" s="180"/>
    </row>
    <row r="240" spans="1:3" ht="15" x14ac:dyDescent="0.2">
      <c r="A240" s="180"/>
      <c r="B240" s="180"/>
      <c r="C240" s="180"/>
    </row>
    <row r="241" spans="1:3" ht="15" x14ac:dyDescent="0.2">
      <c r="A241" s="180"/>
      <c r="B241" s="180"/>
      <c r="C241" s="180"/>
    </row>
    <row r="242" spans="1:3" ht="15" x14ac:dyDescent="0.2">
      <c r="A242" s="180"/>
      <c r="B242" s="180"/>
      <c r="C242" s="180"/>
    </row>
    <row r="243" spans="1:3" ht="15" x14ac:dyDescent="0.2">
      <c r="A243" s="180"/>
      <c r="B243" s="180"/>
      <c r="C243" s="180"/>
    </row>
    <row r="244" spans="1:3" ht="15" x14ac:dyDescent="0.2">
      <c r="A244" s="180"/>
      <c r="B244" s="180"/>
      <c r="C244" s="180"/>
    </row>
    <row r="245" spans="1:3" ht="15" x14ac:dyDescent="0.2">
      <c r="A245" s="180"/>
      <c r="B245" s="180"/>
      <c r="C245" s="180"/>
    </row>
    <row r="246" spans="1:3" ht="15" x14ac:dyDescent="0.2">
      <c r="A246" s="180"/>
      <c r="B246" s="180"/>
      <c r="C246" s="180"/>
    </row>
    <row r="247" spans="1:3" ht="15" x14ac:dyDescent="0.2">
      <c r="A247" s="180"/>
      <c r="B247" s="180"/>
      <c r="C247" s="180"/>
    </row>
    <row r="248" spans="1:3" ht="15" x14ac:dyDescent="0.2">
      <c r="A248" s="180"/>
      <c r="B248" s="180"/>
      <c r="C248" s="180"/>
    </row>
    <row r="249" spans="1:3" ht="15" x14ac:dyDescent="0.2">
      <c r="A249" s="180"/>
      <c r="B249" s="180"/>
      <c r="C249" s="180"/>
    </row>
    <row r="250" spans="1:3" ht="15" x14ac:dyDescent="0.2">
      <c r="A250" s="180"/>
      <c r="B250" s="180"/>
      <c r="C250" s="180"/>
    </row>
    <row r="251" spans="1:3" ht="15" x14ac:dyDescent="0.2">
      <c r="A251" s="180"/>
      <c r="B251" s="180"/>
      <c r="C251" s="180"/>
    </row>
    <row r="252" spans="1:3" ht="15" x14ac:dyDescent="0.2">
      <c r="A252" s="180"/>
      <c r="B252" s="180"/>
      <c r="C252" s="180"/>
    </row>
    <row r="253" spans="1:3" ht="15" x14ac:dyDescent="0.2">
      <c r="A253" s="180"/>
      <c r="B253" s="180"/>
      <c r="C253" s="180"/>
    </row>
    <row r="254" spans="1:3" ht="15" x14ac:dyDescent="0.2">
      <c r="A254" s="180"/>
      <c r="B254" s="180"/>
      <c r="C254" s="180"/>
    </row>
    <row r="255" spans="1:3" ht="15" x14ac:dyDescent="0.2">
      <c r="A255" s="180"/>
      <c r="B255" s="180"/>
      <c r="C255" s="180"/>
    </row>
    <row r="256" spans="1:3" ht="15" x14ac:dyDescent="0.2">
      <c r="A256" s="180"/>
      <c r="B256" s="180"/>
      <c r="C256" s="180"/>
    </row>
    <row r="257" spans="1:3" ht="15" x14ac:dyDescent="0.2">
      <c r="A257" s="180"/>
      <c r="B257" s="180"/>
      <c r="C257" s="180"/>
    </row>
    <row r="258" spans="1:3" ht="15" x14ac:dyDescent="0.2">
      <c r="A258" s="180"/>
      <c r="B258" s="180"/>
      <c r="C258" s="180"/>
    </row>
    <row r="259" spans="1:3" ht="15" x14ac:dyDescent="0.2">
      <c r="A259" s="180"/>
      <c r="B259" s="180"/>
      <c r="C259" s="180"/>
    </row>
    <row r="260" spans="1:3" ht="15" x14ac:dyDescent="0.2">
      <c r="A260" s="180"/>
      <c r="B260" s="180"/>
      <c r="C260" s="180"/>
    </row>
    <row r="261" spans="1:3" ht="15" x14ac:dyDescent="0.2">
      <c r="A261" s="180"/>
      <c r="B261" s="180"/>
      <c r="C261" s="180"/>
    </row>
    <row r="262" spans="1:3" ht="15" x14ac:dyDescent="0.2">
      <c r="A262" s="180"/>
      <c r="B262" s="180"/>
      <c r="C262" s="180"/>
    </row>
    <row r="263" spans="1:3" ht="15" x14ac:dyDescent="0.2">
      <c r="A263" s="180"/>
      <c r="B263" s="180"/>
      <c r="C263" s="180"/>
    </row>
    <row r="264" spans="1:3" ht="15" x14ac:dyDescent="0.2">
      <c r="A264" s="180"/>
      <c r="B264" s="180"/>
      <c r="C264" s="180"/>
    </row>
    <row r="265" spans="1:3" ht="15" x14ac:dyDescent="0.2">
      <c r="A265" s="180"/>
      <c r="B265" s="180"/>
      <c r="C265" s="180"/>
    </row>
    <row r="266" spans="1:3" ht="15" x14ac:dyDescent="0.2">
      <c r="A266" s="180"/>
      <c r="B266" s="180"/>
      <c r="C266" s="180"/>
    </row>
    <row r="267" spans="1:3" ht="15" x14ac:dyDescent="0.2">
      <c r="A267" s="180"/>
      <c r="B267" s="180"/>
      <c r="C267" s="180"/>
    </row>
    <row r="268" spans="1:3" ht="15" x14ac:dyDescent="0.2">
      <c r="A268" s="180"/>
      <c r="B268" s="180"/>
      <c r="C268" s="180"/>
    </row>
    <row r="269" spans="1:3" ht="15" x14ac:dyDescent="0.2">
      <c r="A269" s="180"/>
      <c r="B269" s="180"/>
      <c r="C269" s="180"/>
    </row>
    <row r="270" spans="1:3" ht="15" x14ac:dyDescent="0.2">
      <c r="A270" s="180"/>
      <c r="B270" s="180"/>
      <c r="C270" s="180"/>
    </row>
    <row r="271" spans="1:3" ht="15" x14ac:dyDescent="0.2">
      <c r="A271" s="180"/>
      <c r="B271" s="180"/>
      <c r="C271" s="180"/>
    </row>
    <row r="272" spans="1:3" ht="15" x14ac:dyDescent="0.2">
      <c r="A272" s="180"/>
      <c r="B272" s="180"/>
      <c r="C272" s="180"/>
    </row>
    <row r="273" spans="1:3" ht="15" x14ac:dyDescent="0.2">
      <c r="A273" s="180"/>
      <c r="B273" s="180"/>
      <c r="C273" s="180"/>
    </row>
    <row r="274" spans="1:3" ht="15" x14ac:dyDescent="0.2">
      <c r="A274" s="180"/>
      <c r="B274" s="180"/>
      <c r="C274" s="180"/>
    </row>
    <row r="275" spans="1:3" ht="15" x14ac:dyDescent="0.2">
      <c r="A275" s="180"/>
      <c r="B275" s="180"/>
      <c r="C275" s="180"/>
    </row>
    <row r="276" spans="1:3" ht="15" x14ac:dyDescent="0.2">
      <c r="A276" s="180"/>
      <c r="B276" s="180"/>
      <c r="C276" s="180"/>
    </row>
    <row r="277" spans="1:3" ht="15" x14ac:dyDescent="0.2">
      <c r="A277" s="180"/>
      <c r="B277" s="180"/>
      <c r="C277" s="180"/>
    </row>
    <row r="278" spans="1:3" ht="15" x14ac:dyDescent="0.2">
      <c r="A278" s="180"/>
      <c r="B278" s="180"/>
      <c r="C278" s="180"/>
    </row>
    <row r="279" spans="1:3" ht="15" x14ac:dyDescent="0.2">
      <c r="A279" s="180"/>
      <c r="B279" s="180"/>
      <c r="C279" s="180"/>
    </row>
    <row r="280" spans="1:3" ht="15" x14ac:dyDescent="0.2">
      <c r="A280" s="180"/>
      <c r="B280" s="180"/>
      <c r="C280" s="180"/>
    </row>
    <row r="281" spans="1:3" ht="15" x14ac:dyDescent="0.2">
      <c r="A281" s="180"/>
      <c r="B281" s="180"/>
      <c r="C281" s="180"/>
    </row>
    <row r="282" spans="1:3" ht="15" x14ac:dyDescent="0.2">
      <c r="A282" s="180"/>
      <c r="B282" s="180"/>
      <c r="C282" s="180"/>
    </row>
    <row r="283" spans="1:3" ht="15" x14ac:dyDescent="0.2">
      <c r="A283" s="180"/>
      <c r="B283" s="180"/>
      <c r="C283" s="180"/>
    </row>
    <row r="284" spans="1:3" ht="15" x14ac:dyDescent="0.2">
      <c r="A284" s="180"/>
      <c r="B284" s="180"/>
      <c r="C284" s="180"/>
    </row>
    <row r="285" spans="1:3" ht="15" x14ac:dyDescent="0.2">
      <c r="A285" s="180"/>
      <c r="B285" s="180"/>
      <c r="C285" s="180"/>
    </row>
    <row r="286" spans="1:3" ht="15" x14ac:dyDescent="0.2">
      <c r="A286" s="180"/>
      <c r="B286" s="180"/>
      <c r="C286" s="180"/>
    </row>
    <row r="287" spans="1:3" ht="15" x14ac:dyDescent="0.2">
      <c r="A287" s="180"/>
      <c r="B287" s="180"/>
      <c r="C287" s="180"/>
    </row>
    <row r="288" spans="1:3" ht="15" x14ac:dyDescent="0.2">
      <c r="A288" s="180"/>
      <c r="B288" s="180"/>
      <c r="C288" s="180"/>
    </row>
    <row r="289" spans="1:3" ht="15" x14ac:dyDescent="0.2">
      <c r="A289" s="180"/>
      <c r="B289" s="180"/>
      <c r="C289" s="180"/>
    </row>
    <row r="290" spans="1:3" ht="15" x14ac:dyDescent="0.2">
      <c r="A290" s="180"/>
      <c r="B290" s="180"/>
      <c r="C290" s="180"/>
    </row>
    <row r="291" spans="1:3" ht="15" x14ac:dyDescent="0.2">
      <c r="A291" s="180"/>
      <c r="B291" s="180"/>
      <c r="C291" s="180"/>
    </row>
    <row r="292" spans="1:3" ht="15" x14ac:dyDescent="0.2">
      <c r="A292" s="180"/>
      <c r="B292" s="180"/>
      <c r="C292" s="180"/>
    </row>
    <row r="293" spans="1:3" ht="15" x14ac:dyDescent="0.2">
      <c r="A293" s="180"/>
      <c r="B293" s="180"/>
      <c r="C293" s="180"/>
    </row>
    <row r="294" spans="1:3" ht="15" x14ac:dyDescent="0.2">
      <c r="A294" s="180"/>
      <c r="B294" s="180"/>
      <c r="C294" s="180"/>
    </row>
    <row r="295" spans="1:3" ht="15" x14ac:dyDescent="0.2">
      <c r="A295" s="180"/>
      <c r="B295" s="180"/>
      <c r="C295" s="180"/>
    </row>
    <row r="296" spans="1:3" ht="15" x14ac:dyDescent="0.2">
      <c r="A296" s="180"/>
      <c r="B296" s="180"/>
      <c r="C296" s="180"/>
    </row>
    <row r="297" spans="1:3" ht="15" x14ac:dyDescent="0.2">
      <c r="A297" s="180"/>
      <c r="B297" s="180"/>
      <c r="C297" s="180"/>
    </row>
    <row r="298" spans="1:3" ht="15" x14ac:dyDescent="0.2">
      <c r="A298" s="180"/>
      <c r="B298" s="180"/>
      <c r="C298" s="180"/>
    </row>
    <row r="299" spans="1:3" ht="15" x14ac:dyDescent="0.2">
      <c r="A299" s="180"/>
      <c r="B299" s="180"/>
      <c r="C299" s="180"/>
    </row>
    <row r="300" spans="1:3" ht="15" x14ac:dyDescent="0.2">
      <c r="A300" s="180"/>
      <c r="B300" s="180"/>
      <c r="C300" s="180"/>
    </row>
    <row r="301" spans="1:3" ht="15" x14ac:dyDescent="0.2">
      <c r="A301" s="180"/>
      <c r="B301" s="180"/>
      <c r="C301" s="180"/>
    </row>
    <row r="302" spans="1:3" ht="15" x14ac:dyDescent="0.2">
      <c r="A302" s="180"/>
      <c r="B302" s="180"/>
      <c r="C302" s="180"/>
    </row>
    <row r="303" spans="1:3" ht="15" x14ac:dyDescent="0.2">
      <c r="A303" s="180"/>
      <c r="B303" s="180"/>
      <c r="C303" s="180"/>
    </row>
    <row r="304" spans="1:3" ht="15" x14ac:dyDescent="0.2">
      <c r="A304" s="180"/>
      <c r="B304" s="180"/>
      <c r="C304" s="180"/>
    </row>
    <row r="305" spans="1:3" ht="15" x14ac:dyDescent="0.2">
      <c r="A305" s="180"/>
      <c r="B305" s="180"/>
      <c r="C305" s="180"/>
    </row>
    <row r="306" spans="1:3" ht="15" x14ac:dyDescent="0.2">
      <c r="A306" s="180"/>
      <c r="B306" s="180"/>
      <c r="C306" s="180"/>
    </row>
    <row r="307" spans="1:3" ht="15" x14ac:dyDescent="0.2">
      <c r="A307" s="180"/>
      <c r="B307" s="180"/>
      <c r="C307" s="180"/>
    </row>
    <row r="308" spans="1:3" ht="15" x14ac:dyDescent="0.2">
      <c r="A308" s="180"/>
      <c r="B308" s="180"/>
      <c r="C308" s="180"/>
    </row>
    <row r="309" spans="1:3" ht="15" x14ac:dyDescent="0.2">
      <c r="A309" s="180"/>
      <c r="B309" s="180"/>
      <c r="C309" s="180"/>
    </row>
    <row r="310" spans="1:3" ht="15" x14ac:dyDescent="0.2">
      <c r="A310" s="180"/>
      <c r="B310" s="180"/>
      <c r="C310" s="180"/>
    </row>
    <row r="311" spans="1:3" ht="15" x14ac:dyDescent="0.2">
      <c r="A311" s="180"/>
      <c r="B311" s="180"/>
      <c r="C311" s="180"/>
    </row>
    <row r="312" spans="1:3" ht="15" x14ac:dyDescent="0.2">
      <c r="A312" s="180"/>
      <c r="B312" s="180"/>
      <c r="C312" s="180"/>
    </row>
    <row r="313" spans="1:3" ht="15" x14ac:dyDescent="0.2">
      <c r="A313" s="180"/>
      <c r="B313" s="180"/>
      <c r="C313" s="180"/>
    </row>
    <row r="314" spans="1:3" ht="15" x14ac:dyDescent="0.2">
      <c r="A314" s="180"/>
      <c r="B314" s="180"/>
      <c r="C314" s="180"/>
    </row>
    <row r="315" spans="1:3" ht="15" x14ac:dyDescent="0.2">
      <c r="A315" s="180"/>
      <c r="B315" s="180"/>
      <c r="C315" s="180"/>
    </row>
    <row r="316" spans="1:3" ht="15" x14ac:dyDescent="0.2">
      <c r="A316" s="180"/>
      <c r="B316" s="180"/>
      <c r="C316" s="180"/>
    </row>
    <row r="317" spans="1:3" ht="15" x14ac:dyDescent="0.2">
      <c r="A317" s="180"/>
      <c r="B317" s="180"/>
      <c r="C317" s="180"/>
    </row>
    <row r="318" spans="1:3" ht="15" x14ac:dyDescent="0.2">
      <c r="A318" s="180"/>
      <c r="B318" s="180"/>
      <c r="C318" s="180"/>
    </row>
    <row r="319" spans="1:3" ht="15" x14ac:dyDescent="0.2">
      <c r="A319" s="180"/>
      <c r="B319" s="180"/>
      <c r="C319" s="180"/>
    </row>
    <row r="320" spans="1:3" ht="15" x14ac:dyDescent="0.2">
      <c r="A320" s="180"/>
      <c r="B320" s="180"/>
      <c r="C320" s="180"/>
    </row>
    <row r="321" spans="1:3" ht="15" x14ac:dyDescent="0.2">
      <c r="A321" s="180"/>
      <c r="B321" s="180"/>
      <c r="C321" s="180"/>
    </row>
    <row r="322" spans="1:3" ht="15" x14ac:dyDescent="0.2">
      <c r="A322" s="180"/>
      <c r="B322" s="180"/>
      <c r="C322" s="180"/>
    </row>
    <row r="323" spans="1:3" ht="15" x14ac:dyDescent="0.2">
      <c r="A323" s="180"/>
      <c r="B323" s="180"/>
      <c r="C323" s="180"/>
    </row>
    <row r="324" spans="1:3" ht="15" x14ac:dyDescent="0.2">
      <c r="A324" s="180"/>
      <c r="B324" s="180"/>
      <c r="C324" s="180"/>
    </row>
    <row r="325" spans="1:3" ht="15" x14ac:dyDescent="0.2">
      <c r="A325" s="180"/>
      <c r="B325" s="180"/>
      <c r="C325" s="180"/>
    </row>
    <row r="326" spans="1:3" ht="15" x14ac:dyDescent="0.2">
      <c r="A326" s="180"/>
      <c r="B326" s="180"/>
      <c r="C326" s="180"/>
    </row>
    <row r="327" spans="1:3" ht="15" x14ac:dyDescent="0.2">
      <c r="A327" s="180"/>
      <c r="B327" s="180"/>
      <c r="C327" s="180"/>
    </row>
    <row r="328" spans="1:3" ht="15" x14ac:dyDescent="0.2">
      <c r="A328" s="180"/>
      <c r="B328" s="180"/>
      <c r="C328" s="180"/>
    </row>
    <row r="329" spans="1:3" ht="15" x14ac:dyDescent="0.2">
      <c r="A329" s="180"/>
      <c r="B329" s="180"/>
      <c r="C329" s="180"/>
    </row>
    <row r="330" spans="1:3" ht="15" x14ac:dyDescent="0.2">
      <c r="A330" s="180"/>
      <c r="B330" s="180"/>
      <c r="C330" s="180"/>
    </row>
    <row r="331" spans="1:3" ht="15" x14ac:dyDescent="0.2">
      <c r="A331" s="180"/>
      <c r="B331" s="180"/>
      <c r="C331" s="180"/>
    </row>
    <row r="332" spans="1:3" ht="15" x14ac:dyDescent="0.2">
      <c r="A332" s="180"/>
      <c r="B332" s="180"/>
      <c r="C332" s="180"/>
    </row>
    <row r="333" spans="1:3" ht="15" x14ac:dyDescent="0.2">
      <c r="A333" s="180"/>
      <c r="B333" s="180"/>
      <c r="C333" s="180"/>
    </row>
    <row r="334" spans="1:3" ht="15" x14ac:dyDescent="0.2">
      <c r="A334" s="180"/>
      <c r="B334" s="180"/>
      <c r="C334" s="180"/>
    </row>
    <row r="335" spans="1:3" ht="15" x14ac:dyDescent="0.2">
      <c r="A335" s="180"/>
      <c r="B335" s="180"/>
      <c r="C335" s="180"/>
    </row>
    <row r="336" spans="1:3" ht="15" x14ac:dyDescent="0.2">
      <c r="A336" s="180"/>
      <c r="B336" s="180"/>
      <c r="C336" s="180"/>
    </row>
    <row r="337" spans="1:3" ht="15" x14ac:dyDescent="0.2">
      <c r="A337" s="180"/>
      <c r="B337" s="180"/>
      <c r="C337" s="180"/>
    </row>
    <row r="338" spans="1:3" ht="15" x14ac:dyDescent="0.2">
      <c r="A338" s="180"/>
      <c r="B338" s="180"/>
      <c r="C338" s="180"/>
    </row>
    <row r="339" spans="1:3" ht="15" x14ac:dyDescent="0.2">
      <c r="A339" s="180"/>
      <c r="B339" s="180"/>
      <c r="C339" s="180"/>
    </row>
    <row r="340" spans="1:3" ht="15" x14ac:dyDescent="0.2">
      <c r="A340" s="180"/>
      <c r="B340" s="180"/>
      <c r="C340" s="180"/>
    </row>
    <row r="341" spans="1:3" ht="15" x14ac:dyDescent="0.2">
      <c r="A341" s="180"/>
      <c r="B341" s="180"/>
      <c r="C341" s="180"/>
    </row>
    <row r="342" spans="1:3" ht="15" x14ac:dyDescent="0.2">
      <c r="A342" s="180"/>
      <c r="B342" s="180"/>
      <c r="C342" s="180"/>
    </row>
    <row r="343" spans="1:3" ht="15" x14ac:dyDescent="0.2">
      <c r="A343" s="180"/>
      <c r="B343" s="180"/>
      <c r="C343" s="180"/>
    </row>
    <row r="344" spans="1:3" ht="15" x14ac:dyDescent="0.2">
      <c r="A344" s="180"/>
      <c r="B344" s="180"/>
      <c r="C344" s="180"/>
    </row>
    <row r="345" spans="1:3" ht="15" x14ac:dyDescent="0.2">
      <c r="A345" s="180"/>
      <c r="B345" s="180"/>
      <c r="C345" s="180"/>
    </row>
    <row r="346" spans="1:3" ht="15" x14ac:dyDescent="0.2">
      <c r="A346" s="180"/>
      <c r="B346" s="180"/>
      <c r="C346" s="180"/>
    </row>
    <row r="347" spans="1:3" ht="15" x14ac:dyDescent="0.2">
      <c r="A347" s="180"/>
      <c r="B347" s="180"/>
      <c r="C347" s="180"/>
    </row>
    <row r="348" spans="1:3" ht="15" x14ac:dyDescent="0.2">
      <c r="A348" s="180"/>
      <c r="B348" s="180"/>
      <c r="C348" s="180"/>
    </row>
    <row r="349" spans="1:3" ht="15" x14ac:dyDescent="0.2">
      <c r="A349" s="180"/>
      <c r="B349" s="180"/>
      <c r="C349" s="180"/>
    </row>
    <row r="350" spans="1:3" ht="15" x14ac:dyDescent="0.2">
      <c r="A350" s="180"/>
      <c r="B350" s="180"/>
      <c r="C350" s="180"/>
    </row>
    <row r="351" spans="1:3" ht="15" x14ac:dyDescent="0.2">
      <c r="A351" s="180"/>
      <c r="B351" s="180"/>
      <c r="C351" s="180"/>
    </row>
    <row r="352" spans="1:3" ht="15" x14ac:dyDescent="0.2">
      <c r="A352" s="180"/>
      <c r="B352" s="180"/>
      <c r="C352" s="180"/>
    </row>
    <row r="353" spans="1:3" ht="15" x14ac:dyDescent="0.2">
      <c r="A353" s="180"/>
      <c r="B353" s="180"/>
      <c r="C353" s="180"/>
    </row>
    <row r="354" spans="1:3" ht="15" x14ac:dyDescent="0.2">
      <c r="A354" s="180"/>
      <c r="B354" s="180"/>
      <c r="C354" s="180"/>
    </row>
    <row r="355" spans="1:3" ht="15" x14ac:dyDescent="0.2">
      <c r="A355" s="180"/>
      <c r="B355" s="180"/>
      <c r="C355" s="180"/>
    </row>
    <row r="356" spans="1:3" ht="15" x14ac:dyDescent="0.2">
      <c r="A356" s="180"/>
      <c r="B356" s="180"/>
      <c r="C356" s="180"/>
    </row>
    <row r="357" spans="1:3" ht="15" x14ac:dyDescent="0.2">
      <c r="A357" s="180"/>
      <c r="B357" s="180"/>
      <c r="C357" s="180"/>
    </row>
    <row r="358" spans="1:3" ht="15" x14ac:dyDescent="0.2">
      <c r="A358" s="180"/>
      <c r="B358" s="180"/>
      <c r="C358" s="180"/>
    </row>
    <row r="359" spans="1:3" ht="15" x14ac:dyDescent="0.2">
      <c r="A359" s="180"/>
      <c r="B359" s="180"/>
      <c r="C359" s="180"/>
    </row>
    <row r="360" spans="1:3" ht="15" x14ac:dyDescent="0.2">
      <c r="A360" s="180"/>
      <c r="B360" s="180"/>
      <c r="C360" s="180"/>
    </row>
    <row r="361" spans="1:3" ht="15" x14ac:dyDescent="0.2">
      <c r="A361" s="180"/>
      <c r="B361" s="180"/>
      <c r="C361" s="180"/>
    </row>
    <row r="362" spans="1:3" ht="15" x14ac:dyDescent="0.2">
      <c r="A362" s="180"/>
      <c r="B362" s="180"/>
      <c r="C362" s="180"/>
    </row>
    <row r="363" spans="1:3" ht="15" x14ac:dyDescent="0.2">
      <c r="A363" s="180"/>
      <c r="B363" s="180"/>
      <c r="C363" s="180"/>
    </row>
    <row r="364" spans="1:3" ht="15" x14ac:dyDescent="0.2">
      <c r="A364" s="180"/>
      <c r="B364" s="180"/>
      <c r="C364" s="180"/>
    </row>
    <row r="365" spans="1:3" ht="15" x14ac:dyDescent="0.2">
      <c r="A365" s="180"/>
      <c r="B365" s="180"/>
      <c r="C365" s="180"/>
    </row>
    <row r="366" spans="1:3" ht="15" x14ac:dyDescent="0.2">
      <c r="A366" s="180"/>
      <c r="B366" s="180"/>
      <c r="C366" s="180"/>
    </row>
    <row r="367" spans="1:3" ht="15" x14ac:dyDescent="0.2">
      <c r="A367" s="180"/>
      <c r="B367" s="180"/>
      <c r="C367" s="180"/>
    </row>
    <row r="368" spans="1:3" ht="15" x14ac:dyDescent="0.2">
      <c r="A368" s="180"/>
      <c r="B368" s="180"/>
      <c r="C368" s="180"/>
    </row>
    <row r="369" spans="1:3" ht="15" x14ac:dyDescent="0.2">
      <c r="A369" s="180"/>
      <c r="B369" s="180"/>
      <c r="C369" s="180"/>
    </row>
    <row r="370" spans="1:3" ht="15" x14ac:dyDescent="0.2">
      <c r="A370" s="180"/>
      <c r="B370" s="180"/>
      <c r="C370" s="180"/>
    </row>
    <row r="371" spans="1:3" ht="15" x14ac:dyDescent="0.2">
      <c r="A371" s="180"/>
      <c r="B371" s="180"/>
      <c r="C371" s="180"/>
    </row>
    <row r="372" spans="1:3" ht="15" x14ac:dyDescent="0.2">
      <c r="A372" s="180"/>
      <c r="B372" s="180"/>
      <c r="C372" s="180"/>
    </row>
    <row r="373" spans="1:3" ht="15" x14ac:dyDescent="0.2">
      <c r="A373" s="180"/>
      <c r="B373" s="180"/>
      <c r="C373" s="180"/>
    </row>
    <row r="374" spans="1:3" ht="15" x14ac:dyDescent="0.2">
      <c r="A374" s="180"/>
      <c r="B374" s="180"/>
      <c r="C374" s="180"/>
    </row>
    <row r="375" spans="1:3" ht="15" x14ac:dyDescent="0.2">
      <c r="A375" s="180"/>
      <c r="B375" s="180"/>
      <c r="C375" s="180"/>
    </row>
    <row r="376" spans="1:3" ht="15" x14ac:dyDescent="0.2">
      <c r="A376" s="180"/>
      <c r="B376" s="180"/>
      <c r="C376" s="180"/>
    </row>
    <row r="377" spans="1:3" ht="15" x14ac:dyDescent="0.2">
      <c r="A377" s="180"/>
      <c r="B377" s="180"/>
      <c r="C377" s="180"/>
    </row>
    <row r="378" spans="1:3" ht="15" x14ac:dyDescent="0.2">
      <c r="A378" s="180"/>
      <c r="B378" s="180"/>
      <c r="C378" s="180"/>
    </row>
    <row r="379" spans="1:3" ht="15" x14ac:dyDescent="0.2">
      <c r="A379" s="180"/>
      <c r="B379" s="180"/>
      <c r="C379" s="180"/>
    </row>
    <row r="380" spans="1:3" ht="15" x14ac:dyDescent="0.2">
      <c r="A380" s="180"/>
      <c r="B380" s="180"/>
      <c r="C380" s="180"/>
    </row>
    <row r="381" spans="1:3" ht="15" x14ac:dyDescent="0.2">
      <c r="A381" s="180"/>
      <c r="B381" s="180"/>
      <c r="C381" s="180"/>
    </row>
    <row r="382" spans="1:3" ht="15" x14ac:dyDescent="0.2">
      <c r="A382" s="180"/>
      <c r="B382" s="180"/>
      <c r="C382" s="180"/>
    </row>
    <row r="383" spans="1:3" ht="15" x14ac:dyDescent="0.2">
      <c r="A383" s="180"/>
      <c r="B383" s="180"/>
      <c r="C383" s="180"/>
    </row>
    <row r="384" spans="1:3" ht="15" x14ac:dyDescent="0.2">
      <c r="A384" s="180"/>
      <c r="B384" s="180"/>
      <c r="C384" s="180"/>
    </row>
    <row r="385" spans="1:3" ht="15" x14ac:dyDescent="0.2">
      <c r="A385" s="180"/>
      <c r="B385" s="180"/>
      <c r="C385" s="180"/>
    </row>
    <row r="386" spans="1:3" ht="15" x14ac:dyDescent="0.2">
      <c r="A386" s="180"/>
      <c r="B386" s="180"/>
      <c r="C386" s="180"/>
    </row>
    <row r="387" spans="1:3" ht="15" x14ac:dyDescent="0.2">
      <c r="A387" s="180"/>
      <c r="B387" s="180"/>
      <c r="C387" s="180"/>
    </row>
    <row r="388" spans="1:3" ht="15" x14ac:dyDescent="0.2">
      <c r="A388" s="180"/>
      <c r="B388" s="180"/>
      <c r="C388" s="180"/>
    </row>
    <row r="389" spans="1:3" ht="15" x14ac:dyDescent="0.2">
      <c r="A389" s="180"/>
      <c r="B389" s="180"/>
      <c r="C389" s="180"/>
    </row>
    <row r="390" spans="1:3" ht="15" x14ac:dyDescent="0.2">
      <c r="A390" s="180"/>
      <c r="B390" s="180"/>
      <c r="C390" s="180"/>
    </row>
    <row r="391" spans="1:3" ht="15" x14ac:dyDescent="0.2">
      <c r="A391" s="180"/>
      <c r="B391" s="180"/>
      <c r="C391" s="180"/>
    </row>
    <row r="392" spans="1:3" ht="15" x14ac:dyDescent="0.2">
      <c r="A392" s="180"/>
      <c r="B392" s="180"/>
      <c r="C392" s="180"/>
    </row>
    <row r="393" spans="1:3" ht="15" x14ac:dyDescent="0.2">
      <c r="A393" s="180"/>
      <c r="B393" s="180"/>
      <c r="C393" s="180"/>
    </row>
    <row r="394" spans="1:3" ht="15" x14ac:dyDescent="0.2">
      <c r="A394" s="180"/>
      <c r="B394" s="180"/>
      <c r="C394" s="180"/>
    </row>
    <row r="395" spans="1:3" ht="15" x14ac:dyDescent="0.2">
      <c r="A395" s="180"/>
      <c r="B395" s="180"/>
      <c r="C395" s="180"/>
    </row>
    <row r="396" spans="1:3" ht="15" x14ac:dyDescent="0.2">
      <c r="A396" s="180"/>
      <c r="B396" s="180"/>
      <c r="C396" s="180"/>
    </row>
    <row r="397" spans="1:3" ht="15" x14ac:dyDescent="0.2">
      <c r="A397" s="180"/>
      <c r="B397" s="180"/>
      <c r="C397" s="180"/>
    </row>
    <row r="398" spans="1:3" ht="15" x14ac:dyDescent="0.2">
      <c r="A398" s="180"/>
      <c r="B398" s="180"/>
      <c r="C398" s="180"/>
    </row>
    <row r="399" spans="1:3" ht="15" x14ac:dyDescent="0.2">
      <c r="A399" s="180"/>
      <c r="B399" s="180"/>
      <c r="C399" s="180"/>
    </row>
    <row r="400" spans="1:3" ht="15" x14ac:dyDescent="0.2">
      <c r="A400" s="180"/>
      <c r="B400" s="180"/>
      <c r="C400" s="180"/>
    </row>
    <row r="401" spans="1:3" ht="15" x14ac:dyDescent="0.2">
      <c r="A401" s="180"/>
      <c r="B401" s="180"/>
      <c r="C401" s="180"/>
    </row>
    <row r="402" spans="1:3" ht="15" x14ac:dyDescent="0.2">
      <c r="A402" s="180"/>
      <c r="B402" s="180"/>
      <c r="C402" s="180"/>
    </row>
    <row r="403" spans="1:3" ht="15" x14ac:dyDescent="0.2">
      <c r="A403" s="180"/>
      <c r="B403" s="180"/>
      <c r="C403" s="180"/>
    </row>
    <row r="404" spans="1:3" ht="15" x14ac:dyDescent="0.2">
      <c r="A404" s="180"/>
      <c r="B404" s="180"/>
      <c r="C404" s="180"/>
    </row>
    <row r="405" spans="1:3" ht="15" x14ac:dyDescent="0.2">
      <c r="A405" s="180"/>
      <c r="B405" s="180"/>
      <c r="C405" s="180"/>
    </row>
    <row r="406" spans="1:3" ht="15" x14ac:dyDescent="0.2">
      <c r="A406" s="180"/>
      <c r="B406" s="180"/>
      <c r="C406" s="180"/>
    </row>
    <row r="407" spans="1:3" ht="15" x14ac:dyDescent="0.2">
      <c r="A407" s="180"/>
      <c r="B407" s="180"/>
      <c r="C407" s="180"/>
    </row>
    <row r="408" spans="1:3" ht="15" x14ac:dyDescent="0.2">
      <c r="A408" s="180"/>
      <c r="B408" s="180"/>
      <c r="C408" s="180"/>
    </row>
    <row r="409" spans="1:3" ht="15" x14ac:dyDescent="0.2">
      <c r="A409" s="180"/>
      <c r="B409" s="180"/>
      <c r="C409" s="180"/>
    </row>
    <row r="410" spans="1:3" ht="15" x14ac:dyDescent="0.2">
      <c r="A410" s="180"/>
      <c r="B410" s="180"/>
      <c r="C410" s="180"/>
    </row>
    <row r="411" spans="1:3" ht="15" x14ac:dyDescent="0.2">
      <c r="A411" s="180"/>
      <c r="B411" s="180"/>
      <c r="C411" s="180"/>
    </row>
    <row r="412" spans="1:3" ht="15" x14ac:dyDescent="0.2">
      <c r="A412" s="180"/>
      <c r="B412" s="180"/>
      <c r="C412" s="180"/>
    </row>
    <row r="413" spans="1:3" ht="15" x14ac:dyDescent="0.2">
      <c r="A413" s="180"/>
      <c r="B413" s="180"/>
      <c r="C413" s="180"/>
    </row>
    <row r="414" spans="1:3" ht="15" x14ac:dyDescent="0.2">
      <c r="A414" s="180"/>
      <c r="B414" s="180"/>
      <c r="C414" s="180"/>
    </row>
    <row r="415" spans="1:3" ht="15" x14ac:dyDescent="0.2">
      <c r="A415" s="180"/>
      <c r="B415" s="180"/>
      <c r="C415" s="180"/>
    </row>
    <row r="416" spans="1:3" ht="15" x14ac:dyDescent="0.2">
      <c r="A416" s="180"/>
      <c r="B416" s="180"/>
      <c r="C416" s="180"/>
    </row>
    <row r="417" spans="1:3" ht="15" x14ac:dyDescent="0.2">
      <c r="A417" s="180"/>
      <c r="B417" s="180"/>
      <c r="C417" s="180"/>
    </row>
    <row r="418" spans="1:3" ht="15" x14ac:dyDescent="0.2">
      <c r="A418" s="180"/>
      <c r="B418" s="180"/>
      <c r="C418" s="180"/>
    </row>
    <row r="419" spans="1:3" ht="15" x14ac:dyDescent="0.2">
      <c r="A419" s="180"/>
      <c r="B419" s="180"/>
      <c r="C419" s="180"/>
    </row>
    <row r="420" spans="1:3" ht="15" x14ac:dyDescent="0.2">
      <c r="A420" s="180"/>
      <c r="B420" s="180"/>
      <c r="C420" s="180"/>
    </row>
    <row r="421" spans="1:3" ht="15" x14ac:dyDescent="0.2">
      <c r="A421" s="180"/>
      <c r="B421" s="180"/>
      <c r="C421" s="180"/>
    </row>
    <row r="422" spans="1:3" ht="15" x14ac:dyDescent="0.2">
      <c r="A422" s="180"/>
      <c r="B422" s="180"/>
      <c r="C422" s="180"/>
    </row>
    <row r="423" spans="1:3" ht="15" x14ac:dyDescent="0.2">
      <c r="A423" s="180"/>
      <c r="B423" s="180"/>
      <c r="C423" s="180"/>
    </row>
    <row r="424" spans="1:3" ht="15" x14ac:dyDescent="0.2">
      <c r="A424" s="180"/>
      <c r="B424" s="180"/>
      <c r="C424" s="180"/>
    </row>
    <row r="425" spans="1:3" ht="15" x14ac:dyDescent="0.2">
      <c r="A425" s="180"/>
      <c r="B425" s="180"/>
      <c r="C425" s="180"/>
    </row>
    <row r="426" spans="1:3" ht="15" x14ac:dyDescent="0.2">
      <c r="A426" s="180"/>
      <c r="B426" s="180"/>
      <c r="C426" s="180"/>
    </row>
    <row r="427" spans="1:3" ht="15" x14ac:dyDescent="0.2">
      <c r="A427" s="180"/>
      <c r="B427" s="180"/>
      <c r="C427" s="180"/>
    </row>
    <row r="428" spans="1:3" ht="15" x14ac:dyDescent="0.2">
      <c r="A428" s="180"/>
      <c r="B428" s="180"/>
      <c r="C428" s="180"/>
    </row>
    <row r="429" spans="1:3" ht="15" x14ac:dyDescent="0.2">
      <c r="A429" s="180"/>
      <c r="B429" s="180"/>
      <c r="C429" s="180"/>
    </row>
    <row r="430" spans="1:3" ht="15" x14ac:dyDescent="0.2">
      <c r="A430" s="180"/>
      <c r="B430" s="180"/>
      <c r="C430" s="180"/>
    </row>
    <row r="431" spans="1:3" ht="15" x14ac:dyDescent="0.2">
      <c r="A431" s="180"/>
      <c r="B431" s="180"/>
      <c r="C431" s="180"/>
    </row>
    <row r="432" spans="1:3" ht="15" x14ac:dyDescent="0.2">
      <c r="A432" s="180"/>
      <c r="B432" s="180"/>
      <c r="C432" s="180"/>
    </row>
    <row r="433" spans="1:3" ht="15" x14ac:dyDescent="0.2">
      <c r="A433" s="180"/>
      <c r="B433" s="180"/>
      <c r="C433" s="180"/>
    </row>
    <row r="434" spans="1:3" ht="15" x14ac:dyDescent="0.2">
      <c r="A434" s="180"/>
      <c r="B434" s="180"/>
      <c r="C434" s="180"/>
    </row>
    <row r="435" spans="1:3" ht="15" x14ac:dyDescent="0.2">
      <c r="A435" s="180"/>
      <c r="B435" s="180"/>
      <c r="C435" s="180"/>
    </row>
    <row r="436" spans="1:3" ht="15" x14ac:dyDescent="0.2">
      <c r="A436" s="180"/>
      <c r="B436" s="180"/>
      <c r="C436" s="180"/>
    </row>
    <row r="437" spans="1:3" ht="15" x14ac:dyDescent="0.2">
      <c r="A437" s="180"/>
      <c r="B437" s="180"/>
      <c r="C437" s="180"/>
    </row>
    <row r="438" spans="1:3" ht="15" x14ac:dyDescent="0.2">
      <c r="A438" s="180"/>
      <c r="B438" s="180"/>
      <c r="C438" s="180"/>
    </row>
    <row r="439" spans="1:3" ht="15" x14ac:dyDescent="0.2">
      <c r="A439" s="180"/>
      <c r="B439" s="180"/>
      <c r="C439" s="180"/>
    </row>
    <row r="440" spans="1:3" ht="15" x14ac:dyDescent="0.2">
      <c r="A440" s="180"/>
      <c r="B440" s="180"/>
      <c r="C440" s="180"/>
    </row>
    <row r="441" spans="1:3" ht="15" x14ac:dyDescent="0.2">
      <c r="A441" s="180"/>
      <c r="B441" s="180"/>
      <c r="C441" s="180"/>
    </row>
    <row r="442" spans="1:3" ht="15" x14ac:dyDescent="0.2">
      <c r="A442" s="180"/>
      <c r="B442" s="180"/>
      <c r="C442" s="180"/>
    </row>
    <row r="443" spans="1:3" ht="15" x14ac:dyDescent="0.2">
      <c r="A443" s="180"/>
      <c r="B443" s="180"/>
      <c r="C443" s="180"/>
    </row>
    <row r="444" spans="1:3" ht="15" x14ac:dyDescent="0.2">
      <c r="A444" s="180"/>
      <c r="B444" s="180"/>
      <c r="C444" s="180"/>
    </row>
    <row r="445" spans="1:3" ht="15" x14ac:dyDescent="0.2">
      <c r="A445" s="180"/>
      <c r="B445" s="180"/>
      <c r="C445" s="180"/>
    </row>
    <row r="446" spans="1:3" ht="15" x14ac:dyDescent="0.2">
      <c r="A446" s="180"/>
      <c r="B446" s="180"/>
      <c r="C446" s="180"/>
    </row>
    <row r="447" spans="1:3" ht="15" x14ac:dyDescent="0.2">
      <c r="A447" s="180"/>
      <c r="B447" s="180"/>
      <c r="C447" s="180"/>
    </row>
    <row r="448" spans="1:3" ht="15" x14ac:dyDescent="0.2">
      <c r="A448" s="180"/>
      <c r="B448" s="180"/>
      <c r="C448" s="180"/>
    </row>
    <row r="449" spans="1:3" ht="15" x14ac:dyDescent="0.2">
      <c r="A449" s="180"/>
      <c r="B449" s="180"/>
      <c r="C449" s="180"/>
    </row>
    <row r="450" spans="1:3" ht="15" x14ac:dyDescent="0.2">
      <c r="A450" s="180"/>
      <c r="B450" s="180"/>
      <c r="C450" s="180"/>
    </row>
    <row r="451" spans="1:3" ht="15" x14ac:dyDescent="0.2">
      <c r="A451" s="180"/>
      <c r="B451" s="180"/>
      <c r="C451" s="180"/>
    </row>
    <row r="452" spans="1:3" ht="15" x14ac:dyDescent="0.2">
      <c r="A452" s="180"/>
      <c r="B452" s="180"/>
      <c r="C452" s="180"/>
    </row>
    <row r="453" spans="1:3" ht="15" x14ac:dyDescent="0.2">
      <c r="A453" s="180"/>
      <c r="B453" s="180"/>
      <c r="C453" s="180"/>
    </row>
    <row r="454" spans="1:3" ht="15" x14ac:dyDescent="0.2">
      <c r="A454" s="180"/>
      <c r="B454" s="180"/>
      <c r="C454" s="180"/>
    </row>
    <row r="455" spans="1:3" ht="15" x14ac:dyDescent="0.2">
      <c r="A455" s="180"/>
      <c r="B455" s="180"/>
      <c r="C455" s="180"/>
    </row>
    <row r="456" spans="1:3" ht="15" x14ac:dyDescent="0.2">
      <c r="A456" s="180"/>
      <c r="B456" s="180"/>
      <c r="C456" s="180"/>
    </row>
    <row r="457" spans="1:3" ht="15" x14ac:dyDescent="0.2">
      <c r="A457" s="180"/>
      <c r="B457" s="180"/>
      <c r="C457" s="180"/>
    </row>
    <row r="458" spans="1:3" ht="15" x14ac:dyDescent="0.2">
      <c r="A458" s="180"/>
      <c r="B458" s="180"/>
      <c r="C458" s="180"/>
    </row>
    <row r="459" spans="1:3" ht="15" x14ac:dyDescent="0.2">
      <c r="A459" s="180"/>
      <c r="B459" s="180"/>
      <c r="C459" s="180"/>
    </row>
    <row r="460" spans="1:3" ht="15" x14ac:dyDescent="0.2">
      <c r="A460" s="180"/>
      <c r="B460" s="180"/>
      <c r="C460" s="180"/>
    </row>
    <row r="461" spans="1:3" ht="15" x14ac:dyDescent="0.2">
      <c r="A461" s="180"/>
      <c r="B461" s="180"/>
      <c r="C461" s="180"/>
    </row>
    <row r="462" spans="1:3" ht="15" x14ac:dyDescent="0.2">
      <c r="A462" s="180"/>
      <c r="B462" s="180"/>
      <c r="C462" s="180"/>
    </row>
    <row r="463" spans="1:3" ht="15" x14ac:dyDescent="0.2">
      <c r="A463" s="180"/>
      <c r="B463" s="180"/>
      <c r="C463" s="180"/>
    </row>
    <row r="464" spans="1:3" ht="15" x14ac:dyDescent="0.2">
      <c r="A464" s="180"/>
      <c r="B464" s="180"/>
      <c r="C464" s="180"/>
    </row>
    <row r="465" spans="1:3" ht="15" x14ac:dyDescent="0.2">
      <c r="A465" s="180"/>
      <c r="B465" s="180"/>
      <c r="C465" s="180"/>
    </row>
    <row r="466" spans="1:3" ht="15" x14ac:dyDescent="0.2">
      <c r="A466" s="180"/>
      <c r="B466" s="180"/>
      <c r="C466" s="180"/>
    </row>
    <row r="467" spans="1:3" ht="15" x14ac:dyDescent="0.2">
      <c r="A467" s="180"/>
      <c r="B467" s="180"/>
      <c r="C467" s="180"/>
    </row>
    <row r="468" spans="1:3" ht="15" x14ac:dyDescent="0.2">
      <c r="A468" s="180"/>
      <c r="B468" s="180"/>
      <c r="C468" s="180"/>
    </row>
    <row r="469" spans="1:3" ht="15" x14ac:dyDescent="0.2">
      <c r="A469" s="180"/>
      <c r="B469" s="180"/>
      <c r="C469" s="180"/>
    </row>
    <row r="470" spans="1:3" ht="15" x14ac:dyDescent="0.2">
      <c r="A470" s="180"/>
      <c r="B470" s="180"/>
      <c r="C470" s="180"/>
    </row>
    <row r="471" spans="1:3" ht="15" x14ac:dyDescent="0.2">
      <c r="A471" s="180"/>
      <c r="B471" s="180"/>
      <c r="C471" s="180"/>
    </row>
    <row r="472" spans="1:3" ht="15" x14ac:dyDescent="0.2">
      <c r="A472" s="180"/>
      <c r="B472" s="180"/>
      <c r="C472" s="180"/>
    </row>
    <row r="473" spans="1:3" ht="15" x14ac:dyDescent="0.2">
      <c r="A473" s="180"/>
      <c r="B473" s="180"/>
      <c r="C473" s="180"/>
    </row>
    <row r="474" spans="1:3" ht="15" x14ac:dyDescent="0.2">
      <c r="A474" s="180"/>
      <c r="B474" s="180"/>
      <c r="C474" s="180"/>
    </row>
    <row r="475" spans="1:3" ht="15" x14ac:dyDescent="0.2">
      <c r="A475" s="180"/>
      <c r="B475" s="180"/>
      <c r="C475" s="180"/>
    </row>
    <row r="476" spans="1:3" ht="15" x14ac:dyDescent="0.2">
      <c r="A476" s="180"/>
      <c r="B476" s="180"/>
      <c r="C476" s="180"/>
    </row>
    <row r="477" spans="1:3" ht="15" x14ac:dyDescent="0.2">
      <c r="A477" s="180"/>
      <c r="B477" s="180"/>
      <c r="C477" s="180"/>
    </row>
    <row r="478" spans="1:3" ht="15" x14ac:dyDescent="0.2">
      <c r="A478" s="180"/>
      <c r="B478" s="180"/>
      <c r="C478" s="180"/>
    </row>
    <row r="479" spans="1:3" ht="15" x14ac:dyDescent="0.2">
      <c r="A479" s="180"/>
      <c r="B479" s="180"/>
      <c r="C479" s="180"/>
    </row>
    <row r="480" spans="1:3" ht="15" x14ac:dyDescent="0.2">
      <c r="A480" s="180"/>
      <c r="B480" s="180"/>
      <c r="C480" s="180"/>
    </row>
    <row r="481" spans="1:3" ht="15" x14ac:dyDescent="0.2">
      <c r="A481" s="180"/>
      <c r="B481" s="180"/>
      <c r="C481" s="180"/>
    </row>
    <row r="482" spans="1:3" ht="15" x14ac:dyDescent="0.2">
      <c r="A482" s="180"/>
      <c r="B482" s="180"/>
      <c r="C482" s="180"/>
    </row>
    <row r="483" spans="1:3" ht="15" x14ac:dyDescent="0.2">
      <c r="A483" s="180"/>
      <c r="B483" s="180"/>
      <c r="C483" s="180"/>
    </row>
    <row r="484" spans="1:3" ht="15" x14ac:dyDescent="0.2">
      <c r="A484" s="180"/>
      <c r="B484" s="180"/>
      <c r="C484" s="180"/>
    </row>
    <row r="485" spans="1:3" ht="15" x14ac:dyDescent="0.2">
      <c r="A485" s="180"/>
      <c r="B485" s="180"/>
      <c r="C485" s="180"/>
    </row>
    <row r="486" spans="1:3" ht="15" x14ac:dyDescent="0.2">
      <c r="A486" s="180"/>
      <c r="B486" s="180"/>
      <c r="C486" s="180"/>
    </row>
    <row r="487" spans="1:3" ht="15" x14ac:dyDescent="0.2">
      <c r="A487" s="180"/>
      <c r="B487" s="180"/>
      <c r="C487" s="180"/>
    </row>
    <row r="488" spans="1:3" ht="15" x14ac:dyDescent="0.2">
      <c r="A488" s="180"/>
      <c r="B488" s="180"/>
      <c r="C488" s="180"/>
    </row>
    <row r="489" spans="1:3" ht="15" x14ac:dyDescent="0.2">
      <c r="A489" s="180"/>
      <c r="B489" s="180"/>
      <c r="C489" s="180"/>
    </row>
    <row r="490" spans="1:3" ht="15" x14ac:dyDescent="0.2">
      <c r="A490" s="180"/>
      <c r="B490" s="180"/>
      <c r="C490" s="180"/>
    </row>
    <row r="491" spans="1:3" ht="15" x14ac:dyDescent="0.2">
      <c r="A491" s="180"/>
      <c r="B491" s="180"/>
      <c r="C491" s="180"/>
    </row>
    <row r="492" spans="1:3" ht="15" x14ac:dyDescent="0.2">
      <c r="A492" s="180"/>
      <c r="B492" s="180"/>
      <c r="C492" s="180"/>
    </row>
    <row r="493" spans="1:3" ht="15" x14ac:dyDescent="0.2">
      <c r="A493" s="180"/>
      <c r="B493" s="180"/>
      <c r="C493" s="180"/>
    </row>
    <row r="494" spans="1:3" ht="15" x14ac:dyDescent="0.2">
      <c r="A494" s="180"/>
      <c r="B494" s="180"/>
      <c r="C494" s="180"/>
    </row>
    <row r="495" spans="1:3" ht="15" x14ac:dyDescent="0.2">
      <c r="A495" s="180"/>
      <c r="B495" s="180"/>
      <c r="C495" s="180"/>
    </row>
    <row r="496" spans="1:3" ht="15" x14ac:dyDescent="0.2">
      <c r="A496" s="180"/>
      <c r="B496" s="180"/>
      <c r="C496" s="180"/>
    </row>
    <row r="497" spans="1:3" ht="15" x14ac:dyDescent="0.2">
      <c r="A497" s="180"/>
      <c r="B497" s="180"/>
      <c r="C497" s="180"/>
    </row>
    <row r="498" spans="1:3" ht="15" x14ac:dyDescent="0.2">
      <c r="A498" s="180"/>
      <c r="B498" s="180"/>
      <c r="C498" s="180"/>
    </row>
    <row r="499" spans="1:3" ht="15" x14ac:dyDescent="0.2">
      <c r="A499" s="180"/>
      <c r="B499" s="180"/>
      <c r="C499" s="180"/>
    </row>
    <row r="500" spans="1:3" ht="15" x14ac:dyDescent="0.2">
      <c r="A500" s="180"/>
      <c r="B500" s="180"/>
      <c r="C500" s="180"/>
    </row>
    <row r="501" spans="1:3" ht="15" x14ac:dyDescent="0.2">
      <c r="A501" s="180"/>
      <c r="B501" s="180"/>
      <c r="C501" s="180"/>
    </row>
    <row r="502" spans="1:3" ht="15" x14ac:dyDescent="0.2">
      <c r="A502" s="180"/>
      <c r="B502" s="180"/>
      <c r="C502" s="180"/>
    </row>
    <row r="503" spans="1:3" ht="15" x14ac:dyDescent="0.2">
      <c r="A503" s="180"/>
      <c r="B503" s="180"/>
      <c r="C503" s="180"/>
    </row>
    <row r="504" spans="1:3" ht="15" x14ac:dyDescent="0.2">
      <c r="A504" s="180"/>
      <c r="B504" s="180"/>
      <c r="C504" s="180"/>
    </row>
    <row r="505" spans="1:3" ht="15" x14ac:dyDescent="0.2">
      <c r="A505" s="180"/>
      <c r="B505" s="180"/>
      <c r="C505" s="180"/>
    </row>
    <row r="506" spans="1:3" ht="15" x14ac:dyDescent="0.2">
      <c r="A506" s="180"/>
      <c r="B506" s="180"/>
      <c r="C506" s="180"/>
    </row>
    <row r="507" spans="1:3" ht="15" x14ac:dyDescent="0.2">
      <c r="A507" s="180"/>
      <c r="B507" s="180"/>
      <c r="C507" s="180"/>
    </row>
    <row r="508" spans="1:3" ht="15" x14ac:dyDescent="0.2">
      <c r="A508" s="180"/>
      <c r="B508" s="180"/>
      <c r="C508" s="180"/>
    </row>
    <row r="509" spans="1:3" ht="15" x14ac:dyDescent="0.2">
      <c r="A509" s="180"/>
      <c r="B509" s="180"/>
      <c r="C509" s="180"/>
    </row>
    <row r="510" spans="1:3" ht="15" x14ac:dyDescent="0.2">
      <c r="A510" s="180"/>
      <c r="B510" s="180"/>
      <c r="C510" s="180"/>
    </row>
    <row r="511" spans="1:3" ht="15" x14ac:dyDescent="0.2">
      <c r="A511" s="180"/>
      <c r="B511" s="180"/>
      <c r="C511" s="180"/>
    </row>
    <row r="512" spans="1:3" ht="15" x14ac:dyDescent="0.2">
      <c r="A512" s="180"/>
      <c r="B512" s="180"/>
      <c r="C512" s="180"/>
    </row>
    <row r="513" spans="1:3" ht="15" x14ac:dyDescent="0.2">
      <c r="A513" s="180"/>
      <c r="B513" s="180"/>
      <c r="C513" s="180"/>
    </row>
    <row r="514" spans="1:3" ht="15" x14ac:dyDescent="0.2">
      <c r="A514" s="180"/>
      <c r="B514" s="180"/>
      <c r="C514" s="180"/>
    </row>
    <row r="515" spans="1:3" ht="15" x14ac:dyDescent="0.2">
      <c r="A515" s="180"/>
      <c r="B515" s="180"/>
      <c r="C515" s="180"/>
    </row>
    <row r="516" spans="1:3" ht="15" x14ac:dyDescent="0.2">
      <c r="A516" s="180"/>
      <c r="B516" s="180"/>
      <c r="C516" s="180"/>
    </row>
    <row r="517" spans="1:3" ht="15" x14ac:dyDescent="0.2">
      <c r="A517" s="180"/>
      <c r="B517" s="180"/>
      <c r="C517" s="180"/>
    </row>
    <row r="518" spans="1:3" ht="15" x14ac:dyDescent="0.2">
      <c r="A518" s="180"/>
      <c r="B518" s="180"/>
      <c r="C518" s="180"/>
    </row>
    <row r="519" spans="1:3" ht="15" x14ac:dyDescent="0.2">
      <c r="A519" s="180"/>
      <c r="B519" s="180"/>
      <c r="C519" s="180"/>
    </row>
    <row r="520" spans="1:3" ht="15" x14ac:dyDescent="0.2">
      <c r="A520" s="180"/>
      <c r="B520" s="180"/>
      <c r="C520" s="180"/>
    </row>
    <row r="521" spans="1:3" ht="15" x14ac:dyDescent="0.2">
      <c r="A521" s="180"/>
      <c r="B521" s="180"/>
      <c r="C521" s="180"/>
    </row>
    <row r="522" spans="1:3" ht="15" x14ac:dyDescent="0.2">
      <c r="A522" s="180"/>
      <c r="B522" s="180"/>
      <c r="C522" s="180"/>
    </row>
    <row r="523" spans="1:3" ht="15" x14ac:dyDescent="0.2">
      <c r="A523" s="180"/>
      <c r="B523" s="180"/>
      <c r="C523" s="180"/>
    </row>
    <row r="524" spans="1:3" ht="15" x14ac:dyDescent="0.2">
      <c r="A524" s="180"/>
      <c r="B524" s="180"/>
      <c r="C524" s="180"/>
    </row>
    <row r="525" spans="1:3" ht="15" x14ac:dyDescent="0.2">
      <c r="A525" s="180"/>
      <c r="B525" s="180"/>
      <c r="C525" s="180"/>
    </row>
    <row r="526" spans="1:3" ht="15" x14ac:dyDescent="0.2">
      <c r="A526" s="180"/>
      <c r="B526" s="180"/>
      <c r="C526" s="180"/>
    </row>
    <row r="527" spans="1:3" ht="15" x14ac:dyDescent="0.2">
      <c r="A527" s="180"/>
      <c r="B527" s="180"/>
      <c r="C527" s="180"/>
    </row>
    <row r="528" spans="1:3" ht="15" x14ac:dyDescent="0.2">
      <c r="A528" s="180"/>
      <c r="B528" s="180"/>
      <c r="C528" s="180"/>
    </row>
    <row r="529" spans="1:3" ht="15" x14ac:dyDescent="0.2">
      <c r="A529" s="180"/>
      <c r="B529" s="180"/>
      <c r="C529" s="180"/>
    </row>
    <row r="530" spans="1:3" ht="15" x14ac:dyDescent="0.2">
      <c r="A530" s="180"/>
      <c r="B530" s="180"/>
      <c r="C530" s="180"/>
    </row>
    <row r="531" spans="1:3" ht="15" x14ac:dyDescent="0.2">
      <c r="A531" s="180"/>
      <c r="B531" s="180"/>
      <c r="C531" s="180"/>
    </row>
    <row r="532" spans="1:3" ht="15" x14ac:dyDescent="0.2">
      <c r="A532" s="180"/>
      <c r="B532" s="180"/>
      <c r="C532" s="180"/>
    </row>
    <row r="533" spans="1:3" ht="15" x14ac:dyDescent="0.2">
      <c r="A533" s="180"/>
      <c r="B533" s="180"/>
      <c r="C533" s="180"/>
    </row>
    <row r="534" spans="1:3" ht="15" x14ac:dyDescent="0.2">
      <c r="A534" s="180"/>
      <c r="B534" s="180"/>
      <c r="C534" s="180"/>
    </row>
    <row r="535" spans="1:3" ht="15" x14ac:dyDescent="0.2">
      <c r="A535" s="180"/>
      <c r="B535" s="180"/>
      <c r="C535" s="180"/>
    </row>
    <row r="536" spans="1:3" ht="15" x14ac:dyDescent="0.2">
      <c r="A536" s="180"/>
      <c r="B536" s="180"/>
      <c r="C536" s="180"/>
    </row>
    <row r="537" spans="1:3" ht="15" x14ac:dyDescent="0.2">
      <c r="A537" s="180"/>
      <c r="B537" s="180"/>
      <c r="C537" s="180"/>
    </row>
    <row r="538" spans="1:3" ht="15" x14ac:dyDescent="0.2">
      <c r="A538" s="180"/>
      <c r="B538" s="180"/>
      <c r="C538" s="180"/>
    </row>
    <row r="539" spans="1:3" ht="15" x14ac:dyDescent="0.2">
      <c r="A539" s="180"/>
      <c r="B539" s="180"/>
      <c r="C539" s="180"/>
    </row>
    <row r="540" spans="1:3" ht="15" x14ac:dyDescent="0.2">
      <c r="A540" s="180"/>
      <c r="B540" s="180"/>
      <c r="C540" s="180"/>
    </row>
    <row r="541" spans="1:3" ht="15" x14ac:dyDescent="0.2">
      <c r="A541" s="180"/>
      <c r="B541" s="180"/>
      <c r="C541" s="180"/>
    </row>
    <row r="542" spans="1:3" ht="15" x14ac:dyDescent="0.2">
      <c r="A542" s="180"/>
      <c r="B542" s="180"/>
      <c r="C542" s="180"/>
    </row>
    <row r="543" spans="1:3" ht="15" x14ac:dyDescent="0.2">
      <c r="A543" s="180"/>
      <c r="B543" s="180"/>
      <c r="C543" s="180"/>
    </row>
    <row r="544" spans="1:3" ht="15" x14ac:dyDescent="0.2">
      <c r="A544" s="180"/>
      <c r="B544" s="180"/>
      <c r="C544" s="180"/>
    </row>
    <row r="545" spans="1:3" ht="15" x14ac:dyDescent="0.2">
      <c r="A545" s="180"/>
      <c r="B545" s="180"/>
      <c r="C545" s="180"/>
    </row>
    <row r="546" spans="1:3" ht="15" x14ac:dyDescent="0.2">
      <c r="A546" s="180"/>
      <c r="B546" s="180"/>
      <c r="C546" s="180"/>
    </row>
    <row r="547" spans="1:3" ht="15" x14ac:dyDescent="0.2">
      <c r="A547" s="180"/>
      <c r="B547" s="180"/>
      <c r="C547" s="180"/>
    </row>
    <row r="548" spans="1:3" ht="15" x14ac:dyDescent="0.2">
      <c r="A548" s="180"/>
      <c r="B548" s="180"/>
      <c r="C548" s="180"/>
    </row>
    <row r="549" spans="1:3" ht="15" x14ac:dyDescent="0.2">
      <c r="A549" s="180"/>
      <c r="B549" s="180"/>
      <c r="C549" s="180"/>
    </row>
    <row r="550" spans="1:3" ht="15" x14ac:dyDescent="0.2">
      <c r="A550" s="180"/>
      <c r="B550" s="180"/>
      <c r="C550" s="180"/>
    </row>
    <row r="551" spans="1:3" ht="15" x14ac:dyDescent="0.2">
      <c r="A551" s="180"/>
      <c r="B551" s="180"/>
      <c r="C551" s="180"/>
    </row>
    <row r="552" spans="1:3" ht="15" x14ac:dyDescent="0.2">
      <c r="A552" s="180"/>
      <c r="B552" s="180"/>
      <c r="C552" s="180"/>
    </row>
    <row r="553" spans="1:3" ht="15" x14ac:dyDescent="0.2">
      <c r="A553" s="180"/>
      <c r="B553" s="180"/>
      <c r="C553" s="180"/>
    </row>
    <row r="554" spans="1:3" ht="15" x14ac:dyDescent="0.2">
      <c r="A554" s="180"/>
      <c r="B554" s="180"/>
      <c r="C554" s="180"/>
    </row>
    <row r="555" spans="1:3" ht="15" x14ac:dyDescent="0.2">
      <c r="A555" s="180"/>
      <c r="B555" s="180"/>
      <c r="C555" s="180"/>
    </row>
    <row r="556" spans="1:3" ht="15" x14ac:dyDescent="0.2">
      <c r="A556" s="180"/>
      <c r="B556" s="180"/>
      <c r="C556" s="180"/>
    </row>
    <row r="557" spans="1:3" ht="15" x14ac:dyDescent="0.2">
      <c r="A557" s="180"/>
      <c r="B557" s="180"/>
      <c r="C557" s="180"/>
    </row>
    <row r="558" spans="1:3" ht="15" x14ac:dyDescent="0.2">
      <c r="A558" s="180"/>
      <c r="B558" s="180"/>
      <c r="C558" s="180"/>
    </row>
    <row r="559" spans="1:3" ht="15" x14ac:dyDescent="0.2">
      <c r="A559" s="180"/>
      <c r="B559" s="180"/>
      <c r="C559" s="180"/>
    </row>
    <row r="560" spans="1:3" ht="15" x14ac:dyDescent="0.2">
      <c r="A560" s="180"/>
      <c r="B560" s="180"/>
      <c r="C560" s="180"/>
    </row>
    <row r="561" spans="1:3" ht="15" x14ac:dyDescent="0.2">
      <c r="A561" s="180"/>
      <c r="B561" s="180"/>
      <c r="C561" s="180"/>
    </row>
    <row r="562" spans="1:3" ht="15" x14ac:dyDescent="0.2">
      <c r="A562" s="180"/>
      <c r="B562" s="180"/>
      <c r="C562" s="180"/>
    </row>
    <row r="563" spans="1:3" ht="15" x14ac:dyDescent="0.2">
      <c r="A563" s="180"/>
      <c r="B563" s="180"/>
      <c r="C563" s="180"/>
    </row>
    <row r="564" spans="1:3" ht="15" x14ac:dyDescent="0.2">
      <c r="A564" s="180"/>
      <c r="B564" s="180"/>
      <c r="C564" s="180"/>
    </row>
    <row r="565" spans="1:3" ht="15" x14ac:dyDescent="0.2">
      <c r="A565" s="180"/>
      <c r="B565" s="180"/>
      <c r="C565" s="180"/>
    </row>
    <row r="566" spans="1:3" ht="15" x14ac:dyDescent="0.2">
      <c r="A566" s="180"/>
      <c r="B566" s="180"/>
      <c r="C566" s="180"/>
    </row>
    <row r="567" spans="1:3" ht="15" x14ac:dyDescent="0.2">
      <c r="A567" s="180"/>
      <c r="B567" s="180"/>
      <c r="C567" s="180"/>
    </row>
    <row r="568" spans="1:3" ht="15" x14ac:dyDescent="0.2">
      <c r="A568" s="180"/>
      <c r="B568" s="180"/>
      <c r="C568" s="180"/>
    </row>
    <row r="569" spans="1:3" ht="15" x14ac:dyDescent="0.2">
      <c r="A569" s="180"/>
      <c r="B569" s="180"/>
      <c r="C569" s="180"/>
    </row>
    <row r="570" spans="1:3" ht="15" x14ac:dyDescent="0.2">
      <c r="A570" s="180"/>
      <c r="B570" s="180"/>
      <c r="C570" s="180"/>
    </row>
    <row r="571" spans="1:3" ht="15" x14ac:dyDescent="0.2">
      <c r="A571" s="180"/>
      <c r="B571" s="180"/>
      <c r="C571" s="180"/>
    </row>
    <row r="572" spans="1:3" ht="15" x14ac:dyDescent="0.2">
      <c r="A572" s="180"/>
      <c r="B572" s="180"/>
      <c r="C572" s="180"/>
    </row>
    <row r="573" spans="1:3" ht="15" x14ac:dyDescent="0.2">
      <c r="A573" s="180"/>
      <c r="B573" s="180"/>
      <c r="C573" s="180"/>
    </row>
    <row r="574" spans="1:3" ht="15" x14ac:dyDescent="0.2">
      <c r="A574" s="180"/>
      <c r="B574" s="180"/>
      <c r="C574" s="180"/>
    </row>
    <row r="575" spans="1:3" ht="15" x14ac:dyDescent="0.2">
      <c r="A575" s="180"/>
      <c r="B575" s="180"/>
      <c r="C575" s="180"/>
    </row>
    <row r="576" spans="1:3" ht="15" x14ac:dyDescent="0.2">
      <c r="A576" s="180"/>
      <c r="B576" s="180"/>
      <c r="C576" s="180"/>
    </row>
    <row r="577" spans="1:3" ht="15" x14ac:dyDescent="0.2">
      <c r="A577" s="180"/>
      <c r="B577" s="180"/>
      <c r="C577" s="180"/>
    </row>
    <row r="578" spans="1:3" ht="15" x14ac:dyDescent="0.2">
      <c r="A578" s="180"/>
      <c r="B578" s="180"/>
      <c r="C578" s="180"/>
    </row>
    <row r="579" spans="1:3" ht="15" x14ac:dyDescent="0.2">
      <c r="A579" s="180"/>
      <c r="B579" s="180"/>
      <c r="C579" s="180"/>
    </row>
    <row r="580" spans="1:3" ht="15" x14ac:dyDescent="0.2">
      <c r="A580" s="180"/>
      <c r="B580" s="180"/>
      <c r="C580" s="180"/>
    </row>
    <row r="581" spans="1:3" ht="15" x14ac:dyDescent="0.2">
      <c r="A581" s="180"/>
      <c r="B581" s="180"/>
      <c r="C581" s="180"/>
    </row>
    <row r="582" spans="1:3" ht="15" x14ac:dyDescent="0.2">
      <c r="A582" s="180"/>
      <c r="B582" s="180"/>
      <c r="C582" s="180"/>
    </row>
    <row r="583" spans="1:3" ht="15" x14ac:dyDescent="0.2">
      <c r="A583" s="180"/>
      <c r="B583" s="180"/>
      <c r="C583" s="180"/>
    </row>
    <row r="584" spans="1:3" ht="15" x14ac:dyDescent="0.2">
      <c r="A584" s="180"/>
      <c r="B584" s="180"/>
      <c r="C584" s="180"/>
    </row>
    <row r="585" spans="1:3" ht="15" x14ac:dyDescent="0.2">
      <c r="A585" s="180"/>
      <c r="B585" s="180"/>
      <c r="C585" s="180"/>
    </row>
    <row r="586" spans="1:3" ht="15" x14ac:dyDescent="0.2">
      <c r="A586" s="180"/>
      <c r="B586" s="180"/>
      <c r="C586" s="180"/>
    </row>
    <row r="587" spans="1:3" ht="15" x14ac:dyDescent="0.2">
      <c r="A587" s="180"/>
      <c r="B587" s="180"/>
      <c r="C587" s="180"/>
    </row>
    <row r="588" spans="1:3" ht="15" x14ac:dyDescent="0.2">
      <c r="A588" s="180"/>
      <c r="B588" s="180"/>
      <c r="C588" s="180"/>
    </row>
    <row r="589" spans="1:3" ht="15" x14ac:dyDescent="0.2">
      <c r="A589" s="180"/>
      <c r="B589" s="180"/>
      <c r="C589" s="180"/>
    </row>
    <row r="590" spans="1:3" ht="15" x14ac:dyDescent="0.2">
      <c r="A590" s="180"/>
      <c r="B590" s="180"/>
      <c r="C590" s="180"/>
    </row>
    <row r="591" spans="1:3" ht="15" x14ac:dyDescent="0.2">
      <c r="A591" s="180"/>
      <c r="B591" s="180"/>
      <c r="C591" s="180"/>
    </row>
    <row r="592" spans="1:3" ht="15" x14ac:dyDescent="0.2">
      <c r="A592" s="180"/>
      <c r="B592" s="180"/>
      <c r="C592" s="180"/>
    </row>
    <row r="593" spans="1:3" ht="15" x14ac:dyDescent="0.2">
      <c r="A593" s="180"/>
      <c r="B593" s="180"/>
      <c r="C593" s="180"/>
    </row>
    <row r="594" spans="1:3" ht="15" x14ac:dyDescent="0.2">
      <c r="A594" s="180"/>
      <c r="B594" s="180"/>
      <c r="C594" s="180"/>
    </row>
    <row r="595" spans="1:3" ht="15" x14ac:dyDescent="0.2">
      <c r="A595" s="180"/>
      <c r="B595" s="180"/>
      <c r="C595" s="180"/>
    </row>
    <row r="596" spans="1:3" ht="15" x14ac:dyDescent="0.2">
      <c r="A596" s="180"/>
      <c r="B596" s="180"/>
      <c r="C596" s="180"/>
    </row>
    <row r="597" spans="1:3" ht="15" x14ac:dyDescent="0.2">
      <c r="A597" s="180"/>
      <c r="B597" s="180"/>
      <c r="C597" s="180"/>
    </row>
    <row r="598" spans="1:3" ht="15" x14ac:dyDescent="0.2">
      <c r="A598" s="180"/>
      <c r="B598" s="180"/>
      <c r="C598" s="180"/>
    </row>
    <row r="599" spans="1:3" ht="15" x14ac:dyDescent="0.2">
      <c r="A599" s="180"/>
      <c r="B599" s="180"/>
      <c r="C599" s="180"/>
    </row>
    <row r="600" spans="1:3" ht="15" x14ac:dyDescent="0.2">
      <c r="A600" s="180"/>
      <c r="B600" s="180"/>
      <c r="C600" s="180"/>
    </row>
    <row r="601" spans="1:3" ht="15" x14ac:dyDescent="0.2">
      <c r="A601" s="180"/>
      <c r="B601" s="180"/>
      <c r="C601" s="180"/>
    </row>
    <row r="602" spans="1:3" ht="15" x14ac:dyDescent="0.2">
      <c r="A602" s="180"/>
      <c r="B602" s="180"/>
      <c r="C602" s="180"/>
    </row>
    <row r="603" spans="1:3" ht="15" x14ac:dyDescent="0.2">
      <c r="A603" s="180"/>
      <c r="B603" s="180"/>
      <c r="C603" s="180"/>
    </row>
    <row r="604" spans="1:3" ht="15" x14ac:dyDescent="0.2">
      <c r="A604" s="180"/>
      <c r="B604" s="180"/>
      <c r="C604" s="180"/>
    </row>
    <row r="605" spans="1:3" ht="15" x14ac:dyDescent="0.2">
      <c r="A605" s="180"/>
      <c r="B605" s="180"/>
      <c r="C605" s="180"/>
    </row>
    <row r="606" spans="1:3" ht="15" x14ac:dyDescent="0.2">
      <c r="A606" s="180"/>
      <c r="B606" s="180"/>
      <c r="C606" s="180"/>
    </row>
    <row r="607" spans="1:3" ht="15" x14ac:dyDescent="0.2">
      <c r="A607" s="180"/>
      <c r="B607" s="180"/>
      <c r="C607" s="180"/>
    </row>
    <row r="608" spans="1:3" ht="15" x14ac:dyDescent="0.2">
      <c r="A608" s="180"/>
      <c r="B608" s="180"/>
      <c r="C608" s="180"/>
    </row>
    <row r="609" spans="1:3" ht="15" x14ac:dyDescent="0.2">
      <c r="A609" s="180"/>
      <c r="B609" s="180"/>
      <c r="C609" s="180"/>
    </row>
    <row r="610" spans="1:3" ht="15" x14ac:dyDescent="0.2">
      <c r="A610" s="180"/>
      <c r="B610" s="180"/>
      <c r="C610" s="180"/>
    </row>
    <row r="611" spans="1:3" ht="15" x14ac:dyDescent="0.2">
      <c r="A611" s="180"/>
      <c r="B611" s="180"/>
      <c r="C611" s="180"/>
    </row>
    <row r="612" spans="1:3" ht="15" x14ac:dyDescent="0.2">
      <c r="A612" s="180"/>
      <c r="B612" s="180"/>
      <c r="C612" s="180"/>
    </row>
    <row r="613" spans="1:3" ht="15" x14ac:dyDescent="0.2">
      <c r="A613" s="180"/>
      <c r="B613" s="180"/>
      <c r="C613" s="180"/>
    </row>
    <row r="614" spans="1:3" ht="15" x14ac:dyDescent="0.2">
      <c r="A614" s="180"/>
      <c r="B614" s="180"/>
      <c r="C614" s="180"/>
    </row>
    <row r="615" spans="1:3" ht="15" x14ac:dyDescent="0.2">
      <c r="A615" s="180"/>
      <c r="B615" s="180"/>
      <c r="C615" s="180"/>
    </row>
    <row r="616" spans="1:3" ht="15" x14ac:dyDescent="0.2">
      <c r="A616" s="180"/>
      <c r="B616" s="180"/>
      <c r="C616" s="180"/>
    </row>
    <row r="617" spans="1:3" ht="15" x14ac:dyDescent="0.2">
      <c r="A617" s="180"/>
      <c r="B617" s="180"/>
      <c r="C617" s="180"/>
    </row>
    <row r="618" spans="1:3" ht="15" x14ac:dyDescent="0.2">
      <c r="A618" s="180"/>
      <c r="B618" s="180"/>
      <c r="C618" s="180"/>
    </row>
    <row r="619" spans="1:3" ht="15" x14ac:dyDescent="0.2">
      <c r="A619" s="180"/>
      <c r="B619" s="180"/>
      <c r="C619" s="180"/>
    </row>
    <row r="620" spans="1:3" ht="15" x14ac:dyDescent="0.2">
      <c r="A620" s="180"/>
      <c r="B620" s="180"/>
      <c r="C620" s="180"/>
    </row>
    <row r="621" spans="1:3" ht="15" x14ac:dyDescent="0.2">
      <c r="A621" s="180"/>
      <c r="B621" s="180"/>
      <c r="C621" s="180"/>
    </row>
    <row r="622" spans="1:3" ht="15" x14ac:dyDescent="0.2">
      <c r="A622" s="180"/>
      <c r="B622" s="180"/>
      <c r="C622" s="180"/>
    </row>
    <row r="623" spans="1:3" ht="15" x14ac:dyDescent="0.2">
      <c r="A623" s="180"/>
      <c r="B623" s="180"/>
      <c r="C623" s="180"/>
    </row>
    <row r="624" spans="1:3" ht="15" x14ac:dyDescent="0.2">
      <c r="A624" s="180"/>
      <c r="B624" s="180"/>
      <c r="C624" s="180"/>
    </row>
    <row r="625" spans="1:3" ht="15" x14ac:dyDescent="0.2">
      <c r="A625" s="180"/>
      <c r="B625" s="180"/>
      <c r="C625" s="180"/>
    </row>
    <row r="626" spans="1:3" ht="15" x14ac:dyDescent="0.2">
      <c r="A626" s="180"/>
      <c r="B626" s="180"/>
      <c r="C626" s="180"/>
    </row>
    <row r="627" spans="1:3" ht="15" x14ac:dyDescent="0.2">
      <c r="A627" s="180"/>
      <c r="B627" s="180"/>
      <c r="C627" s="180"/>
    </row>
    <row r="628" spans="1:3" ht="15" x14ac:dyDescent="0.2">
      <c r="A628" s="180"/>
      <c r="B628" s="180"/>
      <c r="C628" s="180"/>
    </row>
    <row r="629" spans="1:3" ht="15" x14ac:dyDescent="0.2">
      <c r="A629" s="180"/>
      <c r="B629" s="180"/>
      <c r="C629" s="180"/>
    </row>
    <row r="630" spans="1:3" ht="15" x14ac:dyDescent="0.2">
      <c r="A630" s="180"/>
      <c r="B630" s="180"/>
      <c r="C630" s="180"/>
    </row>
    <row r="631" spans="1:3" ht="15" x14ac:dyDescent="0.2">
      <c r="A631" s="180"/>
      <c r="B631" s="180"/>
      <c r="C631" s="180"/>
    </row>
    <row r="632" spans="1:3" ht="15" x14ac:dyDescent="0.2">
      <c r="A632" s="180"/>
      <c r="B632" s="180"/>
      <c r="C632" s="180"/>
    </row>
    <row r="633" spans="1:3" ht="15" x14ac:dyDescent="0.2">
      <c r="A633" s="180"/>
      <c r="B633" s="180"/>
      <c r="C633" s="180"/>
    </row>
    <row r="634" spans="1:3" ht="15" x14ac:dyDescent="0.2">
      <c r="A634" s="180"/>
      <c r="B634" s="180"/>
      <c r="C634" s="180"/>
    </row>
    <row r="635" spans="1:3" ht="15" x14ac:dyDescent="0.2">
      <c r="A635" s="180"/>
      <c r="B635" s="180"/>
      <c r="C635" s="180"/>
    </row>
    <row r="636" spans="1:3" ht="15" x14ac:dyDescent="0.2">
      <c r="A636" s="180"/>
      <c r="B636" s="180"/>
      <c r="C636" s="180"/>
    </row>
    <row r="637" spans="1:3" ht="15" x14ac:dyDescent="0.2">
      <c r="A637" s="180"/>
      <c r="B637" s="180"/>
      <c r="C637" s="180"/>
    </row>
    <row r="638" spans="1:3" ht="15" x14ac:dyDescent="0.2">
      <c r="A638" s="180"/>
      <c r="B638" s="180"/>
      <c r="C638" s="180"/>
    </row>
    <row r="639" spans="1:3" ht="15" x14ac:dyDescent="0.2">
      <c r="A639" s="180"/>
      <c r="B639" s="180"/>
      <c r="C639" s="180"/>
    </row>
    <row r="640" spans="1:3" ht="15" x14ac:dyDescent="0.2">
      <c r="A640" s="180"/>
      <c r="B640" s="180"/>
      <c r="C640" s="180"/>
    </row>
    <row r="641" spans="1:3" ht="15" x14ac:dyDescent="0.2">
      <c r="A641" s="180"/>
      <c r="B641" s="180"/>
      <c r="C641" s="180"/>
    </row>
    <row r="642" spans="1:3" ht="15" x14ac:dyDescent="0.2">
      <c r="A642" s="180"/>
      <c r="B642" s="180"/>
      <c r="C642" s="180"/>
    </row>
    <row r="643" spans="1:3" ht="15" x14ac:dyDescent="0.2">
      <c r="A643" s="180"/>
      <c r="B643" s="180"/>
      <c r="C643" s="180"/>
    </row>
    <row r="644" spans="1:3" ht="15" x14ac:dyDescent="0.2">
      <c r="A644" s="180"/>
      <c r="B644" s="180"/>
      <c r="C644" s="180"/>
    </row>
    <row r="645" spans="1:3" ht="15" x14ac:dyDescent="0.2">
      <c r="A645" s="180"/>
      <c r="B645" s="180"/>
      <c r="C645" s="180"/>
    </row>
    <row r="646" spans="1:3" ht="15" x14ac:dyDescent="0.2">
      <c r="A646" s="180"/>
      <c r="B646" s="180"/>
      <c r="C646" s="180"/>
    </row>
    <row r="647" spans="1:3" ht="15" x14ac:dyDescent="0.2">
      <c r="A647" s="180"/>
      <c r="B647" s="180"/>
      <c r="C647" s="180"/>
    </row>
    <row r="648" spans="1:3" ht="15" x14ac:dyDescent="0.2">
      <c r="A648" s="180"/>
      <c r="B648" s="180"/>
      <c r="C648" s="180"/>
    </row>
    <row r="649" spans="1:3" ht="15" x14ac:dyDescent="0.2">
      <c r="A649" s="180"/>
      <c r="B649" s="180"/>
      <c r="C649" s="180"/>
    </row>
    <row r="650" spans="1:3" ht="15" x14ac:dyDescent="0.2">
      <c r="A650" s="180"/>
      <c r="B650" s="180"/>
      <c r="C650" s="180"/>
    </row>
    <row r="651" spans="1:3" ht="15" x14ac:dyDescent="0.2">
      <c r="A651" s="180"/>
      <c r="B651" s="180"/>
      <c r="C651" s="180"/>
    </row>
    <row r="652" spans="1:3" ht="15" x14ac:dyDescent="0.2">
      <c r="A652" s="180"/>
      <c r="B652" s="180"/>
      <c r="C652" s="180"/>
    </row>
    <row r="653" spans="1:3" ht="15" x14ac:dyDescent="0.2">
      <c r="A653" s="180"/>
      <c r="B653" s="180"/>
      <c r="C653" s="180"/>
    </row>
    <row r="654" spans="1:3" ht="15" x14ac:dyDescent="0.2">
      <c r="A654" s="180"/>
      <c r="B654" s="180"/>
      <c r="C654" s="180"/>
    </row>
    <row r="655" spans="1:3" ht="15" x14ac:dyDescent="0.2">
      <c r="A655" s="180"/>
      <c r="B655" s="180"/>
      <c r="C655" s="180"/>
    </row>
    <row r="656" spans="1:3" ht="15" x14ac:dyDescent="0.2">
      <c r="A656" s="180"/>
      <c r="B656" s="180"/>
      <c r="C656" s="180"/>
    </row>
    <row r="657" spans="1:3" ht="15" x14ac:dyDescent="0.2">
      <c r="A657" s="180"/>
      <c r="B657" s="180"/>
      <c r="C657" s="180"/>
    </row>
    <row r="658" spans="1:3" ht="15" x14ac:dyDescent="0.2">
      <c r="A658" s="180"/>
      <c r="B658" s="180"/>
      <c r="C658" s="180"/>
    </row>
    <row r="659" spans="1:3" ht="15" x14ac:dyDescent="0.2">
      <c r="A659" s="180"/>
      <c r="B659" s="180"/>
      <c r="C659" s="180"/>
    </row>
    <row r="660" spans="1:3" ht="15" x14ac:dyDescent="0.2">
      <c r="A660" s="180"/>
      <c r="B660" s="180"/>
      <c r="C660" s="180"/>
    </row>
    <row r="661" spans="1:3" ht="15" x14ac:dyDescent="0.2">
      <c r="A661" s="180"/>
      <c r="B661" s="180"/>
      <c r="C661" s="180"/>
    </row>
    <row r="662" spans="1:3" ht="15" x14ac:dyDescent="0.2">
      <c r="A662" s="180"/>
      <c r="B662" s="180"/>
      <c r="C662" s="180"/>
    </row>
    <row r="663" spans="1:3" ht="15" x14ac:dyDescent="0.2">
      <c r="A663" s="180"/>
      <c r="B663" s="180"/>
      <c r="C663" s="180"/>
    </row>
    <row r="664" spans="1:3" ht="15" x14ac:dyDescent="0.2">
      <c r="A664" s="180"/>
      <c r="B664" s="180"/>
      <c r="C664" s="180"/>
    </row>
    <row r="665" spans="1:3" ht="15" x14ac:dyDescent="0.2">
      <c r="A665" s="180"/>
      <c r="B665" s="180"/>
      <c r="C665" s="180"/>
    </row>
    <row r="666" spans="1:3" ht="15" x14ac:dyDescent="0.2">
      <c r="A666" s="180"/>
      <c r="B666" s="180"/>
      <c r="C666" s="180"/>
    </row>
    <row r="667" spans="1:3" ht="15" x14ac:dyDescent="0.2">
      <c r="A667" s="180"/>
      <c r="B667" s="180"/>
      <c r="C667" s="180"/>
    </row>
    <row r="668" spans="1:3" ht="15" x14ac:dyDescent="0.2">
      <c r="A668" s="180"/>
      <c r="B668" s="180"/>
      <c r="C668" s="180"/>
    </row>
    <row r="669" spans="1:3" ht="15" x14ac:dyDescent="0.2">
      <c r="A669" s="180"/>
      <c r="B669" s="180"/>
      <c r="C669" s="180"/>
    </row>
    <row r="670" spans="1:3" ht="15" x14ac:dyDescent="0.2">
      <c r="A670" s="180"/>
      <c r="B670" s="180"/>
      <c r="C670" s="180"/>
    </row>
    <row r="671" spans="1:3" ht="15" x14ac:dyDescent="0.2">
      <c r="A671" s="180"/>
      <c r="B671" s="180"/>
      <c r="C671" s="180"/>
    </row>
    <row r="672" spans="1:3" ht="15" x14ac:dyDescent="0.2">
      <c r="A672" s="180"/>
      <c r="B672" s="180"/>
      <c r="C672" s="180"/>
    </row>
    <row r="673" spans="1:3" ht="15" x14ac:dyDescent="0.2">
      <c r="A673" s="180"/>
      <c r="B673" s="180"/>
      <c r="C673" s="180"/>
    </row>
    <row r="674" spans="1:3" ht="15" x14ac:dyDescent="0.2">
      <c r="A674" s="180"/>
      <c r="B674" s="180"/>
      <c r="C674" s="180"/>
    </row>
    <row r="675" spans="1:3" ht="15" x14ac:dyDescent="0.2">
      <c r="A675" s="180"/>
      <c r="B675" s="180"/>
      <c r="C675" s="180"/>
    </row>
    <row r="676" spans="1:3" ht="15" x14ac:dyDescent="0.2">
      <c r="A676" s="180"/>
      <c r="B676" s="180"/>
      <c r="C676" s="180"/>
    </row>
    <row r="677" spans="1:3" ht="15" x14ac:dyDescent="0.2">
      <c r="A677" s="180"/>
      <c r="B677" s="180"/>
      <c r="C677" s="180"/>
    </row>
    <row r="678" spans="1:3" ht="15" x14ac:dyDescent="0.2">
      <c r="A678" s="180"/>
      <c r="B678" s="180"/>
      <c r="C678" s="180"/>
    </row>
    <row r="679" spans="1:3" ht="15" x14ac:dyDescent="0.2">
      <c r="A679" s="180"/>
      <c r="B679" s="180"/>
      <c r="C679" s="180"/>
    </row>
    <row r="680" spans="1:3" ht="15" x14ac:dyDescent="0.2">
      <c r="A680" s="180"/>
      <c r="B680" s="180"/>
      <c r="C680" s="180"/>
    </row>
    <row r="681" spans="1:3" ht="15" x14ac:dyDescent="0.2">
      <c r="A681" s="180"/>
      <c r="B681" s="180"/>
      <c r="C681" s="180"/>
    </row>
    <row r="682" spans="1:3" ht="15" x14ac:dyDescent="0.2">
      <c r="A682" s="180"/>
      <c r="B682" s="180"/>
      <c r="C682" s="180"/>
    </row>
    <row r="683" spans="1:3" ht="15" x14ac:dyDescent="0.2">
      <c r="A683" s="180"/>
      <c r="B683" s="180"/>
      <c r="C683" s="180"/>
    </row>
    <row r="684" spans="1:3" ht="15" x14ac:dyDescent="0.2">
      <c r="A684" s="180"/>
      <c r="B684" s="180"/>
      <c r="C684" s="180"/>
    </row>
    <row r="685" spans="1:3" ht="15" x14ac:dyDescent="0.2">
      <c r="A685" s="180"/>
      <c r="B685" s="180"/>
      <c r="C685" s="180"/>
    </row>
    <row r="686" spans="1:3" ht="15" x14ac:dyDescent="0.2">
      <c r="A686" s="180"/>
      <c r="B686" s="180"/>
      <c r="C686" s="180"/>
    </row>
    <row r="687" spans="1:3" ht="15" x14ac:dyDescent="0.2">
      <c r="A687" s="180"/>
      <c r="B687" s="180"/>
      <c r="C687" s="180"/>
    </row>
    <row r="688" spans="1:3" ht="15" x14ac:dyDescent="0.2">
      <c r="A688" s="180"/>
      <c r="B688" s="180"/>
      <c r="C688" s="180"/>
    </row>
    <row r="689" spans="1:3" ht="15" x14ac:dyDescent="0.2">
      <c r="A689" s="180"/>
      <c r="B689" s="180"/>
      <c r="C689" s="180"/>
    </row>
    <row r="690" spans="1:3" ht="15" x14ac:dyDescent="0.2">
      <c r="A690" s="180"/>
      <c r="B690" s="180"/>
      <c r="C690" s="180"/>
    </row>
    <row r="691" spans="1:3" ht="15" x14ac:dyDescent="0.2">
      <c r="A691" s="180"/>
      <c r="B691" s="180"/>
      <c r="C691" s="180"/>
    </row>
    <row r="692" spans="1:3" ht="15" x14ac:dyDescent="0.2">
      <c r="A692" s="180"/>
      <c r="B692" s="180"/>
      <c r="C692" s="180"/>
    </row>
    <row r="693" spans="1:3" ht="15" x14ac:dyDescent="0.2">
      <c r="A693" s="180"/>
      <c r="B693" s="180"/>
      <c r="C693" s="180"/>
    </row>
    <row r="694" spans="1:3" ht="15" x14ac:dyDescent="0.2">
      <c r="A694" s="180"/>
      <c r="B694" s="180"/>
      <c r="C694" s="180"/>
    </row>
    <row r="695" spans="1:3" ht="15" x14ac:dyDescent="0.2">
      <c r="A695" s="180"/>
      <c r="B695" s="180"/>
      <c r="C695" s="180"/>
    </row>
    <row r="696" spans="1:3" ht="15" x14ac:dyDescent="0.2">
      <c r="A696" s="180"/>
      <c r="B696" s="180"/>
      <c r="C696" s="180"/>
    </row>
    <row r="697" spans="1:3" ht="15" x14ac:dyDescent="0.2">
      <c r="A697" s="180"/>
      <c r="B697" s="180"/>
      <c r="C697" s="180"/>
    </row>
    <row r="698" spans="1:3" ht="15" x14ac:dyDescent="0.2">
      <c r="A698" s="180"/>
      <c r="B698" s="180"/>
      <c r="C698" s="180"/>
    </row>
    <row r="699" spans="1:3" ht="15" x14ac:dyDescent="0.2">
      <c r="A699" s="180"/>
      <c r="B699" s="180"/>
      <c r="C699" s="180"/>
    </row>
    <row r="700" spans="1:3" ht="15" x14ac:dyDescent="0.2">
      <c r="A700" s="180"/>
      <c r="B700" s="180"/>
      <c r="C700" s="180"/>
    </row>
    <row r="701" spans="1:3" ht="15" x14ac:dyDescent="0.2">
      <c r="A701" s="180"/>
      <c r="B701" s="180"/>
      <c r="C701" s="180"/>
    </row>
    <row r="702" spans="1:3" ht="15" x14ac:dyDescent="0.2">
      <c r="A702" s="180"/>
      <c r="B702" s="180"/>
      <c r="C702" s="180"/>
    </row>
    <row r="703" spans="1:3" ht="15" x14ac:dyDescent="0.2">
      <c r="A703" s="180"/>
      <c r="B703" s="180"/>
      <c r="C703" s="180"/>
    </row>
    <row r="704" spans="1:3" ht="15" x14ac:dyDescent="0.2">
      <c r="A704" s="180"/>
      <c r="B704" s="180"/>
      <c r="C704" s="180"/>
    </row>
    <row r="705" spans="1:3" ht="15" x14ac:dyDescent="0.2">
      <c r="A705" s="180"/>
      <c r="B705" s="180"/>
      <c r="C705" s="180"/>
    </row>
    <row r="706" spans="1:3" ht="15" x14ac:dyDescent="0.2">
      <c r="A706" s="180"/>
      <c r="B706" s="180"/>
      <c r="C706" s="180"/>
    </row>
    <row r="707" spans="1:3" ht="15" x14ac:dyDescent="0.2">
      <c r="A707" s="180"/>
      <c r="B707" s="180"/>
      <c r="C707" s="180"/>
    </row>
    <row r="708" spans="1:3" ht="15" x14ac:dyDescent="0.2">
      <c r="A708" s="180"/>
      <c r="B708" s="180"/>
      <c r="C708" s="180"/>
    </row>
    <row r="709" spans="1:3" ht="15" x14ac:dyDescent="0.2">
      <c r="A709" s="180"/>
      <c r="B709" s="180"/>
      <c r="C709" s="180"/>
    </row>
    <row r="710" spans="1:3" ht="15" x14ac:dyDescent="0.2">
      <c r="A710" s="180"/>
      <c r="B710" s="180"/>
      <c r="C710" s="180"/>
    </row>
    <row r="711" spans="1:3" ht="15" x14ac:dyDescent="0.2">
      <c r="A711" s="180"/>
      <c r="B711" s="180"/>
      <c r="C711" s="180"/>
    </row>
    <row r="712" spans="1:3" ht="15" x14ac:dyDescent="0.2">
      <c r="A712" s="180"/>
      <c r="B712" s="180"/>
      <c r="C712" s="180"/>
    </row>
    <row r="713" spans="1:3" ht="15" x14ac:dyDescent="0.2">
      <c r="A713" s="180"/>
      <c r="B713" s="180"/>
      <c r="C713" s="180"/>
    </row>
    <row r="714" spans="1:3" ht="15" x14ac:dyDescent="0.2">
      <c r="A714" s="180"/>
      <c r="B714" s="180"/>
      <c r="C714" s="180"/>
    </row>
    <row r="715" spans="1:3" ht="15" x14ac:dyDescent="0.2">
      <c r="A715" s="180"/>
      <c r="B715" s="180"/>
      <c r="C715" s="180"/>
    </row>
    <row r="716" spans="1:3" ht="15" x14ac:dyDescent="0.2">
      <c r="A716" s="180"/>
      <c r="B716" s="180"/>
      <c r="C716" s="180"/>
    </row>
    <row r="717" spans="1:3" ht="15" x14ac:dyDescent="0.2">
      <c r="A717" s="180"/>
      <c r="B717" s="180"/>
      <c r="C717" s="180"/>
    </row>
    <row r="718" spans="1:3" ht="15" x14ac:dyDescent="0.2">
      <c r="A718" s="180"/>
      <c r="B718" s="180"/>
      <c r="C718" s="180"/>
    </row>
    <row r="719" spans="1:3" ht="15" x14ac:dyDescent="0.2">
      <c r="A719" s="180"/>
      <c r="B719" s="180"/>
      <c r="C719" s="180"/>
    </row>
    <row r="720" spans="1:3" ht="15" x14ac:dyDescent="0.2">
      <c r="A720" s="180"/>
      <c r="B720" s="180"/>
      <c r="C720" s="180"/>
    </row>
    <row r="721" spans="1:3" ht="15" x14ac:dyDescent="0.2">
      <c r="A721" s="180"/>
      <c r="B721" s="180"/>
      <c r="C721" s="180"/>
    </row>
    <row r="722" spans="1:3" ht="15" x14ac:dyDescent="0.2">
      <c r="A722" s="180"/>
      <c r="B722" s="180"/>
      <c r="C722" s="180"/>
    </row>
    <row r="723" spans="1:3" ht="15" x14ac:dyDescent="0.2">
      <c r="A723" s="180"/>
      <c r="B723" s="180"/>
      <c r="C723" s="180"/>
    </row>
  </sheetData>
  <mergeCells count="9">
    <mergeCell ref="A5:L6"/>
    <mergeCell ref="A8:J8"/>
    <mergeCell ref="K9:L9"/>
    <mergeCell ref="M9:N9"/>
    <mergeCell ref="D25:D26"/>
    <mergeCell ref="O9:O10"/>
    <mergeCell ref="A28:G29"/>
    <mergeCell ref="C11:C12"/>
    <mergeCell ref="C13:C14"/>
  </mergeCells>
  <phoneticPr fontId="2" type="noConversion"/>
  <conditionalFormatting sqref="F49:P49">
    <cfRule type="cellIs" dxfId="141" priority="1" stopIfTrue="1" operator="notEqual">
      <formula>zaokrouhleno(F27,2)</formula>
    </cfRule>
  </conditionalFormatting>
  <conditionalFormatting sqref="N15 J26 N11 N13 J14:J24 J12">
    <cfRule type="cellIs" dxfId="140" priority="2" stopIfTrue="1" operator="lessThan">
      <formula>0</formula>
    </cfRule>
    <cfRule type="cellIs" dxfId="139" priority="3" stopIfTrue="1" operator="equal">
      <formula>0</formula>
    </cfRule>
  </conditionalFormatting>
  <conditionalFormatting sqref="P11">
    <cfRule type="cellIs" dxfId="138" priority="4" stopIfTrue="1" operator="notEqual">
      <formula>$M$11+$N$11</formula>
    </cfRule>
  </conditionalFormatting>
  <conditionalFormatting sqref="P13">
    <cfRule type="cellIs" dxfId="137" priority="5" stopIfTrue="1" operator="notEqual">
      <formula>$M$13+$N$13</formula>
    </cfRule>
  </conditionalFormatting>
  <conditionalFormatting sqref="P15">
    <cfRule type="cellIs" dxfId="136" priority="6" stopIfTrue="1" operator="notEqual">
      <formula>$M$15+$N$15</formula>
    </cfRule>
  </conditionalFormatting>
  <conditionalFormatting sqref="P17">
    <cfRule type="cellIs" dxfId="135" priority="7" stopIfTrue="1" operator="notEqual">
      <formula>$M$17+$N$17</formula>
    </cfRule>
  </conditionalFormatting>
  <conditionalFormatting sqref="P19">
    <cfRule type="cellIs" dxfId="134" priority="8" stopIfTrue="1" operator="notEqual">
      <formula>$M$19+$N$19</formula>
    </cfRule>
  </conditionalFormatting>
  <conditionalFormatting sqref="P21">
    <cfRule type="cellIs" dxfId="133" priority="9" stopIfTrue="1" operator="notEqual">
      <formula>$M$21+$N$21</formula>
    </cfRule>
  </conditionalFormatting>
  <conditionalFormatting sqref="P23">
    <cfRule type="cellIs" dxfId="132" priority="10" stopIfTrue="1" operator="notEqual">
      <formula>$M$23+$N$23</formula>
    </cfRule>
  </conditionalFormatting>
  <conditionalFormatting sqref="P25">
    <cfRule type="cellIs" dxfId="131" priority="11" stopIfTrue="1" operator="notEqual">
      <formula>$M$25+$N$25</formula>
    </cfRule>
  </conditionalFormatting>
  <conditionalFormatting sqref="F27">
    <cfRule type="cellIs" dxfId="130" priority="12" stopIfTrue="1" operator="notEqual">
      <formula>151845+574</formula>
    </cfRule>
  </conditionalFormatting>
  <conditionalFormatting sqref="G27">
    <cfRule type="cellIs" dxfId="129" priority="13" stopIfTrue="1" operator="notEqual">
      <formula>153244+845</formula>
    </cfRule>
  </conditionalFormatting>
  <conditionalFormatting sqref="I27">
    <cfRule type="cellIs" dxfId="128" priority="14" stopIfTrue="1" operator="notEqual">
      <formula>0</formula>
    </cfRule>
  </conditionalFormatting>
  <conditionalFormatting sqref="L29">
    <cfRule type="cellIs" dxfId="127" priority="15" stopIfTrue="1" operator="notEqual">
      <formula>1399+271</formula>
    </cfRule>
  </conditionalFormatting>
  <conditionalFormatting sqref="K27">
    <cfRule type="cellIs" dxfId="126" priority="16" stopIfTrue="1" operator="notEqual">
      <formula>$L$29-$L$27</formula>
    </cfRule>
  </conditionalFormatting>
  <conditionalFormatting sqref="N27">
    <cfRule type="cellIs" dxfId="125" priority="17" stopIfTrue="1" operator="notEqual">
      <formula>2467873.65</formula>
    </cfRule>
  </conditionalFormatting>
  <conditionalFormatting sqref="P27">
    <cfRule type="cellIs" dxfId="124" priority="18" stopIfTrue="1" operator="notEqual">
      <formula>2467873.65</formula>
    </cfRule>
    <cfRule type="cellIs" dxfId="123" priority="19" stopIfTrue="1" operator="notEqual">
      <formula>ROUND($M$27+$N$27+$O$27,2)</formula>
    </cfRule>
  </conditionalFormatting>
  <pageMargins left="0.59055118110236227" right="0.59055118110236227" top="0.78740157480314965" bottom="0.78740157480314965" header="0.51181102362204722" footer="0.51181102362204722"/>
  <pageSetup paperSize="9" scale="85" firstPageNumber="458" orientation="landscape" useFirstPageNumber="1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52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53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54</v>
      </c>
      <c r="F6" s="415"/>
      <c r="G6" s="415"/>
      <c r="H6" s="8" t="s">
        <v>5</v>
      </c>
      <c r="I6" s="268" t="s">
        <v>55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37512</v>
      </c>
      <c r="F16" s="30">
        <v>40934.230000000003</v>
      </c>
      <c r="G16" s="29">
        <f>H16+I16</f>
        <v>41199</v>
      </c>
      <c r="H16" s="31">
        <v>41199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27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37512</v>
      </c>
      <c r="F18" s="30">
        <v>40934.230000000003</v>
      </c>
      <c r="G18" s="29">
        <f>H18+I18</f>
        <v>41367</v>
      </c>
      <c r="H18" s="31">
        <v>41367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168</v>
      </c>
      <c r="H24" s="44">
        <f>H18-H16-H22</f>
        <v>168</v>
      </c>
      <c r="I24" s="44">
        <f>I18-I16-I22</f>
        <v>0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167477.95000000001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167477.95000000001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19"/>
      <c r="B32" s="420"/>
      <c r="C32" s="420"/>
      <c r="D32" s="420"/>
      <c r="E32" s="420"/>
      <c r="F32" s="420"/>
      <c r="G32" s="420"/>
      <c r="H32" s="420"/>
      <c r="I32" s="420"/>
    </row>
    <row r="33" spans="1:11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11" x14ac:dyDescent="0.2">
      <c r="A34" s="420"/>
      <c r="B34" s="420"/>
      <c r="C34" s="420"/>
      <c r="D34" s="420"/>
      <c r="E34" s="420"/>
      <c r="F34" s="420"/>
      <c r="G34" s="420"/>
      <c r="H34" s="420"/>
      <c r="I34" s="420"/>
    </row>
    <row r="35" spans="1:11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11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11" ht="16.5" x14ac:dyDescent="0.35">
      <c r="A37" s="61" t="s">
        <v>35</v>
      </c>
      <c r="B37" s="62"/>
      <c r="C37" s="63"/>
      <c r="D37" s="62"/>
      <c r="E37" s="56"/>
      <c r="F37" s="64">
        <v>17522</v>
      </c>
      <c r="G37" s="64">
        <v>17581</v>
      </c>
      <c r="H37" s="276" t="s">
        <v>36</v>
      </c>
      <c r="I37" s="280">
        <f>IF(F37=0,"nerozp.",G37/F37)</f>
        <v>1.0033671955256249</v>
      </c>
      <c r="K37" s="265"/>
    </row>
    <row r="38" spans="1:11" ht="16.5" x14ac:dyDescent="0.35">
      <c r="A38" s="61" t="s">
        <v>37</v>
      </c>
      <c r="B38" s="62"/>
      <c r="C38" s="63"/>
      <c r="D38" s="66"/>
      <c r="E38" s="66"/>
      <c r="F38" s="64">
        <v>2626.4654</v>
      </c>
      <c r="G38" s="64">
        <f>F38</f>
        <v>2626.4654</v>
      </c>
      <c r="H38" s="276" t="s">
        <v>36</v>
      </c>
      <c r="I38" s="280">
        <f>IF(F38=0,"nerozp.",G38/F38)</f>
        <v>1</v>
      </c>
    </row>
    <row r="39" spans="1:11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11" ht="16.5" x14ac:dyDescent="0.35">
      <c r="A40" s="61" t="s">
        <v>39</v>
      </c>
      <c r="B40" s="62"/>
      <c r="C40" s="63"/>
      <c r="D40" s="56"/>
      <c r="E40" s="56"/>
      <c r="F40" s="64">
        <v>1969.8489999999999</v>
      </c>
      <c r="G40" s="64">
        <v>1969.8489999999999</v>
      </c>
      <c r="H40" s="276" t="s">
        <v>36</v>
      </c>
      <c r="I40" s="280">
        <f>IF(F40=0,"nerozp.",G40/F40)</f>
        <v>1</v>
      </c>
    </row>
    <row r="41" spans="1:11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76" t="s">
        <v>36</v>
      </c>
      <c r="I41" s="280" t="str">
        <f>IF(F41=0,"nerozp.",G41/F41)</f>
        <v>nerozp.</v>
      </c>
    </row>
    <row r="42" spans="1:11" ht="12.75" customHeight="1" x14ac:dyDescent="0.2">
      <c r="A42" s="67" t="s">
        <v>41</v>
      </c>
      <c r="B42" s="68"/>
      <c r="C42" s="69"/>
      <c r="D42" s="70"/>
      <c r="E42" s="70"/>
      <c r="F42" s="71"/>
      <c r="G42" s="71"/>
      <c r="H42" s="281"/>
      <c r="I42" s="282"/>
    </row>
    <row r="43" spans="1:11" ht="27" customHeight="1" x14ac:dyDescent="0.2">
      <c r="A43" s="74"/>
      <c r="B43" s="416" t="s">
        <v>146</v>
      </c>
      <c r="C43" s="417"/>
      <c r="D43" s="417"/>
      <c r="E43" s="417"/>
      <c r="F43" s="417"/>
      <c r="G43" s="417"/>
      <c r="H43" s="417"/>
      <c r="I43" s="417"/>
    </row>
    <row r="44" spans="1:11" ht="27" customHeight="1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11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11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11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11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120269</v>
      </c>
      <c r="F49" s="300">
        <v>0</v>
      </c>
      <c r="G49" s="301">
        <v>0</v>
      </c>
      <c r="H49" s="301">
        <f>E49+F49-G49</f>
        <v>120269</v>
      </c>
      <c r="I49" s="302">
        <v>120269</v>
      </c>
    </row>
    <row r="50" spans="1:9" x14ac:dyDescent="0.2">
      <c r="A50" s="303"/>
      <c r="B50" s="304"/>
      <c r="C50" s="304" t="s">
        <v>50</v>
      </c>
      <c r="D50" s="304"/>
      <c r="E50" s="305">
        <v>231690.34</v>
      </c>
      <c r="F50" s="306">
        <v>342916</v>
      </c>
      <c r="G50" s="307">
        <v>261553</v>
      </c>
      <c r="H50" s="307">
        <f>E50+F50-G50</f>
        <v>313053.33999999997</v>
      </c>
      <c r="I50" s="308">
        <v>265177.8</v>
      </c>
    </row>
    <row r="51" spans="1:9" x14ac:dyDescent="0.2">
      <c r="A51" s="303"/>
      <c r="B51" s="304"/>
      <c r="C51" s="304" t="s">
        <v>28</v>
      </c>
      <c r="D51" s="304"/>
      <c r="E51" s="305">
        <v>488589.82</v>
      </c>
      <c r="F51" s="306">
        <v>407912.14</v>
      </c>
      <c r="G51" s="307">
        <v>29053.360000000001</v>
      </c>
      <c r="H51" s="307">
        <f>E51+F51-G51</f>
        <v>867448.6</v>
      </c>
      <c r="I51" s="308">
        <v>768360.98</v>
      </c>
    </row>
    <row r="52" spans="1:9" x14ac:dyDescent="0.2">
      <c r="A52" s="303"/>
      <c r="B52" s="304"/>
      <c r="C52" s="304" t="s">
        <v>51</v>
      </c>
      <c r="D52" s="304"/>
      <c r="E52" s="305">
        <v>6632.6</v>
      </c>
      <c r="F52" s="306">
        <v>3042315.4</v>
      </c>
      <c r="G52" s="307">
        <v>2472496</v>
      </c>
      <c r="H52" s="307">
        <f>E52+F52-G52</f>
        <v>576452</v>
      </c>
      <c r="I52" s="308">
        <v>576452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847181.75999999989</v>
      </c>
      <c r="F53" s="98">
        <f>SUM(F49:F52)</f>
        <v>3793143.54</v>
      </c>
      <c r="G53" s="98">
        <f>SUM(G49:G52)</f>
        <v>2763102.36</v>
      </c>
      <c r="H53" s="310">
        <f>SUM(H49:H52)</f>
        <v>1877222.94</v>
      </c>
      <c r="I53" s="99">
        <f>SUM(I49:I52)</f>
        <v>1730259.78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2">
    <mergeCell ref="F46:F47"/>
    <mergeCell ref="E6:G6"/>
    <mergeCell ref="A32:I34"/>
    <mergeCell ref="E7:I7"/>
    <mergeCell ref="H13:I13"/>
    <mergeCell ref="H44:I44"/>
    <mergeCell ref="A2:D2"/>
    <mergeCell ref="E3:I3"/>
    <mergeCell ref="E2:I2"/>
    <mergeCell ref="E5:I5"/>
    <mergeCell ref="B43:I43"/>
    <mergeCell ref="E4:I4"/>
  </mergeCells>
  <phoneticPr fontId="2" type="noConversion"/>
  <conditionalFormatting sqref="I37">
    <cfRule type="cellIs" dxfId="122" priority="1" stopIfTrue="1" operator="greaterThan">
      <formula>1</formula>
    </cfRule>
  </conditionalFormatting>
  <conditionalFormatting sqref="I41:I42">
    <cfRule type="cellIs" dxfId="121" priority="2" stopIfTrue="1" operator="greaterThan">
      <formula>1</formula>
    </cfRule>
  </conditionalFormatting>
  <conditionalFormatting sqref="I40 I38">
    <cfRule type="cellIs" dxfId="120" priority="3" stopIfTrue="1" operator="greaterThan">
      <formula>1</formula>
    </cfRule>
    <cfRule type="cellIs" dxfId="119" priority="4" stopIfTrue="1" operator="lessThan">
      <formula>1</formula>
    </cfRule>
  </conditionalFormatting>
  <conditionalFormatting sqref="H24">
    <cfRule type="cellIs" dxfId="118" priority="5" stopIfTrue="1" operator="notEqual">
      <formula>$H$18-$H$16-$H$22</formula>
    </cfRule>
  </conditionalFormatting>
  <conditionalFormatting sqref="G28">
    <cfRule type="cellIs" dxfId="117" priority="6" stopIfTrue="1" operator="notEqual">
      <formula>$G$29+$G$30+$G$31</formula>
    </cfRule>
  </conditionalFormatting>
  <conditionalFormatting sqref="H49:H52">
    <cfRule type="cellIs" dxfId="116" priority="7" stopIfTrue="1" operator="notEqual">
      <formula>E49+F49-G49</formula>
    </cfRule>
  </conditionalFormatting>
  <conditionalFormatting sqref="I53">
    <cfRule type="cellIs" dxfId="115" priority="8" stopIfTrue="1" operator="notEqual">
      <formula>$I$49+$I$50+$I$51+$I$52</formula>
    </cfRule>
  </conditionalFormatting>
  <conditionalFormatting sqref="H53">
    <cfRule type="cellIs" dxfId="114" priority="9" stopIfTrue="1" operator="notEqual">
      <formula>E53+F53-G53</formula>
    </cfRule>
    <cfRule type="cellIs" dxfId="113" priority="10" stopIfTrue="1" operator="notEqual">
      <formula>SUM($H$49:$H$52)</formula>
    </cfRule>
  </conditionalFormatting>
  <conditionalFormatting sqref="G18 G16">
    <cfRule type="cellIs" dxfId="112" priority="11" stopIfTrue="1" operator="notEqual">
      <formula>H16+I16</formula>
    </cfRule>
  </conditionalFormatting>
  <conditionalFormatting sqref="I24">
    <cfRule type="cellIs" dxfId="111" priority="12" stopIfTrue="1" operator="notEqual">
      <formula>I18-I16-I22</formula>
    </cfRule>
  </conditionalFormatting>
  <conditionalFormatting sqref="G24">
    <cfRule type="cellIs" dxfId="110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56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57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58</v>
      </c>
      <c r="F6" s="415"/>
      <c r="G6" s="415"/>
      <c r="H6" s="8" t="s">
        <v>5</v>
      </c>
      <c r="I6" s="268" t="s">
        <v>59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28915</v>
      </c>
      <c r="F16" s="30">
        <v>29353.74</v>
      </c>
      <c r="G16" s="29">
        <f>H16+I16</f>
        <v>29877</v>
      </c>
      <c r="H16" s="31">
        <v>29877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27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28915</v>
      </c>
      <c r="F18" s="30">
        <v>29353.74</v>
      </c>
      <c r="G18" s="29">
        <f>H18+I18</f>
        <v>29889</v>
      </c>
      <c r="H18" s="31">
        <v>29889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12</v>
      </c>
      <c r="H24" s="44">
        <f>H18-H16-H22</f>
        <v>12</v>
      </c>
      <c r="I24" s="44">
        <f>I18-I16-I22</f>
        <v>0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12110.27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12110.27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19"/>
      <c r="B32" s="420"/>
      <c r="C32" s="420"/>
      <c r="D32" s="420"/>
      <c r="E32" s="420"/>
      <c r="F32" s="420"/>
      <c r="G32" s="420"/>
      <c r="H32" s="420"/>
      <c r="I32" s="420"/>
    </row>
    <row r="33" spans="1:9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9" x14ac:dyDescent="0.2">
      <c r="A34" s="420"/>
      <c r="B34" s="420"/>
      <c r="C34" s="420"/>
      <c r="D34" s="420"/>
      <c r="E34" s="420"/>
      <c r="F34" s="420"/>
      <c r="G34" s="420"/>
      <c r="H34" s="420"/>
      <c r="I34" s="420"/>
    </row>
    <row r="35" spans="1:9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9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9" ht="16.5" x14ac:dyDescent="0.35">
      <c r="A37" s="61" t="s">
        <v>35</v>
      </c>
      <c r="B37" s="62"/>
      <c r="C37" s="63"/>
      <c r="D37" s="62"/>
      <c r="E37" s="56"/>
      <c r="F37" s="64">
        <v>12734</v>
      </c>
      <c r="G37" s="64">
        <v>12734</v>
      </c>
      <c r="H37" s="276" t="s">
        <v>36</v>
      </c>
      <c r="I37" s="280">
        <f>IF(F37=0,"nerozp.",G37/F37)</f>
        <v>1</v>
      </c>
    </row>
    <row r="38" spans="1:9" ht="16.5" x14ac:dyDescent="0.35">
      <c r="A38" s="61" t="s">
        <v>37</v>
      </c>
      <c r="B38" s="62"/>
      <c r="C38" s="63"/>
      <c r="D38" s="66"/>
      <c r="E38" s="66"/>
      <c r="F38" s="64">
        <v>3492.74</v>
      </c>
      <c r="G38" s="64">
        <v>3497.741</v>
      </c>
      <c r="H38" s="276" t="s">
        <v>36</v>
      </c>
      <c r="I38" s="280">
        <f>IF(F38=0,"nerozp.",G38/F38)</f>
        <v>1.0014318271614835</v>
      </c>
    </row>
    <row r="39" spans="1:9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64">
        <v>2687.74</v>
      </c>
      <c r="G40" s="64">
        <v>2687.74</v>
      </c>
      <c r="H40" s="276" t="s">
        <v>36</v>
      </c>
      <c r="I40" s="280">
        <f>IF(F40=0,"nerozp.",G40/F40)</f>
        <v>1</v>
      </c>
    </row>
    <row r="41" spans="1:9" ht="16.5" x14ac:dyDescent="0.35">
      <c r="A41" s="61" t="s">
        <v>40</v>
      </c>
      <c r="B41" s="62"/>
      <c r="C41" s="63"/>
      <c r="D41" s="56"/>
      <c r="E41" s="56"/>
      <c r="F41" s="64">
        <v>100</v>
      </c>
      <c r="G41" s="64">
        <v>100</v>
      </c>
      <c r="H41" s="276" t="s">
        <v>36</v>
      </c>
      <c r="I41" s="280">
        <f>IF(F41=0,"nerozp.",G41/F41)</f>
        <v>1</v>
      </c>
    </row>
    <row r="42" spans="1:9" ht="14.25" x14ac:dyDescent="0.2">
      <c r="A42" s="67" t="s">
        <v>41</v>
      </c>
      <c r="B42" s="68" t="s">
        <v>147</v>
      </c>
      <c r="C42" s="69"/>
      <c r="D42" s="70"/>
      <c r="E42" s="70"/>
      <c r="F42" s="71"/>
      <c r="G42" s="71"/>
      <c r="H42" s="281"/>
      <c r="I42" s="282"/>
    </row>
    <row r="43" spans="1:9" ht="16.5" x14ac:dyDescent="0.35">
      <c r="A43" s="74"/>
      <c r="B43" s="75"/>
      <c r="C43" s="76"/>
      <c r="D43" s="70"/>
      <c r="E43" s="70"/>
      <c r="F43" s="71"/>
      <c r="G43" s="71"/>
      <c r="H43" s="281"/>
      <c r="I43" s="282"/>
    </row>
    <row r="44" spans="1:9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9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9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9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9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906012.39</v>
      </c>
      <c r="F49" s="300">
        <v>0</v>
      </c>
      <c r="G49" s="301">
        <v>0</v>
      </c>
      <c r="H49" s="301">
        <f>E49+F49-G49</f>
        <v>906012.39</v>
      </c>
      <c r="I49" s="302">
        <v>27100</v>
      </c>
    </row>
    <row r="50" spans="1:9" x14ac:dyDescent="0.2">
      <c r="A50" s="303"/>
      <c r="B50" s="304"/>
      <c r="C50" s="304" t="s">
        <v>50</v>
      </c>
      <c r="D50" s="304"/>
      <c r="E50" s="305">
        <v>106180.78</v>
      </c>
      <c r="F50" s="306">
        <v>237567</v>
      </c>
      <c r="G50" s="307">
        <v>251815</v>
      </c>
      <c r="H50" s="307">
        <f>E50+F50-G50</f>
        <v>91932.780000000028</v>
      </c>
      <c r="I50" s="315">
        <v>22845.78</v>
      </c>
    </row>
    <row r="51" spans="1:9" x14ac:dyDescent="0.2">
      <c r="A51" s="303"/>
      <c r="B51" s="304"/>
      <c r="C51" s="304" t="s">
        <v>28</v>
      </c>
      <c r="D51" s="304"/>
      <c r="E51" s="305">
        <v>1051729.74</v>
      </c>
      <c r="F51" s="306">
        <v>100014.81</v>
      </c>
      <c r="G51" s="307">
        <v>0</v>
      </c>
      <c r="H51" s="307">
        <f>E51+F51-G51</f>
        <v>1151744.55</v>
      </c>
      <c r="I51" s="308">
        <v>150409.14000000001</v>
      </c>
    </row>
    <row r="52" spans="1:9" x14ac:dyDescent="0.2">
      <c r="A52" s="303"/>
      <c r="B52" s="304"/>
      <c r="C52" s="304" t="s">
        <v>51</v>
      </c>
      <c r="D52" s="304"/>
      <c r="E52" s="305">
        <v>165545.19</v>
      </c>
      <c r="F52" s="306">
        <v>5697020.9999999991</v>
      </c>
      <c r="G52" s="307">
        <v>4987020</v>
      </c>
      <c r="H52" s="307">
        <f>E52+F52-G52</f>
        <v>875546.18999999948</v>
      </c>
      <c r="I52" s="308">
        <v>875466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2229468.1</v>
      </c>
      <c r="F53" s="98">
        <f>SUM(F49:F52)</f>
        <v>6034602.8099999987</v>
      </c>
      <c r="G53" s="98">
        <f>SUM(G49:G52)</f>
        <v>5238835</v>
      </c>
      <c r="H53" s="310">
        <f>SUM(H49:H52)</f>
        <v>3025235.9099999997</v>
      </c>
      <c r="I53" s="99">
        <f>SUM(I49:I52)</f>
        <v>1075820.92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1">
    <mergeCell ref="E4:I4"/>
    <mergeCell ref="H44:I44"/>
    <mergeCell ref="A2:D2"/>
    <mergeCell ref="E3:I3"/>
    <mergeCell ref="E2:I2"/>
    <mergeCell ref="E5:I5"/>
    <mergeCell ref="F46:F47"/>
    <mergeCell ref="E6:G6"/>
    <mergeCell ref="A32:I34"/>
    <mergeCell ref="E7:I7"/>
    <mergeCell ref="H13:I13"/>
  </mergeCells>
  <phoneticPr fontId="2" type="noConversion"/>
  <conditionalFormatting sqref="I37">
    <cfRule type="cellIs" dxfId="109" priority="1" stopIfTrue="1" operator="greaterThan">
      <formula>1</formula>
    </cfRule>
  </conditionalFormatting>
  <conditionalFormatting sqref="I41:I43">
    <cfRule type="cellIs" dxfId="108" priority="2" stopIfTrue="1" operator="greaterThan">
      <formula>1</formula>
    </cfRule>
  </conditionalFormatting>
  <conditionalFormatting sqref="I40 I38">
    <cfRule type="cellIs" dxfId="107" priority="3" stopIfTrue="1" operator="greaterThan">
      <formula>1</formula>
    </cfRule>
    <cfRule type="cellIs" dxfId="106" priority="4" stopIfTrue="1" operator="lessThan">
      <formula>1</formula>
    </cfRule>
  </conditionalFormatting>
  <conditionalFormatting sqref="H24">
    <cfRule type="cellIs" dxfId="105" priority="5" stopIfTrue="1" operator="notEqual">
      <formula>$H$18-$H$16-$H$22</formula>
    </cfRule>
  </conditionalFormatting>
  <conditionalFormatting sqref="G28">
    <cfRule type="cellIs" dxfId="104" priority="6" stopIfTrue="1" operator="notEqual">
      <formula>$G$29+$G$30+$G$31</formula>
    </cfRule>
  </conditionalFormatting>
  <conditionalFormatting sqref="H49:H52">
    <cfRule type="cellIs" dxfId="103" priority="7" stopIfTrue="1" operator="notEqual">
      <formula>E49+F49-G49</formula>
    </cfRule>
  </conditionalFormatting>
  <conditionalFormatting sqref="I53">
    <cfRule type="cellIs" dxfId="102" priority="8" stopIfTrue="1" operator="notEqual">
      <formula>$I$49+$I$50+$I$51+$I$52</formula>
    </cfRule>
  </conditionalFormatting>
  <conditionalFormatting sqref="H53">
    <cfRule type="cellIs" dxfId="101" priority="9" stopIfTrue="1" operator="notEqual">
      <formula>E53+F53-G53</formula>
    </cfRule>
    <cfRule type="cellIs" dxfId="100" priority="10" stopIfTrue="1" operator="notEqual">
      <formula>SUM($H$49:$H$52)</formula>
    </cfRule>
  </conditionalFormatting>
  <conditionalFormatting sqref="G18 G16">
    <cfRule type="cellIs" dxfId="99" priority="11" stopIfTrue="1" operator="notEqual">
      <formula>H16+I16</formula>
    </cfRule>
  </conditionalFormatting>
  <conditionalFormatting sqref="I24">
    <cfRule type="cellIs" dxfId="98" priority="12" stopIfTrue="1" operator="notEqual">
      <formula>I18-I16-I22</formula>
    </cfRule>
  </conditionalFormatting>
  <conditionalFormatting sqref="G24">
    <cfRule type="cellIs" dxfId="97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K8" sqref="K8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60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61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62</v>
      </c>
      <c r="F6" s="415"/>
      <c r="G6" s="415"/>
      <c r="H6" s="8" t="s">
        <v>5</v>
      </c>
      <c r="I6" s="268" t="s">
        <v>63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4982</v>
      </c>
      <c r="F16" s="30">
        <v>5476.73</v>
      </c>
      <c r="G16" s="29">
        <f>H16+I16</f>
        <v>5858</v>
      </c>
      <c r="H16" s="31">
        <v>5858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31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4982</v>
      </c>
      <c r="F18" s="30">
        <v>5476.7249999999985</v>
      </c>
      <c r="G18" s="29">
        <f>H18+I18</f>
        <v>5867</v>
      </c>
      <c r="H18" s="31">
        <v>5867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9</v>
      </c>
      <c r="H24" s="44">
        <f>H18-H16-H22</f>
        <v>9</v>
      </c>
      <c r="I24" s="44">
        <f>I18-I16-I22</f>
        <v>0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9486.48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9486.48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19"/>
      <c r="B32" s="420"/>
      <c r="C32" s="420"/>
      <c r="D32" s="420"/>
      <c r="E32" s="420"/>
      <c r="F32" s="420"/>
      <c r="G32" s="420"/>
      <c r="H32" s="420"/>
      <c r="I32" s="420"/>
    </row>
    <row r="33" spans="1:11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11" x14ac:dyDescent="0.2">
      <c r="A34" s="420"/>
      <c r="B34" s="420"/>
      <c r="C34" s="420"/>
      <c r="D34" s="420"/>
      <c r="E34" s="420"/>
      <c r="F34" s="420"/>
      <c r="G34" s="420"/>
      <c r="H34" s="420"/>
      <c r="I34" s="420"/>
    </row>
    <row r="35" spans="1:11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11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11" ht="16.5" x14ac:dyDescent="0.35">
      <c r="A37" s="61" t="s">
        <v>35</v>
      </c>
      <c r="B37" s="62"/>
      <c r="C37" s="63"/>
      <c r="D37" s="62"/>
      <c r="E37" s="56"/>
      <c r="F37" s="64">
        <v>2170</v>
      </c>
      <c r="G37" s="64">
        <v>2373.2660000000001</v>
      </c>
      <c r="H37" s="276" t="s">
        <v>36</v>
      </c>
      <c r="I37" s="280">
        <f>IF(F37=0,"nerozp.",G37/F37)</f>
        <v>1.0936709677419356</v>
      </c>
      <c r="K37" s="313">
        <f>G37-F37</f>
        <v>203.26600000000008</v>
      </c>
    </row>
    <row r="38" spans="1:11" ht="16.5" x14ac:dyDescent="0.35">
      <c r="A38" s="61" t="s">
        <v>37</v>
      </c>
      <c r="B38" s="62"/>
      <c r="C38" s="63"/>
      <c r="D38" s="66"/>
      <c r="E38" s="66"/>
      <c r="F38" s="64">
        <v>292.03500000000003</v>
      </c>
      <c r="G38" s="64">
        <v>292.03500000000003</v>
      </c>
      <c r="H38" s="276" t="s">
        <v>36</v>
      </c>
      <c r="I38" s="280">
        <f>IF(F38=0,"nerozp.",G38/F38)</f>
        <v>1</v>
      </c>
    </row>
    <row r="39" spans="1:11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11" ht="16.5" x14ac:dyDescent="0.35">
      <c r="A40" s="61" t="s">
        <v>39</v>
      </c>
      <c r="B40" s="62"/>
      <c r="C40" s="63"/>
      <c r="D40" s="56"/>
      <c r="E40" s="56"/>
      <c r="F40" s="64">
        <v>233.035</v>
      </c>
      <c r="G40" s="64">
        <v>233.035</v>
      </c>
      <c r="H40" s="276" t="s">
        <v>36</v>
      </c>
      <c r="I40" s="280">
        <f>IF(F40=0,"nerozp.",G40/F40)</f>
        <v>1</v>
      </c>
    </row>
    <row r="41" spans="1:11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76" t="s">
        <v>36</v>
      </c>
      <c r="I41" s="280" t="str">
        <f>IF(F41=0,"nerozp.",G41/F41)</f>
        <v>nerozp.</v>
      </c>
    </row>
    <row r="42" spans="1:11" ht="14.25" x14ac:dyDescent="0.2">
      <c r="A42" s="67" t="s">
        <v>41</v>
      </c>
      <c r="B42" s="68"/>
      <c r="C42" s="69"/>
      <c r="D42" s="70"/>
      <c r="E42" s="70"/>
      <c r="F42" s="71"/>
      <c r="G42" s="71"/>
      <c r="H42" s="281"/>
      <c r="I42" s="282"/>
    </row>
    <row r="43" spans="1:11" ht="27" customHeight="1" x14ac:dyDescent="0.2">
      <c r="A43" s="74"/>
      <c r="B43" s="416" t="s">
        <v>148</v>
      </c>
      <c r="C43" s="417"/>
      <c r="D43" s="417"/>
      <c r="E43" s="417"/>
      <c r="F43" s="417"/>
      <c r="G43" s="417"/>
      <c r="H43" s="417"/>
      <c r="I43" s="417"/>
    </row>
    <row r="44" spans="1:11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11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11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11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11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62129</v>
      </c>
      <c r="F49" s="300">
        <v>0</v>
      </c>
      <c r="G49" s="301">
        <v>0</v>
      </c>
      <c r="H49" s="301">
        <f>E49+F49-G49</f>
        <v>62129</v>
      </c>
      <c r="I49" s="302">
        <v>62129</v>
      </c>
    </row>
    <row r="50" spans="1:9" x14ac:dyDescent="0.2">
      <c r="A50" s="303"/>
      <c r="B50" s="304"/>
      <c r="C50" s="304" t="s">
        <v>50</v>
      </c>
      <c r="D50" s="304"/>
      <c r="E50" s="305">
        <v>49326.44</v>
      </c>
      <c r="F50" s="306">
        <v>44130</v>
      </c>
      <c r="G50" s="307">
        <v>62328</v>
      </c>
      <c r="H50" s="307">
        <f>E50+F50-G50</f>
        <v>31128.440000000002</v>
      </c>
      <c r="I50" s="308">
        <v>35894.44</v>
      </c>
    </row>
    <row r="51" spans="1:9" x14ac:dyDescent="0.2">
      <c r="A51" s="303"/>
      <c r="B51" s="304"/>
      <c r="C51" s="304" t="s">
        <v>28</v>
      </c>
      <c r="D51" s="304"/>
      <c r="E51" s="305">
        <v>164149.91</v>
      </c>
      <c r="F51" s="306">
        <v>167186.72</v>
      </c>
      <c r="G51" s="307">
        <v>184341.6</v>
      </c>
      <c r="H51" s="307">
        <f>E51+F51-G51</f>
        <v>146995.03</v>
      </c>
      <c r="I51" s="308">
        <v>146995.03</v>
      </c>
    </row>
    <row r="52" spans="1:9" x14ac:dyDescent="0.2">
      <c r="A52" s="303"/>
      <c r="B52" s="304"/>
      <c r="C52" s="304" t="s">
        <v>51</v>
      </c>
      <c r="D52" s="304"/>
      <c r="E52" s="305">
        <v>51813.3</v>
      </c>
      <c r="F52" s="306">
        <v>982035</v>
      </c>
      <c r="G52" s="307">
        <v>984658</v>
      </c>
      <c r="H52" s="307">
        <f>E52+F52-G52</f>
        <v>49190.300000000047</v>
      </c>
      <c r="I52" s="308">
        <v>49190.3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327418.64999999997</v>
      </c>
      <c r="F53" s="98">
        <f>SUM(F49:F52)</f>
        <v>1193351.72</v>
      </c>
      <c r="G53" s="98">
        <f>SUM(G49:G52)</f>
        <v>1231327.6000000001</v>
      </c>
      <c r="H53" s="310">
        <f>SUM(H49:H52)</f>
        <v>289442.77</v>
      </c>
      <c r="I53" s="99">
        <f>SUM(I49:I52)</f>
        <v>294208.77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2">
    <mergeCell ref="F46:F47"/>
    <mergeCell ref="E6:G6"/>
    <mergeCell ref="A32:I34"/>
    <mergeCell ref="E7:I7"/>
    <mergeCell ref="H13:I13"/>
    <mergeCell ref="B43:I43"/>
    <mergeCell ref="E4:I4"/>
    <mergeCell ref="H44:I44"/>
    <mergeCell ref="A2:D2"/>
    <mergeCell ref="E3:I3"/>
    <mergeCell ref="E2:I2"/>
    <mergeCell ref="E5:I5"/>
  </mergeCells>
  <phoneticPr fontId="2" type="noConversion"/>
  <conditionalFormatting sqref="I37">
    <cfRule type="cellIs" dxfId="96" priority="1" stopIfTrue="1" operator="greaterThan">
      <formula>1</formula>
    </cfRule>
  </conditionalFormatting>
  <conditionalFormatting sqref="I41:I42">
    <cfRule type="cellIs" dxfId="95" priority="2" stopIfTrue="1" operator="greaterThan">
      <formula>1</formula>
    </cfRule>
  </conditionalFormatting>
  <conditionalFormatting sqref="I40 I38">
    <cfRule type="cellIs" dxfId="94" priority="3" stopIfTrue="1" operator="greaterThan">
      <formula>1</formula>
    </cfRule>
    <cfRule type="cellIs" dxfId="93" priority="4" stopIfTrue="1" operator="lessThan">
      <formula>1</formula>
    </cfRule>
  </conditionalFormatting>
  <conditionalFormatting sqref="H24">
    <cfRule type="cellIs" dxfId="92" priority="5" stopIfTrue="1" operator="notEqual">
      <formula>$H$18-$H$16-$H$22</formula>
    </cfRule>
  </conditionalFormatting>
  <conditionalFormatting sqref="G28">
    <cfRule type="cellIs" dxfId="91" priority="6" stopIfTrue="1" operator="notEqual">
      <formula>$G$29+$G$30+$G$31</formula>
    </cfRule>
  </conditionalFormatting>
  <conditionalFormatting sqref="H49:H52">
    <cfRule type="cellIs" dxfId="90" priority="7" stopIfTrue="1" operator="notEqual">
      <formula>E49+F49-G49</formula>
    </cfRule>
  </conditionalFormatting>
  <conditionalFormatting sqref="I53">
    <cfRule type="cellIs" dxfId="89" priority="8" stopIfTrue="1" operator="notEqual">
      <formula>$I$49+$I$50+$I$51+$I$52</formula>
    </cfRule>
  </conditionalFormatting>
  <conditionalFormatting sqref="H53">
    <cfRule type="cellIs" dxfId="88" priority="9" stopIfTrue="1" operator="notEqual">
      <formula>E53+F53-G53</formula>
    </cfRule>
    <cfRule type="cellIs" dxfId="87" priority="10" stopIfTrue="1" operator="notEqual">
      <formula>SUM($H$49:$H$52)</formula>
    </cfRule>
  </conditionalFormatting>
  <conditionalFormatting sqref="G18 G16">
    <cfRule type="cellIs" dxfId="86" priority="11" stopIfTrue="1" operator="notEqual">
      <formula>H16+I16</formula>
    </cfRule>
  </conditionalFormatting>
  <conditionalFormatting sqref="I24">
    <cfRule type="cellIs" dxfId="85" priority="12" stopIfTrue="1" operator="notEqual">
      <formula>I18-I16-I22</formula>
    </cfRule>
  </conditionalFormatting>
  <conditionalFormatting sqref="G24">
    <cfRule type="cellIs" dxfId="84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L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64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65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66</v>
      </c>
      <c r="F6" s="415"/>
      <c r="G6" s="415"/>
      <c r="H6" s="8" t="s">
        <v>5</v>
      </c>
      <c r="I6" s="268" t="s">
        <v>67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11308</v>
      </c>
      <c r="F16" s="30">
        <v>11252.2</v>
      </c>
      <c r="G16" s="29">
        <f>H16+I16</f>
        <v>11162</v>
      </c>
      <c r="H16" s="31">
        <v>11162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27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11308</v>
      </c>
      <c r="F18" s="30">
        <v>11252.2</v>
      </c>
      <c r="G18" s="29">
        <f>H18+I18</f>
        <v>11259</v>
      </c>
      <c r="H18" s="31">
        <v>11259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97</v>
      </c>
      <c r="H24" s="44">
        <f>H18-H16-H22</f>
        <v>97</v>
      </c>
      <c r="I24" s="44">
        <f>I18-I16-I22</f>
        <v>0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97553.66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97553.66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19"/>
      <c r="B32" s="420"/>
      <c r="C32" s="420"/>
      <c r="D32" s="420"/>
      <c r="E32" s="420"/>
      <c r="F32" s="420"/>
      <c r="G32" s="420"/>
      <c r="H32" s="420"/>
      <c r="I32" s="420"/>
    </row>
    <row r="33" spans="1:12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12" x14ac:dyDescent="0.2">
      <c r="A34" s="420"/>
      <c r="B34" s="420"/>
      <c r="C34" s="420"/>
      <c r="D34" s="420"/>
      <c r="E34" s="420"/>
      <c r="F34" s="420"/>
      <c r="G34" s="420"/>
      <c r="H34" s="420"/>
      <c r="I34" s="420"/>
    </row>
    <row r="35" spans="1:12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12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12" ht="16.5" x14ac:dyDescent="0.35">
      <c r="A37" s="61" t="s">
        <v>35</v>
      </c>
      <c r="B37" s="62"/>
      <c r="C37" s="63"/>
      <c r="D37" s="62"/>
      <c r="E37" s="56"/>
      <c r="F37" s="314">
        <f>20+5613</f>
        <v>5633</v>
      </c>
      <c r="G37" s="64">
        <v>5638.8559999999998</v>
      </c>
      <c r="H37" s="276" t="s">
        <v>36</v>
      </c>
      <c r="I37" s="280">
        <f>IF(F37=0,"nerozp.",G37/F37)</f>
        <v>1.0010395881413101</v>
      </c>
      <c r="J37" s="264"/>
      <c r="K37" s="264"/>
      <c r="L37" s="264"/>
    </row>
    <row r="38" spans="1:12" ht="16.5" x14ac:dyDescent="0.35">
      <c r="A38" s="61" t="s">
        <v>37</v>
      </c>
      <c r="B38" s="62"/>
      <c r="C38" s="63"/>
      <c r="D38" s="66"/>
      <c r="E38" s="66"/>
      <c r="F38" s="64">
        <v>759.19899999999996</v>
      </c>
      <c r="G38" s="64">
        <v>759.46400000000006</v>
      </c>
      <c r="H38" s="276" t="s">
        <v>36</v>
      </c>
      <c r="I38" s="280">
        <f>IF(F38=0,"nerozp.",G38/F38)</f>
        <v>1.0003490520930614</v>
      </c>
    </row>
    <row r="39" spans="1:12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12" ht="16.5" x14ac:dyDescent="0.35">
      <c r="A40" s="61" t="s">
        <v>39</v>
      </c>
      <c r="B40" s="62"/>
      <c r="C40" s="63"/>
      <c r="D40" s="56"/>
      <c r="E40" s="56"/>
      <c r="F40" s="64">
        <v>569.19899999999996</v>
      </c>
      <c r="G40" s="64">
        <v>569.19899999999996</v>
      </c>
      <c r="H40" s="276" t="s">
        <v>36</v>
      </c>
      <c r="I40" s="280">
        <f>IF(F40=0,"nerozp.",G40/F40)</f>
        <v>1</v>
      </c>
    </row>
    <row r="41" spans="1:12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76" t="s">
        <v>36</v>
      </c>
      <c r="I41" s="280" t="str">
        <f>IF(F41=0,"nerozp.",G41/F41)</f>
        <v>nerozp.</v>
      </c>
    </row>
    <row r="42" spans="1:12" ht="14.25" x14ac:dyDescent="0.2">
      <c r="A42" s="67" t="s">
        <v>41</v>
      </c>
      <c r="B42" s="68" t="s">
        <v>149</v>
      </c>
      <c r="C42" s="69"/>
      <c r="D42" s="70"/>
      <c r="E42" s="70"/>
      <c r="F42" s="71"/>
      <c r="G42" s="71"/>
      <c r="H42" s="281"/>
      <c r="I42" s="282"/>
    </row>
    <row r="43" spans="1:12" ht="24" customHeight="1" x14ac:dyDescent="0.2">
      <c r="A43" s="74"/>
      <c r="B43" s="416" t="s">
        <v>150</v>
      </c>
      <c r="C43" s="417"/>
      <c r="D43" s="417"/>
      <c r="E43" s="417"/>
      <c r="F43" s="417"/>
      <c r="G43" s="417"/>
      <c r="H43" s="417"/>
      <c r="I43" s="417"/>
    </row>
    <row r="44" spans="1:12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12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12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12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12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113719</v>
      </c>
      <c r="F49" s="300">
        <v>0</v>
      </c>
      <c r="G49" s="301">
        <v>5856</v>
      </c>
      <c r="H49" s="301">
        <f>E49+F49-G49</f>
        <v>107863</v>
      </c>
      <c r="I49" s="302">
        <v>107863</v>
      </c>
    </row>
    <row r="50" spans="1:9" x14ac:dyDescent="0.2">
      <c r="A50" s="303"/>
      <c r="B50" s="304"/>
      <c r="C50" s="304" t="s">
        <v>50</v>
      </c>
      <c r="D50" s="304"/>
      <c r="E50" s="305">
        <v>7167.29</v>
      </c>
      <c r="F50" s="306">
        <v>108538.56</v>
      </c>
      <c r="G50" s="307">
        <v>103580</v>
      </c>
      <c r="H50" s="307">
        <f>E50+F50-G50</f>
        <v>12125.849999999991</v>
      </c>
      <c r="I50" s="308">
        <v>12128.91</v>
      </c>
    </row>
    <row r="51" spans="1:9" x14ac:dyDescent="0.2">
      <c r="A51" s="303"/>
      <c r="B51" s="304"/>
      <c r="C51" s="304" t="s">
        <v>28</v>
      </c>
      <c r="D51" s="304"/>
      <c r="E51" s="305">
        <v>208551.24</v>
      </c>
      <c r="F51" s="306">
        <v>22000</v>
      </c>
      <c r="G51" s="307">
        <v>20000</v>
      </c>
      <c r="H51" s="307">
        <f>E51+F51-G51</f>
        <v>210551.24</v>
      </c>
      <c r="I51" s="308">
        <v>210551.24</v>
      </c>
    </row>
    <row r="52" spans="1:9" x14ac:dyDescent="0.2">
      <c r="A52" s="303"/>
      <c r="B52" s="304"/>
      <c r="C52" s="304" t="s">
        <v>51</v>
      </c>
      <c r="D52" s="304"/>
      <c r="E52" s="305">
        <v>103012.8</v>
      </c>
      <c r="F52" s="306">
        <v>1359464</v>
      </c>
      <c r="G52" s="307">
        <v>1341360</v>
      </c>
      <c r="H52" s="307">
        <f>E52+F52-G52</f>
        <v>121116.80000000005</v>
      </c>
      <c r="I52" s="308">
        <v>121116.8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432450.32999999996</v>
      </c>
      <c r="F53" s="98">
        <f>SUM(F49:F52)</f>
        <v>1490002.56</v>
      </c>
      <c r="G53" s="98">
        <f>SUM(G49:G52)</f>
        <v>1470796</v>
      </c>
      <c r="H53" s="310">
        <f>SUM(H49:H52)</f>
        <v>451656.89</v>
      </c>
      <c r="I53" s="99">
        <f>SUM(I49:I52)</f>
        <v>451659.95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2">
    <mergeCell ref="E4:I4"/>
    <mergeCell ref="H44:I44"/>
    <mergeCell ref="A2:D2"/>
    <mergeCell ref="E3:I3"/>
    <mergeCell ref="E2:I2"/>
    <mergeCell ref="E5:I5"/>
    <mergeCell ref="B43:I43"/>
    <mergeCell ref="F46:F47"/>
    <mergeCell ref="E6:G6"/>
    <mergeCell ref="A32:I34"/>
    <mergeCell ref="E7:I7"/>
    <mergeCell ref="H13:I13"/>
  </mergeCells>
  <phoneticPr fontId="2" type="noConversion"/>
  <conditionalFormatting sqref="I37">
    <cfRule type="cellIs" dxfId="83" priority="1" stopIfTrue="1" operator="greaterThan">
      <formula>1</formula>
    </cfRule>
  </conditionalFormatting>
  <conditionalFormatting sqref="I41:I42">
    <cfRule type="cellIs" dxfId="82" priority="2" stopIfTrue="1" operator="greaterThan">
      <formula>1</formula>
    </cfRule>
  </conditionalFormatting>
  <conditionalFormatting sqref="I40 I38">
    <cfRule type="cellIs" dxfId="81" priority="3" stopIfTrue="1" operator="greaterThan">
      <formula>1</formula>
    </cfRule>
    <cfRule type="cellIs" dxfId="80" priority="4" stopIfTrue="1" operator="lessThan">
      <formula>1</formula>
    </cfRule>
  </conditionalFormatting>
  <conditionalFormatting sqref="H24">
    <cfRule type="cellIs" dxfId="79" priority="5" stopIfTrue="1" operator="notEqual">
      <formula>$H$18-$H$16-$H$22</formula>
    </cfRule>
  </conditionalFormatting>
  <conditionalFormatting sqref="G28">
    <cfRule type="cellIs" dxfId="78" priority="6" stopIfTrue="1" operator="notEqual">
      <formula>$G$29+$G$30+$G$31</formula>
    </cfRule>
  </conditionalFormatting>
  <conditionalFormatting sqref="H49:H52">
    <cfRule type="cellIs" dxfId="77" priority="7" stopIfTrue="1" operator="notEqual">
      <formula>E49+F49-G49</formula>
    </cfRule>
  </conditionalFormatting>
  <conditionalFormatting sqref="I53">
    <cfRule type="cellIs" dxfId="76" priority="8" stopIfTrue="1" operator="notEqual">
      <formula>$I$49+$I$50+$I$51+$I$52</formula>
    </cfRule>
  </conditionalFormatting>
  <conditionalFormatting sqref="H53">
    <cfRule type="cellIs" dxfId="75" priority="9" stopIfTrue="1" operator="notEqual">
      <formula>E53+F53-G53</formula>
    </cfRule>
    <cfRule type="cellIs" dxfId="74" priority="10" stopIfTrue="1" operator="notEqual">
      <formula>SUM($H$49:$H$52)</formula>
    </cfRule>
  </conditionalFormatting>
  <conditionalFormatting sqref="G18 G16">
    <cfRule type="cellIs" dxfId="73" priority="11" stopIfTrue="1" operator="notEqual">
      <formula>H16+I16</formula>
    </cfRule>
  </conditionalFormatting>
  <conditionalFormatting sqref="I24">
    <cfRule type="cellIs" dxfId="72" priority="12" stopIfTrue="1" operator="notEqual">
      <formula>I18-I16-I22</formula>
    </cfRule>
  </conditionalFormatting>
  <conditionalFormatting sqref="G24">
    <cfRule type="cellIs" dxfId="71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68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69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70</v>
      </c>
      <c r="F6" s="415"/>
      <c r="G6" s="415"/>
      <c r="H6" s="8" t="s">
        <v>5</v>
      </c>
      <c r="I6" s="268" t="s">
        <v>71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2611</v>
      </c>
      <c r="F16" s="30">
        <v>2488.0300000000002</v>
      </c>
      <c r="G16" s="29">
        <f>H16+I16</f>
        <v>2296</v>
      </c>
      <c r="H16" s="31">
        <v>2296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27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2611</v>
      </c>
      <c r="F18" s="30">
        <v>2488.0300000000002</v>
      </c>
      <c r="G18" s="29">
        <f>H18+I18</f>
        <v>2507</v>
      </c>
      <c r="H18" s="31">
        <v>2507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211</v>
      </c>
      <c r="H24" s="44">
        <f>H18-H16-H22</f>
        <v>211</v>
      </c>
      <c r="I24" s="44">
        <f>I18-I16-I22</f>
        <v>0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211140.9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211140.9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19"/>
      <c r="B32" s="420"/>
      <c r="C32" s="420"/>
      <c r="D32" s="420"/>
      <c r="E32" s="420"/>
      <c r="F32" s="420"/>
      <c r="G32" s="420"/>
      <c r="H32" s="420"/>
      <c r="I32" s="420"/>
    </row>
    <row r="33" spans="1:9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9" x14ac:dyDescent="0.2">
      <c r="A34" s="420"/>
      <c r="B34" s="420"/>
      <c r="C34" s="420"/>
      <c r="D34" s="420"/>
      <c r="E34" s="420"/>
      <c r="F34" s="420"/>
      <c r="G34" s="420"/>
      <c r="H34" s="420"/>
      <c r="I34" s="420"/>
    </row>
    <row r="35" spans="1:9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9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9" ht="16.5" x14ac:dyDescent="0.35">
      <c r="A37" s="61" t="s">
        <v>35</v>
      </c>
      <c r="B37" s="62"/>
      <c r="C37" s="63"/>
      <c r="D37" s="62"/>
      <c r="E37" s="56"/>
      <c r="F37" s="64">
        <v>1152</v>
      </c>
      <c r="G37" s="64">
        <v>1152</v>
      </c>
      <c r="H37" s="276" t="s">
        <v>36</v>
      </c>
      <c r="I37" s="280">
        <f>IF(F37=0,"nerozp.",G37/F37)</f>
        <v>1</v>
      </c>
    </row>
    <row r="38" spans="1:9" ht="16.5" x14ac:dyDescent="0.35">
      <c r="A38" s="61" t="s">
        <v>37</v>
      </c>
      <c r="B38" s="62"/>
      <c r="C38" s="63"/>
      <c r="D38" s="66"/>
      <c r="E38" s="66"/>
      <c r="F38" s="64">
        <v>122.03</v>
      </c>
      <c r="G38" s="64">
        <v>122.03</v>
      </c>
      <c r="H38" s="276" t="s">
        <v>36</v>
      </c>
      <c r="I38" s="280">
        <f>IF(F38=0,"nerozp.",G38/F38)</f>
        <v>1</v>
      </c>
    </row>
    <row r="39" spans="1:9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64">
        <v>91.772999999999996</v>
      </c>
      <c r="G40" s="64">
        <v>91.772999999999996</v>
      </c>
      <c r="H40" s="276" t="s">
        <v>36</v>
      </c>
      <c r="I40" s="280">
        <f>IF(F40=0,"nerozp.",G40/F40)</f>
        <v>1</v>
      </c>
    </row>
    <row r="41" spans="1:9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76" t="s">
        <v>36</v>
      </c>
      <c r="I41" s="280" t="str">
        <f>IF(F41=0,"nerozp.",G41/F41)</f>
        <v>nerozp.</v>
      </c>
    </row>
    <row r="42" spans="1:9" ht="14.25" x14ac:dyDescent="0.2">
      <c r="A42" s="67" t="s">
        <v>41</v>
      </c>
      <c r="B42" s="68"/>
      <c r="C42" s="69"/>
      <c r="D42" s="70"/>
      <c r="E42" s="70"/>
      <c r="F42" s="71"/>
      <c r="G42" s="71"/>
      <c r="H42" s="281"/>
      <c r="I42" s="282"/>
    </row>
    <row r="43" spans="1:9" ht="16.5" x14ac:dyDescent="0.35">
      <c r="A43" s="74"/>
      <c r="B43" s="75"/>
      <c r="C43" s="76"/>
      <c r="D43" s="70"/>
      <c r="E43" s="70"/>
      <c r="F43" s="71"/>
      <c r="G43" s="71"/>
      <c r="H43" s="281"/>
      <c r="I43" s="282"/>
    </row>
    <row r="44" spans="1:9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9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9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9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9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36760</v>
      </c>
      <c r="F49" s="300">
        <v>0</v>
      </c>
      <c r="G49" s="301">
        <v>0</v>
      </c>
      <c r="H49" s="301">
        <f>E49+F49-G49</f>
        <v>36760</v>
      </c>
      <c r="I49" s="302">
        <v>36760</v>
      </c>
    </row>
    <row r="50" spans="1:9" x14ac:dyDescent="0.2">
      <c r="A50" s="303"/>
      <c r="B50" s="304"/>
      <c r="C50" s="304" t="s">
        <v>50</v>
      </c>
      <c r="D50" s="304"/>
      <c r="E50" s="305">
        <v>6466.38</v>
      </c>
      <c r="F50" s="306">
        <v>22770</v>
      </c>
      <c r="G50" s="307">
        <v>28656</v>
      </c>
      <c r="H50" s="307">
        <f>E50+F50-G50</f>
        <v>580.38000000000102</v>
      </c>
      <c r="I50" s="308">
        <v>2539.4299999999998</v>
      </c>
    </row>
    <row r="51" spans="1:9" x14ac:dyDescent="0.2">
      <c r="A51" s="303"/>
      <c r="B51" s="304"/>
      <c r="C51" s="304" t="s">
        <v>28</v>
      </c>
      <c r="D51" s="304"/>
      <c r="E51" s="305">
        <v>153148.32999999999</v>
      </c>
      <c r="F51" s="306">
        <v>65027.15</v>
      </c>
      <c r="G51" s="307">
        <v>0</v>
      </c>
      <c r="H51" s="307">
        <f>E51+F51-G51</f>
        <v>218175.47999999998</v>
      </c>
      <c r="I51" s="308">
        <v>218175.48</v>
      </c>
    </row>
    <row r="52" spans="1:9" x14ac:dyDescent="0.2">
      <c r="A52" s="303"/>
      <c r="B52" s="304"/>
      <c r="C52" s="304" t="s">
        <v>51</v>
      </c>
      <c r="D52" s="304"/>
      <c r="E52" s="305">
        <v>36264.5</v>
      </c>
      <c r="F52" s="306">
        <v>122030</v>
      </c>
      <c r="G52" s="307">
        <v>91773</v>
      </c>
      <c r="H52" s="307">
        <f>E52+F52-G52</f>
        <v>66521.5</v>
      </c>
      <c r="I52" s="308">
        <v>66521.5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232639.21</v>
      </c>
      <c r="F53" s="98">
        <f>SUM(F49:F52)</f>
        <v>209827.15</v>
      </c>
      <c r="G53" s="98">
        <f>SUM(G49:G52)</f>
        <v>120429</v>
      </c>
      <c r="H53" s="310">
        <f>SUM(H49:H52)</f>
        <v>322037.36</v>
      </c>
      <c r="I53" s="99">
        <f>SUM(I49:I52)</f>
        <v>323996.41000000003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1">
    <mergeCell ref="E4:I4"/>
    <mergeCell ref="H44:I44"/>
    <mergeCell ref="A2:D2"/>
    <mergeCell ref="E3:I3"/>
    <mergeCell ref="E2:I2"/>
    <mergeCell ref="E5:I5"/>
    <mergeCell ref="F46:F47"/>
    <mergeCell ref="E6:G6"/>
    <mergeCell ref="A32:I34"/>
    <mergeCell ref="E7:I7"/>
    <mergeCell ref="H13:I13"/>
  </mergeCells>
  <phoneticPr fontId="2" type="noConversion"/>
  <conditionalFormatting sqref="I37">
    <cfRule type="cellIs" dxfId="70" priority="1" stopIfTrue="1" operator="greaterThan">
      <formula>1</formula>
    </cfRule>
  </conditionalFormatting>
  <conditionalFormatting sqref="I41:I43">
    <cfRule type="cellIs" dxfId="69" priority="2" stopIfTrue="1" operator="greaterThan">
      <formula>1</formula>
    </cfRule>
  </conditionalFormatting>
  <conditionalFormatting sqref="I40 I38">
    <cfRule type="cellIs" dxfId="68" priority="3" stopIfTrue="1" operator="greaterThan">
      <formula>1</formula>
    </cfRule>
    <cfRule type="cellIs" dxfId="67" priority="4" stopIfTrue="1" operator="lessThan">
      <formula>1</formula>
    </cfRule>
  </conditionalFormatting>
  <conditionalFormatting sqref="H24">
    <cfRule type="cellIs" dxfId="66" priority="5" stopIfTrue="1" operator="notEqual">
      <formula>$H$18-$H$16-$H$22</formula>
    </cfRule>
  </conditionalFormatting>
  <conditionalFormatting sqref="G28">
    <cfRule type="cellIs" dxfId="65" priority="6" stopIfTrue="1" operator="notEqual">
      <formula>$G$29+$G$30+$G$31</formula>
    </cfRule>
  </conditionalFormatting>
  <conditionalFormatting sqref="H49:H52">
    <cfRule type="cellIs" dxfId="64" priority="7" stopIfTrue="1" operator="notEqual">
      <formula>E49+F49-G49</formula>
    </cfRule>
  </conditionalFormatting>
  <conditionalFormatting sqref="I53">
    <cfRule type="cellIs" dxfId="63" priority="8" stopIfTrue="1" operator="notEqual">
      <formula>$I$49+$I$50+$I$51+$I$52</formula>
    </cfRule>
  </conditionalFormatting>
  <conditionalFormatting sqref="H53">
    <cfRule type="cellIs" dxfId="62" priority="9" stopIfTrue="1" operator="notEqual">
      <formula>E53+F53-G53</formula>
    </cfRule>
    <cfRule type="cellIs" dxfId="61" priority="10" stopIfTrue="1" operator="notEqual">
      <formula>SUM($H$49:$H$52)</formula>
    </cfRule>
  </conditionalFormatting>
  <conditionalFormatting sqref="G18 G16">
    <cfRule type="cellIs" dxfId="60" priority="11" stopIfTrue="1" operator="notEqual">
      <formula>H16+I16</formula>
    </cfRule>
  </conditionalFormatting>
  <conditionalFormatting sqref="I24">
    <cfRule type="cellIs" dxfId="59" priority="12" stopIfTrue="1" operator="notEqual">
      <formula>I18-I16-I22</formula>
    </cfRule>
  </conditionalFormatting>
  <conditionalFormatting sqref="G24">
    <cfRule type="cellIs" dxfId="58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L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1" width="9.140625" style="266"/>
    <col min="12" max="12" width="10.140625" style="266" bestFit="1" customWidth="1"/>
    <col min="13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72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73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74</v>
      </c>
      <c r="F6" s="415"/>
      <c r="G6" s="415"/>
      <c r="H6" s="8" t="s">
        <v>5</v>
      </c>
      <c r="I6" s="268" t="s">
        <v>75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hidden="1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22664</v>
      </c>
      <c r="F16" s="30">
        <v>23917</v>
      </c>
      <c r="G16" s="29">
        <f>H16+I16</f>
        <v>23515</v>
      </c>
      <c r="H16" s="31">
        <v>23515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27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22664</v>
      </c>
      <c r="F18" s="30">
        <v>23917</v>
      </c>
      <c r="G18" s="29">
        <f>H18+I18</f>
        <v>22722</v>
      </c>
      <c r="H18" s="31">
        <v>22722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-793</v>
      </c>
      <c r="H24" s="44">
        <f>H18-H16-H22</f>
        <v>-793</v>
      </c>
      <c r="I24" s="44">
        <f>I18-I16-I22</f>
        <v>0</v>
      </c>
    </row>
    <row r="25" spans="1:9" ht="4.5" customHeight="1" x14ac:dyDescent="0.2"/>
    <row r="26" spans="1:9" ht="3.75" customHeight="1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-794328.52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0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-794328.52</v>
      </c>
      <c r="H31" s="276" t="s">
        <v>25</v>
      </c>
      <c r="I31" s="271"/>
    </row>
    <row r="32" spans="1:9" ht="12.75" customHeight="1" x14ac:dyDescent="0.2">
      <c r="A32" s="426" t="s">
        <v>151</v>
      </c>
      <c r="B32" s="427"/>
      <c r="C32" s="427"/>
      <c r="D32" s="427"/>
      <c r="E32" s="427"/>
      <c r="F32" s="427"/>
      <c r="G32" s="427"/>
      <c r="H32" s="427"/>
      <c r="I32" s="427"/>
    </row>
    <row r="33" spans="1:12" x14ac:dyDescent="0.2">
      <c r="A33" s="427"/>
      <c r="B33" s="427"/>
      <c r="C33" s="427"/>
      <c r="D33" s="427"/>
      <c r="E33" s="427"/>
      <c r="F33" s="427"/>
      <c r="G33" s="427"/>
      <c r="H33" s="427"/>
      <c r="I33" s="427"/>
    </row>
    <row r="34" spans="1:12" ht="27.75" customHeight="1" x14ac:dyDescent="0.2">
      <c r="A34" s="427"/>
      <c r="B34" s="427"/>
      <c r="C34" s="427"/>
      <c r="D34" s="427"/>
      <c r="E34" s="427"/>
      <c r="F34" s="427"/>
      <c r="G34" s="427"/>
      <c r="H34" s="427"/>
      <c r="I34" s="427"/>
      <c r="L34" s="265"/>
    </row>
    <row r="35" spans="1:12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12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12" ht="16.5" x14ac:dyDescent="0.35">
      <c r="A37" s="61" t="s">
        <v>35</v>
      </c>
      <c r="B37" s="62"/>
      <c r="C37" s="63"/>
      <c r="D37" s="62"/>
      <c r="E37" s="56"/>
      <c r="F37" s="64">
        <v>10194</v>
      </c>
      <c r="G37" s="64">
        <v>10568.483</v>
      </c>
      <c r="H37" s="276" t="s">
        <v>36</v>
      </c>
      <c r="I37" s="280">
        <f>IF(F37=0,"nerozp.",G37/F37)</f>
        <v>1.0367356288012557</v>
      </c>
      <c r="K37" s="313">
        <f>G37-F37</f>
        <v>374.48300000000017</v>
      </c>
      <c r="L37" s="266">
        <f>10000+161441+94342+29697+79003</f>
        <v>374483</v>
      </c>
    </row>
    <row r="38" spans="1:12" ht="16.5" x14ac:dyDescent="0.35">
      <c r="A38" s="61" t="s">
        <v>37</v>
      </c>
      <c r="B38" s="62"/>
      <c r="C38" s="63"/>
      <c r="D38" s="66"/>
      <c r="E38" s="66"/>
      <c r="F38" s="64">
        <v>455.2</v>
      </c>
      <c r="G38" s="64">
        <v>461.48200000000003</v>
      </c>
      <c r="H38" s="276" t="s">
        <v>36</v>
      </c>
      <c r="I38" s="280">
        <f>IF(F38=0,"nerozp.",G38/F38)</f>
        <v>1.0138005272407733</v>
      </c>
      <c r="K38" s="313">
        <f>G38-F38</f>
        <v>6.2820000000000391</v>
      </c>
    </row>
    <row r="39" spans="1:12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12" ht="16.5" x14ac:dyDescent="0.35">
      <c r="A40" s="61" t="s">
        <v>39</v>
      </c>
      <c r="B40" s="62"/>
      <c r="C40" s="63"/>
      <c r="D40" s="56"/>
      <c r="E40" s="56"/>
      <c r="F40" s="64">
        <v>341.65</v>
      </c>
      <c r="G40" s="64">
        <v>341.65</v>
      </c>
      <c r="H40" s="276" t="s">
        <v>36</v>
      </c>
      <c r="I40" s="280">
        <f>IF(F40=0,"nerozp.",G40/F40)</f>
        <v>1</v>
      </c>
    </row>
    <row r="41" spans="1:12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76" t="s">
        <v>36</v>
      </c>
      <c r="I41" s="280" t="str">
        <f>IF(F41=0,"nerozp.",G41/F41)</f>
        <v>nerozp.</v>
      </c>
    </row>
    <row r="42" spans="1:12" ht="26.25" customHeight="1" x14ac:dyDescent="0.2">
      <c r="A42" s="67" t="s">
        <v>41</v>
      </c>
      <c r="B42" s="429" t="s">
        <v>152</v>
      </c>
      <c r="C42" s="430"/>
      <c r="D42" s="430"/>
      <c r="E42" s="430"/>
      <c r="F42" s="430"/>
      <c r="G42" s="430"/>
      <c r="H42" s="430"/>
      <c r="I42" s="430"/>
    </row>
    <row r="43" spans="1:12" ht="38.25" customHeight="1" x14ac:dyDescent="0.2">
      <c r="A43" s="74"/>
      <c r="B43" s="416" t="s">
        <v>153</v>
      </c>
      <c r="C43" s="417"/>
      <c r="D43" s="417"/>
      <c r="E43" s="417"/>
      <c r="F43" s="417"/>
      <c r="G43" s="417"/>
      <c r="H43" s="417"/>
      <c r="I43" s="417"/>
    </row>
    <row r="44" spans="1:12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8" t="s">
        <v>44</v>
      </c>
      <c r="I44" s="428"/>
    </row>
    <row r="45" spans="1:12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12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12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12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125447</v>
      </c>
      <c r="F49" s="300">
        <v>0</v>
      </c>
      <c r="G49" s="301">
        <v>0</v>
      </c>
      <c r="H49" s="301">
        <f>E49+F49-G49</f>
        <v>125447</v>
      </c>
      <c r="I49" s="302">
        <v>125447</v>
      </c>
    </row>
    <row r="50" spans="1:9" x14ac:dyDescent="0.2">
      <c r="A50" s="303"/>
      <c r="B50" s="304"/>
      <c r="C50" s="304" t="s">
        <v>50</v>
      </c>
      <c r="D50" s="304"/>
      <c r="E50" s="305">
        <v>90132.09</v>
      </c>
      <c r="F50" s="306">
        <v>207404</v>
      </c>
      <c r="G50" s="307">
        <v>266300</v>
      </c>
      <c r="H50" s="307">
        <f>E50+F50-G50</f>
        <v>31236.089999999967</v>
      </c>
      <c r="I50" s="308">
        <v>34692.080000000002</v>
      </c>
    </row>
    <row r="51" spans="1:9" x14ac:dyDescent="0.2">
      <c r="A51" s="303"/>
      <c r="B51" s="304"/>
      <c r="C51" s="304" t="s">
        <v>28</v>
      </c>
      <c r="D51" s="304"/>
      <c r="E51" s="305">
        <v>352011.94</v>
      </c>
      <c r="F51" s="306">
        <v>84680.12</v>
      </c>
      <c r="G51" s="307">
        <v>81000</v>
      </c>
      <c r="H51" s="307">
        <f>E51+F51-G51</f>
        <v>355692.06</v>
      </c>
      <c r="I51" s="308">
        <v>319133.56</v>
      </c>
    </row>
    <row r="52" spans="1:9" x14ac:dyDescent="0.2">
      <c r="A52" s="303"/>
      <c r="B52" s="304"/>
      <c r="C52" s="304" t="s">
        <v>51</v>
      </c>
      <c r="D52" s="304"/>
      <c r="E52" s="305">
        <v>33734.29</v>
      </c>
      <c r="F52" s="306">
        <v>1897104</v>
      </c>
      <c r="G52" s="307">
        <v>1917778</v>
      </c>
      <c r="H52" s="307">
        <f>E52+F52-G52</f>
        <v>13060.290000000037</v>
      </c>
      <c r="I52" s="308">
        <v>6975.73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601325.32000000007</v>
      </c>
      <c r="F53" s="98">
        <f>SUM(F49:F52)</f>
        <v>2189188.12</v>
      </c>
      <c r="G53" s="98">
        <f>SUM(G49:G52)</f>
        <v>2265078</v>
      </c>
      <c r="H53" s="310">
        <f>SUM(H49:H52)</f>
        <v>525435.43999999994</v>
      </c>
      <c r="I53" s="99">
        <f>SUM(I49:I52)</f>
        <v>486248.37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hidden="1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3">
    <mergeCell ref="E4:I4"/>
    <mergeCell ref="H44:I44"/>
    <mergeCell ref="A2:D2"/>
    <mergeCell ref="E3:I3"/>
    <mergeCell ref="E2:I2"/>
    <mergeCell ref="E5:I5"/>
    <mergeCell ref="B43:I43"/>
    <mergeCell ref="B42:I42"/>
    <mergeCell ref="F46:F47"/>
    <mergeCell ref="E6:G6"/>
    <mergeCell ref="A32:I34"/>
    <mergeCell ref="E7:I7"/>
    <mergeCell ref="H13:I13"/>
  </mergeCells>
  <phoneticPr fontId="2" type="noConversion"/>
  <conditionalFormatting sqref="I37">
    <cfRule type="cellIs" dxfId="57" priority="1" stopIfTrue="1" operator="greaterThan">
      <formula>1</formula>
    </cfRule>
  </conditionalFormatting>
  <conditionalFormatting sqref="I41">
    <cfRule type="cellIs" dxfId="56" priority="2" stopIfTrue="1" operator="greaterThan">
      <formula>1</formula>
    </cfRule>
  </conditionalFormatting>
  <conditionalFormatting sqref="I40 I38">
    <cfRule type="cellIs" dxfId="55" priority="3" stopIfTrue="1" operator="greaterThan">
      <formula>1</formula>
    </cfRule>
    <cfRule type="cellIs" dxfId="54" priority="4" stopIfTrue="1" operator="lessThan">
      <formula>1</formula>
    </cfRule>
  </conditionalFormatting>
  <conditionalFormatting sqref="H24">
    <cfRule type="cellIs" dxfId="53" priority="5" stopIfTrue="1" operator="notEqual">
      <formula>$H$18-$H$16-$H$22</formula>
    </cfRule>
  </conditionalFormatting>
  <conditionalFormatting sqref="G28">
    <cfRule type="cellIs" dxfId="52" priority="6" stopIfTrue="1" operator="notEqual">
      <formula>$G$29+$G$30+$G$31</formula>
    </cfRule>
  </conditionalFormatting>
  <conditionalFormatting sqref="H49:H52">
    <cfRule type="cellIs" dxfId="51" priority="7" stopIfTrue="1" operator="notEqual">
      <formula>E49+F49-G49</formula>
    </cfRule>
  </conditionalFormatting>
  <conditionalFormatting sqref="I53">
    <cfRule type="cellIs" dxfId="50" priority="8" stopIfTrue="1" operator="notEqual">
      <formula>$I$49+$I$50+$I$51+$I$52</formula>
    </cfRule>
  </conditionalFormatting>
  <conditionalFormatting sqref="H53">
    <cfRule type="cellIs" dxfId="49" priority="9" stopIfTrue="1" operator="notEqual">
      <formula>E53+F53-G53</formula>
    </cfRule>
    <cfRule type="cellIs" dxfId="48" priority="10" stopIfTrue="1" operator="notEqual">
      <formula>SUM($H$49:$H$52)</formula>
    </cfRule>
  </conditionalFormatting>
  <conditionalFormatting sqref="G18 G16">
    <cfRule type="cellIs" dxfId="47" priority="11" stopIfTrue="1" operator="notEqual">
      <formula>H16+I16</formula>
    </cfRule>
  </conditionalFormatting>
  <conditionalFormatting sqref="I24">
    <cfRule type="cellIs" dxfId="46" priority="12" stopIfTrue="1" operator="notEqual">
      <formula>I18-I16-I22</formula>
    </cfRule>
  </conditionalFormatting>
  <conditionalFormatting sqref="G24">
    <cfRule type="cellIs" dxfId="45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76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77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78</v>
      </c>
      <c r="F6" s="415"/>
      <c r="G6" s="415"/>
      <c r="H6" s="8" t="s">
        <v>5</v>
      </c>
      <c r="I6" s="268" t="s">
        <v>79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22439</v>
      </c>
      <c r="F16" s="30">
        <v>23175</v>
      </c>
      <c r="G16" s="29">
        <f>H16+I16</f>
        <v>23278</v>
      </c>
      <c r="H16" s="31">
        <v>22704</v>
      </c>
      <c r="I16" s="31">
        <v>574</v>
      </c>
    </row>
    <row r="17" spans="1:9" ht="16.5" x14ac:dyDescent="0.35">
      <c r="A17" s="32"/>
      <c r="B17" s="270"/>
      <c r="C17" s="270"/>
      <c r="D17" s="270"/>
      <c r="E17" s="270"/>
      <c r="F17" s="270"/>
      <c r="G17" s="27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22439</v>
      </c>
      <c r="F18" s="30">
        <v>23175</v>
      </c>
      <c r="G18" s="29">
        <f>H18+I18</f>
        <v>24022</v>
      </c>
      <c r="H18" s="31">
        <v>23177</v>
      </c>
      <c r="I18" s="31">
        <v>845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744</v>
      </c>
      <c r="H24" s="44">
        <f>H18-H16-H22</f>
        <v>473</v>
      </c>
      <c r="I24" s="44">
        <f>I18-I16-I22</f>
        <v>271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742740.26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742740.26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19"/>
      <c r="B32" s="420"/>
      <c r="C32" s="420"/>
      <c r="D32" s="420"/>
      <c r="E32" s="420"/>
      <c r="F32" s="420"/>
      <c r="G32" s="420"/>
      <c r="H32" s="420"/>
      <c r="I32" s="420"/>
    </row>
    <row r="33" spans="1:9" x14ac:dyDescent="0.2">
      <c r="A33" s="420"/>
      <c r="B33" s="420"/>
      <c r="C33" s="420"/>
      <c r="D33" s="420"/>
      <c r="E33" s="420"/>
      <c r="F33" s="420"/>
      <c r="G33" s="420"/>
      <c r="H33" s="420"/>
      <c r="I33" s="420"/>
    </row>
    <row r="34" spans="1:9" x14ac:dyDescent="0.2">
      <c r="A34" s="420"/>
      <c r="B34" s="420"/>
      <c r="C34" s="420"/>
      <c r="D34" s="420"/>
      <c r="E34" s="420"/>
      <c r="F34" s="420"/>
      <c r="G34" s="420"/>
      <c r="H34" s="420"/>
      <c r="I34" s="420"/>
    </row>
    <row r="35" spans="1:9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9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9" ht="16.5" x14ac:dyDescent="0.35">
      <c r="A37" s="61" t="s">
        <v>35</v>
      </c>
      <c r="B37" s="62"/>
      <c r="C37" s="63"/>
      <c r="D37" s="62"/>
      <c r="E37" s="56"/>
      <c r="F37" s="64">
        <v>10666</v>
      </c>
      <c r="G37" s="64">
        <f>10666+128.314</f>
        <v>10794.314</v>
      </c>
      <c r="H37" s="276" t="s">
        <v>36</v>
      </c>
      <c r="I37" s="280">
        <f>IF(F37=0,"nerozp.",G37/F37)</f>
        <v>1.0120301893868366</v>
      </c>
    </row>
    <row r="38" spans="1:9" ht="16.5" x14ac:dyDescent="0.35">
      <c r="A38" s="61" t="s">
        <v>37</v>
      </c>
      <c r="B38" s="62"/>
      <c r="C38" s="63"/>
      <c r="D38" s="66"/>
      <c r="E38" s="66"/>
      <c r="F38" s="64">
        <v>647.77</v>
      </c>
      <c r="G38" s="64">
        <v>646.94000000000005</v>
      </c>
      <c r="H38" s="276" t="s">
        <v>36</v>
      </c>
      <c r="I38" s="280">
        <f>IF(F38=0,"nerozp.",G38/F38)</f>
        <v>0.99871868101332273</v>
      </c>
    </row>
    <row r="39" spans="1:9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64">
        <v>485.32799999999997</v>
      </c>
      <c r="G40" s="64">
        <v>485.32799999999997</v>
      </c>
      <c r="H40" s="276" t="s">
        <v>36</v>
      </c>
      <c r="I40" s="280">
        <f>IF(F40=0,"nerozp.",G40/F40)</f>
        <v>1</v>
      </c>
    </row>
    <row r="41" spans="1:9" ht="16.5" x14ac:dyDescent="0.35">
      <c r="A41" s="61" t="s">
        <v>40</v>
      </c>
      <c r="B41" s="62"/>
      <c r="C41" s="63"/>
      <c r="D41" s="56"/>
      <c r="E41" s="56"/>
      <c r="F41" s="64">
        <v>25</v>
      </c>
      <c r="G41" s="64">
        <v>25</v>
      </c>
      <c r="H41" s="276" t="s">
        <v>36</v>
      </c>
      <c r="I41" s="280">
        <f>IF(F41=0,"nerozp.",G41/F41)</f>
        <v>1</v>
      </c>
    </row>
    <row r="42" spans="1:9" ht="14.25" x14ac:dyDescent="0.2">
      <c r="A42" s="67" t="s">
        <v>41</v>
      </c>
      <c r="B42" s="68" t="s">
        <v>155</v>
      </c>
      <c r="C42" s="69"/>
      <c r="D42" s="70"/>
      <c r="E42" s="70"/>
      <c r="F42" s="71"/>
      <c r="G42" s="71"/>
      <c r="H42" s="281"/>
      <c r="I42" s="282"/>
    </row>
    <row r="43" spans="1:9" ht="24" customHeight="1" x14ac:dyDescent="0.2">
      <c r="A43" s="74"/>
      <c r="B43" s="416" t="s">
        <v>154</v>
      </c>
      <c r="C43" s="417"/>
      <c r="D43" s="417"/>
      <c r="E43" s="417"/>
      <c r="F43" s="417"/>
      <c r="G43" s="417"/>
      <c r="H43" s="417"/>
      <c r="I43" s="417"/>
    </row>
    <row r="44" spans="1:9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9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9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9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9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442470.32</v>
      </c>
      <c r="F49" s="300">
        <v>0</v>
      </c>
      <c r="G49" s="301">
        <v>0</v>
      </c>
      <c r="H49" s="301">
        <f>E49+F49-G49</f>
        <v>442470.32</v>
      </c>
      <c r="I49" s="302">
        <v>442470.32</v>
      </c>
    </row>
    <row r="50" spans="1:9" x14ac:dyDescent="0.2">
      <c r="A50" s="303"/>
      <c r="B50" s="304"/>
      <c r="C50" s="304" t="s">
        <v>50</v>
      </c>
      <c r="D50" s="304"/>
      <c r="E50" s="305">
        <v>94051.34</v>
      </c>
      <c r="F50" s="306">
        <v>217796</v>
      </c>
      <c r="G50" s="307">
        <v>267967</v>
      </c>
      <c r="H50" s="307">
        <f>E50+F50-G50</f>
        <v>43880.339999999967</v>
      </c>
      <c r="I50" s="308">
        <v>35196.339999999997</v>
      </c>
    </row>
    <row r="51" spans="1:9" x14ac:dyDescent="0.2">
      <c r="A51" s="303"/>
      <c r="B51" s="304"/>
      <c r="C51" s="304" t="s">
        <v>28</v>
      </c>
      <c r="D51" s="304"/>
      <c r="E51" s="305">
        <v>367527.87</v>
      </c>
      <c r="F51" s="306">
        <v>202714.93</v>
      </c>
      <c r="G51" s="307">
        <v>0</v>
      </c>
      <c r="H51" s="307">
        <f>E51+F51-G51</f>
        <v>570242.80000000005</v>
      </c>
      <c r="I51" s="308">
        <v>570242.80000000005</v>
      </c>
    </row>
    <row r="52" spans="1:9" x14ac:dyDescent="0.2">
      <c r="A52" s="303"/>
      <c r="B52" s="304"/>
      <c r="C52" s="304" t="s">
        <v>51</v>
      </c>
      <c r="D52" s="304"/>
      <c r="E52" s="305">
        <v>99369.79</v>
      </c>
      <c r="F52" s="306">
        <v>776938.6</v>
      </c>
      <c r="G52" s="307">
        <v>719201.04</v>
      </c>
      <c r="H52" s="307">
        <f>E52+F52-G52</f>
        <v>157107.34999999998</v>
      </c>
      <c r="I52" s="308">
        <v>157107.35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1003419.3200000001</v>
      </c>
      <c r="F53" s="98">
        <f>SUM(F49:F52)</f>
        <v>1197449.53</v>
      </c>
      <c r="G53" s="98">
        <f>SUM(G49:G52)</f>
        <v>987168.04</v>
      </c>
      <c r="H53" s="310">
        <f>SUM(H49:H52)</f>
        <v>1213700.81</v>
      </c>
      <c r="I53" s="99">
        <f>SUM(I49:I52)</f>
        <v>1205016.81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2">
    <mergeCell ref="F46:F47"/>
    <mergeCell ref="E6:G6"/>
    <mergeCell ref="A32:I34"/>
    <mergeCell ref="E7:I7"/>
    <mergeCell ref="H13:I13"/>
    <mergeCell ref="B43:I43"/>
    <mergeCell ref="E4:I4"/>
    <mergeCell ref="H44:I44"/>
    <mergeCell ref="A2:D2"/>
    <mergeCell ref="E3:I3"/>
    <mergeCell ref="E2:I2"/>
    <mergeCell ref="E5:I5"/>
  </mergeCells>
  <phoneticPr fontId="2" type="noConversion"/>
  <conditionalFormatting sqref="I37">
    <cfRule type="cellIs" dxfId="44" priority="1" stopIfTrue="1" operator="greaterThan">
      <formula>1</formula>
    </cfRule>
  </conditionalFormatting>
  <conditionalFormatting sqref="I41:I42">
    <cfRule type="cellIs" dxfId="43" priority="2" stopIfTrue="1" operator="greaterThan">
      <formula>1</formula>
    </cfRule>
  </conditionalFormatting>
  <conditionalFormatting sqref="I40 I38">
    <cfRule type="cellIs" dxfId="42" priority="3" stopIfTrue="1" operator="greaterThan">
      <formula>1</formula>
    </cfRule>
    <cfRule type="cellIs" dxfId="41" priority="4" stopIfTrue="1" operator="lessThan">
      <formula>1</formula>
    </cfRule>
  </conditionalFormatting>
  <conditionalFormatting sqref="H24">
    <cfRule type="cellIs" dxfId="40" priority="5" stopIfTrue="1" operator="notEqual">
      <formula>$H$18-$H$16-$H$22</formula>
    </cfRule>
  </conditionalFormatting>
  <conditionalFormatting sqref="G28">
    <cfRule type="cellIs" dxfId="39" priority="6" stopIfTrue="1" operator="notEqual">
      <formula>$G$29+$G$30+$G$31</formula>
    </cfRule>
  </conditionalFormatting>
  <conditionalFormatting sqref="H49:H52">
    <cfRule type="cellIs" dxfId="38" priority="7" stopIfTrue="1" operator="notEqual">
      <formula>E49+F49-G49</formula>
    </cfRule>
  </conditionalFormatting>
  <conditionalFormatting sqref="I53">
    <cfRule type="cellIs" dxfId="37" priority="8" stopIfTrue="1" operator="notEqual">
      <formula>$I$49+$I$50+$I$51+$I$52</formula>
    </cfRule>
  </conditionalFormatting>
  <conditionalFormatting sqref="H53">
    <cfRule type="cellIs" dxfId="36" priority="9" stopIfTrue="1" operator="notEqual">
      <formula>E53+F53-G53</formula>
    </cfRule>
    <cfRule type="cellIs" dxfId="35" priority="10" stopIfTrue="1" operator="notEqual">
      <formula>SUM($H$49:$H$52)</formula>
    </cfRule>
  </conditionalFormatting>
  <conditionalFormatting sqref="G18 G16">
    <cfRule type="cellIs" dxfId="34" priority="11" stopIfTrue="1" operator="notEqual">
      <formula>H16+I16</formula>
    </cfRule>
  </conditionalFormatting>
  <conditionalFormatting sqref="I24">
    <cfRule type="cellIs" dxfId="33" priority="12" stopIfTrue="1" operator="notEqual">
      <formula>I18-I16-I22</formula>
    </cfRule>
  </conditionalFormatting>
  <conditionalFormatting sqref="G24">
    <cfRule type="cellIs" dxfId="32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workbookViewId="0">
      <selection activeCell="B43" sqref="B43:I43"/>
    </sheetView>
  </sheetViews>
  <sheetFormatPr defaultRowHeight="12.75" x14ac:dyDescent="0.2"/>
  <cols>
    <col min="1" max="1" width="7.5703125" style="267" customWidth="1"/>
    <col min="2" max="2" width="2.5703125" style="267" customWidth="1"/>
    <col min="3" max="3" width="8.42578125" style="267" customWidth="1"/>
    <col min="4" max="4" width="8.28515625" style="267" customWidth="1"/>
    <col min="5" max="5" width="14.7109375" style="267" customWidth="1"/>
    <col min="6" max="6" width="15.5703125" style="267" customWidth="1"/>
    <col min="7" max="9" width="14.7109375" style="267" customWidth="1"/>
    <col min="10" max="10" width="9.140625" style="266"/>
    <col min="11" max="11" width="0" style="266" hidden="1" customWidth="1"/>
    <col min="12" max="16384" width="9.140625" style="266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 t="s">
        <v>1</v>
      </c>
      <c r="B2" s="412"/>
      <c r="C2" s="412"/>
      <c r="D2" s="412"/>
      <c r="E2" s="414" t="s">
        <v>80</v>
      </c>
      <c r="F2" s="415"/>
      <c r="G2" s="415"/>
      <c r="H2" s="415"/>
      <c r="I2" s="415"/>
      <c r="J2" s="269"/>
      <c r="K2" s="269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 t="s">
        <v>3</v>
      </c>
      <c r="E4" s="423" t="s">
        <v>81</v>
      </c>
      <c r="F4" s="423"/>
      <c r="G4" s="423"/>
      <c r="H4" s="423"/>
      <c r="I4" s="423"/>
    </row>
    <row r="5" spans="1:11" ht="9" customHeight="1" x14ac:dyDescent="0.25">
      <c r="A5" s="7"/>
      <c r="E5" s="413" t="s">
        <v>2</v>
      </c>
      <c r="F5" s="413"/>
      <c r="G5" s="413"/>
      <c r="H5" s="413"/>
      <c r="I5" s="413"/>
    </row>
    <row r="6" spans="1:11" ht="19.5" x14ac:dyDescent="0.4">
      <c r="A6" s="8" t="s">
        <v>4</v>
      </c>
      <c r="E6" s="415" t="s">
        <v>82</v>
      </c>
      <c r="F6" s="415"/>
      <c r="G6" s="415"/>
      <c r="H6" s="8" t="s">
        <v>5</v>
      </c>
      <c r="I6" s="268" t="s">
        <v>83</v>
      </c>
    </row>
    <row r="7" spans="1:11" ht="9.75" customHeight="1" x14ac:dyDescent="0.4">
      <c r="A7" s="8"/>
      <c r="E7" s="413" t="s">
        <v>6</v>
      </c>
      <c r="F7" s="413"/>
      <c r="G7" s="413"/>
      <c r="H7" s="413"/>
      <c r="I7" s="413"/>
    </row>
    <row r="8" spans="1:11" ht="19.5" x14ac:dyDescent="0.4">
      <c r="A8" s="8"/>
      <c r="E8" s="268"/>
      <c r="F8" s="268"/>
      <c r="G8" s="268"/>
      <c r="H8" s="10"/>
      <c r="I8" s="268"/>
    </row>
    <row r="9" spans="1:11" ht="19.5" x14ac:dyDescent="0.4">
      <c r="A9" s="8"/>
      <c r="E9" s="268"/>
      <c r="F9" s="268"/>
      <c r="G9" s="268"/>
      <c r="H9" s="10"/>
      <c r="I9" s="268"/>
    </row>
    <row r="11" spans="1:11" ht="18.75" x14ac:dyDescent="0.4">
      <c r="A11" s="11"/>
      <c r="B11" s="270"/>
      <c r="C11" s="270"/>
      <c r="D11" s="270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271"/>
      <c r="B12" s="271"/>
      <c r="C12" s="271"/>
      <c r="D12" s="271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271"/>
      <c r="B13" s="271"/>
      <c r="C13" s="271"/>
      <c r="D13" s="271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271"/>
      <c r="B14" s="271"/>
      <c r="C14" s="271"/>
      <c r="D14" s="271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271"/>
      <c r="I15" s="271"/>
    </row>
    <row r="16" spans="1:11" ht="19.5" x14ac:dyDescent="0.4">
      <c r="A16" s="28" t="s">
        <v>18</v>
      </c>
      <c r="B16" s="23"/>
      <c r="C16" s="24"/>
      <c r="D16" s="25"/>
      <c r="E16" s="29">
        <v>13339</v>
      </c>
      <c r="F16" s="30">
        <v>15438.05</v>
      </c>
      <c r="G16" s="29">
        <f>H16+I16</f>
        <v>15234</v>
      </c>
      <c r="H16" s="31">
        <v>15234</v>
      </c>
      <c r="I16" s="31">
        <v>0</v>
      </c>
    </row>
    <row r="17" spans="1:9" ht="16.5" x14ac:dyDescent="0.35">
      <c r="A17" s="32"/>
      <c r="B17" s="270"/>
      <c r="C17" s="270"/>
      <c r="D17" s="270"/>
      <c r="E17" s="270"/>
      <c r="F17" s="270"/>
      <c r="G17" s="312"/>
      <c r="H17" s="270"/>
      <c r="I17" s="270"/>
    </row>
    <row r="18" spans="1:9" ht="19.5" x14ac:dyDescent="0.4">
      <c r="A18" s="28" t="s">
        <v>19</v>
      </c>
      <c r="B18" s="34"/>
      <c r="C18" s="34"/>
      <c r="D18" s="34"/>
      <c r="E18" s="29">
        <v>13339</v>
      </c>
      <c r="F18" s="30">
        <v>15438.05</v>
      </c>
      <c r="G18" s="29">
        <f>H18+I18</f>
        <v>16456</v>
      </c>
      <c r="H18" s="31">
        <v>16456</v>
      </c>
      <c r="I18" s="31">
        <v>0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H22+I22</f>
        <v>0</v>
      </c>
      <c r="H22" s="40">
        <v>0</v>
      </c>
      <c r="I22" s="40"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73">
        <f>ROUND(G18-G16-G22,2)</f>
        <v>1222</v>
      </c>
      <c r="H24" s="44">
        <f>H18-H16-H22</f>
        <v>1222</v>
      </c>
      <c r="I24" s="44">
        <f>I18-I16-I22</f>
        <v>0</v>
      </c>
    </row>
    <row r="26" spans="1:9" x14ac:dyDescent="0.2">
      <c r="H26" s="271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274"/>
      <c r="G28" s="275">
        <v>1227364.1299999999</v>
      </c>
      <c r="H28" s="276" t="s">
        <v>25</v>
      </c>
      <c r="I28" s="274"/>
    </row>
    <row r="29" spans="1:9" ht="18.75" x14ac:dyDescent="0.4">
      <c r="A29" s="23"/>
      <c r="B29" s="23"/>
      <c r="C29" s="49" t="s">
        <v>26</v>
      </c>
      <c r="D29" s="50"/>
      <c r="E29" s="51"/>
      <c r="F29" s="271" t="s">
        <v>27</v>
      </c>
      <c r="G29" s="52">
        <v>0</v>
      </c>
      <c r="H29" s="276" t="s">
        <v>25</v>
      </c>
      <c r="I29" s="271"/>
    </row>
    <row r="30" spans="1:9" ht="18.75" x14ac:dyDescent="0.4">
      <c r="A30" s="23"/>
      <c r="B30" s="23"/>
      <c r="C30" s="49"/>
      <c r="D30" s="50"/>
      <c r="E30" s="51"/>
      <c r="F30" s="277" t="s">
        <v>28</v>
      </c>
      <c r="G30" s="40">
        <v>1227364.1299999999</v>
      </c>
      <c r="H30" s="276" t="s">
        <v>25</v>
      </c>
      <c r="I30" s="271"/>
    </row>
    <row r="31" spans="1:9" ht="18.75" x14ac:dyDescent="0.4">
      <c r="A31" s="23"/>
      <c r="B31" s="23"/>
      <c r="C31" s="49" t="s">
        <v>29</v>
      </c>
      <c r="D31" s="50"/>
      <c r="E31" s="51"/>
      <c r="F31" s="271" t="s">
        <v>30</v>
      </c>
      <c r="G31" s="54">
        <v>0</v>
      </c>
      <c r="H31" s="276" t="s">
        <v>25</v>
      </c>
      <c r="I31" s="271"/>
    </row>
    <row r="32" spans="1:9" x14ac:dyDescent="0.2">
      <c r="A32" s="426" t="s">
        <v>157</v>
      </c>
      <c r="B32" s="427"/>
      <c r="C32" s="427"/>
      <c r="D32" s="427"/>
      <c r="E32" s="427"/>
      <c r="F32" s="427"/>
      <c r="G32" s="427"/>
      <c r="H32" s="427"/>
      <c r="I32" s="427"/>
    </row>
    <row r="33" spans="1:11" x14ac:dyDescent="0.2">
      <c r="A33" s="427"/>
      <c r="B33" s="427"/>
      <c r="C33" s="427"/>
      <c r="D33" s="427"/>
      <c r="E33" s="427"/>
      <c r="F33" s="427"/>
      <c r="G33" s="427"/>
      <c r="H33" s="427"/>
      <c r="I33" s="427"/>
    </row>
    <row r="34" spans="1:11" x14ac:dyDescent="0.2">
      <c r="A34" s="427"/>
      <c r="B34" s="427"/>
      <c r="C34" s="427"/>
      <c r="D34" s="427"/>
      <c r="E34" s="427"/>
      <c r="F34" s="427"/>
      <c r="G34" s="427"/>
      <c r="H34" s="427"/>
      <c r="I34" s="427"/>
    </row>
    <row r="35" spans="1:11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274"/>
      <c r="I35" s="274"/>
    </row>
    <row r="36" spans="1:11" ht="18.75" x14ac:dyDescent="0.4">
      <c r="A36" s="45"/>
      <c r="B36" s="45"/>
      <c r="C36" s="45"/>
      <c r="D36" s="55"/>
      <c r="F36" s="278" t="s">
        <v>33</v>
      </c>
      <c r="G36" s="59" t="s">
        <v>9</v>
      </c>
      <c r="H36" s="274"/>
      <c r="I36" s="279" t="s">
        <v>34</v>
      </c>
    </row>
    <row r="37" spans="1:11" ht="16.5" x14ac:dyDescent="0.35">
      <c r="A37" s="61" t="s">
        <v>35</v>
      </c>
      <c r="B37" s="62"/>
      <c r="C37" s="63"/>
      <c r="D37" s="62"/>
      <c r="E37" s="56"/>
      <c r="F37" s="64">
        <v>5514</v>
      </c>
      <c r="G37" s="64">
        <v>5372.74</v>
      </c>
      <c r="H37" s="276" t="s">
        <v>36</v>
      </c>
      <c r="I37" s="280">
        <f>IF(F37=0,"nerozp.",G37/F37)</f>
        <v>0.97438157417482762</v>
      </c>
      <c r="K37" s="265">
        <f>G37-F37</f>
        <v>-141.26000000000022</v>
      </c>
    </row>
    <row r="38" spans="1:11" ht="16.5" x14ac:dyDescent="0.35">
      <c r="A38" s="61" t="s">
        <v>37</v>
      </c>
      <c r="B38" s="62"/>
      <c r="C38" s="63"/>
      <c r="D38" s="66"/>
      <c r="E38" s="66"/>
      <c r="F38" s="64">
        <v>1508.21</v>
      </c>
      <c r="G38" s="64">
        <v>1512.06</v>
      </c>
      <c r="H38" s="276" t="s">
        <v>36</v>
      </c>
      <c r="I38" s="280">
        <f>IF(F38=0,"nerozp.",G38/F38)</f>
        <v>1.0025526949164902</v>
      </c>
      <c r="K38" s="265">
        <f>G38-F38</f>
        <v>3.8499999999999091</v>
      </c>
    </row>
    <row r="39" spans="1:11" ht="16.5" x14ac:dyDescent="0.35">
      <c r="A39" s="61" t="s">
        <v>38</v>
      </c>
      <c r="B39" s="62"/>
      <c r="C39" s="63"/>
      <c r="D39" s="66"/>
      <c r="E39" s="66"/>
      <c r="F39" s="64">
        <v>0</v>
      </c>
      <c r="G39" s="64">
        <v>0</v>
      </c>
      <c r="H39" s="276" t="s">
        <v>36</v>
      </c>
      <c r="I39" s="280" t="str">
        <f>IF(F39=0,"nerozp.",G39/F39)</f>
        <v>nerozp.</v>
      </c>
    </row>
    <row r="40" spans="1:11" ht="16.5" x14ac:dyDescent="0.35">
      <c r="A40" s="61" t="s">
        <v>39</v>
      </c>
      <c r="B40" s="62"/>
      <c r="C40" s="63"/>
      <c r="D40" s="56"/>
      <c r="E40" s="56"/>
      <c r="F40" s="64">
        <v>1159.2059999999999</v>
      </c>
      <c r="G40" s="64">
        <v>1159.2059999999999</v>
      </c>
      <c r="H40" s="276" t="s">
        <v>36</v>
      </c>
      <c r="I40" s="280">
        <f>IF(F40=0,"nerozp.",G40/F40)</f>
        <v>1</v>
      </c>
    </row>
    <row r="41" spans="1:11" ht="16.5" x14ac:dyDescent="0.35">
      <c r="A41" s="61" t="s">
        <v>40</v>
      </c>
      <c r="B41" s="62"/>
      <c r="C41" s="63"/>
      <c r="D41" s="56"/>
      <c r="E41" s="56"/>
      <c r="F41" s="64">
        <v>0</v>
      </c>
      <c r="G41" s="64">
        <v>0</v>
      </c>
      <c r="H41" s="276" t="s">
        <v>36</v>
      </c>
      <c r="I41" s="280" t="str">
        <f>IF(F41=0,"nerozp.",G41/F41)</f>
        <v>nerozp.</v>
      </c>
    </row>
    <row r="42" spans="1:11" ht="14.25" x14ac:dyDescent="0.2">
      <c r="A42" s="67" t="s">
        <v>41</v>
      </c>
      <c r="B42" s="68" t="s">
        <v>156</v>
      </c>
      <c r="C42" s="69"/>
      <c r="D42" s="70"/>
      <c r="E42" s="70"/>
      <c r="F42" s="71"/>
      <c r="G42" s="71"/>
      <c r="H42" s="281"/>
      <c r="I42" s="282"/>
    </row>
    <row r="43" spans="1:11" ht="16.5" x14ac:dyDescent="0.35">
      <c r="A43" s="74"/>
      <c r="B43" s="75"/>
      <c r="C43" s="76"/>
      <c r="D43" s="70"/>
      <c r="E43" s="70"/>
      <c r="F43" s="71"/>
      <c r="G43" s="71"/>
      <c r="H43" s="281"/>
      <c r="I43" s="282"/>
    </row>
    <row r="44" spans="1:11" ht="19.5" thickBot="1" x14ac:dyDescent="0.45">
      <c r="A44" s="45" t="s">
        <v>42</v>
      </c>
      <c r="B44" s="45" t="s">
        <v>43</v>
      </c>
      <c r="C44" s="77"/>
      <c r="D44" s="56"/>
      <c r="E44" s="56"/>
      <c r="F44" s="274"/>
      <c r="G44" s="78"/>
      <c r="H44" s="424" t="s">
        <v>44</v>
      </c>
      <c r="I44" s="425"/>
    </row>
    <row r="45" spans="1:11" ht="18.75" thickTop="1" x14ac:dyDescent="0.35">
      <c r="A45" s="79"/>
      <c r="B45" s="283"/>
      <c r="C45" s="81"/>
      <c r="D45" s="283"/>
      <c r="E45" s="82" t="s">
        <v>45</v>
      </c>
      <c r="F45" s="284" t="s">
        <v>46</v>
      </c>
      <c r="G45" s="284" t="s">
        <v>47</v>
      </c>
      <c r="H45" s="285" t="s">
        <v>48</v>
      </c>
      <c r="I45" s="286" t="s">
        <v>49</v>
      </c>
    </row>
    <row r="46" spans="1:11" x14ac:dyDescent="0.2">
      <c r="A46" s="287"/>
      <c r="B46" s="274"/>
      <c r="C46" s="274"/>
      <c r="D46" s="274"/>
      <c r="E46" s="287"/>
      <c r="F46" s="418"/>
      <c r="G46" s="288"/>
      <c r="H46" s="289">
        <v>40543</v>
      </c>
      <c r="I46" s="290">
        <v>40543</v>
      </c>
    </row>
    <row r="47" spans="1:11" x14ac:dyDescent="0.2">
      <c r="A47" s="287"/>
      <c r="B47" s="274"/>
      <c r="C47" s="274"/>
      <c r="D47" s="274"/>
      <c r="E47" s="287"/>
      <c r="F47" s="418"/>
      <c r="G47" s="291"/>
      <c r="H47" s="291"/>
      <c r="I47" s="292"/>
    </row>
    <row r="48" spans="1:11" ht="13.5" thickBot="1" x14ac:dyDescent="0.25">
      <c r="A48" s="293"/>
      <c r="B48" s="294"/>
      <c r="C48" s="294"/>
      <c r="D48" s="294"/>
      <c r="E48" s="293"/>
      <c r="F48" s="295"/>
      <c r="G48" s="295"/>
      <c r="H48" s="295"/>
      <c r="I48" s="296"/>
    </row>
    <row r="49" spans="1:9" ht="13.5" thickTop="1" x14ac:dyDescent="0.2">
      <c r="A49" s="297"/>
      <c r="B49" s="298"/>
      <c r="C49" s="298" t="s">
        <v>27</v>
      </c>
      <c r="D49" s="298"/>
      <c r="E49" s="299">
        <v>102208</v>
      </c>
      <c r="F49" s="300">
        <v>0</v>
      </c>
      <c r="G49" s="301">
        <v>0</v>
      </c>
      <c r="H49" s="301">
        <f>E49+F49-G49</f>
        <v>102208</v>
      </c>
      <c r="I49" s="302">
        <v>102208</v>
      </c>
    </row>
    <row r="50" spans="1:9" x14ac:dyDescent="0.2">
      <c r="A50" s="303"/>
      <c r="B50" s="304"/>
      <c r="C50" s="304" t="s">
        <v>50</v>
      </c>
      <c r="D50" s="304"/>
      <c r="E50" s="305">
        <v>213445.06</v>
      </c>
      <c r="F50" s="306">
        <v>94261.1</v>
      </c>
      <c r="G50" s="307">
        <v>86668</v>
      </c>
      <c r="H50" s="307">
        <f>E50+F50-G50</f>
        <v>221038.16000000003</v>
      </c>
      <c r="I50" s="308">
        <v>222238.88</v>
      </c>
    </row>
    <row r="51" spans="1:9" x14ac:dyDescent="0.2">
      <c r="A51" s="303"/>
      <c r="B51" s="304"/>
      <c r="C51" s="304" t="s">
        <v>28</v>
      </c>
      <c r="D51" s="304"/>
      <c r="E51" s="305">
        <v>264057</v>
      </c>
      <c r="F51" s="306">
        <v>0</v>
      </c>
      <c r="G51" s="307">
        <v>13624.64</v>
      </c>
      <c r="H51" s="307">
        <f>E51+F51-G51</f>
        <v>250432.36</v>
      </c>
      <c r="I51" s="308">
        <v>250432.36</v>
      </c>
    </row>
    <row r="52" spans="1:9" x14ac:dyDescent="0.2">
      <c r="A52" s="303"/>
      <c r="B52" s="304"/>
      <c r="C52" s="304" t="s">
        <v>51</v>
      </c>
      <c r="D52" s="304"/>
      <c r="E52" s="305">
        <v>100653.74</v>
      </c>
      <c r="F52" s="306">
        <v>3262055.1</v>
      </c>
      <c r="G52" s="307">
        <v>2909206</v>
      </c>
      <c r="H52" s="307">
        <f>E52+F52-G52</f>
        <v>453502.84000000032</v>
      </c>
      <c r="I52" s="308">
        <v>453502.84</v>
      </c>
    </row>
    <row r="53" spans="1:9" ht="18.75" thickBot="1" x14ac:dyDescent="0.4">
      <c r="A53" s="96" t="s">
        <v>15</v>
      </c>
      <c r="B53" s="97"/>
      <c r="C53" s="97"/>
      <c r="D53" s="97"/>
      <c r="E53" s="309">
        <f>SUM(E49:E52)</f>
        <v>680363.8</v>
      </c>
      <c r="F53" s="98">
        <f>SUM(F49:F52)</f>
        <v>3356316.2</v>
      </c>
      <c r="G53" s="98">
        <f>SUM(G49:G52)</f>
        <v>3009498.64</v>
      </c>
      <c r="H53" s="310">
        <f>SUM(H49:H52)</f>
        <v>1027181.3600000003</v>
      </c>
      <c r="I53" s="99">
        <f>SUM(I49:I52)</f>
        <v>1028382.0800000001</v>
      </c>
    </row>
    <row r="54" spans="1:9" ht="18.75" thickTop="1" x14ac:dyDescent="0.35">
      <c r="A54" s="100"/>
      <c r="B54" s="101"/>
      <c r="C54" s="101"/>
      <c r="D54" s="56"/>
      <c r="E54" s="56"/>
      <c r="F54" s="274"/>
      <c r="G54" s="78"/>
      <c r="H54" s="278"/>
      <c r="I54" s="278"/>
    </row>
    <row r="55" spans="1:9" ht="18" x14ac:dyDescent="0.35">
      <c r="A55" s="100"/>
      <c r="B55" s="101"/>
      <c r="C55" s="101"/>
      <c r="D55" s="56"/>
      <c r="E55" s="56"/>
      <c r="F55" s="274"/>
      <c r="G55" s="102"/>
      <c r="H55" s="274"/>
      <c r="I55" s="274"/>
    </row>
    <row r="56" spans="1:9" ht="18" x14ac:dyDescent="0.35">
      <c r="A56" s="100"/>
      <c r="B56" s="101"/>
      <c r="C56" s="101"/>
      <c r="D56" s="56"/>
      <c r="E56" s="56"/>
      <c r="F56" s="274"/>
      <c r="G56" s="274"/>
      <c r="H56" s="274"/>
      <c r="I56" s="274"/>
    </row>
    <row r="57" spans="1:9" x14ac:dyDescent="0.2">
      <c r="A57" s="311"/>
      <c r="B57" s="311"/>
      <c r="C57" s="311"/>
      <c r="D57" s="311"/>
      <c r="E57" s="311"/>
      <c r="F57" s="311"/>
      <c r="G57" s="311"/>
      <c r="H57" s="311"/>
      <c r="I57" s="311"/>
    </row>
  </sheetData>
  <sheetProtection selectLockedCells="1"/>
  <mergeCells count="11">
    <mergeCell ref="F46:F47"/>
    <mergeCell ref="E6:G6"/>
    <mergeCell ref="A32:I34"/>
    <mergeCell ref="E7:I7"/>
    <mergeCell ref="H13:I13"/>
    <mergeCell ref="H44:I44"/>
    <mergeCell ref="A2:D2"/>
    <mergeCell ref="E3:I3"/>
    <mergeCell ref="E2:I2"/>
    <mergeCell ref="E5:I5"/>
    <mergeCell ref="E4:I4"/>
  </mergeCells>
  <phoneticPr fontId="2" type="noConversion"/>
  <conditionalFormatting sqref="I37">
    <cfRule type="cellIs" dxfId="31" priority="1" stopIfTrue="1" operator="greaterThan">
      <formula>1</formula>
    </cfRule>
  </conditionalFormatting>
  <conditionalFormatting sqref="I41:I43">
    <cfRule type="cellIs" dxfId="30" priority="2" stopIfTrue="1" operator="greaterThan">
      <formula>1</formula>
    </cfRule>
  </conditionalFormatting>
  <conditionalFormatting sqref="I40 I38">
    <cfRule type="cellIs" dxfId="29" priority="3" stopIfTrue="1" operator="greaterThan">
      <formula>1</formula>
    </cfRule>
    <cfRule type="cellIs" dxfId="28" priority="4" stopIfTrue="1" operator="lessThan">
      <formula>1</formula>
    </cfRule>
  </conditionalFormatting>
  <conditionalFormatting sqref="H24">
    <cfRule type="cellIs" dxfId="27" priority="5" stopIfTrue="1" operator="notEqual">
      <formula>$H$18-$H$16-$H$22</formula>
    </cfRule>
  </conditionalFormatting>
  <conditionalFormatting sqref="G28">
    <cfRule type="cellIs" dxfId="26" priority="6" stopIfTrue="1" operator="notEqual">
      <formula>$G$29+$G$30+$G$31</formula>
    </cfRule>
  </conditionalFormatting>
  <conditionalFormatting sqref="H49:H52">
    <cfRule type="cellIs" dxfId="25" priority="7" stopIfTrue="1" operator="notEqual">
      <formula>E49+F49-G49</formula>
    </cfRule>
  </conditionalFormatting>
  <conditionalFormatting sqref="I53">
    <cfRule type="cellIs" dxfId="24" priority="8" stopIfTrue="1" operator="notEqual">
      <formula>$I$49+$I$50+$I$51+$I$52</formula>
    </cfRule>
  </conditionalFormatting>
  <conditionalFormatting sqref="H53">
    <cfRule type="cellIs" dxfId="23" priority="9" stopIfTrue="1" operator="notEqual">
      <formula>E53+F53-G53</formula>
    </cfRule>
    <cfRule type="cellIs" dxfId="22" priority="10" stopIfTrue="1" operator="notEqual">
      <formula>SUM($H$49:$H$52)</formula>
    </cfRule>
  </conditionalFormatting>
  <conditionalFormatting sqref="G18 G16">
    <cfRule type="cellIs" dxfId="21" priority="11" stopIfTrue="1" operator="notEqual">
      <formula>H16+I16</formula>
    </cfRule>
  </conditionalFormatting>
  <conditionalFormatting sqref="I24">
    <cfRule type="cellIs" dxfId="20" priority="12" stopIfTrue="1" operator="notEqual">
      <formula>I18-I16-I22</formula>
    </cfRule>
  </conditionalFormatting>
  <conditionalFormatting sqref="G24">
    <cfRule type="cellIs" dxfId="19" priority="13" stopIfTrue="1" operator="notEqual">
      <formula>ROUND(H24+I24,2)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4"/>
  </sheetPr>
  <dimension ref="A1:K57"/>
  <sheetViews>
    <sheetView topLeftCell="A3" workbookViewId="0">
      <selection activeCell="O20" sqref="O20"/>
    </sheetView>
  </sheetViews>
  <sheetFormatPr defaultRowHeight="12.75" x14ac:dyDescent="0.2"/>
  <cols>
    <col min="1" max="1" width="7.5703125" style="3" customWidth="1"/>
    <col min="2" max="2" width="2.5703125" style="3" customWidth="1"/>
    <col min="3" max="3" width="8.42578125" style="3" customWidth="1"/>
    <col min="4" max="4" width="8.28515625" style="3" customWidth="1"/>
    <col min="5" max="5" width="14.7109375" style="3" customWidth="1"/>
    <col min="6" max="6" width="15.5703125" style="3" customWidth="1"/>
    <col min="7" max="9" width="14.7109375" style="3" customWidth="1"/>
  </cols>
  <sheetData>
    <row r="1" spans="1:11" ht="19.5" x14ac:dyDescent="0.4">
      <c r="A1" s="1" t="s">
        <v>0</v>
      </c>
      <c r="B1" s="2"/>
      <c r="C1" s="2"/>
      <c r="D1" s="2"/>
    </row>
    <row r="2" spans="1:11" ht="19.5" x14ac:dyDescent="0.4">
      <c r="A2" s="412"/>
      <c r="B2" s="412"/>
      <c r="C2" s="412"/>
      <c r="D2" s="412"/>
      <c r="E2" s="414" t="s">
        <v>84</v>
      </c>
      <c r="F2" s="431"/>
      <c r="G2" s="431"/>
      <c r="H2" s="431"/>
      <c r="I2" s="431"/>
      <c r="J2" s="6"/>
      <c r="K2" s="6"/>
    </row>
    <row r="3" spans="1:11" ht="12" customHeight="1" x14ac:dyDescent="0.4">
      <c r="A3" s="4"/>
      <c r="B3" s="4"/>
      <c r="C3" s="4"/>
      <c r="D3" s="4"/>
      <c r="E3" s="413" t="s">
        <v>2</v>
      </c>
      <c r="F3" s="413"/>
      <c r="G3" s="413"/>
      <c r="H3" s="413"/>
      <c r="I3" s="413"/>
    </row>
    <row r="4" spans="1:11" ht="15.75" x14ac:dyDescent="0.25">
      <c r="A4" s="7"/>
      <c r="E4" s="432"/>
      <c r="F4" s="432"/>
      <c r="G4" s="432"/>
      <c r="H4" s="432"/>
      <c r="I4" s="432"/>
    </row>
    <row r="5" spans="1:11" ht="9" customHeight="1" x14ac:dyDescent="0.25">
      <c r="A5" s="7"/>
      <c r="E5" s="413"/>
      <c r="F5" s="413"/>
      <c r="G5" s="413"/>
      <c r="H5" s="413"/>
      <c r="I5" s="413"/>
    </row>
    <row r="6" spans="1:11" ht="19.5" x14ac:dyDescent="0.4">
      <c r="A6" s="8"/>
      <c r="E6" s="431"/>
      <c r="F6" s="431"/>
      <c r="G6" s="431"/>
      <c r="H6" s="8"/>
      <c r="I6" s="5"/>
    </row>
    <row r="7" spans="1:11" ht="9.75" customHeight="1" x14ac:dyDescent="0.4">
      <c r="A7" s="8"/>
      <c r="E7" s="413"/>
      <c r="F7" s="413"/>
      <c r="G7" s="413"/>
      <c r="H7" s="413"/>
      <c r="I7" s="413"/>
    </row>
    <row r="8" spans="1:11" ht="19.5" x14ac:dyDescent="0.4">
      <c r="A8" s="8"/>
      <c r="E8" s="9"/>
      <c r="F8" s="9"/>
      <c r="G8" s="9"/>
      <c r="H8" s="10"/>
      <c r="I8" s="9"/>
    </row>
    <row r="9" spans="1:11" ht="19.5" x14ac:dyDescent="0.4">
      <c r="A9" s="8"/>
      <c r="E9" s="9"/>
      <c r="F9" s="9"/>
      <c r="G9" s="9"/>
      <c r="H9" s="10"/>
      <c r="I9" s="9"/>
    </row>
    <row r="11" spans="1:11" ht="18.75" x14ac:dyDescent="0.4">
      <c r="A11" s="11"/>
      <c r="B11" s="12"/>
      <c r="C11" s="12"/>
      <c r="D11" s="12"/>
      <c r="E11" s="13" t="s">
        <v>7</v>
      </c>
      <c r="F11" s="13" t="s">
        <v>8</v>
      </c>
      <c r="G11" s="14" t="s">
        <v>9</v>
      </c>
      <c r="H11" s="15" t="s">
        <v>10</v>
      </c>
      <c r="I11" s="16"/>
    </row>
    <row r="12" spans="1:11" ht="18.75" x14ac:dyDescent="0.4">
      <c r="A12" s="17"/>
      <c r="B12" s="17"/>
      <c r="C12" s="17"/>
      <c r="D12" s="17"/>
      <c r="E12" s="13" t="s">
        <v>11</v>
      </c>
      <c r="F12" s="13" t="s">
        <v>11</v>
      </c>
      <c r="G12" s="14" t="s">
        <v>12</v>
      </c>
      <c r="H12" s="18" t="s">
        <v>13</v>
      </c>
      <c r="I12" s="19" t="s">
        <v>14</v>
      </c>
    </row>
    <row r="13" spans="1:11" ht="15" x14ac:dyDescent="0.2">
      <c r="A13" s="17"/>
      <c r="B13" s="17"/>
      <c r="C13" s="17"/>
      <c r="D13" s="17"/>
      <c r="E13" s="13" t="s">
        <v>15</v>
      </c>
      <c r="F13" s="13" t="s">
        <v>15</v>
      </c>
      <c r="G13" s="20"/>
      <c r="H13" s="421" t="s">
        <v>16</v>
      </c>
      <c r="I13" s="422"/>
    </row>
    <row r="14" spans="1:11" ht="15" x14ac:dyDescent="0.2">
      <c r="A14" s="17"/>
      <c r="B14" s="17"/>
      <c r="C14" s="17"/>
      <c r="D14" s="17"/>
      <c r="E14" s="13"/>
      <c r="F14" s="13"/>
      <c r="G14" s="20"/>
      <c r="H14" s="21"/>
      <c r="I14" s="22"/>
    </row>
    <row r="15" spans="1:11" ht="18.75" x14ac:dyDescent="0.4">
      <c r="A15" s="23" t="s">
        <v>17</v>
      </c>
      <c r="B15" s="23"/>
      <c r="C15" s="24"/>
      <c r="D15" s="25"/>
      <c r="E15" s="26"/>
      <c r="F15" s="26"/>
      <c r="G15" s="27"/>
      <c r="H15" s="17"/>
      <c r="I15" s="17"/>
    </row>
    <row r="16" spans="1:11" ht="19.5" x14ac:dyDescent="0.4">
      <c r="A16" s="28" t="s">
        <v>18</v>
      </c>
      <c r="B16" s="23"/>
      <c r="C16" s="24"/>
      <c r="D16" s="25"/>
      <c r="E16" s="29">
        <f>SUM('1. Vědecká knihovna:8. Archeolog. centrum'!E16)</f>
        <v>143770</v>
      </c>
      <c r="F16" s="29">
        <f>SUM('1. Vědecká knihovna:8. Archeolog. centrum'!F16)</f>
        <v>152034.97999999998</v>
      </c>
      <c r="G16" s="225">
        <f>SUM('1. Vědecká knihovna:8. Archeolog. centrum'!G16)</f>
        <v>152419</v>
      </c>
      <c r="H16" s="226">
        <f>SUM('1. Vědecká knihovna:8. Archeolog. centrum'!H16)</f>
        <v>151845</v>
      </c>
      <c r="I16" s="226">
        <f>SUM('1. Vědecká knihovna:8. Archeolog. centrum'!I16)</f>
        <v>574</v>
      </c>
    </row>
    <row r="17" spans="1:9" ht="16.5" x14ac:dyDescent="0.35">
      <c r="A17" s="32"/>
      <c r="B17" s="12"/>
      <c r="C17" s="12"/>
      <c r="D17" s="12"/>
      <c r="E17" s="12"/>
      <c r="F17" s="12"/>
      <c r="G17" s="33"/>
      <c r="H17" s="12"/>
      <c r="I17" s="12"/>
    </row>
    <row r="18" spans="1:9" ht="19.5" x14ac:dyDescent="0.4">
      <c r="A18" s="28" t="s">
        <v>19</v>
      </c>
      <c r="B18" s="34"/>
      <c r="C18" s="34"/>
      <c r="D18" s="34"/>
      <c r="E18" s="29">
        <f>SUM('1. Vědecká knihovna:8. Archeolog. centrum'!E18)</f>
        <v>143770</v>
      </c>
      <c r="F18" s="29">
        <f>SUM('1. Vědecká knihovna:8. Archeolog. centrum'!F18)</f>
        <v>152034.97499999998</v>
      </c>
      <c r="G18" s="225">
        <f>SUM('1. Vědecká knihovna:8. Archeolog. centrum'!G18)</f>
        <v>154089</v>
      </c>
      <c r="H18" s="226">
        <f>SUM('1. Vědecká knihovna:8. Archeolog. centrum'!H18)</f>
        <v>153244</v>
      </c>
      <c r="I18" s="226">
        <f>SUM('1. Vědecká knihovna:8. Archeolog. centrum'!I18)</f>
        <v>845</v>
      </c>
    </row>
    <row r="19" spans="1:9" ht="18" x14ac:dyDescent="0.35">
      <c r="A19" s="32"/>
      <c r="B19" s="34"/>
      <c r="C19" s="34"/>
      <c r="D19" s="34"/>
      <c r="E19" s="29"/>
      <c r="F19" s="30"/>
      <c r="G19" s="29"/>
      <c r="H19" s="31"/>
      <c r="I19" s="31"/>
    </row>
    <row r="20" spans="1:9" ht="18" x14ac:dyDescent="0.35">
      <c r="A20" s="35"/>
      <c r="B20" s="36"/>
      <c r="C20" s="36"/>
      <c r="D20" s="36"/>
      <c r="E20" s="34"/>
      <c r="F20" s="34"/>
      <c r="G20" s="34"/>
      <c r="H20" s="37"/>
      <c r="I20" s="37"/>
    </row>
    <row r="21" spans="1:9" ht="19.5" x14ac:dyDescent="0.4">
      <c r="A21" s="28" t="s">
        <v>20</v>
      </c>
      <c r="B21" s="34"/>
      <c r="C21" s="34"/>
      <c r="D21" s="34"/>
      <c r="E21" s="34"/>
      <c r="F21" s="34"/>
      <c r="G21" s="38"/>
      <c r="H21" s="34"/>
      <c r="I21" s="34"/>
    </row>
    <row r="22" spans="1:9" ht="18" x14ac:dyDescent="0.35">
      <c r="A22" s="34"/>
      <c r="B22" s="34"/>
      <c r="C22" s="39" t="s">
        <v>21</v>
      </c>
      <c r="D22" s="34"/>
      <c r="E22" s="34"/>
      <c r="F22" s="34"/>
      <c r="G22" s="29">
        <f>SUM('1. Vědecká knihovna:8. Archeolog. centrum'!G22)</f>
        <v>0</v>
      </c>
      <c r="H22" s="104">
        <f>SUM('1. Vědecká knihovna:8. Archeolog. centrum'!H22)</f>
        <v>0</v>
      </c>
      <c r="I22" s="104">
        <f>SUM('1. Vědecká knihovna:8. Archeolog. centrum'!I22)</f>
        <v>0</v>
      </c>
    </row>
    <row r="23" spans="1:9" ht="18" x14ac:dyDescent="0.35">
      <c r="A23" s="34"/>
      <c r="B23" s="34"/>
      <c r="C23" s="39"/>
      <c r="D23" s="34"/>
      <c r="E23" s="34"/>
      <c r="F23" s="34"/>
      <c r="G23" s="41"/>
      <c r="H23" s="40"/>
      <c r="I23" s="40"/>
    </row>
    <row r="24" spans="1:9" ht="22.5" x14ac:dyDescent="0.45">
      <c r="A24" s="42" t="s">
        <v>22</v>
      </c>
      <c r="B24" s="42"/>
      <c r="C24" s="43"/>
      <c r="D24" s="42"/>
      <c r="E24" s="42"/>
      <c r="F24" s="42"/>
      <c r="G24" s="227">
        <f>SUM('1. Vědecká knihovna:8. Archeolog. centrum'!G24)</f>
        <v>1670</v>
      </c>
      <c r="H24" s="105">
        <f>SUM('1. Vědecká knihovna:8. Archeolog. centrum'!H24)</f>
        <v>1399</v>
      </c>
      <c r="I24" s="105">
        <f>SUM('1. Vědecká knihovna:8. Archeolog. centrum'!I24)</f>
        <v>271</v>
      </c>
    </row>
    <row r="26" spans="1:9" x14ac:dyDescent="0.2">
      <c r="H26" s="17"/>
    </row>
    <row r="28" spans="1:9" ht="19.5" x14ac:dyDescent="0.4">
      <c r="A28" s="45" t="s">
        <v>23</v>
      </c>
      <c r="B28" s="45" t="s">
        <v>24</v>
      </c>
      <c r="C28" s="45"/>
      <c r="D28" s="46"/>
      <c r="E28" s="46"/>
      <c r="F28" s="47"/>
      <c r="G28" s="230">
        <f>SUM('1. Vědecká knihovna:8. Archeolog. centrum'!G28)</f>
        <v>1673545.13</v>
      </c>
      <c r="H28" s="48" t="s">
        <v>25</v>
      </c>
      <c r="I28" s="47"/>
    </row>
    <row r="29" spans="1:9" ht="18.75" x14ac:dyDescent="0.4">
      <c r="A29" s="23"/>
      <c r="B29" s="23"/>
      <c r="C29" s="49" t="s">
        <v>26</v>
      </c>
      <c r="D29" s="50"/>
      <c r="E29" s="51"/>
      <c r="F29" s="17" t="s">
        <v>27</v>
      </c>
      <c r="G29" s="106">
        <f>SUM('1. Vědecká knihovna:8. Archeolog. centrum'!G29)</f>
        <v>0</v>
      </c>
      <c r="H29" s="48" t="s">
        <v>25</v>
      </c>
      <c r="I29" s="17"/>
    </row>
    <row r="30" spans="1:9" ht="18.75" x14ac:dyDescent="0.4">
      <c r="A30" s="23"/>
      <c r="B30" s="23"/>
      <c r="C30" s="49"/>
      <c r="D30" s="50"/>
      <c r="E30" s="51"/>
      <c r="F30" s="53" t="s">
        <v>28</v>
      </c>
      <c r="G30" s="228">
        <f>SUM('1. Vědecká knihovna:8. Archeolog. centrum'!G30)</f>
        <v>2467873.65</v>
      </c>
      <c r="H30" s="48" t="s">
        <v>25</v>
      </c>
      <c r="I30" s="17"/>
    </row>
    <row r="31" spans="1:9" ht="18.75" x14ac:dyDescent="0.4">
      <c r="A31" s="23"/>
      <c r="B31" s="23"/>
      <c r="C31" s="49" t="s">
        <v>29</v>
      </c>
      <c r="D31" s="50"/>
      <c r="E31" s="51"/>
      <c r="F31" s="17" t="s">
        <v>30</v>
      </c>
      <c r="G31" s="229">
        <f>SUM('1. Vědecká knihovna:8. Archeolog. centrum'!G31)</f>
        <v>-794328.52</v>
      </c>
      <c r="H31" s="48" t="s">
        <v>25</v>
      </c>
      <c r="I31" s="17"/>
    </row>
    <row r="32" spans="1:9" x14ac:dyDescent="0.2">
      <c r="A32" s="419"/>
      <c r="B32" s="434"/>
      <c r="C32" s="434"/>
      <c r="D32" s="434"/>
      <c r="E32" s="434"/>
      <c r="F32" s="434"/>
      <c r="G32" s="434"/>
      <c r="H32" s="434"/>
      <c r="I32" s="434"/>
    </row>
    <row r="33" spans="1:9" x14ac:dyDescent="0.2">
      <c r="A33" s="434"/>
      <c r="B33" s="434"/>
      <c r="C33" s="434"/>
      <c r="D33" s="434"/>
      <c r="E33" s="434"/>
      <c r="F33" s="434"/>
      <c r="G33" s="434"/>
      <c r="H33" s="434"/>
      <c r="I33" s="434"/>
    </row>
    <row r="34" spans="1:9" x14ac:dyDescent="0.2">
      <c r="A34" s="434"/>
      <c r="B34" s="434"/>
      <c r="C34" s="434"/>
      <c r="D34" s="434"/>
      <c r="E34" s="434"/>
      <c r="F34" s="434"/>
      <c r="G34" s="434"/>
      <c r="H34" s="434"/>
      <c r="I34" s="434"/>
    </row>
    <row r="35" spans="1:9" ht="19.5" x14ac:dyDescent="0.4">
      <c r="A35" s="45" t="s">
        <v>31</v>
      </c>
      <c r="B35" s="45" t="s">
        <v>32</v>
      </c>
      <c r="C35" s="45"/>
      <c r="D35" s="55"/>
      <c r="E35" s="56"/>
      <c r="F35" s="46"/>
      <c r="G35" s="57"/>
      <c r="H35" s="47"/>
      <c r="I35" s="47"/>
    </row>
    <row r="36" spans="1:9" ht="18.75" x14ac:dyDescent="0.4">
      <c r="A36" s="45"/>
      <c r="B36" s="45"/>
      <c r="C36" s="45"/>
      <c r="D36" s="55"/>
      <c r="F36" s="106"/>
      <c r="G36" s="106"/>
      <c r="H36" s="47"/>
      <c r="I36" s="60"/>
    </row>
    <row r="37" spans="1:9" ht="16.5" x14ac:dyDescent="0.35">
      <c r="A37" s="61" t="s">
        <v>35</v>
      </c>
      <c r="B37" s="62"/>
      <c r="C37" s="63"/>
      <c r="D37" s="62"/>
      <c r="E37" s="56"/>
      <c r="F37" s="228">
        <f>SUM('1. Vědecká knihovna:8. Archeolog. centrum'!F37)</f>
        <v>65585</v>
      </c>
      <c r="G37" s="106">
        <f>SUM('1. Vědecká knihovna:8. Archeolog. centrum'!G37)</f>
        <v>66214.659</v>
      </c>
      <c r="H37" s="48" t="s">
        <v>36</v>
      </c>
      <c r="I37" s="65">
        <f>IF(F37=0,"nerozp.",G37/F37)</f>
        <v>1.0096006556377219</v>
      </c>
    </row>
    <row r="38" spans="1:9" ht="16.5" x14ac:dyDescent="0.35">
      <c r="A38" s="61" t="s">
        <v>37</v>
      </c>
      <c r="B38" s="62"/>
      <c r="C38" s="63"/>
      <c r="D38" s="66"/>
      <c r="E38" s="66"/>
      <c r="F38" s="228">
        <f>SUM('1. Vědecká knihovna:8. Archeolog. centrum'!F38)</f>
        <v>9903.6493999999984</v>
      </c>
      <c r="G38" s="106">
        <f>SUM('1. Vědecká knihovna:8. Archeolog. centrum'!G38)</f>
        <v>9918.2173999999995</v>
      </c>
      <c r="H38" s="48" t="s">
        <v>36</v>
      </c>
      <c r="I38" s="65">
        <f>IF(F38=0,"nerozp.",G38/F38)</f>
        <v>1.0014709729122682</v>
      </c>
    </row>
    <row r="39" spans="1:9" ht="16.5" x14ac:dyDescent="0.35">
      <c r="A39" s="61" t="s">
        <v>38</v>
      </c>
      <c r="B39" s="62"/>
      <c r="C39" s="63"/>
      <c r="D39" s="66"/>
      <c r="E39" s="66"/>
      <c r="F39" s="106">
        <f>SUM('1. Vědecká knihovna:8. Archeolog. centrum'!F39)</f>
        <v>0</v>
      </c>
      <c r="G39" s="106">
        <f>SUM('1. Vědecká knihovna:8. Archeolog. centrum'!G39)</f>
        <v>0</v>
      </c>
      <c r="H39" s="48" t="s">
        <v>36</v>
      </c>
      <c r="I39" s="65" t="str">
        <f>IF(F39=0,"nerozp.",G39/F39)</f>
        <v>nerozp.</v>
      </c>
    </row>
    <row r="40" spans="1:9" ht="16.5" x14ac:dyDescent="0.35">
      <c r="A40" s="61" t="s">
        <v>39</v>
      </c>
      <c r="B40" s="62"/>
      <c r="C40" s="63"/>
      <c r="D40" s="56"/>
      <c r="E40" s="56"/>
      <c r="F40" s="228">
        <f>SUM('1. Vědecká knihovna:8. Archeolog. centrum'!F40)</f>
        <v>7537.7799999999988</v>
      </c>
      <c r="G40" s="228">
        <f>SUM('1. Vědecká knihovna:8. Archeolog. centrum'!G40)</f>
        <v>7537.7799999999988</v>
      </c>
      <c r="H40" s="48" t="s">
        <v>36</v>
      </c>
      <c r="I40" s="65">
        <f>IF(F40=0,"nerozp.",G40/F40)</f>
        <v>1</v>
      </c>
    </row>
    <row r="41" spans="1:9" ht="16.5" x14ac:dyDescent="0.35">
      <c r="A41" s="61" t="s">
        <v>40</v>
      </c>
      <c r="B41" s="62"/>
      <c r="C41" s="63"/>
      <c r="D41" s="56"/>
      <c r="E41" s="56"/>
      <c r="F41" s="228">
        <f>SUM('1. Vědecká knihovna:8. Archeolog. centrum'!F41)</f>
        <v>125</v>
      </c>
      <c r="G41" s="228">
        <f>SUM('1. Vědecká knihovna:8. Archeolog. centrum'!G41)</f>
        <v>125</v>
      </c>
      <c r="H41" s="48" t="s">
        <v>36</v>
      </c>
      <c r="I41" s="65">
        <f>IF(F41=0,"nerozp.",G41/F41)</f>
        <v>1</v>
      </c>
    </row>
    <row r="42" spans="1:9" ht="14.25" x14ac:dyDescent="0.2">
      <c r="A42" s="67" t="s">
        <v>41</v>
      </c>
      <c r="B42" s="68"/>
      <c r="C42" s="69"/>
      <c r="D42" s="70"/>
      <c r="E42" s="70"/>
      <c r="F42" s="71"/>
      <c r="G42" s="71"/>
      <c r="H42" s="72"/>
      <c r="I42" s="73"/>
    </row>
    <row r="43" spans="1:9" ht="16.5" x14ac:dyDescent="0.35">
      <c r="A43" s="74"/>
      <c r="B43" s="75"/>
      <c r="C43" s="76"/>
      <c r="D43" s="70"/>
      <c r="E43" s="70"/>
      <c r="F43" s="71"/>
      <c r="G43" s="71"/>
      <c r="H43" s="72"/>
      <c r="I43" s="73"/>
    </row>
    <row r="44" spans="1:9" ht="19.5" thickBot="1" x14ac:dyDescent="0.45">
      <c r="A44" s="45" t="s">
        <v>42</v>
      </c>
      <c r="B44" s="45" t="s">
        <v>43</v>
      </c>
      <c r="C44" s="77"/>
      <c r="D44" s="56"/>
      <c r="E44" s="56"/>
      <c r="F44" s="47"/>
      <c r="G44" s="78"/>
      <c r="H44" s="424" t="s">
        <v>44</v>
      </c>
      <c r="I44" s="425"/>
    </row>
    <row r="45" spans="1:9" ht="18.75" thickTop="1" x14ac:dyDescent="0.35">
      <c r="A45" s="79"/>
      <c r="B45" s="80"/>
      <c r="C45" s="81"/>
      <c r="D45" s="80"/>
      <c r="E45" s="114" t="s">
        <v>45</v>
      </c>
      <c r="F45" s="83" t="s">
        <v>46</v>
      </c>
      <c r="G45" s="83" t="s">
        <v>47</v>
      </c>
      <c r="H45" s="84" t="s">
        <v>48</v>
      </c>
      <c r="I45" s="115" t="s">
        <v>49</v>
      </c>
    </row>
    <row r="46" spans="1:9" x14ac:dyDescent="0.2">
      <c r="A46" s="85"/>
      <c r="B46" s="47"/>
      <c r="C46" s="47"/>
      <c r="D46" s="47"/>
      <c r="E46" s="116"/>
      <c r="F46" s="433"/>
      <c r="G46" s="86"/>
      <c r="H46" s="87">
        <v>40543</v>
      </c>
      <c r="I46" s="117">
        <v>40543</v>
      </c>
    </row>
    <row r="47" spans="1:9" x14ac:dyDescent="0.2">
      <c r="A47" s="85"/>
      <c r="B47" s="47"/>
      <c r="C47" s="47"/>
      <c r="D47" s="47"/>
      <c r="E47" s="116"/>
      <c r="F47" s="433"/>
      <c r="G47" s="88"/>
      <c r="H47" s="88"/>
      <c r="I47" s="118"/>
    </row>
    <row r="48" spans="1:9" ht="13.5" thickBot="1" x14ac:dyDescent="0.25">
      <c r="A48" s="89"/>
      <c r="B48" s="90"/>
      <c r="C48" s="90"/>
      <c r="D48" s="90"/>
      <c r="E48" s="119"/>
      <c r="F48" s="91"/>
      <c r="G48" s="91"/>
      <c r="H48" s="91"/>
      <c r="I48" s="120"/>
    </row>
    <row r="49" spans="1:9" ht="13.5" thickTop="1" x14ac:dyDescent="0.2">
      <c r="A49" s="92"/>
      <c r="B49" s="93"/>
      <c r="C49" s="93" t="s">
        <v>27</v>
      </c>
      <c r="D49" s="93"/>
      <c r="E49" s="121">
        <f>ROUND(SUM('1. Vědecká knihovna:8. Archeolog. centrum'!E49),2)</f>
        <v>1909014.71</v>
      </c>
      <c r="F49" s="122">
        <f>ROUND(SUM('1. Vědecká knihovna:8. Archeolog. centrum'!F49),2)</f>
        <v>0</v>
      </c>
      <c r="G49" s="122">
        <f>ROUND(SUM('1. Vědecká knihovna:8. Archeolog. centrum'!G49),2)</f>
        <v>5856</v>
      </c>
      <c r="H49" s="122">
        <f>ROUND(SUM('1. Vědecká knihovna:8. Archeolog. centrum'!H49),2)</f>
        <v>1903158.71</v>
      </c>
      <c r="I49" s="123">
        <f>ROUND(SUM('1. Vědecká knihovna:8. Archeolog. centrum'!I49),2)</f>
        <v>1024246.32</v>
      </c>
    </row>
    <row r="50" spans="1:9" x14ac:dyDescent="0.2">
      <c r="A50" s="94"/>
      <c r="B50" s="95"/>
      <c r="C50" s="95" t="s">
        <v>50</v>
      </c>
      <c r="D50" s="95"/>
      <c r="E50" s="109">
        <f>ROUND(SUM('1. Vědecká knihovna:8. Archeolog. centrum'!E50),2)</f>
        <v>798459.72</v>
      </c>
      <c r="F50" s="110">
        <f>ROUND(SUM('1. Vědecká knihovna:8. Archeolog. centrum'!F50),2)</f>
        <v>1275382.6599999999</v>
      </c>
      <c r="G50" s="110">
        <f>ROUND(SUM('1. Vědecká knihovna:8. Archeolog. centrum'!G50),2)</f>
        <v>1328867</v>
      </c>
      <c r="H50" s="110">
        <f>ROUND(SUM('1. Vědecká knihovna:8. Archeolog. centrum'!H50),2)</f>
        <v>744975.38</v>
      </c>
      <c r="I50" s="111">
        <f>ROUND(SUM('1. Vědecká knihovna:8. Archeolog. centrum'!I50),2)</f>
        <v>630713.66</v>
      </c>
    </row>
    <row r="51" spans="1:9" x14ac:dyDescent="0.2">
      <c r="A51" s="94"/>
      <c r="B51" s="95"/>
      <c r="C51" s="95" t="s">
        <v>28</v>
      </c>
      <c r="D51" s="95"/>
      <c r="E51" s="109">
        <f>ROUND(SUM('1. Vědecká knihovna:8. Archeolog. centrum'!E51),2)</f>
        <v>3049765.85</v>
      </c>
      <c r="F51" s="110">
        <f>ROUND(SUM('1. Vědecká knihovna:8. Archeolog. centrum'!F51),2)</f>
        <v>1049535.8700000001</v>
      </c>
      <c r="G51" s="110">
        <f>ROUND(SUM('1. Vědecká knihovna:8. Archeolog. centrum'!G51),2)</f>
        <v>328019.59999999998</v>
      </c>
      <c r="H51" s="110">
        <f>ROUND(SUM('1. Vědecká knihovna:8. Archeolog. centrum'!H51),2)</f>
        <v>3771282.12</v>
      </c>
      <c r="I51" s="111">
        <f>ROUND(SUM('1. Vědecká knihovna:8. Archeolog. centrum'!I51),2)</f>
        <v>2634300.59</v>
      </c>
    </row>
    <row r="52" spans="1:9" x14ac:dyDescent="0.2">
      <c r="A52" s="94"/>
      <c r="B52" s="95"/>
      <c r="C52" s="95" t="s">
        <v>51</v>
      </c>
      <c r="D52" s="95"/>
      <c r="E52" s="109">
        <f>ROUND(SUM('1. Vědecká knihovna:8. Archeolog. centrum'!E52),2)</f>
        <v>597026.21</v>
      </c>
      <c r="F52" s="110">
        <f>ROUND(SUM('1. Vědecká knihovna:8. Archeolog. centrum'!F52),2)</f>
        <v>17138963.100000001</v>
      </c>
      <c r="G52" s="110">
        <f>ROUND(SUM('1. Vědecká knihovna:8. Archeolog. centrum'!G52),2)</f>
        <v>15423492.039999999</v>
      </c>
      <c r="H52" s="110">
        <f>ROUND(SUM('1. Vědecká knihovna:8. Archeolog. centrum'!H52),2)</f>
        <v>2312497.27</v>
      </c>
      <c r="I52" s="111">
        <f>ROUND(SUM('1. Vědecká knihovna:8. Archeolog. centrum'!I52),2)</f>
        <v>2306332.52</v>
      </c>
    </row>
    <row r="53" spans="1:9" ht="18.75" thickBot="1" x14ac:dyDescent="0.4">
      <c r="A53" s="107" t="s">
        <v>15</v>
      </c>
      <c r="B53" s="108"/>
      <c r="C53" s="108"/>
      <c r="D53" s="108"/>
      <c r="E53" s="232">
        <f>ROUND(SUM('1. Vědecká knihovna:8. Archeolog. centrum'!E53),2)</f>
        <v>6354266.4900000002</v>
      </c>
      <c r="F53" s="112">
        <f>ROUND(SUM('1. Vědecká knihovna:8. Archeolog. centrum'!F53),2)</f>
        <v>19463881.629999999</v>
      </c>
      <c r="G53" s="112">
        <f>ROUND(SUM('1. Vědecká knihovna:8. Archeolog. centrum'!G53),2)</f>
        <v>17086234.640000001</v>
      </c>
      <c r="H53" s="112">
        <f>ROUND(SUM('1. Vědecká knihovna:8. Archeolog. centrum'!H53),2)</f>
        <v>8731913.4800000004</v>
      </c>
      <c r="I53" s="113">
        <f>ROUND(SUM('1. Vědecká knihovna:8. Archeolog. centrum'!I53),2)</f>
        <v>6595593.0899999999</v>
      </c>
    </row>
    <row r="54" spans="1:9" ht="18.75" thickTop="1" x14ac:dyDescent="0.35">
      <c r="A54" s="100"/>
      <c r="B54" s="101"/>
      <c r="C54" s="101"/>
      <c r="D54" s="56"/>
      <c r="E54" s="231"/>
      <c r="F54" s="47"/>
      <c r="G54" s="78"/>
      <c r="H54" s="58"/>
      <c r="I54" s="58"/>
    </row>
    <row r="55" spans="1:9" ht="18" x14ac:dyDescent="0.35">
      <c r="A55" s="100"/>
      <c r="B55" s="101"/>
      <c r="C55" s="101"/>
      <c r="D55" s="56"/>
      <c r="E55" s="56"/>
      <c r="F55" s="47"/>
      <c r="G55" s="102"/>
      <c r="H55" s="47"/>
      <c r="I55" s="47"/>
    </row>
    <row r="56" spans="1:9" ht="18" x14ac:dyDescent="0.35">
      <c r="A56" s="100"/>
      <c r="B56" s="101"/>
      <c r="C56" s="101"/>
      <c r="D56" s="56"/>
      <c r="E56" s="56"/>
      <c r="F56" s="47"/>
      <c r="G56" s="47"/>
      <c r="H56" s="47"/>
      <c r="I56" s="47"/>
    </row>
    <row r="57" spans="1:9" x14ac:dyDescent="0.2">
      <c r="A57" s="103"/>
      <c r="B57" s="103"/>
      <c r="C57" s="103"/>
      <c r="D57" s="103"/>
      <c r="E57" s="103"/>
      <c r="F57" s="103"/>
      <c r="G57" s="103"/>
      <c r="H57" s="103"/>
      <c r="I57" s="103"/>
    </row>
  </sheetData>
  <sheetProtection selectLockedCells="1"/>
  <mergeCells count="11">
    <mergeCell ref="F46:F47"/>
    <mergeCell ref="E6:G6"/>
    <mergeCell ref="A32:I34"/>
    <mergeCell ref="E7:I7"/>
    <mergeCell ref="H13:I13"/>
    <mergeCell ref="H44:I44"/>
    <mergeCell ref="A2:D2"/>
    <mergeCell ref="E3:I3"/>
    <mergeCell ref="E2:I2"/>
    <mergeCell ref="E5:I5"/>
    <mergeCell ref="E4:I4"/>
  </mergeCells>
  <phoneticPr fontId="2" type="noConversion"/>
  <conditionalFormatting sqref="I37">
    <cfRule type="cellIs" dxfId="18" priority="1" stopIfTrue="1" operator="greaterThan">
      <formula>1</formula>
    </cfRule>
  </conditionalFormatting>
  <conditionalFormatting sqref="I41:I43">
    <cfRule type="cellIs" dxfId="17" priority="2" stopIfTrue="1" operator="greaterThan">
      <formula>1</formula>
    </cfRule>
  </conditionalFormatting>
  <conditionalFormatting sqref="I40 I38">
    <cfRule type="cellIs" dxfId="16" priority="3" stopIfTrue="1" operator="greaterThan">
      <formula>1</formula>
    </cfRule>
    <cfRule type="cellIs" dxfId="15" priority="4" stopIfTrue="1" operator="lessThan">
      <formula>1</formula>
    </cfRule>
  </conditionalFormatting>
  <conditionalFormatting sqref="H16">
    <cfRule type="cellIs" dxfId="14" priority="5" stopIfTrue="1" operator="notEqual">
      <formula>151845</formula>
    </cfRule>
  </conditionalFormatting>
  <conditionalFormatting sqref="I16">
    <cfRule type="cellIs" dxfId="13" priority="6" stopIfTrue="1" operator="notEqual">
      <formula>574</formula>
    </cfRule>
  </conditionalFormatting>
  <conditionalFormatting sqref="G16">
    <cfRule type="cellIs" dxfId="12" priority="7" stopIfTrue="1" operator="notEqual">
      <formula>151845+574</formula>
    </cfRule>
  </conditionalFormatting>
  <conditionalFormatting sqref="H18">
    <cfRule type="cellIs" dxfId="11" priority="8" stopIfTrue="1" operator="notEqual">
      <formula>153244</formula>
    </cfRule>
  </conditionalFormatting>
  <conditionalFormatting sqref="I18">
    <cfRule type="cellIs" dxfId="10" priority="9" stopIfTrue="1" operator="notEqual">
      <formula>845</formula>
    </cfRule>
  </conditionalFormatting>
  <conditionalFormatting sqref="G18">
    <cfRule type="cellIs" dxfId="9" priority="10" stopIfTrue="1" operator="notEqual">
      <formula>153244+845</formula>
    </cfRule>
  </conditionalFormatting>
  <conditionalFormatting sqref="G24">
    <cfRule type="cellIs" dxfId="8" priority="11" stopIfTrue="1" operator="notEqual">
      <formula>1399+271</formula>
    </cfRule>
  </conditionalFormatting>
  <conditionalFormatting sqref="G31">
    <cfRule type="cellIs" dxfId="7" priority="12" stopIfTrue="1" operator="notEqual">
      <formula>-794328.52</formula>
    </cfRule>
  </conditionalFormatting>
  <conditionalFormatting sqref="G30">
    <cfRule type="cellIs" dxfId="6" priority="13" stopIfTrue="1" operator="notEqual">
      <formula>2467873.65</formula>
    </cfRule>
  </conditionalFormatting>
  <conditionalFormatting sqref="G28">
    <cfRule type="cellIs" dxfId="5" priority="14" stopIfTrue="1" operator="notEqual">
      <formula>2467873.65-794328.52</formula>
    </cfRule>
  </conditionalFormatting>
  <conditionalFormatting sqref="F37">
    <cfRule type="cellIs" dxfId="4" priority="15" stopIfTrue="1" operator="notEqual">
      <formula>65585</formula>
    </cfRule>
  </conditionalFormatting>
  <conditionalFormatting sqref="F38">
    <cfRule type="cellIs" dxfId="3" priority="16" stopIfTrue="1" operator="equal">
      <formula>9903.645</formula>
    </cfRule>
  </conditionalFormatting>
  <conditionalFormatting sqref="F40:G40">
    <cfRule type="cellIs" dxfId="2" priority="17" stopIfTrue="1" operator="notEqual">
      <formula>7537.78</formula>
    </cfRule>
  </conditionalFormatting>
  <conditionalFormatting sqref="F41:G41">
    <cfRule type="cellIs" dxfId="1" priority="18" stopIfTrue="1" operator="notEqual">
      <formula>125</formula>
    </cfRule>
  </conditionalFormatting>
  <conditionalFormatting sqref="E53:I53">
    <cfRule type="cellIs" dxfId="0" priority="19" stopIfTrue="1" operator="notEqual">
      <formula>E49+E50+E51+E52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&amp;L&amp;"Arial,Kurzíva"Rada Olomouckého kraje x.x.2011
x.- Rozpočet Olomouckého kraje 2010-závěrečný účet 
Příloha č.x: Financování hospodaření příspěvkových organizací Olomouckého kraje&amp;R&amp;"Arial,Kurzíva"Strana &amp;P (celkem xxx)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10</vt:i4>
      </vt:variant>
    </vt:vector>
  </HeadingPairs>
  <TitlesOfParts>
    <vt:vector size="20" baseType="lpstr">
      <vt:lpstr>Kultura</vt:lpstr>
      <vt:lpstr>1. Vědecká knihovna</vt:lpstr>
      <vt:lpstr>2. Vlastivědné muzeum Ol.</vt:lpstr>
      <vt:lpstr>3. Vlast. muzeum Jesenicka</vt:lpstr>
      <vt:lpstr>4. Muzeum Prostějovska</vt:lpstr>
      <vt:lpstr>5. Lidová hvězdárna</vt:lpstr>
      <vt:lpstr>6. Muzeum Komenského Přer.</vt:lpstr>
      <vt:lpstr>7. Vlastivěd. muzeum Šumperk</vt:lpstr>
      <vt:lpstr>8. Archeolog. centrum</vt:lpstr>
      <vt:lpstr>CELKEM</vt:lpstr>
      <vt:lpstr>'1. Vědecká knihovna'!Oblast_tisku</vt:lpstr>
      <vt:lpstr>'2. Vlastivědné muzeum Ol.'!Oblast_tisku</vt:lpstr>
      <vt:lpstr>'3. Vlast. muzeum Jesenicka'!Oblast_tisku</vt:lpstr>
      <vt:lpstr>'4. Muzeum Prostějovska'!Oblast_tisku</vt:lpstr>
      <vt:lpstr>'5. Lidová hvězdárna'!Oblast_tisku</vt:lpstr>
      <vt:lpstr>'6. Muzeum Komenského Přer.'!Oblast_tisku</vt:lpstr>
      <vt:lpstr>'7. Vlastivěd. muzeum Šumperk'!Oblast_tisku</vt:lpstr>
      <vt:lpstr>'8. Archeolog. centrum'!Oblast_tisku</vt:lpstr>
      <vt:lpstr>CELKEM!Oblast_tisku</vt:lpstr>
      <vt:lpstr>Kultura!Oblast_tisku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Dostalová Anna</dc:creator>
  <cp:lastModifiedBy>Dostálová Anna</cp:lastModifiedBy>
  <cp:lastPrinted>2011-05-26T08:58:44Z</cp:lastPrinted>
  <dcterms:created xsi:type="dcterms:W3CDTF">2011-03-07T14:10:01Z</dcterms:created>
  <dcterms:modified xsi:type="dcterms:W3CDTF">2011-06-08T08:24:27Z</dcterms:modified>
</cp:coreProperties>
</file>